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0260" windowWidth="1980" windowHeight="10305"/>
  </bookViews>
  <sheets>
    <sheet name="Inputs and Outputs" sheetId="7" r:id="rId1"/>
    <sheet name="Base Case Cash Flow" sheetId="8" r:id="rId2"/>
  </sheets>
  <definedNames>
    <definedName name="inAnalysisPeriod">'Inputs and Outputs'!$D$5</definedName>
    <definedName name="inAvailability">'Inputs and Outputs'!$G$19</definedName>
    <definedName name="inAvailabilitySched">'Base Case Cash Flow'!$D$12</definedName>
    <definedName name="inBiomassCost">'Inputs and Outputs'!$G$12</definedName>
    <definedName name="inBiomassEsc">'Inputs and Outputs'!$G$13</definedName>
    <definedName name="inBiomassUsage">'Inputs and Outputs'!$G$25</definedName>
    <definedName name="inCoalCost">'Inputs and Outputs'!$G$14</definedName>
    <definedName name="inCoalEsc">'Inputs and Outputs'!$G$15</definedName>
    <definedName name="inCoalUsage">'Inputs and Outputs'!$G$26</definedName>
    <definedName name="inDegradation">'Inputs and Outputs'!$G$20</definedName>
    <definedName name="inDegradationSched">'Base Case Cash Flow'!$D$9</definedName>
    <definedName name="inDirectSalesTax">'Inputs and Outputs'!#REF!</definedName>
    <definedName name="inEnergyValue">'Base Case Cash Flow'!$C$16</definedName>
    <definedName name="inFedBuyDownDeprBasisFed">'Inputs and Outputs'!#REF!</definedName>
    <definedName name="inFedBuyDownDeprBasisState">'Inputs and Outputs'!#REF!</definedName>
    <definedName name="inFedCBIITCBasisFed">'Inputs and Outputs'!$L$42</definedName>
    <definedName name="inFedCBIITCBasisState">'Inputs and Outputs'!$M$42</definedName>
    <definedName name="inFedCBIMax">'Inputs and Outputs'!$F$42</definedName>
    <definedName name="inFedCBIPerWatt">'Inputs and Outputs'!$D$42</definedName>
    <definedName name="inFedCBITaxableFed">'Inputs and Outputs'!$J$42</definedName>
    <definedName name="inFedCBITaxableState">'Inputs and Outputs'!$K$42</definedName>
    <definedName name="inFedDepreciationSched">'Base Case Cash Flow'!$D$91</definedName>
    <definedName name="inFederalTax">'Inputs and Outputs'!$D$9</definedName>
    <definedName name="inFedFixedDeprBasisFed">'Inputs and Outputs'!#REF!</definedName>
    <definedName name="inFedFixedDeprBasisState">'Inputs and Outputs'!#REF!</definedName>
    <definedName name="inFedIBIAmt">'Inputs and Outputs'!$D$32</definedName>
    <definedName name="inFedIBIAmtITCBasisFed">'Inputs and Outputs'!$L$32</definedName>
    <definedName name="inFedIBIAmtITCBasisState">'Inputs and Outputs'!$M$32</definedName>
    <definedName name="inFedIBIAmtTaxableFed">'Inputs and Outputs'!$J$32</definedName>
    <definedName name="inFedIBIAmtTaxableState">'Inputs and Outputs'!$K$32</definedName>
    <definedName name="inFedIBIITCBasisFed">'Inputs and Outputs'!$L$37</definedName>
    <definedName name="inFedIBIITCBasisState">'Inputs and Outputs'!$M$37</definedName>
    <definedName name="inFedIBIMax">'Inputs and Outputs'!$F$37</definedName>
    <definedName name="inFedIBIPercent">'Inputs and Outputs'!$D$37</definedName>
    <definedName name="inFedIBITaxableFed">'Inputs and Outputs'!$J$37</definedName>
    <definedName name="inFedIBITaxableState">'Inputs and Outputs'!$K$37</definedName>
    <definedName name="inFedITC">'Inputs and Outputs'!$D$47</definedName>
    <definedName name="inFedITCAmtITCBasisFed">'Inputs and Outputs'!$L$47</definedName>
    <definedName name="inFedITCAmtITCBasisState">'Inputs and Outputs'!$M$47</definedName>
    <definedName name="inFedITCDeprBasisFed">'Inputs and Outputs'!#REF!</definedName>
    <definedName name="inFedITCDeprBasisState">'Inputs and Outputs'!#REF!</definedName>
    <definedName name="inFedITCITCBasisFed">'Inputs and Outputs'!$L$50</definedName>
    <definedName name="inFedITCITCBasisState">'Inputs and Outputs'!$M$50</definedName>
    <definedName name="inFedITCMax">'Inputs and Outputs'!$F$50</definedName>
    <definedName name="inFedITCPercent">'Inputs and Outputs'!$D$50</definedName>
    <definedName name="inFedITCTaxableFed">'Inputs and Outputs'!$J$50</definedName>
    <definedName name="inFedITCTaxableState">'Inputs and Outputs'!$K$50</definedName>
    <definedName name="inFedPBI">'Inputs and Outputs'!$D$56</definedName>
    <definedName name="inFedPBIEsc">'Inputs and Outputs'!$H$56</definedName>
    <definedName name="inFedPBITaxableFed">'Inputs and Outputs'!$J$56</definedName>
    <definedName name="inFedPBITaxableState">'Inputs and Outputs'!$K$56</definedName>
    <definedName name="inFedPBITerm">'Inputs and Outputs'!$F$56</definedName>
    <definedName name="inFedPTC">'Inputs and Outputs'!$D$53</definedName>
    <definedName name="inFedPTCEsc">'Inputs and Outputs'!$H$53</definedName>
    <definedName name="inFedPTCTaxableFed">'Inputs and Outputs'!$J$53</definedName>
    <definedName name="inFedPTCTaxableState">'Inputs and Outputs'!$K$53</definedName>
    <definedName name="inFedPTCTerm">'Inputs and Outputs'!$F$53</definedName>
    <definedName name="inFirstYearAnnualOutput">'Inputs and Outputs'!$G$23</definedName>
    <definedName name="inFixedOandM">'Inputs and Outputs'!$G$6</definedName>
    <definedName name="inFixedOandMEsc">'Inputs and Outputs'!$G$7</definedName>
    <definedName name="inFixedOandMSched">'Base Case Cash Flow'!$D$24</definedName>
    <definedName name="inFuelCost">'Inputs and Outputs'!$G$10</definedName>
    <definedName name="inFuelCostEsc">'Inputs and Outputs'!$G$11</definedName>
    <definedName name="inFuelCostSched">'Base Case Cash Flow'!$D$30</definedName>
    <definedName name="inFuelUsage">'Inputs and Outputs'!$G$24</definedName>
    <definedName name="inHeatRate">'Inputs and Outputs'!$G$22</definedName>
    <definedName name="inInflationRate">'Inputs and Outputs'!$D$6</definedName>
    <definedName name="inInsurance">'Inputs and Outputs'!$D$11</definedName>
    <definedName name="inLoanDebtPercent">'Inputs and Outputs'!$D$22</definedName>
    <definedName name="inLoanRate">'Inputs and Outputs'!$D$24</definedName>
    <definedName name="inLoanTerm">'Inputs and Outputs'!$D$23</definedName>
    <definedName name="inLumpOandM">'Inputs and Outputs'!$G$16</definedName>
    <definedName name="inLumpOandMEsc">'Inputs and Outputs'!$G$17</definedName>
    <definedName name="inLumpOandMSched">'Base Case Cash Flow'!$D$21</definedName>
    <definedName name="inOtherBuyDownDeprBasisFed">'Inputs and Outputs'!#REF!</definedName>
    <definedName name="inOtherBuyDownDeprBasisState">'Inputs and Outputs'!#REF!</definedName>
    <definedName name="inOtherCBIITCBasisFed">'Inputs and Outputs'!$L$45</definedName>
    <definedName name="inOtherCBIITCBasisState">'Inputs and Outputs'!$M$45</definedName>
    <definedName name="inOtherCBIMax">'Inputs and Outputs'!$F$45</definedName>
    <definedName name="inOtherCBIPerWatt">'Inputs and Outputs'!$D$45</definedName>
    <definedName name="inOtherCBITaxableFed">'Inputs and Outputs'!$J$45</definedName>
    <definedName name="inOtherCBITaxableState">'Inputs and Outputs'!$K$45</definedName>
    <definedName name="inOtherFixedDeprBasisFed">'Inputs and Outputs'!#REF!</definedName>
    <definedName name="inOtherFixedDeprBasisState">'Inputs and Outputs'!#REF!</definedName>
    <definedName name="inOtherIBIAmt">'Inputs and Outputs'!$D$35</definedName>
    <definedName name="inOtherIBIAmtITCBasisFed">'Inputs and Outputs'!$L$35</definedName>
    <definedName name="inOtherIBIAmtITCBasisState">'Inputs and Outputs'!$M$35</definedName>
    <definedName name="inOtherIBIAmtTaxableFed">'Inputs and Outputs'!$J$35</definedName>
    <definedName name="inOtherIBIAmtTaxableState">'Inputs and Outputs'!$K$35</definedName>
    <definedName name="inOtherIBIITCBasisFed">'Inputs and Outputs'!$L$40</definedName>
    <definedName name="inOtherIBIITCBasisState">'Inputs and Outputs'!$M$40</definedName>
    <definedName name="inOtherIBIMax">'Inputs and Outputs'!$F$40</definedName>
    <definedName name="inOtherIBIPercent">'Inputs and Outputs'!$D$40</definedName>
    <definedName name="inOtherIBITaxableFed">'Inputs and Outputs'!$J$40</definedName>
    <definedName name="inOtherIBITaxableState">'Inputs and Outputs'!$K$40</definedName>
    <definedName name="inOtherPBI">'Inputs and Outputs'!$D$59</definedName>
    <definedName name="inOtherPBIEsc">'Inputs and Outputs'!$H$59</definedName>
    <definedName name="inOtherPBITaxableFed">'Inputs and Outputs'!$J$59</definedName>
    <definedName name="inOtherPBITaxableState">'Inputs and Outputs'!$K$59</definedName>
    <definedName name="inOtherPBITerm">'Inputs and Outputs'!$F$59</definedName>
    <definedName name="inPropertyAssessedDecline">'Inputs and Outputs'!$D$18</definedName>
    <definedName name="inPropertyAssessedPercent">'Inputs and Outputs'!$D$16</definedName>
    <definedName name="inPropertyTax">'Inputs and Outputs'!$D$19</definedName>
    <definedName name="inRealDiscountRate">'Inputs and Outputs'!$D$7</definedName>
    <definedName name="inSalesTax">'Inputs and Outputs'!#REF!</definedName>
    <definedName name="inSalvageValue">'Inputs and Outputs'!$D$13</definedName>
    <definedName name="inStateBuyDownDeprBasisFed">'Inputs and Outputs'!#REF!</definedName>
    <definedName name="inStateBuyDownDeprBasisState">'Inputs and Outputs'!#REF!</definedName>
    <definedName name="inStateCBIITCBasisFed">'Inputs and Outputs'!$L$43</definedName>
    <definedName name="inStateCBIITCBasisState">'Inputs and Outputs'!$M$43</definedName>
    <definedName name="inStateCBIMax">'Inputs and Outputs'!$F$43</definedName>
    <definedName name="inStateCBIPerWatt">'Inputs and Outputs'!$D$43</definedName>
    <definedName name="inStateCBITaxableFed">'Inputs and Outputs'!$J$43</definedName>
    <definedName name="inStateCBITaxableState">'Inputs and Outputs'!$K$43</definedName>
    <definedName name="inStateDepreciationSched">'Base Case Cash Flow'!$D$64</definedName>
    <definedName name="inStateFixedDeprBasisFed">'Inputs and Outputs'!#REF!</definedName>
    <definedName name="inStateFixedDeprBasisState">'Inputs and Outputs'!#REF!</definedName>
    <definedName name="inStateIBIAmt">'Inputs and Outputs'!$D$33</definedName>
    <definedName name="inStateIBIAmtITCBasisFed">'Inputs and Outputs'!$L$33</definedName>
    <definedName name="inStateIBIAmtITCBasisState">'Inputs and Outputs'!$M$33</definedName>
    <definedName name="inStateIBIAmtTaxableFed">'Inputs and Outputs'!$J$33</definedName>
    <definedName name="inStateIBIAmtTaxableState">'Inputs and Outputs'!$K$33</definedName>
    <definedName name="inStateIBIITCBasisFed">'Inputs and Outputs'!$L$38</definedName>
    <definedName name="inStateIBIITCBasisState">'Inputs and Outputs'!$M$38</definedName>
    <definedName name="inStateIBIMax">'Inputs and Outputs'!$F$38</definedName>
    <definedName name="inStateIBIPercent">'Inputs and Outputs'!$D$38</definedName>
    <definedName name="inStateIBITaxableFed">'Inputs and Outputs'!$J$38</definedName>
    <definedName name="inStateIBITaxableState">'Inputs and Outputs'!$K$38</definedName>
    <definedName name="inStateITC">'Inputs and Outputs'!$D$48</definedName>
    <definedName name="inStateITCAmtITCBasisFed">'Inputs and Outputs'!$L$48</definedName>
    <definedName name="inStateITCAmtITCBasisState">'Inputs and Outputs'!$M$48</definedName>
    <definedName name="inStateITCDeprBasisFed">'Inputs and Outputs'!#REF!</definedName>
    <definedName name="inStateITCDeprBasisState">'Inputs and Outputs'!#REF!</definedName>
    <definedName name="inStateITCITCBasisFed">'Inputs and Outputs'!$L$51</definedName>
    <definedName name="inStateITCITCBasisState">'Inputs and Outputs'!$M$51</definedName>
    <definedName name="inStateITCMax">'Inputs and Outputs'!$F$51</definedName>
    <definedName name="inStateITCPercent">'Inputs and Outputs'!$D$51</definedName>
    <definedName name="inStateITCTaxableFed">'Inputs and Outputs'!$J$51</definedName>
    <definedName name="inStateITCTaxableState">'Inputs and Outputs'!$K$51</definedName>
    <definedName name="inStatePBI">'Inputs and Outputs'!$D$57</definedName>
    <definedName name="inStatePBIEsc">'Inputs and Outputs'!$H$57</definedName>
    <definedName name="inStatePBITaxableFed">'Inputs and Outputs'!$J$57</definedName>
    <definedName name="inStatePBITaxableState">'Inputs and Outputs'!$K$57</definedName>
    <definedName name="inStatePBITerm">'Inputs and Outputs'!$F$57</definedName>
    <definedName name="inStatePTC">'Inputs and Outputs'!$D$54</definedName>
    <definedName name="inStatePTCEsc">'Inputs and Outputs'!$H$54</definedName>
    <definedName name="inStatePTCTaxableFed">'Inputs and Outputs'!$J$54</definedName>
    <definedName name="inStatePTCTaxableState">'Inputs and Outputs'!$K$54</definedName>
    <definedName name="inStatePTCTerm">'Inputs and Outputs'!$F$54</definedName>
    <definedName name="inStateTax">'Inputs and Outputs'!$D$10</definedName>
    <definedName name="inSystemOutput">'Base Case Cash Flow'!$D$7</definedName>
    <definedName name="inSystemSize">'Inputs and Outputs'!$G$21</definedName>
    <definedName name="inTotalInstalledCosts">'Inputs and Outputs'!$G$4</definedName>
    <definedName name="inUtilityBuyDownDeprBasisFed">'Inputs and Outputs'!#REF!</definedName>
    <definedName name="inUtilityBuyDownDeprBasisState">'Inputs and Outputs'!#REF!</definedName>
    <definedName name="inUtilityCBIITCBasisFed">'Inputs and Outputs'!$L$44</definedName>
    <definedName name="inUtilityCBIITCBasisState">'Inputs and Outputs'!$M$44</definedName>
    <definedName name="inUtilityCBIMax">'Inputs and Outputs'!$F$44</definedName>
    <definedName name="inUtilityCBIPerWatt">'Inputs and Outputs'!$D$44</definedName>
    <definedName name="inUtilityCBITaxableFed">'Inputs and Outputs'!$J$44</definedName>
    <definedName name="inUtilityCBITaxableState">'Inputs and Outputs'!$K$44</definedName>
    <definedName name="inUtilityFixedDeprBasisFed">'Inputs and Outputs'!#REF!</definedName>
    <definedName name="inUtilityFixedDeprBasisState">'Inputs and Outputs'!#REF!</definedName>
    <definedName name="inUtilityIBIAmt">'Inputs and Outputs'!$D$34</definedName>
    <definedName name="inUtilityIBIAmtITCBasisFed">'Inputs and Outputs'!$L$34</definedName>
    <definedName name="inUtilityIBIAmtITCBasisState">'Inputs and Outputs'!$M$34</definedName>
    <definedName name="inUtilityIBIAmtTaxableFed">'Inputs and Outputs'!$J$34</definedName>
    <definedName name="inUtilityIBIAmtTaxableState">'Inputs and Outputs'!$K$34</definedName>
    <definedName name="inUtilityIBIITCBasisFed">'Inputs and Outputs'!$L$39</definedName>
    <definedName name="inUtilityIBIITCBasisState">'Inputs and Outputs'!$M$39</definedName>
    <definedName name="inUtilityIBIMax">'Inputs and Outputs'!$F$39</definedName>
    <definedName name="inUtilityIBIPercent">'Inputs and Outputs'!$D$39</definedName>
    <definedName name="inUtilityIBITaxableFed">'Inputs and Outputs'!$J$39</definedName>
    <definedName name="inUtilityIBITaxableState">'Inputs and Outputs'!$K$39</definedName>
    <definedName name="inUtilityPBI">'Inputs and Outputs'!$D$58</definedName>
    <definedName name="inUtilityPBIEsc">'Inputs and Outputs'!$H$58</definedName>
    <definedName name="inUtilityPBITaxableFed">'Inputs and Outputs'!$J$58</definedName>
    <definedName name="inUtilityPBITaxableState">'Inputs and Outputs'!$K$58</definedName>
    <definedName name="inUtilityPBITerm">'Inputs and Outputs'!$F$58</definedName>
    <definedName name="inVariableOandM">'Inputs and Outputs'!$G$8</definedName>
    <definedName name="inVariableOandMEsc">'Inputs and Outputs'!$G$9</definedName>
    <definedName name="inVariableOandMSched">'Base Case Cash Flow'!$D$27</definedName>
    <definedName name="outCashflow">'Base Case Cash Flow'!$D$103:$CY$103</definedName>
    <definedName name="outCostFlow">'Base Case Cash Flow'!$D$102:$CY$102</definedName>
    <definedName name="outCum_payback_wo_incentives">'Base Case Cash Flow'!$C$140:$CY$140</definedName>
    <definedName name="outCummulative_payback_cash_flow_including_expenses">'Base Case Cash Flow'!$C$109:$CY$109</definedName>
    <definedName name="outCummulative_payback_cashflow_excluding_expenses">'Base Case Cash Flow'!$C$115:$CY$115</definedName>
    <definedName name="outEffectiveTaxRate">'Inputs and Outputs'!$J$3</definedName>
    <definedName name="outFedBuyDown">'Inputs and Outputs'!$B$42</definedName>
    <definedName name="outFedCreditBasis">'Inputs and Outputs'!$J$4</definedName>
    <definedName name="outFedDeprBasis">'Inputs and Outputs'!$J$6</definedName>
    <definedName name="outFedFixed">'Inputs and Outputs'!$B$37</definedName>
    <definedName name="outFedITCAmount">'Inputs and Outputs'!$B$50</definedName>
    <definedName name="outFedPBILineItem">'Base Case Cash Flow'!$D$87:$CY$87</definedName>
    <definedName name="outFirstCost">'Inputs and Outputs'!$J$9</definedName>
    <definedName name="outLoanAmount">'Inputs and Outputs'!$D$21</definedName>
    <definedName name="outNominalDiscountRate">'Inputs and Outputs'!$J$8</definedName>
    <definedName name="outOtherBuyDown">'Inputs and Outputs'!$B$45</definedName>
    <definedName name="outOtherFixed">'Inputs and Outputs'!$B$40</definedName>
    <definedName name="outOtherPBILineItem">'Base Case Cash Flow'!$D$90:$CY$90</definedName>
    <definedName name="outOutput">'Base Case Cash Flow'!$D$15:$CY$15</definedName>
    <definedName name="outPayback_cash_flow_including_expenses">'Base Case Cash Flow'!$C$108:$CY$108</definedName>
    <definedName name="outPayback_cashflow_excluding_expenses">'Base Case Cash Flow'!$C$114:$CY$114</definedName>
    <definedName name="outPayback_wo_incentives">'Base Case Cash Flow'!$C$139:$CY$139</definedName>
    <definedName name="outStateBuyDown">'Inputs and Outputs'!$B$43</definedName>
    <definedName name="outStateCreditBasis">'Inputs and Outputs'!$J$5</definedName>
    <definedName name="outStateDeprBasis">'Inputs and Outputs'!$J$7</definedName>
    <definedName name="outStateFixed">'Inputs and Outputs'!$B$38</definedName>
    <definedName name="outStateITCAmount">'Inputs and Outputs'!$B$51</definedName>
    <definedName name="outStatePBILineItem">'Base Case Cash Flow'!$D$88:$CY$88</definedName>
    <definedName name="outTotalAdjustedInstalledCosts">'Inputs and Outputs'!$J$10</definedName>
    <definedName name="outUtilityBuyDown">'Inputs and Outputs'!$B$44</definedName>
    <definedName name="outUtilityFixed">'Inputs and Outputs'!$B$39</definedName>
    <definedName name="outUtilityPBILineItem">'Base Case Cash Flow'!$D$89:$CY$89</definedName>
    <definedName name="outYear">'Base Case Cash Flow'!$C$6:$CY$6</definedName>
    <definedName name="outYearZeroCashFlow">'Base Case Cash Flow'!$C$103</definedName>
    <definedName name="outYearZeroCostFlow">'Base Case Cash Flow'!$C$102</definedName>
  </definedNames>
  <calcPr calcId="152511"/>
</workbook>
</file>

<file path=xl/calcChain.xml><?xml version="1.0" encoding="utf-8"?>
<calcChain xmlns="http://schemas.openxmlformats.org/spreadsheetml/2006/main">
  <c r="CY8" i="8" l="1"/>
  <c r="CX8" i="8"/>
  <c r="CW8" i="8"/>
  <c r="CV8" i="8"/>
  <c r="CU8" i="8"/>
  <c r="CT8" i="8"/>
  <c r="CS8" i="8"/>
  <c r="CR8" i="8"/>
  <c r="CQ8" i="8"/>
  <c r="CP8" i="8"/>
  <c r="CO8" i="8"/>
  <c r="CN8" i="8"/>
  <c r="CM8" i="8"/>
  <c r="CL8" i="8"/>
  <c r="CK8" i="8"/>
  <c r="CJ8" i="8"/>
  <c r="CI8" i="8"/>
  <c r="CH8" i="8"/>
  <c r="CG8" i="8"/>
  <c r="CF8" i="8"/>
  <c r="CE8" i="8"/>
  <c r="CD8" i="8"/>
  <c r="CC8" i="8"/>
  <c r="CB8" i="8"/>
  <c r="CA8" i="8"/>
  <c r="BZ8" i="8"/>
  <c r="BY8" i="8"/>
  <c r="BX8" i="8"/>
  <c r="BW8" i="8"/>
  <c r="BV8" i="8"/>
  <c r="BU8" i="8"/>
  <c r="BT8" i="8"/>
  <c r="BS8" i="8"/>
  <c r="BR8" i="8"/>
  <c r="BQ8" i="8"/>
  <c r="BP8" i="8"/>
  <c r="BO8" i="8"/>
  <c r="BN8" i="8"/>
  <c r="BM8" i="8"/>
  <c r="BL8" i="8"/>
  <c r="BK8" i="8"/>
  <c r="BJ8" i="8"/>
  <c r="BI8" i="8"/>
  <c r="BH8" i="8"/>
  <c r="BG8" i="8"/>
  <c r="BF8" i="8"/>
  <c r="BE8" i="8"/>
  <c r="BD8" i="8"/>
  <c r="BC8" i="8"/>
  <c r="BB8" i="8"/>
  <c r="BA8" i="8"/>
  <c r="AZ8" i="8"/>
  <c r="AY8" i="8"/>
  <c r="AX8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G10" i="8"/>
  <c r="AG15" i="8"/>
  <c r="AF8" i="8"/>
  <c r="AE8" i="8"/>
  <c r="AD8" i="8"/>
  <c r="AC8" i="8"/>
  <c r="AB8" i="8"/>
  <c r="AA8" i="8"/>
  <c r="Z8" i="8"/>
  <c r="Y8" i="8"/>
  <c r="Y10" i="8"/>
  <c r="Y15" i="8"/>
  <c r="X8" i="8"/>
  <c r="W8" i="8"/>
  <c r="V8" i="8"/>
  <c r="U8" i="8"/>
  <c r="T8" i="8"/>
  <c r="S8" i="8"/>
  <c r="R8" i="8"/>
  <c r="Q8" i="8"/>
  <c r="Q10" i="8"/>
  <c r="Q15" i="8"/>
  <c r="P8" i="8"/>
  <c r="O8" i="8"/>
  <c r="N8" i="8"/>
  <c r="M8" i="8"/>
  <c r="L8" i="8"/>
  <c r="K8" i="8"/>
  <c r="J8" i="8"/>
  <c r="I8" i="8"/>
  <c r="I10" i="8"/>
  <c r="I15" i="8"/>
  <c r="I61" i="8"/>
  <c r="H8" i="8"/>
  <c r="G8" i="8"/>
  <c r="F8" i="8"/>
  <c r="F10" i="8"/>
  <c r="F15" i="8"/>
  <c r="E8" i="8"/>
  <c r="D8" i="8"/>
  <c r="AF10" i="8"/>
  <c r="AF15" i="8"/>
  <c r="AF26" i="8"/>
  <c r="AF28" i="8"/>
  <c r="AF38" i="8"/>
  <c r="AE10" i="8"/>
  <c r="AE15" i="8"/>
  <c r="AE26" i="8"/>
  <c r="AE28" i="8"/>
  <c r="AE38" i="8"/>
  <c r="AE40" i="8"/>
  <c r="X10" i="8"/>
  <c r="X15" i="8"/>
  <c r="W10" i="8"/>
  <c r="W15" i="8"/>
  <c r="P10" i="8"/>
  <c r="O10" i="8"/>
  <c r="H10" i="8"/>
  <c r="H15" i="8"/>
  <c r="G10" i="8"/>
  <c r="G15" i="8"/>
  <c r="G26" i="8"/>
  <c r="G28" i="8"/>
  <c r="G38" i="8"/>
  <c r="G40" i="8"/>
  <c r="D10" i="8"/>
  <c r="B40" i="7"/>
  <c r="B39" i="7"/>
  <c r="B38" i="7"/>
  <c r="B37" i="7"/>
  <c r="D17" i="7"/>
  <c r="D14" i="7"/>
  <c r="C121" i="8"/>
  <c r="CY6" i="8"/>
  <c r="CX6" i="8"/>
  <c r="CW6" i="8"/>
  <c r="CW38" i="8"/>
  <c r="CV6" i="8"/>
  <c r="CU6" i="8"/>
  <c r="CT6" i="8"/>
  <c r="CS6" i="8"/>
  <c r="CR6" i="8"/>
  <c r="CQ6" i="8"/>
  <c r="CP6" i="8"/>
  <c r="CP33" i="8"/>
  <c r="CO6" i="8"/>
  <c r="CN6" i="8"/>
  <c r="CM6" i="8"/>
  <c r="CL6" i="8"/>
  <c r="CK6" i="8"/>
  <c r="CK32" i="8"/>
  <c r="CK38" i="8"/>
  <c r="CJ6" i="8"/>
  <c r="CI6" i="8"/>
  <c r="CI98" i="8"/>
  <c r="CH6" i="8"/>
  <c r="CG6" i="8"/>
  <c r="CF6" i="8"/>
  <c r="CE6" i="8"/>
  <c r="CE125" i="8"/>
  <c r="CD6" i="8"/>
  <c r="CD70" i="8"/>
  <c r="CD38" i="8"/>
  <c r="CC6" i="8"/>
  <c r="CC141" i="8"/>
  <c r="CB6" i="8"/>
  <c r="CA6" i="8"/>
  <c r="BZ6" i="8"/>
  <c r="BZ33" i="8"/>
  <c r="BY6" i="8"/>
  <c r="BY32" i="8"/>
  <c r="BX6" i="8"/>
  <c r="BW6" i="8"/>
  <c r="BV6" i="8"/>
  <c r="BU6" i="8"/>
  <c r="BT6" i="8"/>
  <c r="BT32" i="8"/>
  <c r="BS6" i="8"/>
  <c r="BR6" i="8"/>
  <c r="BR89" i="8"/>
  <c r="BQ6" i="8"/>
  <c r="BQ33" i="8"/>
  <c r="BQ29" i="8"/>
  <c r="BP6" i="8"/>
  <c r="BP38" i="8"/>
  <c r="BP33" i="8"/>
  <c r="BO6" i="8"/>
  <c r="BN6" i="8"/>
  <c r="BM6" i="8"/>
  <c r="BL6" i="8"/>
  <c r="BL38" i="8"/>
  <c r="BL70" i="8"/>
  <c r="BK6" i="8"/>
  <c r="BJ6" i="8"/>
  <c r="BI6" i="8"/>
  <c r="BI32" i="8"/>
  <c r="BI38" i="8"/>
  <c r="BH6" i="8"/>
  <c r="BG6" i="8"/>
  <c r="BF6" i="8"/>
  <c r="BF90" i="8"/>
  <c r="BE6" i="8"/>
  <c r="BD6" i="8"/>
  <c r="BC6" i="8"/>
  <c r="BC22" i="8"/>
  <c r="BB6" i="8"/>
  <c r="BA6" i="8"/>
  <c r="AZ6" i="8"/>
  <c r="AZ98" i="8"/>
  <c r="AY6" i="8"/>
  <c r="AX6" i="8"/>
  <c r="AW6" i="8"/>
  <c r="AV6" i="8"/>
  <c r="AV32" i="8"/>
  <c r="AU6" i="8"/>
  <c r="AU38" i="8"/>
  <c r="AT6" i="8"/>
  <c r="AT98" i="8"/>
  <c r="AT135" i="8"/>
  <c r="AS6" i="8"/>
  <c r="AR6" i="8"/>
  <c r="AR70" i="8"/>
  <c r="AQ6" i="8"/>
  <c r="AQ29" i="8"/>
  <c r="AQ94" i="8"/>
  <c r="AP6" i="8"/>
  <c r="AP33" i="8"/>
  <c r="AO6" i="8"/>
  <c r="AO32" i="8"/>
  <c r="AO38" i="8"/>
  <c r="AN6" i="8"/>
  <c r="AM6" i="8"/>
  <c r="AL6" i="8"/>
  <c r="AL38" i="8"/>
  <c r="AK6" i="8"/>
  <c r="AJ6" i="8"/>
  <c r="AI6" i="8"/>
  <c r="AH6" i="8"/>
  <c r="AG6" i="8"/>
  <c r="AG35" i="8"/>
  <c r="AF6" i="8"/>
  <c r="AE6" i="8"/>
  <c r="AD6" i="8"/>
  <c r="AC6" i="8"/>
  <c r="AB6" i="8"/>
  <c r="AA6" i="8"/>
  <c r="Z6" i="8"/>
  <c r="Y6" i="8"/>
  <c r="Y20" i="8"/>
  <c r="Y22" i="8"/>
  <c r="X6" i="8"/>
  <c r="X70" i="8"/>
  <c r="W6" i="8"/>
  <c r="W35" i="8"/>
  <c r="V6" i="8"/>
  <c r="U6" i="8"/>
  <c r="V23" i="8"/>
  <c r="V25" i="8"/>
  <c r="T6" i="8"/>
  <c r="T89" i="8"/>
  <c r="S6" i="8"/>
  <c r="R6" i="8"/>
  <c r="R63" i="8"/>
  <c r="Q6" i="8"/>
  <c r="Q89" i="8"/>
  <c r="P6" i="8"/>
  <c r="O6" i="8"/>
  <c r="N6" i="8"/>
  <c r="O20" i="8"/>
  <c r="O22" i="8"/>
  <c r="M6" i="8"/>
  <c r="L6" i="8"/>
  <c r="K6" i="8"/>
  <c r="J6" i="8"/>
  <c r="I6" i="8"/>
  <c r="I32" i="8"/>
  <c r="H6" i="8"/>
  <c r="G6" i="8"/>
  <c r="F6" i="8"/>
  <c r="E6" i="8"/>
  <c r="D6" i="8"/>
  <c r="J8" i="7"/>
  <c r="J3" i="7"/>
  <c r="F42" i="7"/>
  <c r="B42" i="7"/>
  <c r="F44" i="7"/>
  <c r="B44" i="7"/>
  <c r="D57" i="8"/>
  <c r="F43" i="7"/>
  <c r="B43" i="7"/>
  <c r="D56" i="8"/>
  <c r="F45" i="7"/>
  <c r="B45" i="7"/>
  <c r="D58" i="8"/>
  <c r="CS69" i="8"/>
  <c r="CG69" i="8"/>
  <c r="CG127" i="8"/>
  <c r="CG25" i="8"/>
  <c r="BY108" i="8"/>
  <c r="BQ42" i="8"/>
  <c r="BU89" i="8"/>
  <c r="BQ116" i="8"/>
  <c r="CK102" i="8"/>
  <c r="CG20" i="8"/>
  <c r="Z87" i="8"/>
  <c r="AT139" i="8"/>
  <c r="AT25" i="8"/>
  <c r="CK10" i="8"/>
  <c r="AT89" i="8"/>
  <c r="BU63" i="8"/>
  <c r="CK36" i="8"/>
  <c r="Z90" i="8"/>
  <c r="CG11" i="8"/>
  <c r="CG26" i="8"/>
  <c r="CG116" i="8"/>
  <c r="AT37" i="8"/>
  <c r="AT95" i="8"/>
  <c r="AT20" i="8"/>
  <c r="AD88" i="8"/>
  <c r="CG65" i="8"/>
  <c r="BL97" i="8"/>
  <c r="CM89" i="8"/>
  <c r="AQ75" i="8"/>
  <c r="AQ102" i="8"/>
  <c r="AI61" i="8"/>
  <c r="AD35" i="8"/>
  <c r="AT108" i="8"/>
  <c r="AQ135" i="8"/>
  <c r="AT126" i="8"/>
  <c r="AU31" i="8"/>
  <c r="AQ63" i="8"/>
  <c r="AQ110" i="8"/>
  <c r="AQ88" i="8"/>
  <c r="AQ141" i="8"/>
  <c r="CM131" i="8"/>
  <c r="CU61" i="8"/>
  <c r="AT100" i="8"/>
  <c r="AT88" i="8"/>
  <c r="AT31" i="8"/>
  <c r="AT13" i="8"/>
  <c r="BP115" i="8"/>
  <c r="AQ72" i="8"/>
  <c r="AQ20" i="8"/>
  <c r="CU43" i="8"/>
  <c r="CU93" i="8"/>
  <c r="AQ114" i="8"/>
  <c r="AT36" i="8"/>
  <c r="AT102" i="8"/>
  <c r="AT60" i="8"/>
  <c r="AT97" i="8"/>
  <c r="AT90" i="8"/>
  <c r="BP136" i="8"/>
  <c r="BU72" i="8"/>
  <c r="BQ69" i="8"/>
  <c r="CG109" i="8"/>
  <c r="CG31" i="8"/>
  <c r="CG103" i="8"/>
  <c r="CK25" i="8"/>
  <c r="AS92" i="8"/>
  <c r="CG140" i="8"/>
  <c r="BP42" i="8"/>
  <c r="BP94" i="8"/>
  <c r="BU25" i="8"/>
  <c r="CG87" i="8"/>
  <c r="CG128" i="8"/>
  <c r="CG60" i="8"/>
  <c r="CK90" i="8"/>
  <c r="Z60" i="8"/>
  <c r="BP61" i="8"/>
  <c r="CF67" i="8"/>
  <c r="BP127" i="8"/>
  <c r="BD132" i="8"/>
  <c r="BP114" i="8"/>
  <c r="BQ90" i="8"/>
  <c r="CG136" i="8"/>
  <c r="CG59" i="8"/>
  <c r="CK116" i="8"/>
  <c r="CG22" i="8"/>
  <c r="BP44" i="8"/>
  <c r="CF59" i="8"/>
  <c r="BU114" i="8"/>
  <c r="BP40" i="8"/>
  <c r="BA75" i="8"/>
  <c r="BY127" i="8"/>
  <c r="CG139" i="8"/>
  <c r="BD141" i="8"/>
  <c r="CK11" i="8"/>
  <c r="CK59" i="8"/>
  <c r="CG92" i="8"/>
  <c r="BA10" i="8"/>
  <c r="CG95" i="8"/>
  <c r="BP139" i="8"/>
  <c r="AQ125" i="8"/>
  <c r="AU90" i="8"/>
  <c r="BP130" i="8"/>
  <c r="BP87" i="8"/>
  <c r="BL36" i="8"/>
  <c r="AH26" i="8"/>
  <c r="BU45" i="8"/>
  <c r="Z11" i="8"/>
  <c r="Z13" i="8"/>
  <c r="CU109" i="8"/>
  <c r="CU60" i="8"/>
  <c r="BL75" i="8"/>
  <c r="BK36" i="8"/>
  <c r="CK97" i="8"/>
  <c r="CK43" i="8"/>
  <c r="CK93" i="8"/>
  <c r="CK101" i="8"/>
  <c r="CK26" i="8"/>
  <c r="BT36" i="8"/>
  <c r="BP90" i="8"/>
  <c r="BP103" i="8"/>
  <c r="BL43" i="8"/>
  <c r="BU100" i="8"/>
  <c r="BU126" i="8"/>
  <c r="CI69" i="8"/>
  <c r="CM26" i="8"/>
  <c r="CM45" i="8"/>
  <c r="BF28" i="8"/>
  <c r="CK88" i="8"/>
  <c r="CK135" i="8"/>
  <c r="CK72" i="8"/>
  <c r="AT48" i="8"/>
  <c r="R90" i="8"/>
  <c r="BP22" i="8"/>
  <c r="AH62" i="8"/>
  <c r="BU95" i="8"/>
  <c r="BU48" i="8"/>
  <c r="CI115" i="8"/>
  <c r="CM20" i="8"/>
  <c r="CU128" i="8"/>
  <c r="CU110" i="8"/>
  <c r="BD126" i="8"/>
  <c r="CK15" i="8"/>
  <c r="CK133" i="8"/>
  <c r="CK48" i="8"/>
  <c r="CU141" i="8"/>
  <c r="BK94" i="8"/>
  <c r="BP60" i="8"/>
  <c r="BD72" i="8"/>
  <c r="BU59" i="8"/>
  <c r="BU69" i="8"/>
  <c r="CM102" i="8"/>
  <c r="Z63" i="8"/>
  <c r="CK34" i="8"/>
  <c r="CK87" i="8"/>
  <c r="CK130" i="8"/>
  <c r="CK61" i="8"/>
  <c r="AR43" i="8"/>
  <c r="AZ127" i="8"/>
  <c r="AZ125" i="8"/>
  <c r="BP110" i="8"/>
  <c r="BP95" i="8"/>
  <c r="BP34" i="8"/>
  <c r="BP116" i="8"/>
  <c r="BP75" i="8"/>
  <c r="BP48" i="8"/>
  <c r="BP35" i="8"/>
  <c r="BP125" i="8"/>
  <c r="BP102" i="8"/>
  <c r="BP10" i="8"/>
  <c r="BP140" i="8"/>
  <c r="BP97" i="8"/>
  <c r="BP69" i="8"/>
  <c r="BP36" i="8"/>
  <c r="BP43" i="8"/>
  <c r="BP66" i="8"/>
  <c r="BP11" i="8"/>
  <c r="BP92" i="8"/>
  <c r="BP45" i="8"/>
  <c r="BP135" i="8"/>
  <c r="BP89" i="8"/>
  <c r="BP59" i="8"/>
  <c r="BP23" i="8"/>
  <c r="BP108" i="8"/>
  <c r="BP101" i="8"/>
  <c r="BP31" i="8"/>
  <c r="BP37" i="8"/>
  <c r="BP141" i="8"/>
  <c r="BW132" i="8"/>
  <c r="CM92" i="8"/>
  <c r="CM40" i="8"/>
  <c r="CM132" i="8"/>
  <c r="CM63" i="8"/>
  <c r="CM108" i="8"/>
  <c r="CM128" i="8"/>
  <c r="CM69" i="8"/>
  <c r="CM133" i="8"/>
  <c r="CM10" i="8"/>
  <c r="CM127" i="8"/>
  <c r="CM44" i="8"/>
  <c r="CM23" i="8"/>
  <c r="CM125" i="8"/>
  <c r="CM135" i="8"/>
  <c r="CM60" i="8"/>
  <c r="CM37" i="8"/>
  <c r="CM130" i="8"/>
  <c r="CU103" i="8"/>
  <c r="CU139" i="8"/>
  <c r="CU125" i="8"/>
  <c r="CU40" i="8"/>
  <c r="CU140" i="8"/>
  <c r="CU116" i="8"/>
  <c r="CU126" i="8"/>
  <c r="CU28" i="8"/>
  <c r="CU63" i="8"/>
  <c r="CU90" i="8"/>
  <c r="CU75" i="8"/>
  <c r="CU42" i="8"/>
  <c r="BI95" i="8"/>
  <c r="CF100" i="8"/>
  <c r="BA45" i="8"/>
  <c r="BA135" i="8"/>
  <c r="BQ75" i="8"/>
  <c r="BM132" i="8"/>
  <c r="BK114" i="8"/>
  <c r="BK86" i="8"/>
  <c r="CF125" i="8"/>
  <c r="BA101" i="8"/>
  <c r="BA116" i="8"/>
  <c r="BA94" i="8"/>
  <c r="BQ89" i="8"/>
  <c r="BK15" i="8"/>
  <c r="AK63" i="8"/>
  <c r="BA15" i="8"/>
  <c r="BK125" i="8"/>
  <c r="CF26" i="8"/>
  <c r="BA140" i="8"/>
  <c r="BQ126" i="8"/>
  <c r="BK126" i="8"/>
  <c r="CF20" i="8"/>
  <c r="BA36" i="8"/>
  <c r="BA37" i="8"/>
  <c r="BQ88" i="8"/>
  <c r="BK116" i="8"/>
  <c r="BA141" i="8"/>
  <c r="G35" i="8"/>
  <c r="G36" i="8"/>
  <c r="O37" i="8"/>
  <c r="O63" i="8"/>
  <c r="AM110" i="8"/>
  <c r="AU44" i="8"/>
  <c r="AU97" i="8"/>
  <c r="AU69" i="8"/>
  <c r="AU141" i="8"/>
  <c r="AU63" i="8"/>
  <c r="AU48" i="8"/>
  <c r="AU125" i="8"/>
  <c r="AU60" i="8"/>
  <c r="BK102" i="8"/>
  <c r="BK37" i="8"/>
  <c r="BK44" i="8"/>
  <c r="BK62" i="8"/>
  <c r="BK22" i="8"/>
  <c r="BK63" i="8"/>
  <c r="BK10" i="8"/>
  <c r="BK75" i="8"/>
  <c r="BK40" i="8"/>
  <c r="BK87" i="8"/>
  <c r="BK61" i="8"/>
  <c r="BK110" i="8"/>
  <c r="BK25" i="8"/>
  <c r="BK133" i="8"/>
  <c r="BK127" i="8"/>
  <c r="BK140" i="8"/>
  <c r="BK34" i="8"/>
  <c r="BK31" i="8"/>
  <c r="BK28" i="8"/>
  <c r="BK115" i="8"/>
  <c r="BK43" i="8"/>
  <c r="BK66" i="8"/>
  <c r="BK128" i="8"/>
  <c r="BK132" i="8"/>
  <c r="BK139" i="8"/>
  <c r="BK23" i="8"/>
  <c r="BK60" i="8"/>
  <c r="BK67" i="8"/>
  <c r="BK35" i="8"/>
  <c r="BK89" i="8"/>
  <c r="BK88" i="8"/>
  <c r="BK26" i="8"/>
  <c r="BK103" i="8"/>
  <c r="BK109" i="8"/>
  <c r="BK11" i="8"/>
  <c r="BK136" i="8"/>
  <c r="BK100" i="8"/>
  <c r="BK97" i="8"/>
  <c r="BK101" i="8"/>
  <c r="BK69" i="8"/>
  <c r="BK130" i="8"/>
  <c r="BK92" i="8"/>
  <c r="BK59" i="8"/>
  <c r="BK141" i="8"/>
  <c r="BS141" i="8"/>
  <c r="BZ44" i="8"/>
  <c r="BZ43" i="8"/>
  <c r="BZ93" i="8"/>
  <c r="BZ102" i="8"/>
  <c r="BZ61" i="8"/>
  <c r="BZ48" i="8"/>
  <c r="BZ100" i="8"/>
  <c r="BZ62" i="8"/>
  <c r="BZ141" i="8"/>
  <c r="BZ60" i="8"/>
  <c r="BZ45" i="8"/>
  <c r="CH125" i="8"/>
  <c r="CH126" i="8"/>
  <c r="CH128" i="8"/>
  <c r="CH45" i="8"/>
  <c r="CH62" i="8"/>
  <c r="CH25" i="8"/>
  <c r="CH22" i="8"/>
  <c r="CH20" i="8"/>
  <c r="CH108" i="8"/>
  <c r="CH31" i="8"/>
  <c r="CH131" i="8"/>
  <c r="CX110" i="8"/>
  <c r="AQ136" i="8"/>
  <c r="AI114" i="8"/>
  <c r="AI141" i="8"/>
  <c r="AI40" i="8"/>
  <c r="AI60" i="8"/>
  <c r="AI131" i="8"/>
  <c r="AI45" i="8"/>
  <c r="AI26" i="8"/>
  <c r="AI63" i="8"/>
  <c r="AI43" i="8"/>
  <c r="AI93" i="8"/>
  <c r="AI25" i="8"/>
  <c r="AI94" i="8"/>
  <c r="AQ109" i="8"/>
  <c r="AQ40" i="8"/>
  <c r="AQ37" i="8"/>
  <c r="AQ130" i="8"/>
  <c r="AQ86" i="8"/>
  <c r="AQ48" i="8"/>
  <c r="AQ10" i="8"/>
  <c r="AQ131" i="8"/>
  <c r="AQ101" i="8"/>
  <c r="AQ62" i="8"/>
  <c r="AQ42" i="8"/>
  <c r="AQ108" i="8"/>
  <c r="AQ59" i="8"/>
  <c r="AQ103" i="8"/>
  <c r="AQ45" i="8"/>
  <c r="AQ43" i="8"/>
  <c r="AQ93" i="8"/>
  <c r="AQ139" i="8"/>
  <c r="AQ133" i="8"/>
  <c r="BG67" i="8"/>
  <c r="BG139" i="8"/>
  <c r="BG72" i="8"/>
  <c r="BG44" i="8"/>
  <c r="BG102" i="8"/>
  <c r="BG140" i="8"/>
  <c r="BG128" i="8"/>
  <c r="BG109" i="8"/>
  <c r="BG13" i="8"/>
  <c r="BO90" i="8"/>
  <c r="BO45" i="8"/>
  <c r="BV11" i="8"/>
  <c r="BV94" i="8"/>
  <c r="BV42" i="8"/>
  <c r="CD63" i="8"/>
  <c r="CD67" i="8"/>
  <c r="CD125" i="8"/>
  <c r="CD135" i="8"/>
  <c r="CD75" i="8"/>
  <c r="CD25" i="8"/>
  <c r="CD88" i="8"/>
  <c r="CD114" i="8"/>
  <c r="CD35" i="8"/>
  <c r="CD126" i="8"/>
  <c r="CD72" i="8"/>
  <c r="CD36" i="8"/>
  <c r="CD23" i="8"/>
  <c r="CD90" i="8"/>
  <c r="CD95" i="8"/>
  <c r="CD89" i="8"/>
  <c r="CD101" i="8"/>
  <c r="CD10" i="8"/>
  <c r="CD61" i="8"/>
  <c r="CD40" i="8"/>
  <c r="CD92" i="8"/>
  <c r="CD139" i="8"/>
  <c r="CD28" i="8"/>
  <c r="CL131" i="8"/>
  <c r="CL20" i="8"/>
  <c r="CL75" i="8"/>
  <c r="CL26" i="8"/>
  <c r="CT109" i="8"/>
  <c r="X61" i="8"/>
  <c r="AN102" i="8"/>
  <c r="AN59" i="8"/>
  <c r="AN44" i="8"/>
  <c r="BD127" i="8"/>
  <c r="BD65" i="8"/>
  <c r="BD31" i="8"/>
  <c r="BD110" i="8"/>
  <c r="BD135" i="8"/>
  <c r="BD88" i="8"/>
  <c r="BD125" i="8"/>
  <c r="BD86" i="8"/>
  <c r="BT72" i="8"/>
  <c r="BT26" i="8"/>
  <c r="BT127" i="8"/>
  <c r="BT125" i="8"/>
  <c r="BT141" i="8"/>
  <c r="BT87" i="8"/>
  <c r="AN100" i="8"/>
  <c r="CQ135" i="8"/>
  <c r="BE13" i="8"/>
  <c r="BM60" i="8"/>
  <c r="BM69" i="8"/>
  <c r="BM125" i="8"/>
  <c r="BM97" i="8"/>
  <c r="BM44" i="8"/>
  <c r="CB43" i="8"/>
  <c r="CB66" i="8"/>
  <c r="CB125" i="8"/>
  <c r="CJ125" i="8"/>
  <c r="CR25" i="8"/>
  <c r="CR141" i="8"/>
  <c r="AF11" i="8"/>
  <c r="BL130" i="8"/>
  <c r="BL31" i="8"/>
  <c r="BL110" i="8"/>
  <c r="BL127" i="8"/>
  <c r="BL72" i="8"/>
  <c r="BL125" i="8"/>
  <c r="BL42" i="8"/>
  <c r="CA133" i="8"/>
  <c r="CQ94" i="8"/>
  <c r="CQ92" i="8"/>
  <c r="CQ59" i="8"/>
  <c r="CQ116" i="8"/>
  <c r="CQ23" i="8"/>
  <c r="CQ15" i="8"/>
  <c r="CQ26" i="8"/>
  <c r="CQ13" i="8"/>
  <c r="CQ25" i="8"/>
  <c r="CQ102" i="8"/>
  <c r="BL102" i="8"/>
  <c r="CI45" i="8"/>
  <c r="BT100" i="8"/>
  <c r="BT132" i="8"/>
  <c r="BD23" i="8"/>
  <c r="BL132" i="8"/>
  <c r="BD13" i="8"/>
  <c r="CQ75" i="8"/>
  <c r="BD26" i="8"/>
  <c r="X90" i="8"/>
  <c r="AV22" i="8"/>
  <c r="AN86" i="8"/>
  <c r="CA72" i="8"/>
  <c r="BD102" i="8"/>
  <c r="CQ45" i="8"/>
  <c r="AN114" i="8"/>
  <c r="CQ97" i="8"/>
  <c r="H37" i="8"/>
  <c r="CI92" i="8"/>
  <c r="BT128" i="8"/>
  <c r="CQ60" i="8"/>
  <c r="CQ133" i="8"/>
  <c r="BL37" i="8"/>
  <c r="H35" i="8"/>
  <c r="H36" i="8"/>
  <c r="CQ67" i="8"/>
  <c r="AN35" i="8"/>
  <c r="AH125" i="8"/>
  <c r="AS125" i="8"/>
  <c r="BQ125" i="8"/>
  <c r="CG125" i="8"/>
  <c r="AL125" i="8"/>
  <c r="BS90" i="8"/>
  <c r="BZ65" i="8"/>
  <c r="CD65" i="8"/>
  <c r="CD11" i="8"/>
  <c r="BK13" i="8"/>
  <c r="AI67" i="8"/>
  <c r="CD26" i="8"/>
  <c r="CD42" i="8"/>
  <c r="CD94" i="8"/>
  <c r="CD102" i="8"/>
  <c r="CD127" i="8"/>
  <c r="BK45" i="8"/>
  <c r="BG90" i="8"/>
  <c r="BK90" i="8"/>
  <c r="AI110" i="8"/>
  <c r="AI133" i="8"/>
  <c r="CD103" i="8"/>
  <c r="AU65" i="8"/>
  <c r="AU87" i="8"/>
  <c r="BS140" i="8"/>
  <c r="BK65" i="8"/>
  <c r="CD13" i="8"/>
  <c r="CH35" i="8"/>
  <c r="BK95" i="8"/>
  <c r="CD20" i="8"/>
  <c r="CD31" i="8"/>
  <c r="CD44" i="8"/>
  <c r="CD97" i="8"/>
  <c r="CD128" i="8"/>
  <c r="CD136" i="8"/>
  <c r="AT26" i="8"/>
  <c r="BG92" i="8"/>
  <c r="CD15" i="8"/>
  <c r="BK108" i="8"/>
  <c r="CD59" i="8"/>
  <c r="CD45" i="8"/>
  <c r="CD86" i="8"/>
  <c r="CD100" i="8"/>
  <c r="CD130" i="8"/>
  <c r="CD140" i="8"/>
  <c r="BZ132" i="8"/>
  <c r="BK72" i="8"/>
  <c r="BK42" i="8"/>
  <c r="BG135" i="8"/>
  <c r="BG37" i="8"/>
  <c r="BK131" i="8"/>
  <c r="AI109" i="8"/>
  <c r="AU13" i="8"/>
  <c r="CH92" i="8"/>
  <c r="BG65" i="8"/>
  <c r="AT10" i="8"/>
  <c r="AT114" i="8"/>
  <c r="AQ15" i="8"/>
  <c r="CD22" i="8"/>
  <c r="CD60" i="8"/>
  <c r="CD48" i="8"/>
  <c r="CD69" i="8"/>
  <c r="CD110" i="8"/>
  <c r="CD131" i="8"/>
  <c r="CD141" i="8"/>
  <c r="AT141" i="8"/>
  <c r="CG43" i="8"/>
  <c r="CG66" i="8"/>
  <c r="AO75" i="8"/>
  <c r="CD34" i="8"/>
  <c r="CD62" i="8"/>
  <c r="CD87" i="8"/>
  <c r="CD109" i="8"/>
  <c r="CD133" i="8"/>
  <c r="AT75" i="8"/>
  <c r="CG72" i="8"/>
  <c r="AO139" i="8"/>
  <c r="BG127" i="8"/>
  <c r="AO20" i="8"/>
  <c r="AQ97" i="8"/>
  <c r="AD37" i="8"/>
  <c r="BA114" i="8"/>
  <c r="AS114" i="8"/>
  <c r="AS31" i="8"/>
  <c r="AS116" i="8"/>
  <c r="BA132" i="8"/>
  <c r="BQ34" i="8"/>
  <c r="Z89" i="8"/>
  <c r="BG20" i="8"/>
  <c r="BD139" i="8"/>
  <c r="BD63" i="8"/>
  <c r="BG35" i="8"/>
  <c r="BD92" i="8"/>
  <c r="BA13" i="8"/>
  <c r="BA95" i="8"/>
  <c r="AS95" i="8"/>
  <c r="Z62" i="8"/>
  <c r="AS45" i="8"/>
  <c r="AS132" i="8"/>
  <c r="AS108" i="8"/>
  <c r="N87" i="8"/>
  <c r="BA34" i="8"/>
  <c r="AS133" i="8"/>
  <c r="CE43" i="8"/>
  <c r="BD48" i="8"/>
  <c r="BD45" i="8"/>
  <c r="AS25" i="8"/>
  <c r="AS88" i="8"/>
  <c r="BA65" i="8"/>
  <c r="AS10" i="8"/>
  <c r="BD114" i="8"/>
  <c r="CH48" i="8"/>
  <c r="AS72" i="8"/>
  <c r="AS37" i="8"/>
  <c r="BD101" i="8"/>
  <c r="BD103" i="8"/>
  <c r="AS128" i="8"/>
  <c r="CC139" i="8"/>
  <c r="CP95" i="8"/>
  <c r="Z10" i="8"/>
  <c r="Z15" i="8"/>
  <c r="Z98" i="8"/>
  <c r="R11" i="8"/>
  <c r="AO67" i="8"/>
  <c r="BE36" i="8"/>
  <c r="CH89" i="8"/>
  <c r="BA63" i="8"/>
  <c r="AS101" i="8"/>
  <c r="CJ31" i="8"/>
  <c r="BD60" i="8"/>
  <c r="AS141" i="8"/>
  <c r="AS22" i="8"/>
  <c r="CP69" i="8"/>
  <c r="AO92" i="8"/>
  <c r="CA65" i="8"/>
  <c r="AH92" i="8"/>
  <c r="BL108" i="8"/>
  <c r="BG11" i="8"/>
  <c r="AS36" i="8"/>
  <c r="BQ101" i="8"/>
  <c r="L11" i="8"/>
  <c r="L13" i="8"/>
  <c r="AR133" i="8"/>
  <c r="AR23" i="8"/>
  <c r="AR140" i="8"/>
  <c r="AR97" i="8"/>
  <c r="AR103" i="8"/>
  <c r="AR102" i="8"/>
  <c r="AR61" i="8"/>
  <c r="AR40" i="8"/>
  <c r="AR88" i="8"/>
  <c r="AR110" i="8"/>
  <c r="AR22" i="8"/>
  <c r="AR95" i="8"/>
  <c r="AR48" i="8"/>
  <c r="AR75" i="8"/>
  <c r="AR87" i="8"/>
  <c r="AR131" i="8"/>
  <c r="AR25" i="8"/>
  <c r="AR109" i="8"/>
  <c r="AR20" i="8"/>
  <c r="AR69" i="8"/>
  <c r="AR101" i="8"/>
  <c r="I35" i="8"/>
  <c r="Q88" i="8"/>
  <c r="AO132" i="8"/>
  <c r="AO100" i="8"/>
  <c r="AO62" i="8"/>
  <c r="AO23" i="8"/>
  <c r="AO109" i="8"/>
  <c r="AO88" i="8"/>
  <c r="AO60" i="8"/>
  <c r="AO10" i="8"/>
  <c r="AO128" i="8"/>
  <c r="AO101" i="8"/>
  <c r="AO87" i="8"/>
  <c r="AO43" i="8"/>
  <c r="AO93" i="8"/>
  <c r="AO136" i="8"/>
  <c r="AO127" i="8"/>
  <c r="AO86" i="8"/>
  <c r="AO116" i="8"/>
  <c r="AO72" i="8"/>
  <c r="AO42" i="8"/>
  <c r="AO108" i="8"/>
  <c r="AO63" i="8"/>
  <c r="AO28" i="8"/>
  <c r="AO95" i="8"/>
  <c r="AO133" i="8"/>
  <c r="CO110" i="8"/>
  <c r="AR26" i="8"/>
  <c r="AR127" i="8"/>
  <c r="AR62" i="8"/>
  <c r="U62" i="8"/>
  <c r="AK127" i="8"/>
  <c r="BM62" i="8"/>
  <c r="BM40" i="8"/>
  <c r="BM36" i="8"/>
  <c r="BM67" i="8"/>
  <c r="BM13" i="8"/>
  <c r="BM140" i="8"/>
  <c r="BM88" i="8"/>
  <c r="BM133" i="8"/>
  <c r="BM94" i="8"/>
  <c r="BM26" i="8"/>
  <c r="BM72" i="8"/>
  <c r="BM86" i="8"/>
  <c r="BM136" i="8"/>
  <c r="CB128" i="8"/>
  <c r="CB15" i="8"/>
  <c r="CB101" i="8"/>
  <c r="CB13" i="8"/>
  <c r="CB108" i="8"/>
  <c r="CB65" i="8"/>
  <c r="CB75" i="8"/>
  <c r="CB114" i="8"/>
  <c r="CB92" i="8"/>
  <c r="CB11" i="8"/>
  <c r="CB87" i="8"/>
  <c r="CB22" i="8"/>
  <c r="CB40" i="8"/>
  <c r="CB67" i="8"/>
  <c r="CB102" i="8"/>
  <c r="CI63" i="8"/>
  <c r="CI126" i="8"/>
  <c r="CI133" i="8"/>
  <c r="CI141" i="8"/>
  <c r="CI94" i="8"/>
  <c r="CL69" i="8"/>
  <c r="AC89" i="8"/>
  <c r="CI135" i="8"/>
  <c r="BQ139" i="8"/>
  <c r="BQ20" i="8"/>
  <c r="AR65" i="8"/>
  <c r="AR35" i="8"/>
  <c r="AR136" i="8"/>
  <c r="BM114" i="8"/>
  <c r="BM15" i="8"/>
  <c r="BM45" i="8"/>
  <c r="Q63" i="8"/>
  <c r="CO109" i="8"/>
  <c r="BQ92" i="8"/>
  <c r="CB10" i="8"/>
  <c r="AO131" i="8"/>
  <c r="AQ87" i="8"/>
  <c r="AQ95" i="8"/>
  <c r="AQ35" i="8"/>
  <c r="AQ115" i="8"/>
  <c r="AQ25" i="8"/>
  <c r="AQ65" i="8"/>
  <c r="AQ11" i="8"/>
  <c r="AQ92" i="8"/>
  <c r="AQ67" i="8"/>
  <c r="AX108" i="8"/>
  <c r="AX10" i="8"/>
  <c r="AX37" i="8"/>
  <c r="BF20" i="8"/>
  <c r="BF48" i="8"/>
  <c r="BF136" i="8"/>
  <c r="AR36" i="8"/>
  <c r="AR13" i="8"/>
  <c r="AR89" i="8"/>
  <c r="L37" i="8"/>
  <c r="U61" i="8"/>
  <c r="U88" i="8"/>
  <c r="U87" i="8"/>
  <c r="U60" i="8"/>
  <c r="U59" i="8"/>
  <c r="U11" i="8"/>
  <c r="U13" i="8"/>
  <c r="AK42" i="8"/>
  <c r="AK20" i="8"/>
  <c r="AK67" i="8"/>
  <c r="AK92" i="8"/>
  <c r="AK15" i="8"/>
  <c r="AK37" i="8"/>
  <c r="AK133" i="8"/>
  <c r="AK100" i="8"/>
  <c r="AK126" i="8"/>
  <c r="AK88" i="8"/>
  <c r="L34" i="8"/>
  <c r="AK43" i="8"/>
  <c r="AO94" i="8"/>
  <c r="BX114" i="8"/>
  <c r="BX60" i="8"/>
  <c r="CL31" i="8"/>
  <c r="CL63" i="8"/>
  <c r="CL61" i="8"/>
  <c r="I23" i="8"/>
  <c r="I25" i="8"/>
  <c r="CI139" i="8"/>
  <c r="CI130" i="8"/>
  <c r="CI44" i="8"/>
  <c r="CE20" i="8"/>
  <c r="AK139" i="8"/>
  <c r="BQ136" i="8"/>
  <c r="BQ110" i="8"/>
  <c r="AR15" i="8"/>
  <c r="AR34" i="8"/>
  <c r="AR116" i="8"/>
  <c r="AR45" i="8"/>
  <c r="AR130" i="8"/>
  <c r="BM43" i="8"/>
  <c r="BM93" i="8"/>
  <c r="BM116" i="8"/>
  <c r="BM109" i="8"/>
  <c r="BM135" i="8"/>
  <c r="BM101" i="8"/>
  <c r="BX127" i="8"/>
  <c r="BM63" i="8"/>
  <c r="CB103" i="8"/>
  <c r="CO97" i="8"/>
  <c r="AK115" i="8"/>
  <c r="CB95" i="8"/>
  <c r="AO90" i="8"/>
  <c r="CB59" i="8"/>
  <c r="BJ22" i="8"/>
  <c r="BJ94" i="8"/>
  <c r="BJ101" i="8"/>
  <c r="N34" i="8"/>
  <c r="AR10" i="8"/>
  <c r="AR94" i="8"/>
  <c r="U35" i="8"/>
  <c r="U36" i="8"/>
  <c r="BQ31" i="8"/>
  <c r="BQ15" i="8"/>
  <c r="BQ23" i="8"/>
  <c r="BQ132" i="8"/>
  <c r="BQ95" i="8"/>
  <c r="BQ40" i="8"/>
  <c r="BQ141" i="8"/>
  <c r="BQ102" i="8"/>
  <c r="BQ60" i="8"/>
  <c r="BQ114" i="8"/>
  <c r="BQ133" i="8"/>
  <c r="BQ128" i="8"/>
  <c r="BQ87" i="8"/>
  <c r="BQ25" i="8"/>
  <c r="BQ10" i="8"/>
  <c r="BQ48" i="8"/>
  <c r="BQ127" i="8"/>
  <c r="CE60" i="8"/>
  <c r="CO44" i="8"/>
  <c r="CL86" i="8"/>
  <c r="CL130" i="8"/>
  <c r="CI62" i="8"/>
  <c r="CE87" i="8"/>
  <c r="AK23" i="8"/>
  <c r="BQ62" i="8"/>
  <c r="AR67" i="8"/>
  <c r="AR28" i="8"/>
  <c r="AR31" i="8"/>
  <c r="AR60" i="8"/>
  <c r="AR37" i="8"/>
  <c r="BM103" i="8"/>
  <c r="BM92" i="8"/>
  <c r="BM59" i="8"/>
  <c r="CL67" i="8"/>
  <c r="BX45" i="8"/>
  <c r="BM37" i="8"/>
  <c r="U63" i="8"/>
  <c r="AK44" i="8"/>
  <c r="AK25" i="8"/>
  <c r="BQ86" i="8"/>
  <c r="CB140" i="8"/>
  <c r="AU100" i="8"/>
  <c r="AU59" i="8"/>
  <c r="AU114" i="8"/>
  <c r="AU42" i="8"/>
  <c r="AU89" i="8"/>
  <c r="AU115" i="8"/>
  <c r="AU75" i="8"/>
  <c r="AU26" i="8"/>
  <c r="AU37" i="8"/>
  <c r="AU28" i="8"/>
  <c r="AU126" i="8"/>
  <c r="AU62" i="8"/>
  <c r="AU67" i="8"/>
  <c r="AU11" i="8"/>
  <c r="BC45" i="8"/>
  <c r="BC100" i="8"/>
  <c r="BC40" i="8"/>
  <c r="BD116" i="8"/>
  <c r="BD97" i="8"/>
  <c r="BD95" i="8"/>
  <c r="BD128" i="8"/>
  <c r="BD87" i="8"/>
  <c r="BD44" i="8"/>
  <c r="BS135" i="8"/>
  <c r="BS133" i="8"/>
  <c r="BS94" i="8"/>
  <c r="BS23" i="8"/>
  <c r="BZ128" i="8"/>
  <c r="BZ28" i="8"/>
  <c r="BZ108" i="8"/>
  <c r="BZ87" i="8"/>
  <c r="BZ11" i="8"/>
  <c r="BZ42" i="8"/>
  <c r="CG131" i="8"/>
  <c r="CG130" i="8"/>
  <c r="CG48" i="8"/>
  <c r="CG114" i="8"/>
  <c r="CG35" i="8"/>
  <c r="CG100" i="8"/>
  <c r="CG42" i="8"/>
  <c r="CG36" i="8"/>
  <c r="CG115" i="8"/>
  <c r="CG28" i="8"/>
  <c r="CG23" i="8"/>
  <c r="CG67" i="8"/>
  <c r="CG90" i="8"/>
  <c r="CG15" i="8"/>
  <c r="CN11" i="8"/>
  <c r="CU10" i="8"/>
  <c r="CU25" i="8"/>
  <c r="CU36" i="8"/>
  <c r="AI48" i="8"/>
  <c r="AI92" i="8"/>
  <c r="AI34" i="8"/>
  <c r="BE62" i="8"/>
  <c r="BT136" i="8"/>
  <c r="BT65" i="8"/>
  <c r="BT88" i="8"/>
  <c r="CA15" i="8"/>
  <c r="CA34" i="8"/>
  <c r="CH139" i="8"/>
  <c r="CH13" i="8"/>
  <c r="CH65" i="8"/>
  <c r="CH109" i="8"/>
  <c r="CH10" i="8"/>
  <c r="CH97" i="8"/>
  <c r="CV62" i="8"/>
  <c r="BG22" i="8"/>
  <c r="BU44" i="8"/>
  <c r="AD89" i="8"/>
  <c r="BG25" i="8"/>
  <c r="BG94" i="8"/>
  <c r="BG136" i="8"/>
  <c r="AL130" i="8"/>
  <c r="AL59" i="8"/>
  <c r="AL15" i="8"/>
  <c r="AL31" i="8"/>
  <c r="AL20" i="8"/>
  <c r="AL13" i="8"/>
  <c r="AL92" i="8"/>
  <c r="AL141" i="8"/>
  <c r="AL114" i="8"/>
  <c r="AL10" i="8"/>
  <c r="AL139" i="8"/>
  <c r="AL90" i="8"/>
  <c r="AL95" i="8"/>
  <c r="AL67" i="8"/>
  <c r="AL86" i="8"/>
  <c r="AL97" i="8"/>
  <c r="AL108" i="8"/>
  <c r="AL89" i="8"/>
  <c r="AL44" i="8"/>
  <c r="AL75" i="8"/>
  <c r="AL11" i="8"/>
  <c r="AL65" i="8"/>
  <c r="AL45" i="8"/>
  <c r="AL60" i="8"/>
  <c r="AL133" i="8"/>
  <c r="AL37" i="8"/>
  <c r="AL126" i="8"/>
  <c r="AL87" i="8"/>
  <c r="AL62" i="8"/>
  <c r="AZ31" i="8"/>
  <c r="AZ25" i="8"/>
  <c r="AZ89" i="8"/>
  <c r="AZ72" i="8"/>
  <c r="AZ108" i="8"/>
  <c r="AZ62" i="8"/>
  <c r="AZ15" i="8"/>
  <c r="AZ126" i="8"/>
  <c r="AZ26" i="8"/>
  <c r="AZ92" i="8"/>
  <c r="AZ139" i="8"/>
  <c r="AZ97" i="8"/>
  <c r="AZ40" i="8"/>
  <c r="AZ11" i="8"/>
  <c r="AZ87" i="8"/>
  <c r="AZ42" i="8"/>
  <c r="AZ28" i="8"/>
  <c r="AZ130" i="8"/>
  <c r="AZ95" i="8"/>
  <c r="AZ101" i="8"/>
  <c r="AZ60" i="8"/>
  <c r="AZ133" i="8"/>
  <c r="AZ67" i="8"/>
  <c r="AZ10" i="8"/>
  <c r="AZ128" i="8"/>
  <c r="AZ22" i="8"/>
  <c r="AZ45" i="8"/>
  <c r="AZ48" i="8"/>
  <c r="AZ65" i="8"/>
  <c r="AZ109" i="8"/>
  <c r="AL36" i="8"/>
  <c r="AL42" i="8"/>
  <c r="CP42" i="8"/>
  <c r="AL34" i="8"/>
  <c r="AL22" i="8"/>
  <c r="BX42" i="8"/>
  <c r="BX94" i="8"/>
  <c r="CE25" i="8"/>
  <c r="BX65" i="8"/>
  <c r="BJ135" i="8"/>
  <c r="AZ131" i="8"/>
  <c r="CP48" i="8"/>
  <c r="CP11" i="8"/>
  <c r="O62" i="8"/>
  <c r="O89" i="8"/>
  <c r="O60" i="8"/>
  <c r="P20" i="8"/>
  <c r="AM89" i="8"/>
  <c r="AM10" i="8"/>
  <c r="BO133" i="8"/>
  <c r="BO115" i="8"/>
  <c r="BO59" i="8"/>
  <c r="BO65" i="8"/>
  <c r="BO72" i="8"/>
  <c r="BO131" i="8"/>
  <c r="BO95" i="8"/>
  <c r="BO94" i="8"/>
  <c r="BO69" i="8"/>
  <c r="BV128" i="8"/>
  <c r="BV48" i="8"/>
  <c r="BV108" i="8"/>
  <c r="BV45" i="8"/>
  <c r="BV95" i="8"/>
  <c r="BV65" i="8"/>
  <c r="BV37" i="8"/>
  <c r="BV61" i="8"/>
  <c r="BV13" i="8"/>
  <c r="BV92" i="8"/>
  <c r="BV116" i="8"/>
  <c r="BV23" i="8"/>
  <c r="BV69" i="8"/>
  <c r="BV34" i="8"/>
  <c r="BV126" i="8"/>
  <c r="BV114" i="8"/>
  <c r="BV72" i="8"/>
  <c r="BV43" i="8"/>
  <c r="BV93" i="8"/>
  <c r="BV59" i="8"/>
  <c r="BV109" i="8"/>
  <c r="BV132" i="8"/>
  <c r="BV140" i="8"/>
  <c r="BV136" i="8"/>
  <c r="BV86" i="8"/>
  <c r="CC130" i="8"/>
  <c r="CC43" i="8"/>
  <c r="CC28" i="8"/>
  <c r="CC101" i="8"/>
  <c r="CC140" i="8"/>
  <c r="CC95" i="8"/>
  <c r="CC25" i="8"/>
  <c r="CC26" i="8"/>
  <c r="CC115" i="8"/>
  <c r="CC42" i="8"/>
  <c r="CC126" i="8"/>
  <c r="CC92" i="8"/>
  <c r="CC135" i="8"/>
  <c r="CC133" i="8"/>
  <c r="CC72" i="8"/>
  <c r="CC61" i="8"/>
  <c r="CC59" i="8"/>
  <c r="CC48" i="8"/>
  <c r="CC10" i="8"/>
  <c r="CC132" i="8"/>
  <c r="CC90" i="8"/>
  <c r="CC114" i="8"/>
  <c r="CC102" i="8"/>
  <c r="CC37" i="8"/>
  <c r="CC65" i="8"/>
  <c r="CC67" i="8"/>
  <c r="CC116" i="8"/>
  <c r="CC131" i="8"/>
  <c r="CJ114" i="8"/>
  <c r="CJ22" i="8"/>
  <c r="CJ11" i="8"/>
  <c r="CJ92" i="8"/>
  <c r="CJ72" i="8"/>
  <c r="CJ36" i="8"/>
  <c r="CJ13" i="8"/>
  <c r="CJ103" i="8"/>
  <c r="CJ135" i="8"/>
  <c r="CJ43" i="8"/>
  <c r="CJ66" i="8"/>
  <c r="CJ23" i="8"/>
  <c r="CJ40" i="8"/>
  <c r="CJ90" i="8"/>
  <c r="CJ130" i="8"/>
  <c r="CJ108" i="8"/>
  <c r="CJ75" i="8"/>
  <c r="CJ132" i="8"/>
  <c r="CJ133" i="8"/>
  <c r="CJ95" i="8"/>
  <c r="CJ59" i="8"/>
  <c r="CJ20" i="8"/>
  <c r="CJ67" i="8"/>
  <c r="CJ44" i="8"/>
  <c r="CJ69" i="8"/>
  <c r="CJ37" i="8"/>
  <c r="CJ89" i="8"/>
  <c r="CJ63" i="8"/>
  <c r="CX35" i="8"/>
  <c r="AM37" i="8"/>
  <c r="AM61" i="8"/>
  <c r="AL43" i="8"/>
  <c r="AL93" i="8"/>
  <c r="BV102" i="8"/>
  <c r="BV62" i="8"/>
  <c r="CL101" i="8"/>
  <c r="CL44" i="8"/>
  <c r="CL132" i="8"/>
  <c r="CL128" i="8"/>
  <c r="CL115" i="8"/>
  <c r="CE102" i="8"/>
  <c r="CE45" i="8"/>
  <c r="CE127" i="8"/>
  <c r="CE63" i="8"/>
  <c r="BV31" i="8"/>
  <c r="BV15" i="8"/>
  <c r="BV26" i="8"/>
  <c r="BC128" i="8"/>
  <c r="BC31" i="8"/>
  <c r="O88" i="8"/>
  <c r="BY36" i="8"/>
  <c r="AL63" i="8"/>
  <c r="AL61" i="8"/>
  <c r="BX126" i="8"/>
  <c r="CM116" i="8"/>
  <c r="CM86" i="8"/>
  <c r="CJ26" i="8"/>
  <c r="CC62" i="8"/>
  <c r="CC23" i="8"/>
  <c r="CC87" i="8"/>
  <c r="BS92" i="8"/>
  <c r="BS44" i="8"/>
  <c r="BJ75" i="8"/>
  <c r="AZ37" i="8"/>
  <c r="CP23" i="8"/>
  <c r="BV10" i="8"/>
  <c r="CC22" i="8"/>
  <c r="CP116" i="8"/>
  <c r="CP115" i="8"/>
  <c r="CP110" i="8"/>
  <c r="CP140" i="8"/>
  <c r="CP37" i="8"/>
  <c r="CP88" i="8"/>
  <c r="CP43" i="8"/>
  <c r="CP66" i="8"/>
  <c r="CP65" i="8"/>
  <c r="CP102" i="8"/>
  <c r="CP94" i="8"/>
  <c r="CP126" i="8"/>
  <c r="CP128" i="8"/>
  <c r="CP59" i="8"/>
  <c r="CP133" i="8"/>
  <c r="CP92" i="8"/>
  <c r="CP15" i="8"/>
  <c r="CP87" i="8"/>
  <c r="CP45" i="8"/>
  <c r="CP100" i="8"/>
  <c r="CP86" i="8"/>
  <c r="CP36" i="8"/>
  <c r="CP89" i="8"/>
  <c r="CP90" i="8"/>
  <c r="CP130" i="8"/>
  <c r="CP40" i="8"/>
  <c r="CP13" i="8"/>
  <c r="CP35" i="8"/>
  <c r="CP60" i="8"/>
  <c r="CP97" i="8"/>
  <c r="CP101" i="8"/>
  <c r="CP136" i="8"/>
  <c r="CP20" i="8"/>
  <c r="CP25" i="8"/>
  <c r="CP114" i="8"/>
  <c r="CP132" i="8"/>
  <c r="CP139" i="8"/>
  <c r="CP34" i="8"/>
  <c r="CP141" i="8"/>
  <c r="CP22" i="8"/>
  <c r="CP75" i="8"/>
  <c r="CP103" i="8"/>
  <c r="CP44" i="8"/>
  <c r="CP135" i="8"/>
  <c r="CP108" i="8"/>
  <c r="CP10" i="8"/>
  <c r="CP62" i="8"/>
  <c r="CP61" i="8"/>
  <c r="CP127" i="8"/>
  <c r="AL128" i="8"/>
  <c r="AL116" i="8"/>
  <c r="AZ44" i="8"/>
  <c r="CP26" i="8"/>
  <c r="CP28" i="8"/>
  <c r="BC108" i="8"/>
  <c r="BC23" i="8"/>
  <c r="BC25" i="8"/>
  <c r="BC62" i="8"/>
  <c r="BC130" i="8"/>
  <c r="BC102" i="8"/>
  <c r="BC110" i="8"/>
  <c r="BC131" i="8"/>
  <c r="BC101" i="8"/>
  <c r="BC37" i="8"/>
  <c r="BC126" i="8"/>
  <c r="BJ136" i="8"/>
  <c r="BJ115" i="8"/>
  <c r="BJ130" i="8"/>
  <c r="BJ48" i="8"/>
  <c r="BJ89" i="8"/>
  <c r="BJ100" i="8"/>
  <c r="BJ62" i="8"/>
  <c r="BJ44" i="8"/>
  <c r="BJ45" i="8"/>
  <c r="BJ15" i="8"/>
  <c r="BJ11" i="8"/>
  <c r="BJ132" i="8"/>
  <c r="BJ43" i="8"/>
  <c r="BJ66" i="8"/>
  <c r="BJ95" i="8"/>
  <c r="BJ42" i="8"/>
  <c r="BJ108" i="8"/>
  <c r="BJ109" i="8"/>
  <c r="BJ25" i="8"/>
  <c r="BJ65" i="8"/>
  <c r="BJ10" i="8"/>
  <c r="BJ92" i="8"/>
  <c r="BJ40" i="8"/>
  <c r="BJ26" i="8"/>
  <c r="BJ126" i="8"/>
  <c r="BJ37" i="8"/>
  <c r="BJ69" i="8"/>
  <c r="BJ87" i="8"/>
  <c r="BJ128" i="8"/>
  <c r="BJ102" i="8"/>
  <c r="BJ28" i="8"/>
  <c r="BJ63" i="8"/>
  <c r="BJ20" i="8"/>
  <c r="BJ88" i="8"/>
  <c r="BX31" i="8"/>
  <c r="BX86" i="8"/>
  <c r="BX13" i="8"/>
  <c r="BX10" i="8"/>
  <c r="BX22" i="8"/>
  <c r="BX11" i="8"/>
  <c r="BX132" i="8"/>
  <c r="BX108" i="8"/>
  <c r="BX103" i="8"/>
  <c r="BX128" i="8"/>
  <c r="BX90" i="8"/>
  <c r="BX110" i="8"/>
  <c r="BX116" i="8"/>
  <c r="BX101" i="8"/>
  <c r="BX40" i="8"/>
  <c r="BX36" i="8"/>
  <c r="BX63" i="8"/>
  <c r="BX140" i="8"/>
  <c r="BX109" i="8"/>
  <c r="BX61" i="8"/>
  <c r="BX88" i="8"/>
  <c r="BX75" i="8"/>
  <c r="BX15" i="8"/>
  <c r="BX35" i="8"/>
  <c r="BX59" i="8"/>
  <c r="BX139" i="8"/>
  <c r="BX87" i="8"/>
  <c r="BX69" i="8"/>
  <c r="BX115" i="8"/>
  <c r="BX95" i="8"/>
  <c r="BX62" i="8"/>
  <c r="BX135" i="8"/>
  <c r="BX25" i="8"/>
  <c r="BX48" i="8"/>
  <c r="BX34" i="8"/>
  <c r="BX100" i="8"/>
  <c r="BX43" i="8"/>
  <c r="BX37" i="8"/>
  <c r="BX67" i="8"/>
  <c r="BX130" i="8"/>
  <c r="CE26" i="8"/>
  <c r="CE108" i="8"/>
  <c r="CE23" i="8"/>
  <c r="CE95" i="8"/>
  <c r="CE67" i="8"/>
  <c r="CE132" i="8"/>
  <c r="CE62" i="8"/>
  <c r="CE61" i="8"/>
  <c r="CE44" i="8"/>
  <c r="CE103" i="8"/>
  <c r="CE139" i="8"/>
  <c r="CE97" i="8"/>
  <c r="CE40" i="8"/>
  <c r="CE90" i="8"/>
  <c r="CE65" i="8"/>
  <c r="CE128" i="8"/>
  <c r="CE10" i="8"/>
  <c r="CE86" i="8"/>
  <c r="CE110" i="8"/>
  <c r="CE89" i="8"/>
  <c r="CE109" i="8"/>
  <c r="CE11" i="8"/>
  <c r="CE88" i="8"/>
  <c r="CE34" i="8"/>
  <c r="CL92" i="8"/>
  <c r="CL13" i="8"/>
  <c r="CL90" i="8"/>
  <c r="CL10" i="8"/>
  <c r="CL135" i="8"/>
  <c r="CL28" i="8"/>
  <c r="CL62" i="8"/>
  <c r="CL126" i="8"/>
  <c r="CL140" i="8"/>
  <c r="CL72" i="8"/>
  <c r="CL48" i="8"/>
  <c r="CL45" i="8"/>
  <c r="CR126" i="8"/>
  <c r="CR115" i="8"/>
  <c r="CR42" i="8"/>
  <c r="CR15" i="8"/>
  <c r="CR101" i="8"/>
  <c r="CR69" i="8"/>
  <c r="CR31" i="8"/>
  <c r="CR89" i="8"/>
  <c r="CR139" i="8"/>
  <c r="CR62" i="8"/>
  <c r="CR92" i="8"/>
  <c r="CR61" i="8"/>
  <c r="CR43" i="8"/>
  <c r="CR66" i="8"/>
  <c r="CR36" i="8"/>
  <c r="CR28" i="8"/>
  <c r="Q127" i="8"/>
  <c r="CW141" i="8"/>
  <c r="AL26" i="8"/>
  <c r="CL43" i="8"/>
  <c r="CL66" i="8"/>
  <c r="CL103" i="8"/>
  <c r="CL109" i="8"/>
  <c r="CL95" i="8"/>
  <c r="AL23" i="8"/>
  <c r="CR131" i="8"/>
  <c r="CE28" i="8"/>
  <c r="CE130" i="8"/>
  <c r="BV90" i="8"/>
  <c r="BV60" i="8"/>
  <c r="BC116" i="8"/>
  <c r="BC42" i="8"/>
  <c r="BX20" i="8"/>
  <c r="AL115" i="8"/>
  <c r="AL131" i="8"/>
  <c r="BX44" i="8"/>
  <c r="BX92" i="8"/>
  <c r="BX102" i="8"/>
  <c r="CE131" i="8"/>
  <c r="CL139" i="8"/>
  <c r="CJ128" i="8"/>
  <c r="CC11" i="8"/>
  <c r="CC75" i="8"/>
  <c r="BO126" i="8"/>
  <c r="BO87" i="8"/>
  <c r="BS65" i="8"/>
  <c r="BJ103" i="8"/>
  <c r="AZ88" i="8"/>
  <c r="CP31" i="8"/>
  <c r="CP63" i="8"/>
  <c r="AL35" i="8"/>
  <c r="CC136" i="8"/>
  <c r="CJ131" i="8"/>
  <c r="BR13" i="8"/>
  <c r="BR126" i="8"/>
  <c r="BR92" i="8"/>
  <c r="BR95" i="8"/>
  <c r="BR110" i="8"/>
  <c r="BR26" i="8"/>
  <c r="BY44" i="8"/>
  <c r="BY116" i="8"/>
  <c r="BY60" i="8"/>
  <c r="BY100" i="8"/>
  <c r="BY40" i="8"/>
  <c r="BY23" i="8"/>
  <c r="BY10" i="8"/>
  <c r="BY61" i="8"/>
  <c r="BY92" i="8"/>
  <c r="BY89" i="8"/>
  <c r="BY28" i="8"/>
  <c r="BY103" i="8"/>
  <c r="BY128" i="8"/>
  <c r="BY62" i="8"/>
  <c r="BY139" i="8"/>
  <c r="BY59" i="8"/>
  <c r="CF60" i="8"/>
  <c r="CF11" i="8"/>
  <c r="CF135" i="8"/>
  <c r="CF13" i="8"/>
  <c r="CF87" i="8"/>
  <c r="CF10" i="8"/>
  <c r="CF35" i="8"/>
  <c r="CF140" i="8"/>
  <c r="CF89" i="8"/>
  <c r="CF92" i="8"/>
  <c r="CM28" i="8"/>
  <c r="CM110" i="8"/>
  <c r="CM25" i="8"/>
  <c r="CM13" i="8"/>
  <c r="CM36" i="8"/>
  <c r="CM72" i="8"/>
  <c r="CM136" i="8"/>
  <c r="CM75" i="8"/>
  <c r="CM34" i="8"/>
  <c r="CM62" i="8"/>
  <c r="CM15" i="8"/>
  <c r="CM126" i="8"/>
  <c r="CM94" i="8"/>
  <c r="CM67" i="8"/>
  <c r="CM114" i="8"/>
  <c r="CM59" i="8"/>
  <c r="CM11" i="8"/>
  <c r="CM95" i="8"/>
  <c r="CM65" i="8"/>
  <c r="CM35" i="8"/>
  <c r="CM115" i="8"/>
  <c r="CM139" i="8"/>
  <c r="CM100" i="8"/>
  <c r="CM87" i="8"/>
  <c r="CM43" i="8"/>
  <c r="CM93" i="8"/>
  <c r="CM42" i="8"/>
  <c r="CS110" i="8"/>
  <c r="CS87" i="8"/>
  <c r="CS100" i="8"/>
  <c r="AL94" i="8"/>
  <c r="AL25" i="8"/>
  <c r="AL28" i="8"/>
  <c r="O127" i="8"/>
  <c r="BS13" i="8"/>
  <c r="BS11" i="8"/>
  <c r="BS36" i="8"/>
  <c r="BS136" i="8"/>
  <c r="BS63" i="8"/>
  <c r="BS37" i="8"/>
  <c r="BS61" i="8"/>
  <c r="BS67" i="8"/>
  <c r="BS35" i="8"/>
  <c r="BS128" i="8"/>
  <c r="BS31" i="8"/>
  <c r="BS115" i="8"/>
  <c r="BS69" i="8"/>
  <c r="BS126" i="8"/>
  <c r="BS75" i="8"/>
  <c r="BS127" i="8"/>
  <c r="BS97" i="8"/>
  <c r="BS25" i="8"/>
  <c r="BS110" i="8"/>
  <c r="BS116" i="8"/>
  <c r="BS72" i="8"/>
  <c r="BS89" i="8"/>
  <c r="BS10" i="8"/>
  <c r="BS108" i="8"/>
  <c r="BS86" i="8"/>
  <c r="BS95" i="8"/>
  <c r="BS114" i="8"/>
  <c r="BS40" i="8"/>
  <c r="BS132" i="8"/>
  <c r="BS43" i="8"/>
  <c r="BS93" i="8"/>
  <c r="CJ34" i="8"/>
  <c r="AM59" i="8"/>
  <c r="AL101" i="8"/>
  <c r="BV101" i="8"/>
  <c r="BV44" i="8"/>
  <c r="CL34" i="8"/>
  <c r="CL102" i="8"/>
  <c r="CL141" i="8"/>
  <c r="CL65" i="8"/>
  <c r="CE133" i="8"/>
  <c r="CE72" i="8"/>
  <c r="BV139" i="8"/>
  <c r="BV100" i="8"/>
  <c r="BV103" i="8"/>
  <c r="BC13" i="8"/>
  <c r="BC59" i="8"/>
  <c r="O35" i="8"/>
  <c r="O36" i="8"/>
  <c r="AL48" i="8"/>
  <c r="AL88" i="8"/>
  <c r="AL40" i="8"/>
  <c r="BX23" i="8"/>
  <c r="BX72" i="8"/>
  <c r="CE31" i="8"/>
  <c r="CE35" i="8"/>
  <c r="CM22" i="8"/>
  <c r="BC139" i="8"/>
  <c r="CJ25" i="8"/>
  <c r="CC20" i="8"/>
  <c r="BO100" i="8"/>
  <c r="BS88" i="8"/>
  <c r="BJ13" i="8"/>
  <c r="BJ90" i="8"/>
  <c r="CP109" i="8"/>
  <c r="BV89" i="8"/>
  <c r="AL72" i="8"/>
  <c r="CL37" i="8"/>
  <c r="AL132" i="8"/>
  <c r="BX28" i="8"/>
  <c r="BX133" i="8"/>
  <c r="CE126" i="8"/>
  <c r="BX131" i="8"/>
  <c r="CP67" i="8"/>
  <c r="CJ140" i="8"/>
  <c r="AM31" i="8"/>
  <c r="AL140" i="8"/>
  <c r="BV135" i="8"/>
  <c r="BV110" i="8"/>
  <c r="CL59" i="8"/>
  <c r="CL88" i="8"/>
  <c r="CR130" i="8"/>
  <c r="CE59" i="8"/>
  <c r="CE100" i="8"/>
  <c r="BV88" i="8"/>
  <c r="BV127" i="8"/>
  <c r="BC92" i="8"/>
  <c r="BC114" i="8"/>
  <c r="BC88" i="8"/>
  <c r="CJ28" i="8"/>
  <c r="AL102" i="8"/>
  <c r="AL110" i="8"/>
  <c r="AL103" i="8"/>
  <c r="S127" i="8"/>
  <c r="BX141" i="8"/>
  <c r="CE75" i="8"/>
  <c r="CL87" i="8"/>
  <c r="CJ116" i="8"/>
  <c r="CC31" i="8"/>
  <c r="AZ135" i="8"/>
  <c r="BO139" i="8"/>
  <c r="BO63" i="8"/>
  <c r="BO140" i="8"/>
  <c r="BS34" i="8"/>
  <c r="BS131" i="8"/>
  <c r="BJ34" i="8"/>
  <c r="BJ110" i="8"/>
  <c r="AZ63" i="8"/>
  <c r="AZ90" i="8"/>
  <c r="CP72" i="8"/>
  <c r="CC15" i="8"/>
  <c r="AL135" i="8"/>
  <c r="AF62" i="8"/>
  <c r="AF37" i="8"/>
  <c r="BP132" i="8"/>
  <c r="BP100" i="8"/>
  <c r="BP67" i="8"/>
  <c r="BP88" i="8"/>
  <c r="BP15" i="8"/>
  <c r="BP63" i="8"/>
  <c r="BP25" i="8"/>
  <c r="BP13" i="8"/>
  <c r="BP128" i="8"/>
  <c r="BP28" i="8"/>
  <c r="BP20" i="8"/>
  <c r="BP65" i="8"/>
  <c r="BW13" i="8"/>
  <c r="E10" i="8"/>
  <c r="BE109" i="8"/>
  <c r="BE35" i="8"/>
  <c r="BL114" i="8"/>
  <c r="BL67" i="8"/>
  <c r="BL133" i="8"/>
  <c r="AK31" i="8"/>
  <c r="AK116" i="8"/>
  <c r="AK59" i="8"/>
  <c r="AK36" i="8"/>
  <c r="AK34" i="8"/>
  <c r="AK135" i="8"/>
  <c r="AK90" i="8"/>
  <c r="AK26" i="8"/>
  <c r="AK141" i="8"/>
  <c r="AK11" i="8"/>
  <c r="AK40" i="8"/>
  <c r="AK108" i="8"/>
  <c r="AK13" i="8"/>
  <c r="AK89" i="8"/>
  <c r="AK69" i="8"/>
  <c r="AK131" i="8"/>
  <c r="AK94" i="8"/>
  <c r="AK10" i="8"/>
  <c r="AR141" i="8"/>
  <c r="BG130" i="8"/>
  <c r="AJ132" i="8"/>
  <c r="AJ97" i="8"/>
  <c r="AJ126" i="8"/>
  <c r="AJ37" i="8"/>
  <c r="AJ36" i="8"/>
  <c r="AJ65" i="8"/>
  <c r="AJ10" i="8"/>
  <c r="AJ25" i="8"/>
  <c r="AJ61" i="8"/>
  <c r="AJ28" i="8"/>
  <c r="AJ20" i="8"/>
  <c r="AJ89" i="8"/>
  <c r="AJ13" i="8"/>
  <c r="AJ140" i="8"/>
  <c r="BI130" i="8"/>
  <c r="BI94" i="8"/>
  <c r="BI86" i="8"/>
  <c r="BI67" i="8"/>
  <c r="BI48" i="8"/>
  <c r="BI116" i="8"/>
  <c r="BI23" i="8"/>
  <c r="BI114" i="8"/>
  <c r="BI11" i="8"/>
  <c r="BI115" i="8"/>
  <c r="BI62" i="8"/>
  <c r="BI92" i="8"/>
  <c r="BI26" i="8"/>
  <c r="BI90" i="8"/>
  <c r="BI140" i="8"/>
  <c r="BI139" i="8"/>
  <c r="BI72" i="8"/>
  <c r="BI133" i="8"/>
  <c r="BI34" i="8"/>
  <c r="BI37" i="8"/>
  <c r="BI65" i="8"/>
  <c r="BI132" i="8"/>
  <c r="BI61" i="8"/>
  <c r="BI44" i="8"/>
  <c r="BI13" i="8"/>
  <c r="BI126" i="8"/>
  <c r="BI128" i="8"/>
  <c r="BI25" i="8"/>
  <c r="BI88" i="8"/>
  <c r="BI102" i="8"/>
  <c r="BI28" i="8"/>
  <c r="BI87" i="8"/>
  <c r="BI10" i="8"/>
  <c r="BI31" i="8"/>
  <c r="BI43" i="8"/>
  <c r="BI93" i="8"/>
  <c r="BI135" i="8"/>
  <c r="BI141" i="8"/>
  <c r="BI100" i="8"/>
  <c r="BI131" i="8"/>
  <c r="BI35" i="8"/>
  <c r="BI42" i="8"/>
  <c r="BI45" i="8"/>
  <c r="BI40" i="8"/>
  <c r="AP102" i="8"/>
  <c r="AJ88" i="8"/>
  <c r="AV31" i="8"/>
  <c r="AP126" i="8"/>
  <c r="T34" i="8"/>
  <c r="T23" i="8"/>
  <c r="T25" i="8"/>
  <c r="U34" i="8"/>
  <c r="T88" i="8"/>
  <c r="T62" i="8"/>
  <c r="T35" i="8"/>
  <c r="T36" i="8"/>
  <c r="T61" i="8"/>
  <c r="T63" i="8"/>
  <c r="T11" i="8"/>
  <c r="T13" i="8"/>
  <c r="T37" i="8"/>
  <c r="T90" i="8"/>
  <c r="T86" i="8"/>
  <c r="T87" i="8"/>
  <c r="CW139" i="8"/>
  <c r="CW48" i="8"/>
  <c r="CW109" i="8"/>
  <c r="CW59" i="8"/>
  <c r="CW75" i="8"/>
  <c r="AP136" i="8"/>
  <c r="BI36" i="8"/>
  <c r="BI136" i="8"/>
  <c r="AJ23" i="8"/>
  <c r="AE63" i="8"/>
  <c r="AE37" i="8"/>
  <c r="AE23" i="8"/>
  <c r="AE25" i="8"/>
  <c r="AE35" i="8"/>
  <c r="AE36" i="8"/>
  <c r="AE126" i="8"/>
  <c r="AY135" i="8"/>
  <c r="AY90" i="8"/>
  <c r="AY40" i="8"/>
  <c r="AY59" i="8"/>
  <c r="AY11" i="8"/>
  <c r="AY69" i="8"/>
  <c r="AY72" i="8"/>
  <c r="AY36" i="8"/>
  <c r="AY102" i="8"/>
  <c r="AY133" i="8"/>
  <c r="AY116" i="8"/>
  <c r="AY136" i="8"/>
  <c r="AY108" i="8"/>
  <c r="AY20" i="8"/>
  <c r="AY132" i="8"/>
  <c r="BI75" i="8"/>
  <c r="BI63" i="8"/>
  <c r="U20" i="8"/>
  <c r="U22" i="8"/>
  <c r="AJ139" i="8"/>
  <c r="AB62" i="8"/>
  <c r="AB10" i="8"/>
  <c r="AB87" i="8"/>
  <c r="AB88" i="8"/>
  <c r="AB127" i="8"/>
  <c r="AB35" i="8"/>
  <c r="AB36" i="8"/>
  <c r="AB90" i="8"/>
  <c r="AB23" i="8"/>
  <c r="AB25" i="8"/>
  <c r="AB11" i="8"/>
  <c r="AB13" i="8"/>
  <c r="AB37" i="8"/>
  <c r="AB60" i="8"/>
  <c r="AB89" i="8"/>
  <c r="AV108" i="8"/>
  <c r="AV95" i="8"/>
  <c r="AV36" i="8"/>
  <c r="AV28" i="8"/>
  <c r="AV44" i="8"/>
  <c r="AV135" i="8"/>
  <c r="AV42" i="8"/>
  <c r="AV127" i="8"/>
  <c r="AV136" i="8"/>
  <c r="AV26" i="8"/>
  <c r="AV103" i="8"/>
  <c r="AV116" i="8"/>
  <c r="AV109" i="8"/>
  <c r="AV88" i="8"/>
  <c r="AV43" i="8"/>
  <c r="AV37" i="8"/>
  <c r="AV10" i="8"/>
  <c r="AV97" i="8"/>
  <c r="AV62" i="8"/>
  <c r="AV34" i="8"/>
  <c r="AV59" i="8"/>
  <c r="AV141" i="8"/>
  <c r="AV25" i="8"/>
  <c r="AV63" i="8"/>
  <c r="AV72" i="8"/>
  <c r="AB61" i="8"/>
  <c r="AV61" i="8"/>
  <c r="BI97" i="8"/>
  <c r="BI69" i="8"/>
  <c r="T10" i="8"/>
  <c r="T15" i="8"/>
  <c r="AV128" i="8"/>
  <c r="AP43" i="8"/>
  <c r="AP93" i="8"/>
  <c r="AP109" i="8"/>
  <c r="AP88" i="8"/>
  <c r="AP42" i="8"/>
  <c r="AP115" i="8"/>
  <c r="AP59" i="8"/>
  <c r="AP31" i="8"/>
  <c r="AP87" i="8"/>
  <c r="AP72" i="8"/>
  <c r="AP37" i="8"/>
  <c r="AP65" i="8"/>
  <c r="AP48" i="8"/>
  <c r="AP28" i="8"/>
  <c r="AP140" i="8"/>
  <c r="AP20" i="8"/>
  <c r="AP141" i="8"/>
  <c r="AP92" i="8"/>
  <c r="AP63" i="8"/>
  <c r="AP130" i="8"/>
  <c r="AP11" i="8"/>
  <c r="AP132" i="8"/>
  <c r="AP86" i="8"/>
  <c r="AP135" i="8"/>
  <c r="AP35" i="8"/>
  <c r="AP97" i="8"/>
  <c r="BI22" i="8"/>
  <c r="BI15" i="8"/>
  <c r="T126" i="8"/>
  <c r="BI127" i="8"/>
  <c r="BI59" i="8"/>
  <c r="AV130" i="8"/>
  <c r="AP89" i="8"/>
  <c r="AY15" i="8"/>
  <c r="F11" i="8"/>
  <c r="F13" i="8"/>
  <c r="F37" i="8"/>
  <c r="M126" i="8"/>
  <c r="CX127" i="8"/>
  <c r="CX116" i="8"/>
  <c r="CX139" i="8"/>
  <c r="CX44" i="8"/>
  <c r="CX34" i="8"/>
  <c r="CX28" i="8"/>
  <c r="CX15" i="8"/>
  <c r="CX40" i="8"/>
  <c r="CX97" i="8"/>
  <c r="CX94" i="8"/>
  <c r="CX86" i="8"/>
  <c r="CX90" i="8"/>
  <c r="CX108" i="8"/>
  <c r="CX87" i="8"/>
  <c r="CX102" i="8"/>
  <c r="CX109" i="8"/>
  <c r="CX48" i="8"/>
  <c r="CX61" i="8"/>
  <c r="CX133" i="8"/>
  <c r="CX136" i="8"/>
  <c r="CX62" i="8"/>
  <c r="CX60" i="8"/>
  <c r="AM60" i="8"/>
  <c r="BL34" i="8"/>
  <c r="BL22" i="8"/>
  <c r="BL140" i="8"/>
  <c r="CS60" i="8"/>
  <c r="BF86" i="8"/>
  <c r="CS22" i="8"/>
  <c r="BF109" i="8"/>
  <c r="P62" i="8"/>
  <c r="P90" i="8"/>
  <c r="P35" i="8"/>
  <c r="P127" i="8"/>
  <c r="Q34" i="8"/>
  <c r="X126" i="8"/>
  <c r="X128" i="8"/>
  <c r="X62" i="8"/>
  <c r="X35" i="8"/>
  <c r="X36" i="8"/>
  <c r="X89" i="8"/>
  <c r="X11" i="8"/>
  <c r="X13" i="8"/>
  <c r="X37" i="8"/>
  <c r="AM127" i="8"/>
  <c r="AM126" i="8"/>
  <c r="AM95" i="8"/>
  <c r="AM25" i="8"/>
  <c r="AM86" i="8"/>
  <c r="AM114" i="8"/>
  <c r="AM139" i="8"/>
  <c r="AM62" i="8"/>
  <c r="AM11" i="8"/>
  <c r="AM45" i="8"/>
  <c r="AM35" i="8"/>
  <c r="AM132" i="8"/>
  <c r="AM67" i="8"/>
  <c r="AM131" i="8"/>
  <c r="AM65" i="8"/>
  <c r="AM100" i="8"/>
  <c r="AM92" i="8"/>
  <c r="AM23" i="8"/>
  <c r="AM36" i="8"/>
  <c r="BL69" i="8"/>
  <c r="BL63" i="8"/>
  <c r="BL35" i="8"/>
  <c r="BL11" i="8"/>
  <c r="BL15" i="8"/>
  <c r="BL10" i="8"/>
  <c r="BL65" i="8"/>
  <c r="BL95" i="8"/>
  <c r="BL92" i="8"/>
  <c r="BL26" i="8"/>
  <c r="BL116" i="8"/>
  <c r="BL45" i="8"/>
  <c r="BL128" i="8"/>
  <c r="BL103" i="8"/>
  <c r="BL136" i="8"/>
  <c r="BL100" i="8"/>
  <c r="BL25" i="8"/>
  <c r="BL90" i="8"/>
  <c r="BL87" i="8"/>
  <c r="BL139" i="8"/>
  <c r="BL61" i="8"/>
  <c r="BL13" i="8"/>
  <c r="BL62" i="8"/>
  <c r="BL60" i="8"/>
  <c r="BL141" i="8"/>
  <c r="BL44" i="8"/>
  <c r="BL89" i="8"/>
  <c r="CS101" i="8"/>
  <c r="CS108" i="8"/>
  <c r="CS126" i="8"/>
  <c r="CS140" i="8"/>
  <c r="CS28" i="8"/>
  <c r="CS13" i="8"/>
  <c r="CS86" i="8"/>
  <c r="CS65" i="8"/>
  <c r="CS116" i="8"/>
  <c r="CS92" i="8"/>
  <c r="CS89" i="8"/>
  <c r="CS88" i="8"/>
  <c r="CS25" i="8"/>
  <c r="CS45" i="8"/>
  <c r="CS23" i="8"/>
  <c r="CS135" i="8"/>
  <c r="CS115" i="8"/>
  <c r="CS103" i="8"/>
  <c r="CS90" i="8"/>
  <c r="CS75" i="8"/>
  <c r="CS20" i="8"/>
  <c r="CS42" i="8"/>
  <c r="CS131" i="8"/>
  <c r="CS94" i="8"/>
  <c r="CS132" i="8"/>
  <c r="CS63" i="8"/>
  <c r="CS26" i="8"/>
  <c r="CS67" i="8"/>
  <c r="AM72" i="8"/>
  <c r="AM130" i="8"/>
  <c r="AM140" i="8"/>
  <c r="BL135" i="8"/>
  <c r="BL131" i="8"/>
  <c r="X88" i="8"/>
  <c r="X86" i="8"/>
  <c r="CX126" i="8"/>
  <c r="BL115" i="8"/>
  <c r="BL94" i="8"/>
  <c r="CS62" i="8"/>
  <c r="CS136" i="8"/>
  <c r="CS15" i="8"/>
  <c r="CX135" i="8"/>
  <c r="CX140" i="8"/>
  <c r="BF116" i="8"/>
  <c r="BF44" i="8"/>
  <c r="BF37" i="8"/>
  <c r="BF75" i="8"/>
  <c r="BF135" i="8"/>
  <c r="BF69" i="8"/>
  <c r="BF126" i="8"/>
  <c r="BF87" i="8"/>
  <c r="BF26" i="8"/>
  <c r="BF65" i="8"/>
  <c r="BF101" i="8"/>
  <c r="BF95" i="8"/>
  <c r="BF72" i="8"/>
  <c r="BF15" i="8"/>
  <c r="BF132" i="8"/>
  <c r="BF23" i="8"/>
  <c r="BF13" i="8"/>
  <c r="BF45" i="8"/>
  <c r="BF11" i="8"/>
  <c r="BF59" i="8"/>
  <c r="BF127" i="8"/>
  <c r="BF34" i="8"/>
  <c r="BF103" i="8"/>
  <c r="BF133" i="8"/>
  <c r="BF88" i="8"/>
  <c r="BF25" i="8"/>
  <c r="BF40" i="8"/>
  <c r="BF94" i="8"/>
  <c r="BF60" i="8"/>
  <c r="BF115" i="8"/>
  <c r="BF67" i="8"/>
  <c r="BF92" i="8"/>
  <c r="BF131" i="8"/>
  <c r="BF22" i="8"/>
  <c r="X34" i="8"/>
  <c r="AM90" i="8"/>
  <c r="AM136" i="8"/>
  <c r="BL23" i="8"/>
  <c r="BL40" i="8"/>
  <c r="BL88" i="8"/>
  <c r="BL48" i="8"/>
  <c r="CS31" i="8"/>
  <c r="CS37" i="8"/>
  <c r="BF140" i="8"/>
  <c r="CS97" i="8"/>
  <c r="BF89" i="8"/>
  <c r="BF10" i="8"/>
  <c r="X63" i="8"/>
  <c r="AM102" i="8"/>
  <c r="AM103" i="8"/>
  <c r="BL86" i="8"/>
  <c r="X60" i="8"/>
  <c r="CX101" i="8"/>
  <c r="BL28" i="8"/>
  <c r="BL126" i="8"/>
  <c r="CS44" i="8"/>
  <c r="BF31" i="8"/>
  <c r="CS36" i="8"/>
  <c r="CS95" i="8"/>
  <c r="BF63" i="8"/>
  <c r="P126" i="8"/>
  <c r="P128" i="8"/>
  <c r="P61" i="8"/>
  <c r="CX132" i="8"/>
  <c r="AM22" i="8"/>
  <c r="BL101" i="8"/>
  <c r="BQ131" i="8"/>
  <c r="BQ44" i="8"/>
  <c r="BQ22" i="8"/>
  <c r="BQ130" i="8"/>
  <c r="BQ94" i="8"/>
  <c r="BQ43" i="8"/>
  <c r="BQ66" i="8"/>
  <c r="BQ93" i="8"/>
  <c r="BQ115" i="8"/>
  <c r="BQ28" i="8"/>
  <c r="BQ37" i="8"/>
  <c r="BQ109" i="8"/>
  <c r="BQ63" i="8"/>
  <c r="BQ26" i="8"/>
  <c r="BQ103" i="8"/>
  <c r="BQ100" i="8"/>
  <c r="BQ65" i="8"/>
  <c r="BQ97" i="8"/>
  <c r="BQ108" i="8"/>
  <c r="BQ11" i="8"/>
  <c r="BQ13" i="8"/>
  <c r="BQ140" i="8"/>
  <c r="BQ72" i="8"/>
  <c r="BQ36" i="8"/>
  <c r="BQ35" i="8"/>
  <c r="BQ135" i="8"/>
  <c r="BQ59" i="8"/>
  <c r="BQ67" i="8"/>
  <c r="J127" i="8"/>
  <c r="J37" i="8"/>
  <c r="BZ133" i="8"/>
  <c r="BZ26" i="8"/>
  <c r="BZ95" i="8"/>
  <c r="BZ88" i="8"/>
  <c r="BZ34" i="8"/>
  <c r="BZ67" i="8"/>
  <c r="BZ97" i="8"/>
  <c r="BZ75" i="8"/>
  <c r="BZ13" i="8"/>
  <c r="BZ136" i="8"/>
  <c r="BZ90" i="8"/>
  <c r="BZ72" i="8"/>
  <c r="BZ36" i="8"/>
  <c r="BZ139" i="8"/>
  <c r="BZ63" i="8"/>
  <c r="BZ35" i="8"/>
  <c r="BZ127" i="8"/>
  <c r="BZ114" i="8"/>
  <c r="BZ130" i="8"/>
  <c r="BZ101" i="8"/>
  <c r="BZ103" i="8"/>
  <c r="BZ23" i="8"/>
  <c r="BZ15" i="8"/>
  <c r="BZ20" i="8"/>
  <c r="CN136" i="8"/>
  <c r="CN109" i="8"/>
  <c r="CN35" i="8"/>
  <c r="CN95" i="8"/>
  <c r="CN92" i="8"/>
  <c r="CN89" i="8"/>
  <c r="CT141" i="8"/>
  <c r="CT60" i="8"/>
  <c r="CT22" i="8"/>
  <c r="CT94" i="8"/>
  <c r="CT23" i="8"/>
  <c r="CT13" i="8"/>
  <c r="CT95" i="8"/>
  <c r="CT67" i="8"/>
  <c r="CT40" i="8"/>
  <c r="AI127" i="8"/>
  <c r="AI23" i="8"/>
  <c r="AI126" i="8"/>
  <c r="AI36" i="8"/>
  <c r="AI115" i="8"/>
  <c r="AI15" i="8"/>
  <c r="AI13" i="8"/>
  <c r="AI35" i="8"/>
  <c r="AI102" i="8"/>
  <c r="AI31" i="8"/>
  <c r="AI20" i="8"/>
  <c r="AI140" i="8"/>
  <c r="AI139" i="8"/>
  <c r="AI128" i="8"/>
  <c r="AI37" i="8"/>
  <c r="AI62" i="8"/>
  <c r="AI132" i="8"/>
  <c r="AI103" i="8"/>
  <c r="AI28" i="8"/>
  <c r="AI101" i="8"/>
  <c r="AU23" i="8"/>
  <c r="AU40" i="8"/>
  <c r="AU135" i="8"/>
  <c r="AU101" i="8"/>
  <c r="AU136" i="8"/>
  <c r="AU34" i="8"/>
  <c r="AU25" i="8"/>
  <c r="AU92" i="8"/>
  <c r="AU95" i="8"/>
  <c r="AU61" i="8"/>
  <c r="AU132" i="8"/>
  <c r="AU102" i="8"/>
  <c r="AU86" i="8"/>
  <c r="AU116" i="8"/>
  <c r="AU139" i="8"/>
  <c r="AU35" i="8"/>
  <c r="AU109" i="8"/>
  <c r="AU94" i="8"/>
  <c r="AU72" i="8"/>
  <c r="AU43" i="8"/>
  <c r="AU66" i="8"/>
  <c r="AU140" i="8"/>
  <c r="AU103" i="8"/>
  <c r="AU127" i="8"/>
  <c r="AU15" i="8"/>
  <c r="AU10" i="8"/>
  <c r="AU131" i="8"/>
  <c r="AU45" i="8"/>
  <c r="AU20" i="8"/>
  <c r="AU128" i="8"/>
  <c r="AU133" i="8"/>
  <c r="AU88" i="8"/>
  <c r="AU130" i="8"/>
  <c r="AU108" i="8"/>
  <c r="AU36" i="8"/>
  <c r="AS130" i="8"/>
  <c r="AS94" i="8"/>
  <c r="AS86" i="8"/>
  <c r="AS42" i="8"/>
  <c r="AS23" i="8"/>
  <c r="AS139" i="8"/>
  <c r="AS115" i="8"/>
  <c r="AS63" i="8"/>
  <c r="AS43" i="8"/>
  <c r="AS66" i="8"/>
  <c r="AS20" i="8"/>
  <c r="AS26" i="8"/>
  <c r="AS135" i="8"/>
  <c r="AS97" i="8"/>
  <c r="AS61" i="8"/>
  <c r="BA126" i="8"/>
  <c r="BA87" i="8"/>
  <c r="BA25" i="8"/>
  <c r="BA127" i="8"/>
  <c r="BA86" i="8"/>
  <c r="BA31" i="8"/>
  <c r="BA23" i="8"/>
  <c r="BA103" i="8"/>
  <c r="BA136" i="8"/>
  <c r="BA102" i="8"/>
  <c r="BA60" i="8"/>
  <c r="BA26" i="8"/>
  <c r="BA139" i="8"/>
  <c r="BA89" i="8"/>
  <c r="BA59" i="8"/>
  <c r="BA35" i="8"/>
  <c r="CK44" i="8"/>
  <c r="CK131" i="8"/>
  <c r="CK75" i="8"/>
  <c r="CQ40" i="8"/>
  <c r="CQ101" i="8"/>
  <c r="CQ34" i="8"/>
  <c r="S87" i="8"/>
  <c r="BB136" i="8"/>
  <c r="BB128" i="8"/>
  <c r="BB63" i="8"/>
  <c r="BN40" i="8"/>
  <c r="BN43" i="8"/>
  <c r="BN66" i="8"/>
  <c r="BT130" i="8"/>
  <c r="BT131" i="8"/>
  <c r="BT28" i="8"/>
  <c r="BT95" i="8"/>
  <c r="BT34" i="8"/>
  <c r="BT35" i="8"/>
  <c r="BT67" i="8"/>
  <c r="BT108" i="8"/>
  <c r="BT10" i="8"/>
  <c r="BT89" i="8"/>
  <c r="BT114" i="8"/>
  <c r="BT11" i="8"/>
  <c r="CE36" i="8"/>
  <c r="AK132" i="8"/>
  <c r="AK86" i="8"/>
  <c r="AK95" i="8"/>
  <c r="BJ127" i="8"/>
  <c r="BJ140" i="8"/>
  <c r="BJ116" i="8"/>
  <c r="BJ61" i="8"/>
  <c r="CB136" i="8"/>
  <c r="CB139" i="8"/>
  <c r="CB94" i="8"/>
  <c r="CB34" i="8"/>
  <c r="CB135" i="8"/>
  <c r="CB88" i="8"/>
  <c r="CB31" i="8"/>
  <c r="CB62" i="8"/>
  <c r="CB36" i="8"/>
  <c r="CB127" i="8"/>
  <c r="CB61" i="8"/>
  <c r="CB35" i="8"/>
  <c r="CH127" i="8"/>
  <c r="CH101" i="8"/>
  <c r="CH72" i="8"/>
  <c r="CH132" i="8"/>
  <c r="CH102" i="8"/>
  <c r="CH63" i="8"/>
  <c r="CH116" i="8"/>
  <c r="CH75" i="8"/>
  <c r="CH26" i="8"/>
  <c r="CH115" i="8"/>
  <c r="CH87" i="8"/>
  <c r="CH28" i="8"/>
  <c r="W62" i="8"/>
  <c r="AX103" i="8"/>
  <c r="AX128" i="8"/>
  <c r="AX61" i="8"/>
  <c r="AX59" i="8"/>
  <c r="BD36" i="8"/>
  <c r="BD35" i="8"/>
  <c r="BD131" i="8"/>
  <c r="BD43" i="8"/>
  <c r="BD93" i="8"/>
  <c r="BD20" i="8"/>
  <c r="BW69" i="8"/>
  <c r="BE132" i="8"/>
  <c r="BK135" i="8"/>
  <c r="CM103" i="8"/>
  <c r="AQ22" i="8"/>
  <c r="CG94" i="8"/>
  <c r="CG132" i="8"/>
  <c r="BE141" i="8"/>
  <c r="Q61" i="8"/>
  <c r="CB44" i="8"/>
  <c r="CB63" i="8"/>
  <c r="CB89" i="8"/>
  <c r="CB109" i="8"/>
  <c r="CB130" i="8"/>
  <c r="CB141" i="8"/>
  <c r="BX97" i="8"/>
  <c r="BP62" i="8"/>
  <c r="BP109" i="8"/>
  <c r="CQ44" i="8"/>
  <c r="CQ126" i="8"/>
  <c r="AQ126" i="8"/>
  <c r="BP131" i="8"/>
  <c r="CN128" i="8"/>
  <c r="CB20" i="8"/>
  <c r="CB23" i="8"/>
  <c r="CB45" i="8"/>
  <c r="CB69" i="8"/>
  <c r="CB90" i="8"/>
  <c r="CB115" i="8"/>
  <c r="CB131" i="8"/>
  <c r="CB37" i="8"/>
  <c r="CQ48" i="8"/>
  <c r="CQ131" i="8"/>
  <c r="AQ31" i="8"/>
  <c r="AQ132" i="8"/>
  <c r="BJ72" i="8"/>
  <c r="AL69" i="8"/>
  <c r="AD60" i="8"/>
  <c r="CG45" i="8"/>
  <c r="CG97" i="8"/>
  <c r="CG37" i="8"/>
  <c r="BE100" i="8"/>
  <c r="Q90" i="8"/>
  <c r="CB25" i="8"/>
  <c r="CN141" i="8"/>
  <c r="CB26" i="8"/>
  <c r="CB48" i="8"/>
  <c r="CB97" i="8"/>
  <c r="CB110" i="8"/>
  <c r="CB132" i="8"/>
  <c r="BX136" i="8"/>
  <c r="BT63" i="8"/>
  <c r="BT110" i="8"/>
  <c r="BP26" i="8"/>
  <c r="BP126" i="8"/>
  <c r="CQ63" i="8"/>
  <c r="CQ132" i="8"/>
  <c r="AQ26" i="8"/>
  <c r="AM63" i="8"/>
  <c r="AM101" i="8"/>
  <c r="AM141" i="8"/>
  <c r="CR48" i="8"/>
  <c r="CR72" i="8"/>
  <c r="CR102" i="8"/>
  <c r="CR133" i="8"/>
  <c r="CB28" i="8"/>
  <c r="CB86" i="8"/>
  <c r="CB100" i="8"/>
  <c r="CB126" i="8"/>
  <c r="CB133" i="8"/>
  <c r="BX26" i="8"/>
  <c r="BT23" i="8"/>
  <c r="BT116" i="8"/>
  <c r="BP86" i="8"/>
  <c r="BP133" i="8"/>
  <c r="CQ69" i="8"/>
  <c r="CQ37" i="8"/>
  <c r="AQ44" i="8"/>
  <c r="AM20" i="8"/>
  <c r="AM88" i="8"/>
  <c r="AM109" i="8"/>
  <c r="CQ89" i="8"/>
  <c r="AQ89" i="8"/>
  <c r="AM34" i="8"/>
  <c r="AM87" i="8"/>
  <c r="AM115" i="8"/>
  <c r="BR103" i="8"/>
  <c r="BR44" i="8"/>
  <c r="AL127" i="8"/>
  <c r="CG110" i="8"/>
  <c r="BE87" i="8"/>
  <c r="CR60" i="8"/>
  <c r="CR88" i="8"/>
  <c r="CR110" i="8"/>
  <c r="CB42" i="8"/>
  <c r="CB60" i="8"/>
  <c r="CB72" i="8"/>
  <c r="CB116" i="8"/>
  <c r="BT43" i="8"/>
  <c r="BT90" i="8"/>
  <c r="BP72" i="8"/>
  <c r="CQ90" i="8"/>
  <c r="CM48" i="8"/>
  <c r="AM28" i="8"/>
  <c r="CW101" i="8"/>
  <c r="CW68" i="8"/>
  <c r="CW125" i="8"/>
  <c r="CW35" i="8"/>
  <c r="CW65" i="8"/>
  <c r="CW28" i="8"/>
  <c r="CW34" i="8"/>
  <c r="CW10" i="8"/>
  <c r="CW108" i="8"/>
  <c r="CW23" i="8"/>
  <c r="CW114" i="8"/>
  <c r="CW44" i="8"/>
  <c r="CW63" i="8"/>
  <c r="CW89" i="8"/>
  <c r="CW130" i="8"/>
  <c r="CW133" i="8"/>
  <c r="CW20" i="8"/>
  <c r="CW126" i="8"/>
  <c r="CW60" i="8"/>
  <c r="CW140" i="8"/>
  <c r="CW97" i="8"/>
  <c r="CW127" i="8"/>
  <c r="CW67" i="8"/>
  <c r="CW100" i="8"/>
  <c r="CW61" i="8"/>
  <c r="CW95" i="8"/>
  <c r="CW25" i="8"/>
  <c r="CW31" i="8"/>
  <c r="BR72" i="8"/>
  <c r="BR115" i="8"/>
  <c r="BR23" i="8"/>
  <c r="BR102" i="8"/>
  <c r="BR34" i="8"/>
  <c r="BR67" i="8"/>
  <c r="BR65" i="8"/>
  <c r="BR40" i="8"/>
  <c r="BR68" i="8"/>
  <c r="BR133" i="8"/>
  <c r="BR94" i="8"/>
  <c r="BR139" i="8"/>
  <c r="BR75" i="8"/>
  <c r="BR96" i="8"/>
  <c r="BR48" i="8"/>
  <c r="BR90" i="8"/>
  <c r="BR43" i="8"/>
  <c r="BR88" i="8"/>
  <c r="BR108" i="8"/>
  <c r="BR131" i="8"/>
  <c r="BR135" i="8"/>
  <c r="BR109" i="8"/>
  <c r="BR59" i="8"/>
  <c r="BR125" i="8"/>
  <c r="BR141" i="8"/>
  <c r="BR35" i="8"/>
  <c r="BR62" i="8"/>
  <c r="BR132" i="8"/>
  <c r="BR101" i="8"/>
  <c r="BR31" i="8"/>
  <c r="BR100" i="8"/>
  <c r="BR10" i="8"/>
  <c r="BR114" i="8"/>
  <c r="BR15" i="8"/>
  <c r="BR11" i="8"/>
  <c r="BR22" i="8"/>
  <c r="BR60" i="8"/>
  <c r="BR136" i="8"/>
  <c r="BR86" i="8"/>
  <c r="BR25" i="8"/>
  <c r="BR61" i="8"/>
  <c r="BR127" i="8"/>
  <c r="BR69" i="8"/>
  <c r="BR36" i="8"/>
  <c r="BR128" i="8"/>
  <c r="BR97" i="8"/>
  <c r="BR20" i="8"/>
  <c r="BR63" i="8"/>
  <c r="BR42" i="8"/>
  <c r="BR45" i="8"/>
  <c r="BR37" i="8"/>
  <c r="BR87" i="8"/>
  <c r="BR140" i="8"/>
  <c r="BR130" i="8"/>
  <c r="CY96" i="8"/>
  <c r="CY34" i="8"/>
  <c r="CY60" i="8"/>
  <c r="CY37" i="8"/>
  <c r="CY140" i="8"/>
  <c r="CY131" i="8"/>
  <c r="CY139" i="8"/>
  <c r="CY89" i="8"/>
  <c r="CY108" i="8"/>
  <c r="CY67" i="8"/>
  <c r="CY22" i="8"/>
  <c r="CY40" i="8"/>
  <c r="CY45" i="8"/>
  <c r="CY20" i="8"/>
  <c r="CY63" i="8"/>
  <c r="CY28" i="8"/>
  <c r="CY75" i="8"/>
  <c r="CY43" i="8"/>
  <c r="CY66" i="8"/>
  <c r="CY97" i="8"/>
  <c r="CY36" i="8"/>
  <c r="CY102" i="8"/>
  <c r="CY94" i="8"/>
  <c r="CY115" i="8"/>
  <c r="CY15" i="8"/>
  <c r="CY128" i="8"/>
  <c r="CY126" i="8"/>
  <c r="CY72" i="8"/>
  <c r="CY88" i="8"/>
  <c r="CY61" i="8"/>
  <c r="CY125" i="8"/>
  <c r="CY90" i="8"/>
  <c r="CY35" i="8"/>
  <c r="CY87" i="8"/>
  <c r="CY133" i="8"/>
  <c r="CY100" i="8"/>
  <c r="CY95" i="8"/>
  <c r="CY86" i="8"/>
  <c r="CY109" i="8"/>
  <c r="CY103" i="8"/>
  <c r="CY69" i="8"/>
  <c r="AH11" i="8"/>
  <c r="AH68" i="8"/>
  <c r="AH45" i="8"/>
  <c r="AH75" i="8"/>
  <c r="AH102" i="8"/>
  <c r="AH36" i="8"/>
  <c r="AH89" i="8"/>
  <c r="AH96" i="8"/>
  <c r="AH140" i="8"/>
  <c r="AH139" i="8"/>
  <c r="AH40" i="8"/>
  <c r="AH94" i="8"/>
  <c r="AH114" i="8"/>
  <c r="AH42" i="8"/>
  <c r="AH22" i="8"/>
  <c r="AH108" i="8"/>
  <c r="AH13" i="8"/>
  <c r="AH43" i="8"/>
  <c r="AH28" i="8"/>
  <c r="AH133" i="8"/>
  <c r="AH67" i="8"/>
  <c r="AH48" i="8"/>
  <c r="AH110" i="8"/>
  <c r="AH86" i="8"/>
  <c r="AH116" i="8"/>
  <c r="AH15" i="8"/>
  <c r="AH135" i="8"/>
  <c r="AH34" i="8"/>
  <c r="AH141" i="8"/>
  <c r="AH72" i="8"/>
  <c r="AH31" i="8"/>
  <c r="AH63" i="8"/>
  <c r="AH109" i="8"/>
  <c r="AH132" i="8"/>
  <c r="AH25" i="8"/>
  <c r="AH87" i="8"/>
  <c r="AH103" i="8"/>
  <c r="AH37" i="8"/>
  <c r="AH35" i="8"/>
  <c r="AH60" i="8"/>
  <c r="AH127" i="8"/>
  <c r="AH88" i="8"/>
  <c r="AH97" i="8"/>
  <c r="AH69" i="8"/>
  <c r="AH65" i="8"/>
  <c r="AH10" i="8"/>
  <c r="AH44" i="8"/>
  <c r="AH23" i="8"/>
  <c r="AH126" i="8"/>
  <c r="AH61" i="8"/>
  <c r="AH95" i="8"/>
  <c r="AH90" i="8"/>
  <c r="AH131" i="8"/>
  <c r="AH20" i="8"/>
  <c r="AH130" i="8"/>
  <c r="AW125" i="8"/>
  <c r="AW60" i="8"/>
  <c r="AW62" i="8"/>
  <c r="BH103" i="8"/>
  <c r="BH90" i="8"/>
  <c r="BH132" i="8"/>
  <c r="BH28" i="8"/>
  <c r="BH89" i="8"/>
  <c r="BH102" i="8"/>
  <c r="BH67" i="8"/>
  <c r="BH131" i="8"/>
  <c r="BH72" i="8"/>
  <c r="BH130" i="8"/>
  <c r="BH133" i="8"/>
  <c r="BH96" i="8"/>
  <c r="BH97" i="8"/>
  <c r="BH75" i="8"/>
  <c r="BH68" i="8"/>
  <c r="BH109" i="8"/>
  <c r="BH128" i="8"/>
  <c r="BH101" i="8"/>
  <c r="BH61" i="8"/>
  <c r="BH25" i="8"/>
  <c r="BH114" i="8"/>
  <c r="BH94" i="8"/>
  <c r="BH20" i="8"/>
  <c r="BH10" i="8"/>
  <c r="BH15" i="8"/>
  <c r="BH13" i="8"/>
  <c r="BH42" i="8"/>
  <c r="CI43" i="8"/>
  <c r="CI66" i="8"/>
  <c r="CI93" i="8"/>
  <c r="CI68" i="8"/>
  <c r="CI48" i="8"/>
  <c r="CI108" i="8"/>
  <c r="CI110" i="8"/>
  <c r="CI22" i="8"/>
  <c r="CI95" i="8"/>
  <c r="CI72" i="8"/>
  <c r="CI20" i="8"/>
  <c r="CI125" i="8"/>
  <c r="CI28" i="8"/>
  <c r="CI102" i="8"/>
  <c r="CI61" i="8"/>
  <c r="CI86" i="8"/>
  <c r="CI37" i="8"/>
  <c r="CI100" i="8"/>
  <c r="CI140" i="8"/>
  <c r="CI75" i="8"/>
  <c r="CI97" i="8"/>
  <c r="CI23" i="8"/>
  <c r="CI127" i="8"/>
  <c r="CI65" i="8"/>
  <c r="CI132" i="8"/>
  <c r="CI101" i="8"/>
  <c r="CI10" i="8"/>
  <c r="CI35" i="8"/>
  <c r="CI40" i="8"/>
  <c r="CI42" i="8"/>
  <c r="CI109" i="8"/>
  <c r="CI34" i="8"/>
  <c r="CI67" i="8"/>
  <c r="CI25" i="8"/>
  <c r="CI88" i="8"/>
  <c r="CI96" i="8"/>
  <c r="CI15" i="8"/>
  <c r="CI131" i="8"/>
  <c r="CI114" i="8"/>
  <c r="CI103" i="8"/>
  <c r="CI136" i="8"/>
  <c r="CI87" i="8"/>
  <c r="CI60" i="8"/>
  <c r="CI59" i="8"/>
  <c r="CI90" i="8"/>
  <c r="CI13" i="8"/>
  <c r="CI11" i="8"/>
  <c r="CI26" i="8"/>
  <c r="CI31" i="8"/>
  <c r="CI89" i="8"/>
  <c r="CI128" i="8"/>
  <c r="CI36" i="8"/>
  <c r="CI116" i="8"/>
  <c r="CN67" i="8"/>
  <c r="CN61" i="8"/>
  <c r="CN116" i="8"/>
  <c r="CN86" i="8"/>
  <c r="CN36" i="8"/>
  <c r="CN101" i="8"/>
  <c r="CN26" i="8"/>
  <c r="CN97" i="8"/>
  <c r="CN48" i="8"/>
  <c r="CN140" i="8"/>
  <c r="CN102" i="8"/>
  <c r="CN139" i="8"/>
  <c r="CN72" i="8"/>
  <c r="CN59" i="8"/>
  <c r="CN28" i="8"/>
  <c r="CN100" i="8"/>
  <c r="CN131" i="8"/>
  <c r="CN127" i="8"/>
  <c r="CN87" i="8"/>
  <c r="CN96" i="8"/>
  <c r="CN65" i="8"/>
  <c r="CN63" i="8"/>
  <c r="CN40" i="8"/>
  <c r="CN135" i="8"/>
  <c r="CN68" i="8"/>
  <c r="CN103" i="8"/>
  <c r="CN90" i="8"/>
  <c r="CN114" i="8"/>
  <c r="CN37" i="8"/>
  <c r="CN133" i="8"/>
  <c r="CN25" i="8"/>
  <c r="CN43" i="8"/>
  <c r="CN66" i="8"/>
  <c r="CN93" i="8"/>
  <c r="CN42" i="8"/>
  <c r="CN132" i="8"/>
  <c r="CN31" i="8"/>
  <c r="CN20" i="8"/>
  <c r="CN108" i="8"/>
  <c r="CN23" i="8"/>
  <c r="CN10" i="8"/>
  <c r="CN130" i="8"/>
  <c r="CN69" i="8"/>
  <c r="CN44" i="8"/>
  <c r="CN88" i="8"/>
  <c r="CN13" i="8"/>
  <c r="CN45" i="8"/>
  <c r="CN110" i="8"/>
  <c r="CN34" i="8"/>
  <c r="CN62" i="8"/>
  <c r="K11" i="8"/>
  <c r="K13" i="8"/>
  <c r="U90" i="8"/>
  <c r="U37" i="8"/>
  <c r="U10" i="8"/>
  <c r="U15" i="8"/>
  <c r="U23" i="8"/>
  <c r="U25" i="8"/>
  <c r="U89" i="8"/>
  <c r="AZ68" i="8"/>
  <c r="AZ23" i="8"/>
  <c r="AZ96" i="8"/>
  <c r="AZ59" i="8"/>
  <c r="AZ141" i="8"/>
  <c r="AZ110" i="8"/>
  <c r="AZ103" i="8"/>
  <c r="AZ35" i="8"/>
  <c r="AZ115" i="8"/>
  <c r="AZ75" i="8"/>
  <c r="AZ69" i="8"/>
  <c r="AZ116" i="8"/>
  <c r="AZ100" i="8"/>
  <c r="AZ86" i="8"/>
  <c r="AZ36" i="8"/>
  <c r="AZ140" i="8"/>
  <c r="AZ34" i="8"/>
  <c r="AZ61" i="8"/>
  <c r="AZ114" i="8"/>
  <c r="AZ43" i="8"/>
  <c r="AZ102" i="8"/>
  <c r="AZ132" i="8"/>
  <c r="AZ136" i="8"/>
  <c r="AZ20" i="8"/>
  <c r="AZ94" i="8"/>
  <c r="AZ13" i="8"/>
  <c r="CV103" i="8"/>
  <c r="CV135" i="8"/>
  <c r="CV140" i="8"/>
  <c r="CV15" i="8"/>
  <c r="CV25" i="8"/>
  <c r="CV132" i="8"/>
  <c r="CV125" i="8"/>
  <c r="CV60" i="8"/>
  <c r="CV20" i="8"/>
  <c r="CV94" i="8"/>
  <c r="CV35" i="8"/>
  <c r="CV67" i="8"/>
  <c r="CV63" i="8"/>
  <c r="CV126" i="8"/>
  <c r="CV87" i="8"/>
  <c r="CV130" i="8"/>
  <c r="CV37" i="8"/>
  <c r="CV22" i="8"/>
  <c r="CV116" i="8"/>
  <c r="CV36" i="8"/>
  <c r="CV100" i="8"/>
  <c r="CV109" i="8"/>
  <c r="CV95" i="8"/>
  <c r="CV133" i="8"/>
  <c r="CV92" i="8"/>
  <c r="CV44" i="8"/>
  <c r="CV43" i="8"/>
  <c r="CV66" i="8"/>
  <c r="H11" i="8"/>
  <c r="H13" i="8"/>
  <c r="H34" i="8"/>
  <c r="I20" i="8"/>
  <c r="I22" i="8"/>
  <c r="H20" i="8"/>
  <c r="H22" i="8"/>
  <c r="AI69" i="8"/>
  <c r="AI88" i="8"/>
  <c r="AI96" i="8"/>
  <c r="AI42" i="8"/>
  <c r="AI90" i="8"/>
  <c r="AI65" i="8"/>
  <c r="AI130" i="8"/>
  <c r="AI10" i="8"/>
  <c r="AI136" i="8"/>
  <c r="AI75" i="8"/>
  <c r="AI87" i="8"/>
  <c r="AI108" i="8"/>
  <c r="AI86" i="8"/>
  <c r="AI97" i="8"/>
  <c r="AI100" i="8"/>
  <c r="AI135" i="8"/>
  <c r="AI68" i="8"/>
  <c r="AI72" i="8"/>
  <c r="AI44" i="8"/>
  <c r="AI125" i="8"/>
  <c r="AI22" i="8"/>
  <c r="AI116" i="8"/>
  <c r="AI89" i="8"/>
  <c r="AI95" i="8"/>
  <c r="AI11" i="8"/>
  <c r="AI59" i="8"/>
  <c r="AR139" i="8"/>
  <c r="AR42" i="8"/>
  <c r="AR96" i="8"/>
  <c r="AR125" i="8"/>
  <c r="AR68" i="8"/>
  <c r="AR11" i="8"/>
  <c r="AR128" i="8"/>
  <c r="AR72" i="8"/>
  <c r="AR86" i="8"/>
  <c r="AR126" i="8"/>
  <c r="AR90" i="8"/>
  <c r="AR92" i="8"/>
  <c r="AR59" i="8"/>
  <c r="AR132" i="8"/>
  <c r="AR100" i="8"/>
  <c r="AR44" i="8"/>
  <c r="AR108" i="8"/>
  <c r="AR135" i="8"/>
  <c r="AR115" i="8"/>
  <c r="AR63" i="8"/>
  <c r="AX68" i="8"/>
  <c r="AX69" i="8"/>
  <c r="AX132" i="8"/>
  <c r="AX42" i="8"/>
  <c r="AX92" i="8"/>
  <c r="AX48" i="8"/>
  <c r="AX116" i="8"/>
  <c r="AX114" i="8"/>
  <c r="AX96" i="8"/>
  <c r="AX101" i="8"/>
  <c r="AX13" i="8"/>
  <c r="AX22" i="8"/>
  <c r="AX127" i="8"/>
  <c r="AX63" i="8"/>
  <c r="AX125" i="8"/>
  <c r="AX130" i="8"/>
  <c r="AX109" i="8"/>
  <c r="AX72" i="8"/>
  <c r="AX36" i="8"/>
  <c r="AX45" i="8"/>
  <c r="AX131" i="8"/>
  <c r="AX67" i="8"/>
  <c r="AX11" i="8"/>
  <c r="AX62" i="8"/>
  <c r="AX94" i="8"/>
  <c r="AX140" i="8"/>
  <c r="AX20" i="8"/>
  <c r="AX34" i="8"/>
  <c r="AX126" i="8"/>
  <c r="AX44" i="8"/>
  <c r="AX25" i="8"/>
  <c r="AX97" i="8"/>
  <c r="AX65" i="8"/>
  <c r="AX110" i="8"/>
  <c r="AX28" i="8"/>
  <c r="AX86" i="8"/>
  <c r="AX75" i="8"/>
  <c r="AX90" i="8"/>
  <c r="AX95" i="8"/>
  <c r="AX87" i="8"/>
  <c r="AX141" i="8"/>
  <c r="AX23" i="8"/>
  <c r="AX35" i="8"/>
  <c r="AX26" i="8"/>
  <c r="BI96" i="8"/>
  <c r="BI125" i="8"/>
  <c r="BI68" i="8"/>
  <c r="BI110" i="8"/>
  <c r="BI103" i="8"/>
  <c r="BI89" i="8"/>
  <c r="BI20" i="8"/>
  <c r="BI109" i="8"/>
  <c r="BI101" i="8"/>
  <c r="BI60" i="8"/>
  <c r="BI108" i="8"/>
  <c r="AO115" i="8"/>
  <c r="AO125" i="8"/>
  <c r="BE130" i="8"/>
  <c r="BE115" i="8"/>
  <c r="BE127" i="8"/>
  <c r="BE97" i="8"/>
  <c r="BU23" i="8"/>
  <c r="BU61" i="8"/>
  <c r="BU131" i="8"/>
  <c r="BU102" i="8"/>
  <c r="BU11" i="8"/>
  <c r="BU116" i="8"/>
  <c r="BU139" i="8"/>
  <c r="BU35" i="8"/>
  <c r="BU37" i="8"/>
  <c r="BU101" i="8"/>
  <c r="BU115" i="8"/>
  <c r="BU141" i="8"/>
  <c r="BU65" i="8"/>
  <c r="BU13" i="8"/>
  <c r="BU75" i="8"/>
  <c r="BU67" i="8"/>
  <c r="BU42" i="8"/>
  <c r="BU94" i="8"/>
  <c r="BU34" i="8"/>
  <c r="BU60" i="8"/>
  <c r="BU10" i="8"/>
  <c r="BU128" i="8"/>
  <c r="BU103" i="8"/>
  <c r="BU22" i="8"/>
  <c r="BU40" i="8"/>
  <c r="BU26" i="8"/>
  <c r="BU36" i="8"/>
  <c r="BU108" i="8"/>
  <c r="BU15" i="8"/>
  <c r="BU132" i="8"/>
  <c r="BU20" i="8"/>
  <c r="BU62" i="8"/>
  <c r="BU109" i="8"/>
  <c r="BU136" i="8"/>
  <c r="BU135" i="8"/>
  <c r="BU87" i="8"/>
  <c r="BU92" i="8"/>
  <c r="BU110" i="8"/>
  <c r="BU97" i="8"/>
  <c r="CE96" i="8"/>
  <c r="CE94" i="8"/>
  <c r="CE22" i="8"/>
  <c r="CE101" i="8"/>
  <c r="CE68" i="8"/>
  <c r="CE140" i="8"/>
  <c r="BU96" i="8"/>
  <c r="I126" i="8"/>
  <c r="BZ59" i="8"/>
  <c r="BZ94" i="8"/>
  <c r="BZ22" i="8"/>
  <c r="BZ25" i="8"/>
  <c r="BZ96" i="8"/>
  <c r="BZ37" i="8"/>
  <c r="BZ86" i="8"/>
  <c r="BZ110" i="8"/>
  <c r="BZ135" i="8"/>
  <c r="BZ140" i="8"/>
  <c r="BZ40" i="8"/>
  <c r="BZ116" i="8"/>
  <c r="BZ125" i="8"/>
  <c r="BZ31" i="8"/>
  <c r="BZ115" i="8"/>
  <c r="BZ69" i="8"/>
  <c r="CE42" i="8"/>
  <c r="CJ86" i="8"/>
  <c r="CJ68" i="8"/>
  <c r="CJ115" i="8"/>
  <c r="CJ96" i="8"/>
  <c r="CJ87" i="8"/>
  <c r="CJ136" i="8"/>
  <c r="CJ110" i="8"/>
  <c r="CJ61" i="8"/>
  <c r="AO68" i="8"/>
  <c r="J11" i="8"/>
  <c r="J13" i="8"/>
  <c r="AN68" i="8"/>
  <c r="AN10" i="8"/>
  <c r="AN96" i="8"/>
  <c r="AN37" i="8"/>
  <c r="AS96" i="8"/>
  <c r="AS126" i="8"/>
  <c r="AS75" i="8"/>
  <c r="AS62" i="8"/>
  <c r="AS68" i="8"/>
  <c r="AS90" i="8"/>
  <c r="BD68" i="8"/>
  <c r="BD75" i="8"/>
  <c r="BD130" i="8"/>
  <c r="BD96" i="8"/>
  <c r="BD42" i="8"/>
  <c r="BY96" i="8"/>
  <c r="BY135" i="8"/>
  <c r="BY86" i="8"/>
  <c r="BY75" i="8"/>
  <c r="BY88" i="8"/>
  <c r="BY42" i="8"/>
  <c r="BY90" i="8"/>
  <c r="BY35" i="8"/>
  <c r="BY20" i="8"/>
  <c r="BY140" i="8"/>
  <c r="BY25" i="8"/>
  <c r="BY26" i="8"/>
  <c r="BY102" i="8"/>
  <c r="BY133" i="8"/>
  <c r="BY13" i="8"/>
  <c r="BY22" i="8"/>
  <c r="BY68" i="8"/>
  <c r="BY11" i="8"/>
  <c r="BY15" i="8"/>
  <c r="BY65" i="8"/>
  <c r="BY115" i="8"/>
  <c r="CM96" i="8"/>
  <c r="CM141" i="8"/>
  <c r="CM31" i="8"/>
  <c r="BM90" i="8"/>
  <c r="AA10" i="8"/>
  <c r="AA15" i="8"/>
  <c r="AA60" i="8"/>
  <c r="BA96" i="8"/>
  <c r="BA88" i="8"/>
  <c r="BA22" i="8"/>
  <c r="BA97" i="8"/>
  <c r="BA68" i="8"/>
  <c r="BA90" i="8"/>
  <c r="BA110" i="8"/>
  <c r="BV68" i="8"/>
  <c r="BV40" i="8"/>
  <c r="BV141" i="8"/>
  <c r="BV133" i="8"/>
  <c r="BV96" i="8"/>
  <c r="BV115" i="8"/>
  <c r="CF43" i="8"/>
  <c r="CF93" i="8"/>
  <c r="CF66" i="8"/>
  <c r="CF69" i="8"/>
  <c r="CF25" i="8"/>
  <c r="CF42" i="8"/>
  <c r="CF102" i="8"/>
  <c r="CF116" i="8"/>
  <c r="CF28" i="8"/>
  <c r="CF45" i="8"/>
  <c r="CF132" i="8"/>
  <c r="CF61" i="8"/>
  <c r="N10" i="8"/>
  <c r="AB63" i="8"/>
  <c r="BL68" i="8"/>
  <c r="BL59" i="8"/>
  <c r="BL20" i="8"/>
  <c r="BL96" i="8"/>
  <c r="BL109" i="8"/>
  <c r="CB68" i="8"/>
  <c r="CB96" i="8"/>
  <c r="CF68" i="8"/>
  <c r="O90" i="8"/>
  <c r="X87" i="8"/>
  <c r="AV68" i="8"/>
  <c r="BM10" i="8"/>
  <c r="BM25" i="8"/>
  <c r="CQ36" i="8"/>
  <c r="CQ110" i="8"/>
  <c r="CQ130" i="8"/>
  <c r="CQ88" i="8"/>
  <c r="CQ35" i="8"/>
  <c r="CQ68" i="8"/>
  <c r="CQ136" i="8"/>
  <c r="CQ20" i="8"/>
  <c r="CQ10" i="8"/>
  <c r="CQ139" i="8"/>
  <c r="CQ96" i="8"/>
  <c r="AK68" i="8"/>
  <c r="BQ68" i="8"/>
  <c r="CG68" i="8"/>
  <c r="BT96" i="8"/>
  <c r="CR96" i="8"/>
  <c r="AP96" i="8"/>
  <c r="BF96" i="8"/>
  <c r="BN96" i="8"/>
  <c r="CD96" i="8"/>
  <c r="CL96" i="8"/>
  <c r="CJ93" i="8"/>
  <c r="BS66" i="8"/>
  <c r="BZ66" i="8"/>
  <c r="BM66" i="8"/>
  <c r="CU66" i="8"/>
  <c r="BJ93" i="8"/>
  <c r="CP93" i="8"/>
  <c r="AO66" i="8"/>
  <c r="BP93" i="8"/>
  <c r="CM66" i="8"/>
  <c r="AQ66" i="8"/>
  <c r="CK66" i="8"/>
  <c r="CR93" i="8"/>
  <c r="AI66" i="8"/>
  <c r="BV66" i="8"/>
  <c r="AL66" i="8"/>
  <c r="CB93" i="8"/>
  <c r="CV28" i="8"/>
  <c r="CV26" i="8"/>
  <c r="CV89" i="8"/>
  <c r="CV13" i="8"/>
  <c r="CV68" i="8"/>
  <c r="CV96" i="8"/>
  <c r="CY23" i="8"/>
  <c r="CY62" i="8"/>
  <c r="CY141" i="8"/>
  <c r="CY101" i="8"/>
  <c r="CY92" i="8"/>
  <c r="CY10" i="8"/>
  <c r="CY68" i="8"/>
  <c r="CX141" i="8"/>
  <c r="CX115" i="8"/>
  <c r="CX23" i="8"/>
  <c r="CX45" i="8"/>
  <c r="CX92" i="8"/>
  <c r="CX22" i="8"/>
  <c r="CX36" i="8"/>
  <c r="CX37" i="8"/>
  <c r="CV40" i="8"/>
  <c r="CY130" i="8"/>
  <c r="CX125" i="8"/>
  <c r="CX98" i="8"/>
  <c r="CX65" i="8"/>
  <c r="CV101" i="8"/>
  <c r="CV42" i="8"/>
  <c r="CV86" i="8"/>
  <c r="CV136" i="8"/>
  <c r="CV10" i="8"/>
  <c r="CV65" i="8"/>
  <c r="CV115" i="8"/>
  <c r="CX103" i="8"/>
  <c r="CX59" i="8"/>
  <c r="CX100" i="8"/>
  <c r="CX72" i="8"/>
  <c r="CX42" i="8"/>
  <c r="CX114" i="8"/>
  <c r="CX20" i="8"/>
  <c r="CX131" i="8"/>
  <c r="CV128" i="8"/>
  <c r="CY110" i="8"/>
  <c r="CY26" i="8"/>
  <c r="CV108" i="8"/>
  <c r="CY25" i="8"/>
  <c r="CX88" i="8"/>
  <c r="CX67" i="8"/>
  <c r="CX130" i="8"/>
  <c r="CX43" i="8"/>
  <c r="CX66" i="8"/>
  <c r="CX13" i="8"/>
  <c r="CX63" i="8"/>
  <c r="CX75" i="8"/>
  <c r="CV72" i="8"/>
  <c r="CV23" i="8"/>
  <c r="CV75" i="8"/>
  <c r="CV139" i="8"/>
  <c r="CV141" i="8"/>
  <c r="CV61" i="8"/>
  <c r="CY135" i="8"/>
  <c r="CY132" i="8"/>
  <c r="CY65" i="8"/>
  <c r="CY48" i="8"/>
  <c r="CY136" i="8"/>
  <c r="CY116" i="8"/>
  <c r="CY42" i="8"/>
  <c r="CX95" i="8"/>
  <c r="CX11" i="8"/>
  <c r="CX10" i="8"/>
  <c r="CX31" i="8"/>
  <c r="CX69" i="8"/>
  <c r="CX26" i="8"/>
  <c r="CX89" i="8"/>
  <c r="CX128" i="8"/>
  <c r="CV88" i="8"/>
  <c r="CV45" i="8"/>
  <c r="CX25" i="8"/>
  <c r="CW13" i="8"/>
  <c r="CW116" i="8"/>
  <c r="CW36" i="8"/>
  <c r="CW132" i="8"/>
  <c r="CW131" i="8"/>
  <c r="CW96" i="8"/>
  <c r="CW115" i="8"/>
  <c r="CW92" i="8"/>
  <c r="CW103" i="8"/>
  <c r="CW87" i="8"/>
  <c r="CW40" i="8"/>
  <c r="CW15" i="8"/>
  <c r="CW128" i="8"/>
  <c r="CW88" i="8"/>
  <c r="CW102" i="8"/>
  <c r="CW69" i="8"/>
  <c r="CW11" i="8"/>
  <c r="CW135" i="8"/>
  <c r="CW62" i="8"/>
  <c r="CW90" i="8"/>
  <c r="CW94" i="8"/>
  <c r="CW45" i="8"/>
  <c r="CW22" i="8"/>
  <c r="CW42" i="8"/>
  <c r="CW72" i="8"/>
  <c r="CW43" i="8"/>
  <c r="CW66" i="8"/>
  <c r="CW136" i="8"/>
  <c r="CW110" i="8"/>
  <c r="CW26" i="8"/>
  <c r="CW37" i="8"/>
  <c r="CT36" i="8"/>
  <c r="CT70" i="8"/>
  <c r="CT35" i="8"/>
  <c r="CT20" i="8"/>
  <c r="CT98" i="8"/>
  <c r="CT29" i="8"/>
  <c r="CT87" i="8"/>
  <c r="CT140" i="8"/>
  <c r="CT15" i="8"/>
  <c r="CT45" i="8"/>
  <c r="CT125" i="8"/>
  <c r="CT34" i="8"/>
  <c r="CT11" i="8"/>
  <c r="CT108" i="8"/>
  <c r="CT130" i="8"/>
  <c r="CT86" i="8"/>
  <c r="CT102" i="8"/>
  <c r="CT116" i="8"/>
  <c r="CT97" i="8"/>
  <c r="CT26" i="8"/>
  <c r="CT28" i="8"/>
  <c r="CT127" i="8"/>
  <c r="CT68" i="8"/>
  <c r="CT103" i="8"/>
  <c r="CT89" i="8"/>
  <c r="CT69" i="8"/>
  <c r="CT75" i="8"/>
  <c r="CT128" i="8"/>
  <c r="CT114" i="8"/>
  <c r="CT101" i="8"/>
  <c r="CT65" i="8"/>
  <c r="CT72" i="8"/>
  <c r="CT48" i="8"/>
  <c r="CT43" i="8"/>
  <c r="CT31" i="8"/>
  <c r="CT10" i="8"/>
  <c r="CT63" i="8"/>
  <c r="CT96" i="8"/>
  <c r="CT59" i="8"/>
  <c r="CT92" i="8"/>
  <c r="CT132" i="8"/>
  <c r="CT131" i="8"/>
  <c r="CT126" i="8"/>
  <c r="CT42" i="8"/>
  <c r="CT88" i="8"/>
  <c r="BK93" i="8"/>
  <c r="CT44" i="8"/>
  <c r="CT100" i="8"/>
  <c r="CT139" i="8"/>
  <c r="CT25" i="8"/>
  <c r="K23" i="8"/>
  <c r="K25" i="8"/>
  <c r="J20" i="8"/>
  <c r="J22" i="8"/>
  <c r="J35" i="8"/>
  <c r="J36" i="8"/>
  <c r="J126" i="8"/>
  <c r="J10" i="8"/>
  <c r="J15" i="8"/>
  <c r="J98" i="8"/>
  <c r="BB11" i="8"/>
  <c r="BB15" i="8"/>
  <c r="BB139" i="8"/>
  <c r="BB90" i="8"/>
  <c r="BB31" i="8"/>
  <c r="BB109" i="8"/>
  <c r="BB132" i="8"/>
  <c r="BB115" i="8"/>
  <c r="BB87" i="8"/>
  <c r="BB26" i="8"/>
  <c r="BH98" i="8"/>
  <c r="BH115" i="8"/>
  <c r="BH125" i="8"/>
  <c r="BH135" i="8"/>
  <c r="BH23" i="8"/>
  <c r="BH34" i="8"/>
  <c r="BH59" i="8"/>
  <c r="BH40" i="8"/>
  <c r="BH116" i="8"/>
  <c r="BH139" i="8"/>
  <c r="BH110" i="8"/>
  <c r="BH92" i="8"/>
  <c r="BH22" i="8"/>
  <c r="BH127" i="8"/>
  <c r="BH140" i="8"/>
  <c r="BH45" i="8"/>
  <c r="BH36" i="8"/>
  <c r="BH11" i="8"/>
  <c r="BH86" i="8"/>
  <c r="BH37" i="8"/>
  <c r="BH63" i="8"/>
  <c r="BH126" i="8"/>
  <c r="BH141" i="8"/>
  <c r="BH108" i="8"/>
  <c r="BH100" i="8"/>
  <c r="BH44" i="8"/>
  <c r="BH95" i="8"/>
  <c r="BH35" i="8"/>
  <c r="BH31" i="8"/>
  <c r="BH136" i="8"/>
  <c r="BH65" i="8"/>
  <c r="BH87" i="8"/>
  <c r="BH69" i="8"/>
  <c r="BH26" i="8"/>
  <c r="BH43" i="8"/>
  <c r="BH48" i="8"/>
  <c r="BO68" i="8"/>
  <c r="BO96" i="8"/>
  <c r="BO88" i="8"/>
  <c r="BO20" i="8"/>
  <c r="BO35" i="8"/>
  <c r="BO11" i="8"/>
  <c r="BO36" i="8"/>
  <c r="BO62" i="8"/>
  <c r="BO86" i="8"/>
  <c r="BO116" i="8"/>
  <c r="BO34" i="8"/>
  <c r="BO31" i="8"/>
  <c r="BO132" i="8"/>
  <c r="BO13" i="8"/>
  <c r="BO89" i="8"/>
  <c r="BO43" i="8"/>
  <c r="BO48" i="8"/>
  <c r="BO141" i="8"/>
  <c r="BO130" i="8"/>
  <c r="BO110" i="8"/>
  <c r="BO15" i="8"/>
  <c r="BO23" i="8"/>
  <c r="BO135" i="8"/>
  <c r="BO102" i="8"/>
  <c r="BO61" i="8"/>
  <c r="BO109" i="8"/>
  <c r="BO75" i="8"/>
  <c r="BO97" i="8"/>
  <c r="BO114" i="8"/>
  <c r="BO101" i="8"/>
  <c r="BO25" i="8"/>
  <c r="BO136" i="8"/>
  <c r="BO40" i="8"/>
  <c r="BO28" i="8"/>
  <c r="BO10" i="8"/>
  <c r="BO92" i="8"/>
  <c r="BO128" i="8"/>
  <c r="BO125" i="8"/>
  <c r="BO60" i="8"/>
  <c r="BO103" i="8"/>
  <c r="BO37" i="8"/>
  <c r="BO127" i="8"/>
  <c r="BH70" i="8"/>
  <c r="CV93" i="8"/>
  <c r="CT90" i="8"/>
  <c r="CT136" i="8"/>
  <c r="CT61" i="8"/>
  <c r="S70" i="8"/>
  <c r="S63" i="8"/>
  <c r="S23" i="8"/>
  <c r="S25" i="8"/>
  <c r="S88" i="8"/>
  <c r="S10" i="8"/>
  <c r="S15" i="8"/>
  <c r="S62" i="8"/>
  <c r="S126" i="8"/>
  <c r="S128" i="8"/>
  <c r="S11" i="8"/>
  <c r="S13" i="8"/>
  <c r="S60" i="8"/>
  <c r="S37" i="8"/>
  <c r="T20" i="8"/>
  <c r="T22" i="8"/>
  <c r="S89" i="8"/>
  <c r="AA70" i="8"/>
  <c r="AA61" i="8"/>
  <c r="AA63" i="8"/>
  <c r="AA20" i="8"/>
  <c r="AA22" i="8"/>
  <c r="AA35" i="8"/>
  <c r="AA36" i="8"/>
  <c r="AA90" i="8"/>
  <c r="AA11" i="8"/>
  <c r="AA88" i="8"/>
  <c r="AA87" i="8"/>
  <c r="AB34" i="8"/>
  <c r="AB20" i="8"/>
  <c r="AB22" i="8"/>
  <c r="AP98" i="8"/>
  <c r="AP29" i="8"/>
  <c r="AP68" i="8"/>
  <c r="AP61" i="8"/>
  <c r="AP36" i="8"/>
  <c r="AP70" i="8"/>
  <c r="AP125" i="8"/>
  <c r="AP94" i="8"/>
  <c r="AP100" i="8"/>
  <c r="AP60" i="8"/>
  <c r="AP25" i="8"/>
  <c r="AP116" i="8"/>
  <c r="AP26" i="8"/>
  <c r="AP103" i="8"/>
  <c r="AP40" i="8"/>
  <c r="AP75" i="8"/>
  <c r="AP67" i="8"/>
  <c r="AP45" i="8"/>
  <c r="AP44" i="8"/>
  <c r="AP15" i="8"/>
  <c r="AP139" i="8"/>
  <c r="AP95" i="8"/>
  <c r="AP23" i="8"/>
  <c r="AP22" i="8"/>
  <c r="AP101" i="8"/>
  <c r="AP114" i="8"/>
  <c r="AP69" i="8"/>
  <c r="AP10" i="8"/>
  <c r="AP131" i="8"/>
  <c r="AP110" i="8"/>
  <c r="AP108" i="8"/>
  <c r="AP34" i="8"/>
  <c r="AP13" i="8"/>
  <c r="AP128" i="8"/>
  <c r="AP133" i="8"/>
  <c r="AP62" i="8"/>
  <c r="AP90" i="8"/>
  <c r="AP127" i="8"/>
  <c r="AV70" i="8"/>
  <c r="AV60" i="8"/>
  <c r="AV98" i="8"/>
  <c r="AV29" i="8"/>
  <c r="AV125" i="8"/>
  <c r="AV23" i="8"/>
  <c r="AV65" i="8"/>
  <c r="AV114" i="8"/>
  <c r="AV101" i="8"/>
  <c r="AV133" i="8"/>
  <c r="AV131" i="8"/>
  <c r="AV90" i="8"/>
  <c r="AV20" i="8"/>
  <c r="AV96" i="8"/>
  <c r="AV126" i="8"/>
  <c r="AV92" i="8"/>
  <c r="AV45" i="8"/>
  <c r="AV11" i="8"/>
  <c r="AV110" i="8"/>
  <c r="AV94" i="8"/>
  <c r="AV102" i="8"/>
  <c r="AV75" i="8"/>
  <c r="AV67" i="8"/>
  <c r="AV69" i="8"/>
  <c r="AV13" i="8"/>
  <c r="AV87" i="8"/>
  <c r="AV40" i="8"/>
  <c r="AV48" i="8"/>
  <c r="AV15" i="8"/>
  <c r="AV86" i="8"/>
  <c r="AV115" i="8"/>
  <c r="AV35" i="8"/>
  <c r="AV132" i="8"/>
  <c r="AV139" i="8"/>
  <c r="AV140" i="8"/>
  <c r="AV100" i="8"/>
  <c r="AV89" i="8"/>
  <c r="BN69" i="8"/>
  <c r="BN70" i="8"/>
  <c r="BN87" i="8"/>
  <c r="BN128" i="8"/>
  <c r="BN126" i="8"/>
  <c r="BN92" i="8"/>
  <c r="BN127" i="8"/>
  <c r="BN97" i="8"/>
  <c r="BN125" i="8"/>
  <c r="BN109" i="8"/>
  <c r="BN116" i="8"/>
  <c r="BN108" i="8"/>
  <c r="BN13" i="8"/>
  <c r="BN63" i="8"/>
  <c r="BN22" i="8"/>
  <c r="BN68" i="8"/>
  <c r="BN75" i="8"/>
  <c r="BN135" i="8"/>
  <c r="CL93" i="8"/>
  <c r="CT115" i="8"/>
  <c r="CT133" i="8"/>
  <c r="CT37" i="8"/>
  <c r="CT135" i="8"/>
  <c r="BO67" i="8"/>
  <c r="E23" i="8"/>
  <c r="E25" i="8"/>
  <c r="E35" i="8"/>
  <c r="E36" i="8"/>
  <c r="E11" i="8"/>
  <c r="E13" i="8"/>
  <c r="F20" i="8"/>
  <c r="F22" i="8"/>
  <c r="F34" i="8"/>
  <c r="E37" i="8"/>
  <c r="E127" i="8"/>
  <c r="F23" i="8"/>
  <c r="F25" i="8"/>
  <c r="E34" i="8"/>
  <c r="L35" i="8"/>
  <c r="L36" i="8"/>
  <c r="L23" i="8"/>
  <c r="L25" i="8"/>
  <c r="M20" i="8"/>
  <c r="L127" i="8"/>
  <c r="L128" i="8"/>
  <c r="L10" i="8"/>
  <c r="L15" i="8"/>
  <c r="L126" i="8"/>
  <c r="AW36" i="8"/>
  <c r="AW31" i="8"/>
  <c r="AW34" i="8"/>
  <c r="AW114" i="8"/>
  <c r="AW37" i="8"/>
  <c r="AW97" i="8"/>
  <c r="AW69" i="8"/>
  <c r="AW116" i="8"/>
  <c r="AW108" i="8"/>
  <c r="AW40" i="8"/>
  <c r="BC140" i="8"/>
  <c r="BC69" i="8"/>
  <c r="BC98" i="8"/>
  <c r="BC125" i="8"/>
  <c r="BC115" i="8"/>
  <c r="BC103" i="8"/>
  <c r="BC72" i="8"/>
  <c r="BC26" i="8"/>
  <c r="BC67" i="8"/>
  <c r="BC44" i="8"/>
  <c r="BC109" i="8"/>
  <c r="BC63" i="8"/>
  <c r="BC35" i="8"/>
  <c r="BC87" i="8"/>
  <c r="BC10" i="8"/>
  <c r="BC135" i="8"/>
  <c r="BC141" i="8"/>
  <c r="BC65" i="8"/>
  <c r="BC36" i="8"/>
  <c r="BC132" i="8"/>
  <c r="BC60" i="8"/>
  <c r="BC34" i="8"/>
  <c r="BC20" i="8"/>
  <c r="BC89" i="8"/>
  <c r="BC97" i="8"/>
  <c r="BC48" i="8"/>
  <c r="BC127" i="8"/>
  <c r="BC90" i="8"/>
  <c r="BC75" i="8"/>
  <c r="BC94" i="8"/>
  <c r="BC86" i="8"/>
  <c r="BC136" i="8"/>
  <c r="BC15" i="8"/>
  <c r="BC43" i="8"/>
  <c r="BC66" i="8"/>
  <c r="Q70" i="8"/>
  <c r="Q62" i="8"/>
  <c r="Q59" i="8"/>
  <c r="Q87" i="8"/>
  <c r="Q37" i="8"/>
  <c r="Q11" i="8"/>
  <c r="Q13" i="8"/>
  <c r="Q60" i="8"/>
  <c r="Z23" i="8"/>
  <c r="Z25" i="8"/>
  <c r="AG20" i="8"/>
  <c r="AG22" i="8"/>
  <c r="BG10" i="8"/>
  <c r="BG98" i="8"/>
  <c r="BG60" i="8"/>
  <c r="BG70" i="8"/>
  <c r="BG89" i="8"/>
  <c r="BG87" i="8"/>
  <c r="BG132" i="8"/>
  <c r="BG101" i="8"/>
  <c r="BG110" i="8"/>
  <c r="BG141" i="8"/>
  <c r="BG133" i="8"/>
  <c r="BG114" i="8"/>
  <c r="BG69" i="8"/>
  <c r="BG61" i="8"/>
  <c r="BG108" i="8"/>
  <c r="BG115" i="8"/>
  <c r="BG86" i="8"/>
  <c r="BG48" i="8"/>
  <c r="BG36" i="8"/>
  <c r="BG95" i="8"/>
  <c r="BG116" i="8"/>
  <c r="BG97" i="8"/>
  <c r="BG31" i="8"/>
  <c r="BG62" i="8"/>
  <c r="BG26" i="8"/>
  <c r="BG59" i="8"/>
  <c r="BG34" i="8"/>
  <c r="BG126" i="8"/>
  <c r="BG131" i="8"/>
  <c r="BG96" i="8"/>
  <c r="BG100" i="8"/>
  <c r="BG43" i="8"/>
  <c r="BG88" i="8"/>
  <c r="BG15" i="8"/>
  <c r="BG63" i="8"/>
  <c r="BG23" i="8"/>
  <c r="BT70" i="8"/>
  <c r="BT62" i="8"/>
  <c r="BT69" i="8"/>
  <c r="BT86" i="8"/>
  <c r="BT48" i="8"/>
  <c r="BT98" i="8"/>
  <c r="BT29" i="8"/>
  <c r="BT42" i="8"/>
  <c r="BT22" i="8"/>
  <c r="BT133" i="8"/>
  <c r="BT37" i="8"/>
  <c r="BT115" i="8"/>
  <c r="BT103" i="8"/>
  <c r="BT13" i="8"/>
  <c r="BT25" i="8"/>
  <c r="BT135" i="8"/>
  <c r="BT126" i="8"/>
  <c r="BT139" i="8"/>
  <c r="BT61" i="8"/>
  <c r="BT92" i="8"/>
  <c r="BT59" i="8"/>
  <c r="BT109" i="8"/>
  <c r="BT101" i="8"/>
  <c r="BT97" i="8"/>
  <c r="BT75" i="8"/>
  <c r="BT20" i="8"/>
  <c r="BT15" i="8"/>
  <c r="BT31" i="8"/>
  <c r="BT40" i="8"/>
  <c r="BT140" i="8"/>
  <c r="BT102" i="8"/>
  <c r="BT60" i="8"/>
  <c r="BT94" i="8"/>
  <c r="CA88" i="8"/>
  <c r="CA87" i="8"/>
  <c r="CA135" i="8"/>
  <c r="CA11" i="8"/>
  <c r="CA40" i="8"/>
  <c r="CA60" i="8"/>
  <c r="CA28" i="8"/>
  <c r="CA115" i="8"/>
  <c r="CA90" i="8"/>
  <c r="CA103" i="8"/>
  <c r="CA92" i="8"/>
  <c r="CA139" i="8"/>
  <c r="CA109" i="8"/>
  <c r="CA67" i="8"/>
  <c r="CA108" i="8"/>
  <c r="CA59" i="8"/>
  <c r="AD127" i="8"/>
  <c r="D126" i="8"/>
  <c r="AC126" i="8"/>
  <c r="AD126" i="8"/>
  <c r="AD128" i="8"/>
  <c r="H127" i="8"/>
  <c r="BY29" i="8"/>
  <c r="BY98" i="8"/>
  <c r="BY67" i="8"/>
  <c r="BY69" i="8"/>
  <c r="BY48" i="8"/>
  <c r="BY95" i="8"/>
  <c r="BY63" i="8"/>
  <c r="BY114" i="8"/>
  <c r="BY87" i="8"/>
  <c r="BY43" i="8"/>
  <c r="BY93" i="8"/>
  <c r="BY72" i="8"/>
  <c r="BY131" i="8"/>
  <c r="BY126" i="8"/>
  <c r="BY31" i="8"/>
  <c r="BY130" i="8"/>
  <c r="BY125" i="8"/>
  <c r="BY141" i="8"/>
  <c r="BY45" i="8"/>
  <c r="BY37" i="8"/>
  <c r="BY94" i="8"/>
  <c r="CE98" i="8"/>
  <c r="CE70" i="8"/>
  <c r="CE48" i="8"/>
  <c r="CE114" i="8"/>
  <c r="CE37" i="8"/>
  <c r="CE141" i="8"/>
  <c r="CE136" i="8"/>
  <c r="CE115" i="8"/>
  <c r="CE135" i="8"/>
  <c r="CE116" i="8"/>
  <c r="CE15" i="8"/>
  <c r="CE13" i="8"/>
  <c r="CE69" i="8"/>
  <c r="CE92" i="8"/>
  <c r="CE29" i="8"/>
  <c r="BG28" i="8"/>
  <c r="BT44" i="8"/>
  <c r="BG75" i="8"/>
  <c r="BT45" i="8"/>
  <c r="BG125" i="8"/>
  <c r="BG103" i="8"/>
  <c r="BG45" i="8"/>
  <c r="BY136" i="8"/>
  <c r="CY29" i="8"/>
  <c r="CY114" i="8"/>
  <c r="CY59" i="8"/>
  <c r="CY11" i="8"/>
  <c r="CY44" i="8"/>
  <c r="CY13" i="8"/>
  <c r="CY31" i="8"/>
  <c r="AQ61" i="8"/>
  <c r="AQ34" i="8"/>
  <c r="CH34" i="8"/>
  <c r="CH61" i="8"/>
  <c r="AQ13" i="8"/>
  <c r="CH95" i="8"/>
  <c r="AK136" i="8"/>
  <c r="AH98" i="8"/>
  <c r="AH128" i="8"/>
  <c r="AH59" i="8"/>
  <c r="AH100" i="8"/>
  <c r="AN29" i="8"/>
  <c r="AN116" i="8"/>
  <c r="AN141" i="8"/>
  <c r="AN62" i="8"/>
  <c r="BM61" i="8"/>
  <c r="BM48" i="8"/>
  <c r="BM127" i="8"/>
  <c r="BM100" i="8"/>
  <c r="BM28" i="8"/>
  <c r="CL100" i="8"/>
  <c r="CL35" i="8"/>
  <c r="CL40" i="8"/>
  <c r="BX68" i="8"/>
  <c r="BR29" i="8"/>
  <c r="AQ68" i="8"/>
  <c r="AQ98" i="8"/>
  <c r="AQ116" i="8"/>
  <c r="AQ28" i="8"/>
  <c r="AQ23" i="8"/>
  <c r="AQ36" i="8"/>
  <c r="AQ90" i="8"/>
  <c r="AQ140" i="8"/>
  <c r="AQ100" i="8"/>
  <c r="AQ60" i="8"/>
  <c r="AQ69" i="8"/>
  <c r="AQ127" i="8"/>
  <c r="AX40" i="8"/>
  <c r="AX88" i="8"/>
  <c r="AX139" i="8"/>
  <c r="AX60" i="8"/>
  <c r="AX100" i="8"/>
  <c r="AX102" i="8"/>
  <c r="CH70" i="8"/>
  <c r="CH43" i="8"/>
  <c r="CH135" i="8"/>
  <c r="CH88" i="8"/>
  <c r="CH68" i="8"/>
  <c r="CH44" i="8"/>
  <c r="CH110" i="8"/>
  <c r="CH130" i="8"/>
  <c r="CH90" i="8"/>
  <c r="CH140" i="8"/>
  <c r="CO15" i="8"/>
  <c r="AQ70" i="8"/>
  <c r="CH29" i="8"/>
  <c r="AK96" i="8"/>
  <c r="AK98" i="8"/>
  <c r="AK109" i="8"/>
  <c r="BE96" i="8"/>
  <c r="BE29" i="8"/>
  <c r="CP70" i="8"/>
  <c r="CP68" i="8"/>
  <c r="CP98" i="8"/>
  <c r="CP125" i="8"/>
  <c r="AS136" i="8"/>
  <c r="AS60" i="8"/>
  <c r="BX98" i="8"/>
  <c r="BX125" i="8"/>
  <c r="CD98" i="8"/>
  <c r="CD29" i="8"/>
  <c r="CD43" i="8"/>
  <c r="CD93" i="8"/>
  <c r="CD116" i="8"/>
  <c r="CD132" i="8"/>
  <c r="CD108" i="8"/>
  <c r="CD37" i="8"/>
  <c r="CJ126" i="8"/>
  <c r="CJ98" i="8"/>
  <c r="CJ100" i="8"/>
  <c r="CQ29" i="8"/>
  <c r="CQ103" i="8"/>
  <c r="CQ43" i="8"/>
  <c r="CQ98" i="8"/>
  <c r="CQ125" i="8"/>
  <c r="CQ108" i="8"/>
  <c r="CQ65" i="8"/>
  <c r="CQ140" i="8"/>
  <c r="CQ141" i="8"/>
  <c r="CQ87" i="8"/>
  <c r="CQ128" i="8"/>
  <c r="CH98" i="8"/>
  <c r="CP29" i="8"/>
  <c r="AT72" i="8"/>
  <c r="AT59" i="8"/>
  <c r="AT34" i="8"/>
  <c r="AT94" i="8"/>
  <c r="BV87" i="8"/>
  <c r="CG135" i="8"/>
  <c r="CG133" i="8"/>
  <c r="D51" i="8"/>
  <c r="BU68" i="8"/>
  <c r="CC70" i="8"/>
  <c r="BQ98" i="8"/>
  <c r="CM29" i="8"/>
  <c r="AT68" i="8"/>
  <c r="AU96" i="8"/>
  <c r="AI98" i="8"/>
  <c r="D50" i="8"/>
  <c r="CS29" i="8"/>
  <c r="BQ96" i="8"/>
  <c r="CS125" i="8"/>
  <c r="CX96" i="8"/>
  <c r="CM68" i="8"/>
  <c r="BP70" i="8"/>
  <c r="CC29" i="8"/>
  <c r="BK96" i="8"/>
  <c r="CB98" i="8"/>
  <c r="CW98" i="8"/>
  <c r="BL29" i="8"/>
  <c r="CX29" i="8"/>
  <c r="AK66" i="8"/>
  <c r="AK93" i="8"/>
  <c r="AR93" i="8"/>
  <c r="AR66" i="8"/>
  <c r="AU93" i="8"/>
  <c r="CG93" i="8"/>
  <c r="BI66" i="8"/>
  <c r="BR93" i="8"/>
  <c r="BR66" i="8"/>
  <c r="BW140" i="8"/>
  <c r="BW109" i="8"/>
  <c r="BW31" i="8"/>
  <c r="BW100" i="8"/>
  <c r="BW126" i="8"/>
  <c r="BW135" i="8"/>
  <c r="BW29" i="8"/>
  <c r="BW67" i="8"/>
  <c r="BW42" i="8"/>
  <c r="BW36" i="8"/>
  <c r="BW88" i="8"/>
  <c r="BW37" i="8"/>
  <c r="BW139" i="8"/>
  <c r="BW70" i="8"/>
  <c r="BW95" i="8"/>
  <c r="BW125" i="8"/>
  <c r="BW61" i="8"/>
  <c r="BW59" i="8"/>
  <c r="BW68" i="8"/>
  <c r="BW89" i="8"/>
  <c r="BW40" i="8"/>
  <c r="BW75" i="8"/>
  <c r="BW141" i="8"/>
  <c r="BW101" i="8"/>
  <c r="BW28" i="8"/>
  <c r="BW23" i="8"/>
  <c r="BW127" i="8"/>
  <c r="BW96" i="8"/>
  <c r="BW130" i="8"/>
  <c r="BW90" i="8"/>
  <c r="BW63" i="8"/>
  <c r="BW25" i="8"/>
  <c r="BW94" i="8"/>
  <c r="BW43" i="8"/>
  <c r="BW128" i="8"/>
  <c r="BW48" i="8"/>
  <c r="BW114" i="8"/>
  <c r="BW10" i="8"/>
  <c r="BW34" i="8"/>
  <c r="BW65" i="8"/>
  <c r="BW87" i="8"/>
  <c r="BW72" i="8"/>
  <c r="BW92" i="8"/>
  <c r="BW136" i="8"/>
  <c r="BW133" i="8"/>
  <c r="BW62" i="8"/>
  <c r="BW35" i="8"/>
  <c r="BW102" i="8"/>
  <c r="BW103" i="8"/>
  <c r="BW110" i="8"/>
  <c r="BW20" i="8"/>
  <c r="BW108" i="8"/>
  <c r="BW44" i="8"/>
  <c r="BW116" i="8"/>
  <c r="BW98" i="8"/>
  <c r="BW26" i="8"/>
  <c r="BW45" i="8"/>
  <c r="BW86" i="8"/>
  <c r="BW60" i="8"/>
  <c r="BW115" i="8"/>
  <c r="BW11" i="8"/>
  <c r="BW22" i="8"/>
  <c r="I29" i="8"/>
  <c r="I31" i="8"/>
  <c r="J29" i="8"/>
  <c r="J31" i="8"/>
  <c r="I11" i="8"/>
  <c r="I13" i="8"/>
  <c r="I127" i="8"/>
  <c r="I37" i="8"/>
  <c r="J34" i="8"/>
  <c r="I34" i="8"/>
  <c r="J23" i="8"/>
  <c r="J25" i="8"/>
  <c r="I36" i="8"/>
  <c r="AW98" i="8"/>
  <c r="AW96" i="8"/>
  <c r="AW70" i="8"/>
  <c r="AW22" i="8"/>
  <c r="AW11" i="8"/>
  <c r="AW89" i="8"/>
  <c r="AW115" i="8"/>
  <c r="AW25" i="8"/>
  <c r="AW10" i="8"/>
  <c r="AW48" i="8"/>
  <c r="AW15" i="8"/>
  <c r="AW135" i="8"/>
  <c r="AW128" i="8"/>
  <c r="AW94" i="8"/>
  <c r="AW102" i="8"/>
  <c r="AW88" i="8"/>
  <c r="AW127" i="8"/>
  <c r="AW92" i="8"/>
  <c r="AW140" i="8"/>
  <c r="AW131" i="8"/>
  <c r="AW86" i="8"/>
  <c r="AW90" i="8"/>
  <c r="AW136" i="8"/>
  <c r="AW13" i="8"/>
  <c r="AW59" i="8"/>
  <c r="AW103" i="8"/>
  <c r="AW28" i="8"/>
  <c r="AW68" i="8"/>
  <c r="AW101" i="8"/>
  <c r="AW126" i="8"/>
  <c r="AW35" i="8"/>
  <c r="AW139" i="8"/>
  <c r="AW100" i="8"/>
  <c r="P70" i="8"/>
  <c r="P89" i="8"/>
  <c r="P29" i="8"/>
  <c r="P31" i="8"/>
  <c r="Q20" i="8"/>
  <c r="Q22" i="8"/>
  <c r="P37" i="8"/>
  <c r="P36" i="8"/>
  <c r="P88" i="8"/>
  <c r="P60" i="8"/>
  <c r="P11" i="8"/>
  <c r="P13" i="8"/>
  <c r="P63" i="8"/>
  <c r="Q23" i="8"/>
  <c r="Q25" i="8"/>
  <c r="P23" i="8"/>
  <c r="P25" i="8"/>
  <c r="P87" i="8"/>
  <c r="Q29" i="8"/>
  <c r="Q31" i="8"/>
  <c r="P34" i="8"/>
  <c r="W63" i="8"/>
  <c r="W127" i="8"/>
  <c r="W70" i="8"/>
  <c r="W87" i="8"/>
  <c r="W90" i="8"/>
  <c r="W88" i="8"/>
  <c r="X29" i="8"/>
  <c r="X31" i="8"/>
  <c r="W36" i="8"/>
  <c r="W37" i="8"/>
  <c r="W60" i="8"/>
  <c r="W126" i="8"/>
  <c r="W128" i="8"/>
  <c r="W11" i="8"/>
  <c r="W13" i="8"/>
  <c r="W89" i="8"/>
  <c r="W61" i="8"/>
  <c r="X23" i="8"/>
  <c r="X25" i="8"/>
  <c r="X20" i="8"/>
  <c r="X22" i="8"/>
  <c r="AE29" i="8"/>
  <c r="AE31" i="8"/>
  <c r="AE88" i="8"/>
  <c r="AE11" i="8"/>
  <c r="AE13" i="8"/>
  <c r="AE127" i="8"/>
  <c r="AE128" i="8"/>
  <c r="AE62" i="8"/>
  <c r="AE89" i="8"/>
  <c r="AE34" i="8"/>
  <c r="AE70" i="8"/>
  <c r="AE90" i="8"/>
  <c r="AE87" i="8"/>
  <c r="AE20" i="8"/>
  <c r="AE22" i="8"/>
  <c r="AE61" i="8"/>
  <c r="AE60" i="8"/>
  <c r="AE59" i="8"/>
  <c r="X127" i="8"/>
  <c r="O126" i="8"/>
  <c r="O128" i="8"/>
  <c r="K126" i="8"/>
  <c r="U126" i="8"/>
  <c r="Z127" i="8"/>
  <c r="T127" i="8"/>
  <c r="F127" i="8"/>
  <c r="G127" i="8"/>
  <c r="AB126" i="8"/>
  <c r="AB128" i="8"/>
  <c r="H126" i="8"/>
  <c r="H128" i="8"/>
  <c r="C122" i="8"/>
  <c r="C123" i="8"/>
  <c r="C139" i="8"/>
  <c r="C140" i="8"/>
  <c r="AA126" i="8"/>
  <c r="E126" i="8"/>
  <c r="U127" i="8"/>
  <c r="U128" i="8"/>
  <c r="F126" i="8"/>
  <c r="F128" i="8"/>
  <c r="Q126" i="8"/>
  <c r="Q128" i="8"/>
  <c r="CR29" i="8"/>
  <c r="M29" i="8"/>
  <c r="M31" i="8"/>
  <c r="M11" i="8"/>
  <c r="M13" i="8"/>
  <c r="M127" i="8"/>
  <c r="M128" i="8"/>
  <c r="M35" i="8"/>
  <c r="M36" i="8"/>
  <c r="M37" i="8"/>
  <c r="M10" i="8"/>
  <c r="M15" i="8"/>
  <c r="M34" i="8"/>
  <c r="M22" i="8"/>
  <c r="M23" i="8"/>
  <c r="M25" i="8"/>
  <c r="AO98" i="8"/>
  <c r="AO96" i="8"/>
  <c r="AO29" i="8"/>
  <c r="AO114" i="8"/>
  <c r="AO65" i="8"/>
  <c r="AO48" i="8"/>
  <c r="AO11" i="8"/>
  <c r="AO102" i="8"/>
  <c r="AO140" i="8"/>
  <c r="AO70" i="8"/>
  <c r="AO61" i="8"/>
  <c r="AO35" i="8"/>
  <c r="AO15" i="8"/>
  <c r="AO31" i="8"/>
  <c r="AO103" i="8"/>
  <c r="AO135" i="8"/>
  <c r="AO40" i="8"/>
  <c r="AO130" i="8"/>
  <c r="AO37" i="8"/>
  <c r="AO22" i="8"/>
  <c r="AO13" i="8"/>
  <c r="AO110" i="8"/>
  <c r="AO126" i="8"/>
  <c r="AO45" i="8"/>
  <c r="AO34" i="8"/>
  <c r="AO69" i="8"/>
  <c r="AO25" i="8"/>
  <c r="AO59" i="8"/>
  <c r="AO89" i="8"/>
  <c r="AO36" i="8"/>
  <c r="AO141" i="8"/>
  <c r="AO26" i="8"/>
  <c r="AO44" i="8"/>
  <c r="AO97" i="8"/>
  <c r="CA29" i="8"/>
  <c r="CA10" i="8"/>
  <c r="CA62" i="8"/>
  <c r="CA75" i="8"/>
  <c r="CA114" i="8"/>
  <c r="CA89" i="8"/>
  <c r="CA44" i="8"/>
  <c r="CA98" i="8"/>
  <c r="CA68" i="8"/>
  <c r="CA96" i="8"/>
  <c r="CA61" i="8"/>
  <c r="CA42" i="8"/>
  <c r="CA126" i="8"/>
  <c r="CA45" i="8"/>
  <c r="CA70" i="8"/>
  <c r="CA127" i="8"/>
  <c r="CA110" i="8"/>
  <c r="CA69" i="8"/>
  <c r="CA25" i="8"/>
  <c r="CA23" i="8"/>
  <c r="CA125" i="8"/>
  <c r="CA35" i="8"/>
  <c r="CA130" i="8"/>
  <c r="CA20" i="8"/>
  <c r="CA140" i="8"/>
  <c r="CA128" i="8"/>
  <c r="CA95" i="8"/>
  <c r="CA31" i="8"/>
  <c r="CA48" i="8"/>
  <c r="CA136" i="8"/>
  <c r="CA131" i="8"/>
  <c r="CA94" i="8"/>
  <c r="CA102" i="8"/>
  <c r="CA141" i="8"/>
  <c r="CA86" i="8"/>
  <c r="CA101" i="8"/>
  <c r="CA100" i="8"/>
  <c r="CA37" i="8"/>
  <c r="CA132" i="8"/>
  <c r="CA63" i="8"/>
  <c r="CA22" i="8"/>
  <c r="CA116" i="8"/>
  <c r="CA13" i="8"/>
  <c r="CV98" i="8"/>
  <c r="CV29" i="8"/>
  <c r="CV114" i="8"/>
  <c r="CV70" i="8"/>
  <c r="CV31" i="8"/>
  <c r="CV69" i="8"/>
  <c r="CV11" i="8"/>
  <c r="CV102" i="8"/>
  <c r="CV90" i="8"/>
  <c r="CV131" i="8"/>
  <c r="CV97" i="8"/>
  <c r="CV127" i="8"/>
  <c r="CV34" i="8"/>
  <c r="CV59" i="8"/>
  <c r="V89" i="8"/>
  <c r="CN98" i="8"/>
  <c r="CN94" i="8"/>
  <c r="CN29" i="8"/>
  <c r="CN126" i="8"/>
  <c r="CN60" i="8"/>
  <c r="CN70" i="8"/>
  <c r="CN125" i="8"/>
  <c r="CN22" i="8"/>
  <c r="CN75" i="8"/>
  <c r="CN15" i="8"/>
  <c r="CR70" i="8"/>
  <c r="CR140" i="8"/>
  <c r="CR86" i="8"/>
  <c r="CR13" i="8"/>
  <c r="CR59" i="8"/>
  <c r="CR100" i="8"/>
  <c r="CR97" i="8"/>
  <c r="CR26" i="8"/>
  <c r="CR20" i="8"/>
  <c r="CR116" i="8"/>
  <c r="CR34" i="8"/>
  <c r="CR11" i="8"/>
  <c r="CR22" i="8"/>
  <c r="CR108" i="8"/>
  <c r="CR95" i="8"/>
  <c r="CR90" i="8"/>
  <c r="CR114" i="8"/>
  <c r="CR98" i="8"/>
  <c r="CR67" i="8"/>
  <c r="CR37" i="8"/>
  <c r="CR65" i="8"/>
  <c r="CR103" i="8"/>
  <c r="CR40" i="8"/>
  <c r="CR136" i="8"/>
  <c r="CR87" i="8"/>
  <c r="CR44" i="8"/>
  <c r="CR109" i="8"/>
  <c r="CR135" i="8"/>
  <c r="CR35" i="8"/>
  <c r="CR128" i="8"/>
  <c r="CR132" i="8"/>
  <c r="CR23" i="8"/>
  <c r="CR10" i="8"/>
  <c r="CR45" i="8"/>
  <c r="CR75" i="8"/>
  <c r="CR63" i="8"/>
  <c r="CR94" i="8"/>
  <c r="U70" i="8"/>
  <c r="U29" i="8"/>
  <c r="U31" i="8"/>
  <c r="CU114" i="8"/>
  <c r="CU100" i="8"/>
  <c r="CU68" i="8"/>
  <c r="CU127" i="8"/>
  <c r="CU45" i="8"/>
  <c r="CU102" i="8"/>
  <c r="CU92" i="8"/>
  <c r="CU89" i="8"/>
  <c r="CU97" i="8"/>
  <c r="CU44" i="8"/>
  <c r="CU15" i="8"/>
  <c r="CU34" i="8"/>
  <c r="CU29" i="8"/>
  <c r="CU37" i="8"/>
  <c r="CU108" i="8"/>
  <c r="CU86" i="8"/>
  <c r="CU115" i="8"/>
  <c r="CU59" i="8"/>
  <c r="CU67" i="8"/>
  <c r="CU95" i="8"/>
  <c r="CU70" i="8"/>
  <c r="CU20" i="8"/>
  <c r="CU22" i="8"/>
  <c r="CU132" i="8"/>
  <c r="CU69" i="8"/>
  <c r="CU26" i="8"/>
  <c r="CU130" i="8"/>
  <c r="CU48" i="8"/>
  <c r="CU35" i="8"/>
  <c r="CU101" i="8"/>
  <c r="CU135" i="8"/>
  <c r="CU13" i="8"/>
  <c r="CU11" i="8"/>
  <c r="CU136" i="8"/>
  <c r="CU133" i="8"/>
  <c r="CU94" i="8"/>
  <c r="CU88" i="8"/>
  <c r="CU72" i="8"/>
  <c r="CU23" i="8"/>
  <c r="CU62" i="8"/>
  <c r="AL96" i="8"/>
  <c r="AL109" i="8"/>
  <c r="AL70" i="8"/>
  <c r="AL29" i="8"/>
  <c r="AL136" i="8"/>
  <c r="AL98" i="8"/>
  <c r="AL68" i="8"/>
  <c r="BC29" i="8"/>
  <c r="BC95" i="8"/>
  <c r="BC11" i="8"/>
  <c r="BC28" i="8"/>
  <c r="BC70" i="8"/>
  <c r="BC96" i="8"/>
  <c r="BC68" i="8"/>
  <c r="BC133" i="8"/>
  <c r="BC61" i="8"/>
  <c r="BN90" i="8"/>
  <c r="BN140" i="8"/>
  <c r="BN115" i="8"/>
  <c r="BN36" i="8"/>
  <c r="BN98" i="8"/>
  <c r="BN28" i="8"/>
  <c r="BN139" i="8"/>
  <c r="BN110" i="8"/>
  <c r="BN102" i="8"/>
  <c r="BN131" i="8"/>
  <c r="BN42" i="8"/>
  <c r="BN26" i="8"/>
  <c r="BN67" i="8"/>
  <c r="BN25" i="8"/>
  <c r="BN100" i="8"/>
  <c r="BN61" i="8"/>
  <c r="BN114" i="8"/>
  <c r="BN132" i="8"/>
  <c r="BN62" i="8"/>
  <c r="BN86" i="8"/>
  <c r="BN34" i="8"/>
  <c r="BN94" i="8"/>
  <c r="BN15" i="8"/>
  <c r="BN59" i="8"/>
  <c r="BN103" i="8"/>
  <c r="BN101" i="8"/>
  <c r="BN89" i="8"/>
  <c r="BN88" i="8"/>
  <c r="BN31" i="8"/>
  <c r="BN65" i="8"/>
  <c r="BN72" i="8"/>
  <c r="BN60" i="8"/>
  <c r="BN44" i="8"/>
  <c r="BN29" i="8"/>
  <c r="BN133" i="8"/>
  <c r="BN130" i="8"/>
  <c r="BN95" i="8"/>
  <c r="BN141" i="8"/>
  <c r="BN23" i="8"/>
  <c r="BN37" i="8"/>
  <c r="BS29" i="8"/>
  <c r="BS96" i="8"/>
  <c r="BS139" i="8"/>
  <c r="BS59" i="8"/>
  <c r="BS125" i="8"/>
  <c r="BS42" i="8"/>
  <c r="CU131" i="8"/>
  <c r="CU31" i="8"/>
  <c r="BN48" i="8"/>
  <c r="BN10" i="8"/>
  <c r="AR98" i="8"/>
  <c r="AR29" i="8"/>
  <c r="AR114" i="8"/>
  <c r="BI29" i="8"/>
  <c r="BI70" i="8"/>
  <c r="CU98" i="8"/>
  <c r="CU65" i="8"/>
  <c r="BN45" i="8"/>
  <c r="BN35" i="8"/>
  <c r="BN20" i="8"/>
  <c r="CU87" i="8"/>
  <c r="BN136" i="8"/>
  <c r="S29" i="8"/>
  <c r="S31" i="8"/>
  <c r="S35" i="8"/>
  <c r="S36" i="8"/>
  <c r="S61" i="8"/>
  <c r="S90" i="8"/>
  <c r="AA29" i="8"/>
  <c r="AA31" i="8"/>
  <c r="AA37" i="8"/>
  <c r="AA62" i="8"/>
  <c r="AA23" i="8"/>
  <c r="AA25" i="8"/>
  <c r="AA127" i="8"/>
  <c r="AA34" i="8"/>
  <c r="AA13" i="8"/>
  <c r="AA89" i="8"/>
  <c r="AN70" i="8"/>
  <c r="AN11" i="8"/>
  <c r="AN136" i="8"/>
  <c r="AN98" i="8"/>
  <c r="AN95" i="8"/>
  <c r="AN48" i="8"/>
  <c r="AN110" i="8"/>
  <c r="AN43" i="8"/>
  <c r="AN89" i="8"/>
  <c r="AN131" i="8"/>
  <c r="AN34" i="8"/>
  <c r="AN20" i="8"/>
  <c r="AN45" i="8"/>
  <c r="AN115" i="8"/>
  <c r="AN40" i="8"/>
  <c r="AN108" i="8"/>
  <c r="AN61" i="8"/>
  <c r="AN67" i="8"/>
  <c r="AN31" i="8"/>
  <c r="AN103" i="8"/>
  <c r="AN42" i="8"/>
  <c r="AN72" i="8"/>
  <c r="AS100" i="8"/>
  <c r="AS29" i="8"/>
  <c r="AS70" i="8"/>
  <c r="AS65" i="8"/>
  <c r="AS102" i="8"/>
  <c r="AS103" i="8"/>
  <c r="AS140" i="8"/>
  <c r="AS28" i="8"/>
  <c r="AS35" i="8"/>
  <c r="AS98" i="8"/>
  <c r="AS15" i="8"/>
  <c r="AS48" i="8"/>
  <c r="BJ125" i="8"/>
  <c r="BJ70" i="8"/>
  <c r="BJ68" i="8"/>
  <c r="BJ86" i="8"/>
  <c r="BJ29" i="8"/>
  <c r="CK68" i="8"/>
  <c r="CK114" i="8"/>
  <c r="CK103" i="8"/>
  <c r="CK98" i="8"/>
  <c r="CK126" i="8"/>
  <c r="CK29" i="8"/>
  <c r="CK125" i="8"/>
  <c r="CK40" i="8"/>
  <c r="CK86" i="8"/>
  <c r="CK132" i="8"/>
  <c r="CK127" i="8"/>
  <c r="CK67" i="8"/>
  <c r="CK37" i="8"/>
  <c r="CK28" i="8"/>
  <c r="CK110" i="8"/>
  <c r="CK20" i="8"/>
  <c r="CK63" i="8"/>
  <c r="CK70" i="8"/>
  <c r="CK45" i="8"/>
  <c r="CK128" i="8"/>
  <c r="CK140" i="8"/>
  <c r="CK65" i="8"/>
  <c r="CK141" i="8"/>
  <c r="CK23" i="8"/>
  <c r="CK139" i="8"/>
  <c r="CK60" i="8"/>
  <c r="CK22" i="8"/>
  <c r="CK31" i="8"/>
  <c r="CK109" i="8"/>
  <c r="CK94" i="8"/>
  <c r="CK13" i="8"/>
  <c r="CK35" i="8"/>
  <c r="CK62" i="8"/>
  <c r="CK115" i="8"/>
  <c r="CK42" i="8"/>
  <c r="CK96" i="8"/>
  <c r="CK69" i="8"/>
  <c r="CK89" i="8"/>
  <c r="CK136" i="8"/>
  <c r="CK100" i="8"/>
  <c r="CK95" i="8"/>
  <c r="CK108" i="8"/>
  <c r="CK92" i="8"/>
  <c r="N61" i="8"/>
  <c r="T60" i="8"/>
  <c r="T59" i="8"/>
  <c r="AM29" i="8"/>
  <c r="AM68" i="8"/>
  <c r="AM133" i="8"/>
  <c r="AX89" i="8"/>
  <c r="AX133" i="8"/>
  <c r="AX98" i="8"/>
  <c r="AX115" i="8"/>
  <c r="BG40" i="8"/>
  <c r="BG42" i="8"/>
  <c r="BG68" i="8"/>
  <c r="BM141" i="8"/>
  <c r="BM22" i="8"/>
  <c r="BM98" i="8"/>
  <c r="CL42" i="8"/>
  <c r="CL98" i="8"/>
  <c r="CL68" i="8"/>
  <c r="CL108" i="8"/>
  <c r="CL116" i="8"/>
  <c r="AB70" i="8"/>
  <c r="BO70" i="8"/>
  <c r="BR98" i="8"/>
  <c r="CB29" i="8"/>
  <c r="AF87" i="8"/>
  <c r="CI70" i="8"/>
  <c r="F29" i="8"/>
  <c r="F31" i="8"/>
  <c r="BG29" i="8"/>
  <c r="BU29" i="8"/>
  <c r="D79" i="8"/>
  <c r="D77" i="8"/>
  <c r="D29" i="8"/>
  <c r="D31" i="8"/>
  <c r="D53" i="8"/>
  <c r="AU29" i="8"/>
  <c r="AU68" i="8"/>
  <c r="BA29" i="8"/>
  <c r="BA28" i="8"/>
  <c r="BA70" i="8"/>
  <c r="BF68" i="8"/>
  <c r="BF98" i="8"/>
  <c r="BF102" i="8"/>
  <c r="BF61" i="8"/>
  <c r="BK68" i="8"/>
  <c r="BZ70" i="8"/>
  <c r="BZ68" i="8"/>
  <c r="CJ70" i="8"/>
  <c r="CO139" i="8"/>
  <c r="AX70" i="8"/>
  <c r="BK70" i="8"/>
  <c r="AM98" i="8"/>
  <c r="BA98" i="8"/>
  <c r="BZ98" i="8"/>
  <c r="CY98" i="8"/>
  <c r="D52" i="8"/>
  <c r="T29" i="8"/>
  <c r="T31" i="8"/>
  <c r="AB29" i="8"/>
  <c r="AB31" i="8"/>
  <c r="CJ29" i="8"/>
  <c r="E29" i="8"/>
  <c r="E31" i="8"/>
  <c r="L29" i="8"/>
  <c r="L31" i="8"/>
  <c r="Z88" i="8"/>
  <c r="Z86" i="8"/>
  <c r="Z37" i="8"/>
  <c r="AK29" i="8"/>
  <c r="AK70" i="8"/>
  <c r="AK130" i="8"/>
  <c r="BB125" i="8"/>
  <c r="BB70" i="8"/>
  <c r="BB131" i="8"/>
  <c r="BB65" i="8"/>
  <c r="CF98" i="8"/>
  <c r="CF108" i="8"/>
  <c r="CF29" i="8"/>
  <c r="CF96" i="8"/>
  <c r="Z70" i="8"/>
  <c r="AM70" i="8"/>
  <c r="BM70" i="8"/>
  <c r="CL70" i="8"/>
  <c r="CY70" i="8"/>
  <c r="BO98" i="8"/>
  <c r="D78" i="8"/>
  <c r="AX29" i="8"/>
  <c r="AD63" i="8"/>
  <c r="BH62" i="8"/>
  <c r="BT68" i="8"/>
  <c r="CP96" i="8"/>
  <c r="CS96" i="8"/>
  <c r="CW86" i="8"/>
  <c r="BQ70" i="8"/>
  <c r="BY70" i="8"/>
  <c r="CG70" i="8"/>
  <c r="CW70" i="8"/>
  <c r="CC98" i="8"/>
  <c r="H29" i="8"/>
  <c r="H31" i="8"/>
  <c r="AJ29" i="8"/>
  <c r="AZ29" i="8"/>
  <c r="BH29" i="8"/>
  <c r="BP29" i="8"/>
  <c r="BX29" i="8"/>
  <c r="AQ128" i="8"/>
  <c r="BQ45" i="8"/>
  <c r="CD115" i="8"/>
  <c r="AJ68" i="8"/>
  <c r="CC68" i="8"/>
  <c r="CX68" i="8"/>
  <c r="BX96" i="8"/>
  <c r="CX93" i="8"/>
  <c r="CW93" i="8"/>
  <c r="E128" i="8"/>
  <c r="BO66" i="8"/>
  <c r="BO93" i="8"/>
  <c r="BG66" i="8"/>
  <c r="BG93" i="8"/>
  <c r="CT66" i="8"/>
  <c r="CT93" i="8"/>
  <c r="CH93" i="8"/>
  <c r="CH66" i="8"/>
  <c r="BH66" i="8"/>
  <c r="BH93" i="8"/>
  <c r="BW93" i="8"/>
  <c r="BW66" i="8"/>
  <c r="AN93" i="8"/>
  <c r="AN66" i="8"/>
  <c r="AA128" i="8"/>
  <c r="AD29" i="8"/>
  <c r="AD31" i="8"/>
  <c r="Z29" i="8"/>
  <c r="Z31" i="8"/>
  <c r="R29" i="8"/>
  <c r="R31" i="8"/>
  <c r="N70" i="8"/>
  <c r="V63" i="8"/>
  <c r="V60" i="8"/>
  <c r="V35" i="8"/>
  <c r="V36" i="8"/>
  <c r="V11" i="8"/>
  <c r="V13" i="8"/>
  <c r="N127" i="8"/>
  <c r="T128" i="8"/>
  <c r="W23" i="8"/>
  <c r="W25" i="8"/>
  <c r="Y61" i="8"/>
  <c r="AG89" i="8"/>
  <c r="AG127" i="8"/>
  <c r="AG63" i="8"/>
  <c r="G11" i="8"/>
  <c r="G13" i="8"/>
  <c r="G23" i="8"/>
  <c r="G25" i="8"/>
  <c r="G37" i="8"/>
  <c r="G126" i="8"/>
  <c r="H23" i="8"/>
  <c r="H25" i="8"/>
  <c r="G20" i="8"/>
  <c r="G22" i="8"/>
  <c r="G34" i="8"/>
  <c r="G29" i="8"/>
  <c r="G31" i="8"/>
  <c r="K34" i="8"/>
  <c r="K20" i="8"/>
  <c r="K22" i="8"/>
  <c r="K37" i="8"/>
  <c r="K29" i="8"/>
  <c r="K31" i="8"/>
  <c r="L20" i="8"/>
  <c r="L22" i="8"/>
  <c r="K127" i="8"/>
  <c r="K128" i="8"/>
  <c r="K10" i="8"/>
  <c r="K15" i="8"/>
  <c r="K70" i="8"/>
  <c r="K35" i="8"/>
  <c r="K36" i="8"/>
  <c r="R33" i="8"/>
  <c r="R88" i="8"/>
  <c r="R86" i="8"/>
  <c r="R10" i="8"/>
  <c r="R15" i="8"/>
  <c r="R60" i="8"/>
  <c r="R23" i="8"/>
  <c r="R34" i="8"/>
  <c r="R87" i="8"/>
  <c r="S20" i="8"/>
  <c r="S22" i="8"/>
  <c r="R126" i="8"/>
  <c r="S34" i="8"/>
  <c r="R20" i="8"/>
  <c r="R22" i="8"/>
  <c r="R37" i="8"/>
  <c r="R89" i="8"/>
  <c r="R35" i="8"/>
  <c r="R36" i="8"/>
  <c r="R32" i="8"/>
  <c r="R13" i="8"/>
  <c r="R25" i="8"/>
  <c r="R62" i="8"/>
  <c r="Y33" i="8"/>
  <c r="Y62" i="8"/>
  <c r="Y60" i="8"/>
  <c r="Y37" i="8"/>
  <c r="Y35" i="8"/>
  <c r="Y36" i="8"/>
  <c r="Y29" i="8"/>
  <c r="Y31" i="8"/>
  <c r="Y88" i="8"/>
  <c r="Y11" i="8"/>
  <c r="Y13" i="8"/>
  <c r="Y23" i="8"/>
  <c r="Y25" i="8"/>
  <c r="Z20" i="8"/>
  <c r="Y34" i="8"/>
  <c r="Y126" i="8"/>
  <c r="AC33" i="8"/>
  <c r="AC35" i="8"/>
  <c r="AC36" i="8"/>
  <c r="AC10" i="8"/>
  <c r="AC15" i="8"/>
  <c r="AC37" i="8"/>
  <c r="AC34" i="8"/>
  <c r="AC63" i="8"/>
  <c r="AC20" i="8"/>
  <c r="AC22" i="8"/>
  <c r="AD20" i="8"/>
  <c r="AD22" i="8"/>
  <c r="AC62" i="8"/>
  <c r="AC11" i="8"/>
  <c r="AC13" i="8"/>
  <c r="AD23" i="8"/>
  <c r="AD25" i="8"/>
  <c r="AC90" i="8"/>
  <c r="AC60" i="8"/>
  <c r="AC87" i="8"/>
  <c r="AC23" i="8"/>
  <c r="AC25" i="8"/>
  <c r="Y70" i="8"/>
  <c r="Y63" i="8"/>
  <c r="Y59" i="8"/>
  <c r="AD34" i="8"/>
  <c r="AC29" i="8"/>
  <c r="AC31" i="8"/>
  <c r="V87" i="8"/>
  <c r="V70" i="8"/>
  <c r="R127" i="8"/>
  <c r="R128" i="8"/>
  <c r="AC127" i="8"/>
  <c r="W29" i="8"/>
  <c r="W31" i="8"/>
  <c r="W20" i="8"/>
  <c r="W22" i="8"/>
  <c r="AG87" i="8"/>
  <c r="AG86" i="8"/>
  <c r="Z34" i="8"/>
  <c r="Y90" i="8"/>
  <c r="Z26" i="8"/>
  <c r="Z28" i="8"/>
  <c r="Z38" i="8"/>
  <c r="N60" i="8"/>
  <c r="V37" i="8"/>
  <c r="O34" i="8"/>
  <c r="AC88" i="8"/>
  <c r="R61" i="8"/>
  <c r="AC61" i="8"/>
  <c r="D83" i="8"/>
  <c r="D35" i="8"/>
  <c r="D36" i="8"/>
  <c r="D23" i="8"/>
  <c r="D25" i="8"/>
  <c r="D11" i="8"/>
  <c r="D13" i="8"/>
  <c r="E20" i="8"/>
  <c r="E22" i="8"/>
  <c r="D33" i="8"/>
  <c r="D127" i="8"/>
  <c r="D128" i="8"/>
  <c r="D34" i="8"/>
  <c r="D20" i="8"/>
  <c r="D22" i="8"/>
  <c r="D37" i="8"/>
  <c r="N33" i="8"/>
  <c r="N11" i="8"/>
  <c r="N13" i="8"/>
  <c r="N88" i="8"/>
  <c r="N89" i="8"/>
  <c r="N35" i="8"/>
  <c r="N36" i="8"/>
  <c r="N23" i="8"/>
  <c r="N25" i="8"/>
  <c r="O23" i="8"/>
  <c r="O25" i="8"/>
  <c r="N126" i="8"/>
  <c r="N63" i="8"/>
  <c r="N37" i="8"/>
  <c r="N20" i="8"/>
  <c r="N22" i="8"/>
  <c r="V33" i="8"/>
  <c r="V88" i="8"/>
  <c r="V86" i="8"/>
  <c r="V90" i="8"/>
  <c r="V62" i="8"/>
  <c r="V34" i="8"/>
  <c r="W34" i="8"/>
  <c r="V20" i="8"/>
  <c r="V22" i="8"/>
  <c r="V127" i="8"/>
  <c r="AG62" i="8"/>
  <c r="AG11" i="8"/>
  <c r="AG13" i="8"/>
  <c r="AG126" i="8"/>
  <c r="AG128" i="8"/>
  <c r="AG70" i="8"/>
  <c r="AG88" i="8"/>
  <c r="AG37" i="8"/>
  <c r="AG60" i="8"/>
  <c r="AG59" i="8"/>
  <c r="AG61" i="8"/>
  <c r="AC32" i="8"/>
  <c r="AC128" i="8"/>
  <c r="N29" i="8"/>
  <c r="N31" i="8"/>
  <c r="AC70" i="8"/>
  <c r="V126" i="8"/>
  <c r="V128" i="8"/>
  <c r="V61" i="8"/>
  <c r="V10" i="8"/>
  <c r="V15" i="8"/>
  <c r="Y127" i="8"/>
  <c r="Y128" i="8"/>
  <c r="G128" i="8"/>
  <c r="I128" i="8"/>
  <c r="D49" i="8"/>
  <c r="N62" i="8"/>
  <c r="AG90" i="8"/>
  <c r="Y87" i="8"/>
  <c r="AP66" i="8"/>
  <c r="N90" i="8"/>
  <c r="Y89" i="8"/>
  <c r="BL66" i="8"/>
  <c r="BL93" i="8"/>
  <c r="AJ70" i="8"/>
  <c r="AJ33" i="8"/>
  <c r="AJ32" i="8"/>
  <c r="AJ125" i="8"/>
  <c r="AJ42" i="8"/>
  <c r="AJ22" i="8"/>
  <c r="AJ48" i="8"/>
  <c r="AJ87" i="8"/>
  <c r="AJ86" i="8"/>
  <c r="AJ60" i="8"/>
  <c r="AJ34" i="8"/>
  <c r="AJ26" i="8"/>
  <c r="AJ135" i="8"/>
  <c r="AJ108" i="8"/>
  <c r="AJ62" i="8"/>
  <c r="AJ31" i="8"/>
  <c r="AJ95" i="8"/>
  <c r="AJ11" i="8"/>
  <c r="AJ102" i="8"/>
  <c r="AJ38" i="8"/>
  <c r="AJ131" i="8"/>
  <c r="AJ103" i="8"/>
  <c r="AJ40" i="8"/>
  <c r="AJ45" i="8"/>
  <c r="AJ67" i="8"/>
  <c r="AJ15" i="8"/>
  <c r="AJ114" i="8"/>
  <c r="AJ127" i="8"/>
  <c r="AJ109" i="8"/>
  <c r="AJ72" i="8"/>
  <c r="AJ44" i="8"/>
  <c r="AJ133" i="8"/>
  <c r="AJ59" i="8"/>
  <c r="AJ90" i="8"/>
  <c r="AJ43" i="8"/>
  <c r="AJ98" i="8"/>
  <c r="AJ101" i="8"/>
  <c r="AJ63" i="8"/>
  <c r="AJ75" i="8"/>
  <c r="AJ116" i="8"/>
  <c r="AJ136" i="8"/>
  <c r="AJ130" i="8"/>
  <c r="AJ115" i="8"/>
  <c r="AJ100" i="8"/>
  <c r="AJ35" i="8"/>
  <c r="AJ110" i="8"/>
  <c r="AJ94" i="8"/>
  <c r="AJ92" i="8"/>
  <c r="AJ128" i="8"/>
  <c r="AJ141" i="8"/>
  <c r="AJ69" i="8"/>
  <c r="AN69" i="8"/>
  <c r="AN22" i="8"/>
  <c r="AN132" i="8"/>
  <c r="AN26" i="8"/>
  <c r="AN125" i="8"/>
  <c r="AN90" i="8"/>
  <c r="AN140" i="8"/>
  <c r="AN126" i="8"/>
  <c r="AN63" i="8"/>
  <c r="AN60" i="8"/>
  <c r="AN139" i="8"/>
  <c r="AN135" i="8"/>
  <c r="AN65" i="8"/>
  <c r="AN15" i="8"/>
  <c r="AN13" i="8"/>
  <c r="AN97" i="8"/>
  <c r="AN127" i="8"/>
  <c r="AN94" i="8"/>
  <c r="AN128" i="8"/>
  <c r="AN75" i="8"/>
  <c r="AN32" i="8"/>
  <c r="AN87" i="8"/>
  <c r="AN25" i="8"/>
  <c r="AN101" i="8"/>
  <c r="AN28" i="8"/>
  <c r="AN36" i="8"/>
  <c r="AN92" i="8"/>
  <c r="AN88" i="8"/>
  <c r="AN23" i="8"/>
  <c r="AN133" i="8"/>
  <c r="AN130" i="8"/>
  <c r="AN109" i="8"/>
  <c r="AW38" i="8"/>
  <c r="AW65" i="8"/>
  <c r="AW23" i="8"/>
  <c r="AW45" i="8"/>
  <c r="AW61" i="8"/>
  <c r="AW75" i="8"/>
  <c r="AW29" i="8"/>
  <c r="AW67" i="8"/>
  <c r="AW109" i="8"/>
  <c r="AW72" i="8"/>
  <c r="AW132" i="8"/>
  <c r="AW95" i="8"/>
  <c r="AW141" i="8"/>
  <c r="AW110" i="8"/>
  <c r="AW87" i="8"/>
  <c r="AW26" i="8"/>
  <c r="AW133" i="8"/>
  <c r="AW63" i="8"/>
  <c r="AW42" i="8"/>
  <c r="AW43" i="8"/>
  <c r="AW20" i="8"/>
  <c r="AW44" i="8"/>
  <c r="AW130" i="8"/>
  <c r="R70" i="8"/>
  <c r="AM43" i="8"/>
  <c r="AM125" i="8"/>
  <c r="AM42" i="8"/>
  <c r="AS59" i="8"/>
  <c r="AS110" i="8"/>
  <c r="AS109" i="8"/>
  <c r="AS127" i="8"/>
  <c r="AS87" i="8"/>
  <c r="AS67" i="8"/>
  <c r="AS89" i="8"/>
  <c r="BJ38" i="8"/>
  <c r="BJ98" i="8"/>
  <c r="BM96" i="8"/>
  <c r="BM34" i="8"/>
  <c r="BM108" i="8"/>
  <c r="BM102" i="8"/>
  <c r="BM75" i="8"/>
  <c r="BM42" i="8"/>
  <c r="BM110" i="8"/>
  <c r="BM20" i="8"/>
  <c r="BM11" i="8"/>
  <c r="BM87" i="8"/>
  <c r="BM131" i="8"/>
  <c r="BM139" i="8"/>
  <c r="BS68" i="8"/>
  <c r="BS101" i="8"/>
  <c r="BS22" i="8"/>
  <c r="BW38" i="8"/>
  <c r="BW97" i="8"/>
  <c r="CA38" i="8"/>
  <c r="CA26" i="8"/>
  <c r="CH33" i="8"/>
  <c r="CH86" i="8"/>
  <c r="CH69" i="8"/>
  <c r="CH133" i="8"/>
  <c r="CH11" i="8"/>
  <c r="CH59" i="8"/>
  <c r="CH103" i="8"/>
  <c r="CH100" i="8"/>
  <c r="CH23" i="8"/>
  <c r="CH37" i="8"/>
  <c r="CH40" i="8"/>
  <c r="CH36" i="8"/>
  <c r="CH15" i="8"/>
  <c r="CL29" i="8"/>
  <c r="CL11" i="8"/>
  <c r="CL114" i="8"/>
  <c r="CL133" i="8"/>
  <c r="CS102" i="8"/>
  <c r="CS40" i="8"/>
  <c r="CV32" i="8"/>
  <c r="CV38" i="8"/>
  <c r="CV33" i="8"/>
  <c r="BM68" i="8"/>
  <c r="AM48" i="8"/>
  <c r="AM135" i="8"/>
  <c r="CS43" i="8"/>
  <c r="CS35" i="8"/>
  <c r="H32" i="8"/>
  <c r="O70" i="8"/>
  <c r="AD62" i="8"/>
  <c r="AD10" i="8"/>
  <c r="AD36" i="8"/>
  <c r="AD11" i="8"/>
  <c r="AD13" i="8"/>
  <c r="AD61" i="8"/>
  <c r="AD87" i="8"/>
  <c r="AH29" i="8"/>
  <c r="AH101" i="8"/>
  <c r="AH32" i="8"/>
  <c r="AH136" i="8"/>
  <c r="AK102" i="8"/>
  <c r="AK65" i="8"/>
  <c r="AK60" i="8"/>
  <c r="AK75" i="8"/>
  <c r="AK128" i="8"/>
  <c r="AK48" i="8"/>
  <c r="AK22" i="8"/>
  <c r="AK110" i="8"/>
  <c r="AT38" i="8"/>
  <c r="AT70" i="8"/>
  <c r="AT43" i="8"/>
  <c r="AT116" i="8"/>
  <c r="AT23" i="8"/>
  <c r="AT63" i="8"/>
  <c r="AT115" i="8"/>
  <c r="AT35" i="8"/>
  <c r="AT40" i="8"/>
  <c r="AT87" i="8"/>
  <c r="AT22" i="8"/>
  <c r="AT15" i="8"/>
  <c r="AT69" i="8"/>
  <c r="AT127" i="8"/>
  <c r="AT45" i="8"/>
  <c r="AT29" i="8"/>
  <c r="AT96" i="8"/>
  <c r="AT11" i="8"/>
  <c r="AT131" i="8"/>
  <c r="AT110" i="8"/>
  <c r="AT130" i="8"/>
  <c r="AT101" i="8"/>
  <c r="AT42" i="8"/>
  <c r="AT136" i="8"/>
  <c r="AT86" i="8"/>
  <c r="AT140" i="8"/>
  <c r="AT133" i="8"/>
  <c r="AT125" i="8"/>
  <c r="AT132" i="8"/>
  <c r="AT92" i="8"/>
  <c r="AT109" i="8"/>
  <c r="AX32" i="8"/>
  <c r="AX135" i="8"/>
  <c r="AX15" i="8"/>
  <c r="AX43" i="8"/>
  <c r="AX136" i="8"/>
  <c r="BA38" i="8"/>
  <c r="BA48" i="8"/>
  <c r="BA40" i="8"/>
  <c r="BA42" i="8"/>
  <c r="BA61" i="8"/>
  <c r="BA69" i="8"/>
  <c r="BA125" i="8"/>
  <c r="BA109" i="8"/>
  <c r="BA133" i="8"/>
  <c r="BA100" i="8"/>
  <c r="BA108" i="8"/>
  <c r="BA128" i="8"/>
  <c r="BA92" i="8"/>
  <c r="BA131" i="8"/>
  <c r="BD32" i="8"/>
  <c r="BD108" i="8"/>
  <c r="BD28" i="8"/>
  <c r="BD59" i="8"/>
  <c r="BD133" i="8"/>
  <c r="BD69" i="8"/>
  <c r="BD40" i="8"/>
  <c r="BD25" i="8"/>
  <c r="BD62" i="8"/>
  <c r="BD100" i="8"/>
  <c r="BD140" i="8"/>
  <c r="BD15" i="8"/>
  <c r="BD109" i="8"/>
  <c r="BH38" i="8"/>
  <c r="BH88" i="8"/>
  <c r="BH60" i="8"/>
  <c r="BO38" i="8"/>
  <c r="BO44" i="8"/>
  <c r="BU38" i="8"/>
  <c r="BU32" i="8"/>
  <c r="BU98" i="8"/>
  <c r="BU86" i="8"/>
  <c r="BU43" i="8"/>
  <c r="BU28" i="8"/>
  <c r="BU31" i="8"/>
  <c r="BU33" i="8"/>
  <c r="BU70" i="8"/>
  <c r="BU130" i="8"/>
  <c r="BU133" i="8"/>
  <c r="BU140" i="8"/>
  <c r="BU125" i="8"/>
  <c r="CF115" i="8"/>
  <c r="CF94" i="8"/>
  <c r="CF95" i="8"/>
  <c r="CF101" i="8"/>
  <c r="CJ139" i="8"/>
  <c r="CJ97" i="8"/>
  <c r="CJ102" i="8"/>
  <c r="CN38" i="8"/>
  <c r="CN115" i="8"/>
  <c r="CQ38" i="8"/>
  <c r="CQ42" i="8"/>
  <c r="CQ31" i="8"/>
  <c r="CQ61" i="8"/>
  <c r="CQ100" i="8"/>
  <c r="CQ72" i="8"/>
  <c r="CQ62" i="8"/>
  <c r="CQ11" i="8"/>
  <c r="AH70" i="8"/>
  <c r="AT33" i="8"/>
  <c r="CH38" i="8"/>
  <c r="J128" i="8"/>
  <c r="AS93" i="8"/>
  <c r="AS44" i="8"/>
  <c r="CS48" i="8"/>
  <c r="CS128" i="8"/>
  <c r="AM128" i="8"/>
  <c r="CS109" i="8"/>
  <c r="AM94" i="8"/>
  <c r="BF42" i="8"/>
  <c r="BF36" i="8"/>
  <c r="BF130" i="8"/>
  <c r="BF100" i="8"/>
  <c r="BF97" i="8"/>
  <c r="BF62" i="8"/>
  <c r="BF141" i="8"/>
  <c r="BF108" i="8"/>
  <c r="BF35" i="8"/>
  <c r="BF110" i="8"/>
  <c r="BF128" i="8"/>
  <c r="BF43" i="8"/>
  <c r="AM69" i="8"/>
  <c r="CS139" i="8"/>
  <c r="CS34" i="8"/>
  <c r="CS11" i="8"/>
  <c r="CS61" i="8"/>
  <c r="CS130" i="8"/>
  <c r="CS133" i="8"/>
  <c r="CS10" i="8"/>
  <c r="CS59" i="8"/>
  <c r="CS72" i="8"/>
  <c r="AM44" i="8"/>
  <c r="AM15" i="8"/>
  <c r="AM108" i="8"/>
  <c r="AM97" i="8"/>
  <c r="AM13" i="8"/>
  <c r="AM116" i="8"/>
  <c r="CS114" i="8"/>
  <c r="AM40" i="8"/>
  <c r="BF114" i="8"/>
  <c r="AK140" i="8"/>
  <c r="AK101" i="8"/>
  <c r="AK72" i="8"/>
  <c r="AK114" i="8"/>
  <c r="AK103" i="8"/>
  <c r="AK28" i="8"/>
  <c r="BW15" i="8"/>
  <c r="BS130" i="8"/>
  <c r="BO42" i="8"/>
  <c r="CC34" i="8"/>
  <c r="CL94" i="8"/>
  <c r="AM75" i="8"/>
  <c r="CC13" i="8"/>
  <c r="BS100" i="8"/>
  <c r="CC109" i="8"/>
  <c r="BS103" i="8"/>
  <c r="CL25" i="8"/>
  <c r="BS109" i="8"/>
  <c r="BS60" i="8"/>
  <c r="BS48" i="8"/>
  <c r="BS45" i="8"/>
  <c r="BS15" i="8"/>
  <c r="BS28" i="8"/>
  <c r="BS20" i="8"/>
  <c r="BS26" i="8"/>
  <c r="BS87" i="8"/>
  <c r="BS62" i="8"/>
  <c r="BJ36" i="8"/>
  <c r="CS141" i="8"/>
  <c r="CF40" i="8"/>
  <c r="CF75" i="8"/>
  <c r="CF65" i="8"/>
  <c r="BY109" i="8"/>
  <c r="BY97" i="8"/>
  <c r="BY101" i="8"/>
  <c r="BY110" i="8"/>
  <c r="BY132" i="8"/>
  <c r="BR28" i="8"/>
  <c r="BR116" i="8"/>
  <c r="BJ114" i="8"/>
  <c r="CC40" i="8"/>
  <c r="CL127" i="8"/>
  <c r="O11" i="8"/>
  <c r="O13" i="8"/>
  <c r="CL97" i="8"/>
  <c r="Z126" i="8"/>
  <c r="Z128" i="8"/>
  <c r="CL136" i="8"/>
  <c r="CL23" i="8"/>
  <c r="BJ59" i="8"/>
  <c r="BJ133" i="8"/>
  <c r="BJ23" i="8"/>
  <c r="BJ35" i="8"/>
  <c r="BJ131" i="8"/>
  <c r="BJ139" i="8"/>
  <c r="BJ60" i="8"/>
  <c r="BJ141" i="8"/>
  <c r="BJ67" i="8"/>
  <c r="BJ31" i="8"/>
  <c r="BJ97" i="8"/>
  <c r="CJ101" i="8"/>
  <c r="CL110" i="8"/>
  <c r="CJ42" i="8"/>
  <c r="CL15" i="8"/>
  <c r="CJ88" i="8"/>
  <c r="CJ60" i="8"/>
  <c r="CJ62" i="8"/>
  <c r="CJ109" i="8"/>
  <c r="CJ45" i="8"/>
  <c r="CJ48" i="8"/>
  <c r="CJ10" i="8"/>
  <c r="CJ94" i="8"/>
  <c r="CJ15" i="8"/>
  <c r="CJ65" i="8"/>
  <c r="CJ35" i="8"/>
  <c r="CC127" i="8"/>
  <c r="CC89" i="8"/>
  <c r="CC128" i="8"/>
  <c r="CC35" i="8"/>
  <c r="CC88" i="8"/>
  <c r="CC36" i="8"/>
  <c r="CC110" i="8"/>
  <c r="CC69" i="8"/>
  <c r="CC100" i="8"/>
  <c r="BO26" i="8"/>
  <c r="BO22" i="8"/>
  <c r="BO108" i="8"/>
  <c r="O87" i="8"/>
  <c r="CL60" i="8"/>
  <c r="CV110" i="8"/>
  <c r="CH114" i="8"/>
  <c r="CH42" i="8"/>
  <c r="CA36" i="8"/>
  <c r="BD34" i="8"/>
  <c r="BD67" i="8"/>
  <c r="AK87" i="8"/>
  <c r="BM126" i="8"/>
  <c r="AK97" i="8"/>
  <c r="BM23" i="8"/>
  <c r="BM95" i="8"/>
  <c r="CL36" i="8"/>
  <c r="CL22" i="8"/>
  <c r="AK45" i="8"/>
  <c r="AK61" i="8"/>
  <c r="AK62" i="8"/>
  <c r="BF139" i="8"/>
  <c r="AX31" i="8"/>
  <c r="BM31" i="8"/>
  <c r="BM89" i="8"/>
  <c r="BM65" i="8"/>
  <c r="BM35" i="8"/>
  <c r="BM128" i="8"/>
  <c r="Z22" i="8"/>
  <c r="Q35" i="8"/>
  <c r="Q36" i="8"/>
  <c r="AD90" i="8"/>
  <c r="CH67" i="8"/>
  <c r="BD136" i="8"/>
  <c r="BA67" i="8"/>
  <c r="AS11" i="8"/>
  <c r="AS40" i="8"/>
  <c r="BD115" i="8"/>
  <c r="BA44" i="8"/>
  <c r="AS13" i="8"/>
  <c r="BA20" i="8"/>
  <c r="AS131" i="8"/>
  <c r="BD89" i="8"/>
  <c r="AS69" i="8"/>
  <c r="CJ127" i="8"/>
  <c r="BD10" i="8"/>
  <c r="AS34" i="8"/>
  <c r="BA43" i="8"/>
  <c r="BA11" i="8"/>
  <c r="AT62" i="8"/>
  <c r="AK125" i="8"/>
  <c r="BD11" i="8"/>
  <c r="CQ109" i="8"/>
  <c r="BD90" i="8"/>
  <c r="CA43" i="8"/>
  <c r="CQ115" i="8"/>
  <c r="CQ22" i="8"/>
  <c r="CQ28" i="8"/>
  <c r="CQ127" i="8"/>
  <c r="CA97" i="8"/>
  <c r="CJ141" i="8"/>
  <c r="BM115" i="8"/>
  <c r="BM130" i="8"/>
  <c r="CQ114" i="8"/>
  <c r="CQ86" i="8"/>
  <c r="BD61" i="8"/>
  <c r="BD22" i="8"/>
  <c r="BD94" i="8"/>
  <c r="CL89" i="8"/>
  <c r="CL125" i="8"/>
  <c r="CH136" i="8"/>
  <c r="CH94" i="8"/>
  <c r="CH60" i="8"/>
  <c r="CH141" i="8"/>
  <c r="BS102" i="8"/>
  <c r="AM26" i="8"/>
  <c r="O61" i="8"/>
  <c r="CF22" i="8"/>
  <c r="BA130" i="8"/>
  <c r="BA72" i="8"/>
  <c r="AH115" i="8"/>
  <c r="CS127" i="8"/>
  <c r="BD37" i="8"/>
  <c r="CQ95" i="8"/>
  <c r="BW131" i="8"/>
  <c r="Z61" i="8"/>
  <c r="Z59" i="8"/>
  <c r="BU90" i="8"/>
  <c r="BU88" i="8"/>
  <c r="BY34" i="8"/>
  <c r="BU127" i="8"/>
  <c r="CF127" i="8"/>
  <c r="AK35" i="8"/>
  <c r="BA115" i="8"/>
  <c r="AT67" i="8"/>
  <c r="AT61" i="8"/>
  <c r="AT65" i="8"/>
  <c r="AT28" i="8"/>
  <c r="AT128" i="8"/>
  <c r="Z35" i="8"/>
  <c r="Z36" i="8"/>
  <c r="AT103" i="8"/>
  <c r="AT44" i="8"/>
  <c r="BA62" i="8"/>
  <c r="AU70" i="8"/>
  <c r="AU22" i="8"/>
  <c r="AU110" i="8"/>
  <c r="BS70" i="8"/>
  <c r="BV75" i="8"/>
  <c r="BV63" i="8"/>
  <c r="BZ38" i="8"/>
  <c r="BZ10" i="8"/>
  <c r="BZ89" i="8"/>
  <c r="BZ126" i="8"/>
  <c r="BZ131" i="8"/>
  <c r="BZ109" i="8"/>
  <c r="BZ92" i="8"/>
  <c r="CG108" i="8"/>
  <c r="CG141" i="8"/>
  <c r="CG88" i="8"/>
  <c r="CG101" i="8"/>
  <c r="CG13" i="8"/>
  <c r="CG44" i="8"/>
  <c r="CG10" i="8"/>
  <c r="CG34" i="8"/>
  <c r="CG62" i="8"/>
  <c r="CG102" i="8"/>
  <c r="CG89" i="8"/>
  <c r="CG61" i="8"/>
  <c r="CG40" i="8"/>
  <c r="CG126" i="8"/>
  <c r="CG86" i="8"/>
  <c r="CG63" i="8"/>
  <c r="CR32" i="8"/>
  <c r="CR68" i="8"/>
  <c r="CR33" i="8"/>
  <c r="CR125" i="8"/>
  <c r="CR127" i="8"/>
  <c r="CV48" i="8"/>
  <c r="BZ29" i="8"/>
  <c r="BZ32" i="8"/>
  <c r="BA33" i="8"/>
  <c r="CL33" i="8"/>
  <c r="BF38" i="8"/>
  <c r="CL38" i="8"/>
  <c r="D85" i="8"/>
  <c r="AL33" i="8"/>
  <c r="AL100" i="8"/>
  <c r="AP32" i="8"/>
  <c r="AP38" i="8"/>
  <c r="AZ38" i="8"/>
  <c r="AZ70" i="8"/>
  <c r="BK38" i="8"/>
  <c r="BK48" i="8"/>
  <c r="BQ38" i="8"/>
  <c r="BQ61" i="8"/>
  <c r="CB32" i="8"/>
  <c r="CB70" i="8"/>
  <c r="CM88" i="8"/>
  <c r="CM97" i="8"/>
  <c r="CM101" i="8"/>
  <c r="CM140" i="8"/>
  <c r="CM61" i="8"/>
  <c r="CM90" i="8"/>
  <c r="CM109" i="8"/>
  <c r="CP38" i="8"/>
  <c r="CP32" i="8"/>
  <c r="AZ32" i="8"/>
  <c r="AZ33" i="8"/>
  <c r="X33" i="8"/>
  <c r="AV33" i="8"/>
  <c r="CK33" i="8"/>
  <c r="CC66" i="8"/>
  <c r="CC93" i="8"/>
  <c r="BT93" i="8"/>
  <c r="BT66" i="8"/>
  <c r="CQ93" i="8"/>
  <c r="CQ66" i="8"/>
  <c r="AZ66" i="8"/>
  <c r="AZ93" i="8"/>
  <c r="AH66" i="8"/>
  <c r="AH93" i="8"/>
  <c r="BX66" i="8"/>
  <c r="BX93" i="8"/>
  <c r="CE66" i="8"/>
  <c r="CE93" i="8"/>
  <c r="D84" i="8"/>
  <c r="AF32" i="8"/>
  <c r="AF60" i="8"/>
  <c r="AF88" i="8"/>
  <c r="AF35" i="8"/>
  <c r="AF36" i="8"/>
  <c r="AF33" i="8"/>
  <c r="AF61" i="8"/>
  <c r="AF13" i="8"/>
  <c r="AF89" i="8"/>
  <c r="AF90" i="8"/>
  <c r="AF63" i="8"/>
  <c r="AG34" i="8"/>
  <c r="AF29" i="8"/>
  <c r="AF31" i="8"/>
  <c r="AF126" i="8"/>
  <c r="AF127" i="8"/>
  <c r="AF70" i="8"/>
  <c r="AF23" i="8"/>
  <c r="AF25" i="8"/>
  <c r="AG29" i="8"/>
  <c r="AG31" i="8"/>
  <c r="AG23" i="8"/>
  <c r="AG25" i="8"/>
  <c r="AF20" i="8"/>
  <c r="AF22" i="8"/>
  <c r="AF34" i="8"/>
  <c r="AY33" i="8"/>
  <c r="AY32" i="8"/>
  <c r="AY96" i="8"/>
  <c r="AY38" i="8"/>
  <c r="AY70" i="8"/>
  <c r="AY43" i="8"/>
  <c r="AY13" i="8"/>
  <c r="AY63" i="8"/>
  <c r="AY139" i="8"/>
  <c r="AY42" i="8"/>
  <c r="AY128" i="8"/>
  <c r="AY31" i="8"/>
  <c r="AY26" i="8"/>
  <c r="AY28" i="8"/>
  <c r="AY94" i="8"/>
  <c r="AY87" i="8"/>
  <c r="AY114" i="8"/>
  <c r="AY62" i="8"/>
  <c r="AY131" i="8"/>
  <c r="AY61" i="8"/>
  <c r="AY29" i="8"/>
  <c r="AY60" i="8"/>
  <c r="AY109" i="8"/>
  <c r="AY88" i="8"/>
  <c r="AY115" i="8"/>
  <c r="AY22" i="8"/>
  <c r="AY100" i="8"/>
  <c r="AY37" i="8"/>
  <c r="AY34" i="8"/>
  <c r="AY130" i="8"/>
  <c r="AY141" i="8"/>
  <c r="AY101" i="8"/>
  <c r="AY95" i="8"/>
  <c r="AY89" i="8"/>
  <c r="AY140" i="8"/>
  <c r="AY110" i="8"/>
  <c r="AY65" i="8"/>
  <c r="AY98" i="8"/>
  <c r="AY44" i="8"/>
  <c r="AY75" i="8"/>
  <c r="AY10" i="8"/>
  <c r="AY97" i="8"/>
  <c r="AY35" i="8"/>
  <c r="AY45" i="8"/>
  <c r="AY92" i="8"/>
  <c r="AY103" i="8"/>
  <c r="AY48" i="8"/>
  <c r="AY126" i="8"/>
  <c r="AY86" i="8"/>
  <c r="AY25" i="8"/>
  <c r="AY23" i="8"/>
  <c r="AY67" i="8"/>
  <c r="AY127" i="8"/>
  <c r="AY125" i="8"/>
  <c r="AY68" i="8"/>
  <c r="BB33" i="8"/>
  <c r="BB32" i="8"/>
  <c r="BB92" i="8"/>
  <c r="BB38" i="8"/>
  <c r="BB130" i="8"/>
  <c r="BB69" i="8"/>
  <c r="BB72" i="8"/>
  <c r="BB68" i="8"/>
  <c r="BB25" i="8"/>
  <c r="BB133" i="8"/>
  <c r="BB102" i="8"/>
  <c r="BB22" i="8"/>
  <c r="BB45" i="8"/>
  <c r="BB59" i="8"/>
  <c r="BB36" i="8"/>
  <c r="BB135" i="8"/>
  <c r="BB43" i="8"/>
  <c r="BB95" i="8"/>
  <c r="BB103" i="8"/>
  <c r="BB126" i="8"/>
  <c r="BB101" i="8"/>
  <c r="BB34" i="8"/>
  <c r="BB86" i="8"/>
  <c r="BB62" i="8"/>
  <c r="BB108" i="8"/>
  <c r="BB10" i="8"/>
  <c r="BB28" i="8"/>
  <c r="BB116" i="8"/>
  <c r="BB37" i="8"/>
  <c r="BB75" i="8"/>
  <c r="BB13" i="8"/>
  <c r="BB97" i="8"/>
  <c r="BB96" i="8"/>
  <c r="BB40" i="8"/>
  <c r="BB42" i="8"/>
  <c r="BB98" i="8"/>
  <c r="BB141" i="8"/>
  <c r="BB100" i="8"/>
  <c r="BB94" i="8"/>
  <c r="BB29" i="8"/>
  <c r="BB114" i="8"/>
  <c r="BB127" i="8"/>
  <c r="BB61" i="8"/>
  <c r="BB140" i="8"/>
  <c r="BB20" i="8"/>
  <c r="BB88" i="8"/>
  <c r="BB44" i="8"/>
  <c r="BB60" i="8"/>
  <c r="BB110" i="8"/>
  <c r="BB67" i="8"/>
  <c r="BB35" i="8"/>
  <c r="BB89" i="8"/>
  <c r="BB23" i="8"/>
  <c r="BB48" i="8"/>
  <c r="BE38" i="8"/>
  <c r="BE70" i="8"/>
  <c r="BE103" i="8"/>
  <c r="BE40" i="8"/>
  <c r="BE67" i="8"/>
  <c r="BE131" i="8"/>
  <c r="BE114" i="8"/>
  <c r="BE95" i="8"/>
  <c r="BE32" i="8"/>
  <c r="BE65" i="8"/>
  <c r="BE10" i="8"/>
  <c r="BE72" i="8"/>
  <c r="BE125" i="8"/>
  <c r="BE88" i="8"/>
  <c r="BE59" i="8"/>
  <c r="BE69" i="8"/>
  <c r="BE11" i="8"/>
  <c r="BE15" i="8"/>
  <c r="BE108" i="8"/>
  <c r="BE101" i="8"/>
  <c r="BE23" i="8"/>
  <c r="BE60" i="8"/>
  <c r="BE20" i="8"/>
  <c r="BE34" i="8"/>
  <c r="BE75" i="8"/>
  <c r="BE61" i="8"/>
  <c r="BE133" i="8"/>
  <c r="BE86" i="8"/>
  <c r="BE37" i="8"/>
  <c r="BE68" i="8"/>
  <c r="BE136" i="8"/>
  <c r="BE128" i="8"/>
  <c r="BE110" i="8"/>
  <c r="BE28" i="8"/>
  <c r="BE92" i="8"/>
  <c r="BE140" i="8"/>
  <c r="BE135" i="8"/>
  <c r="BE25" i="8"/>
  <c r="BE45" i="8"/>
  <c r="BE44" i="8"/>
  <c r="BE94" i="8"/>
  <c r="BE116" i="8"/>
  <c r="BE139" i="8"/>
  <c r="BE126" i="8"/>
  <c r="BE42" i="8"/>
  <c r="BE22" i="8"/>
  <c r="BE63" i="8"/>
  <c r="BE43" i="8"/>
  <c r="BE31" i="8"/>
  <c r="BE48" i="8"/>
  <c r="BE26" i="8"/>
  <c r="BE90" i="8"/>
  <c r="BE102" i="8"/>
  <c r="BE89" i="8"/>
  <c r="BE98" i="8"/>
  <c r="CO38" i="8"/>
  <c r="CO33" i="8"/>
  <c r="CO96" i="8"/>
  <c r="CO90" i="8"/>
  <c r="CO10" i="8"/>
  <c r="CO92" i="8"/>
  <c r="CO103" i="8"/>
  <c r="CO75" i="8"/>
  <c r="CO28" i="8"/>
  <c r="CO127" i="8"/>
  <c r="CO132" i="8"/>
  <c r="CO63" i="8"/>
  <c r="CO45" i="8"/>
  <c r="CO116" i="8"/>
  <c r="CO62" i="8"/>
  <c r="CO22" i="8"/>
  <c r="CO94" i="8"/>
  <c r="CO13" i="8"/>
  <c r="CO25" i="8"/>
  <c r="CO102" i="8"/>
  <c r="CO65" i="8"/>
  <c r="CO89" i="8"/>
  <c r="CO115" i="8"/>
  <c r="CO72" i="8"/>
  <c r="CO67" i="8"/>
  <c r="CO108" i="8"/>
  <c r="CO34" i="8"/>
  <c r="CO135" i="8"/>
  <c r="CO130" i="8"/>
  <c r="CO128" i="8"/>
  <c r="CO69" i="8"/>
  <c r="CO36" i="8"/>
  <c r="CO11" i="8"/>
  <c r="CO141" i="8"/>
  <c r="CO23" i="8"/>
  <c r="CO26" i="8"/>
  <c r="CO101" i="8"/>
  <c r="CO140" i="8"/>
  <c r="CO42" i="8"/>
  <c r="CO35" i="8"/>
  <c r="CO61" i="8"/>
  <c r="CO48" i="8"/>
  <c r="CO31" i="8"/>
  <c r="CO86" i="8"/>
  <c r="CO133" i="8"/>
  <c r="CO131" i="8"/>
  <c r="CO100" i="8"/>
  <c r="CO60" i="8"/>
  <c r="CO126" i="8"/>
  <c r="CO88" i="8"/>
  <c r="CO37" i="8"/>
  <c r="CO95" i="8"/>
  <c r="CO70" i="8"/>
  <c r="CO98" i="8"/>
  <c r="CO136" i="8"/>
  <c r="CO43" i="8"/>
  <c r="CO59" i="8"/>
  <c r="CO114" i="8"/>
  <c r="CO125" i="8"/>
  <c r="CO20" i="8"/>
  <c r="CO87" i="8"/>
  <c r="CO68" i="8"/>
  <c r="CO40" i="8"/>
  <c r="CO29" i="8"/>
  <c r="CO32" i="8"/>
  <c r="BE33" i="8"/>
  <c r="BF66" i="8"/>
  <c r="BF93" i="8"/>
  <c r="AV93" i="8"/>
  <c r="AV66" i="8"/>
  <c r="AB15" i="8"/>
  <c r="J32" i="8"/>
  <c r="J33" i="8"/>
  <c r="P32" i="8"/>
  <c r="P33" i="8"/>
  <c r="P22" i="8"/>
  <c r="S33" i="8"/>
  <c r="S32" i="8"/>
  <c r="BN38" i="8"/>
  <c r="BN33" i="8"/>
  <c r="BN11" i="8"/>
  <c r="BN32" i="8"/>
  <c r="BV70" i="8"/>
  <c r="BV32" i="8"/>
  <c r="BV29" i="8"/>
  <c r="BV98" i="8"/>
  <c r="BV20" i="8"/>
  <c r="BV22" i="8"/>
  <c r="BV35" i="8"/>
  <c r="BV33" i="8"/>
  <c r="BV130" i="8"/>
  <c r="BV131" i="8"/>
  <c r="BV28" i="8"/>
  <c r="BV97" i="8"/>
  <c r="BV38" i="8"/>
  <c r="BV125" i="8"/>
  <c r="BV36" i="8"/>
  <c r="BV67" i="8"/>
  <c r="BV25" i="8"/>
  <c r="CC38" i="8"/>
  <c r="CC33" i="8"/>
  <c r="CC108" i="8"/>
  <c r="CC32" i="8"/>
  <c r="CC96" i="8"/>
  <c r="CC45" i="8"/>
  <c r="CC44" i="8"/>
  <c r="CC97" i="8"/>
  <c r="CC103" i="8"/>
  <c r="CC94" i="8"/>
  <c r="CC125" i="8"/>
  <c r="CC86" i="8"/>
  <c r="CC60" i="8"/>
  <c r="CC63" i="8"/>
  <c r="CF70" i="8"/>
  <c r="CF32" i="8"/>
  <c r="CF37" i="8"/>
  <c r="CF23" i="8"/>
  <c r="CF103" i="8"/>
  <c r="CF128" i="8"/>
  <c r="CF136" i="8"/>
  <c r="CF72" i="8"/>
  <c r="CF31" i="8"/>
  <c r="CF36" i="8"/>
  <c r="CF97" i="8"/>
  <c r="CF90" i="8"/>
  <c r="CF126" i="8"/>
  <c r="CF110" i="8"/>
  <c r="CF86" i="8"/>
  <c r="CF34" i="8"/>
  <c r="CF109" i="8"/>
  <c r="CF131" i="8"/>
  <c r="CF15" i="8"/>
  <c r="CF130" i="8"/>
  <c r="CF88" i="8"/>
  <c r="CF38" i="8"/>
  <c r="CF33" i="8"/>
  <c r="CF114" i="8"/>
  <c r="CF44" i="8"/>
  <c r="CF62" i="8"/>
  <c r="CF139" i="8"/>
  <c r="CF63" i="8"/>
  <c r="CF133" i="8"/>
  <c r="CF141" i="8"/>
  <c r="CF48" i="8"/>
  <c r="T33" i="8"/>
  <c r="CT38" i="8"/>
  <c r="CT33" i="8"/>
  <c r="CT110" i="8"/>
  <c r="CT62" i="8"/>
  <c r="CT32" i="8"/>
  <c r="D80" i="8"/>
  <c r="D76" i="8"/>
  <c r="F33" i="8"/>
  <c r="F32" i="8"/>
  <c r="H33" i="8"/>
  <c r="L33" i="8"/>
  <c r="L32" i="8"/>
  <c r="U32" i="8"/>
  <c r="AA33" i="8"/>
  <c r="AA32" i="8"/>
  <c r="AM33" i="8"/>
  <c r="AM32" i="8"/>
  <c r="AM38" i="8"/>
  <c r="AM96" i="8"/>
  <c r="AS38" i="8"/>
  <c r="AS33" i="8"/>
  <c r="BG33" i="8"/>
  <c r="BG32" i="8"/>
  <c r="BP96" i="8"/>
  <c r="BP98" i="8"/>
  <c r="BX38" i="8"/>
  <c r="BX33" i="8"/>
  <c r="BX89" i="8"/>
  <c r="BX32" i="8"/>
  <c r="BX70" i="8"/>
  <c r="CG38" i="8"/>
  <c r="CG32" i="8"/>
  <c r="CG96" i="8"/>
  <c r="CG98" i="8"/>
  <c r="CG29" i="8"/>
  <c r="CJ38" i="8"/>
  <c r="CJ33" i="8"/>
  <c r="CM33" i="8"/>
  <c r="CM32" i="8"/>
  <c r="CM98" i="8"/>
  <c r="CX33" i="8"/>
  <c r="CX32" i="8"/>
  <c r="M32" i="8"/>
  <c r="X32" i="8"/>
  <c r="AS32" i="8"/>
  <c r="CJ32" i="8"/>
  <c r="I33" i="8"/>
  <c r="AD33" i="8"/>
  <c r="BJ33" i="8"/>
  <c r="E32" i="8"/>
  <c r="M33" i="8"/>
  <c r="O33" i="8"/>
  <c r="O32" i="8"/>
  <c r="O29" i="8"/>
  <c r="O31" i="8"/>
  <c r="V29" i="8"/>
  <c r="V31" i="8"/>
  <c r="AB33" i="8"/>
  <c r="AB32" i="8"/>
  <c r="AE33" i="8"/>
  <c r="AE32" i="8"/>
  <c r="AI33" i="8"/>
  <c r="AI32" i="8"/>
  <c r="AI70" i="8"/>
  <c r="AI38" i="8"/>
  <c r="AI29" i="8"/>
  <c r="AK38" i="8"/>
  <c r="AK32" i="8"/>
  <c r="AN38" i="8"/>
  <c r="AN33" i="8"/>
  <c r="AU33" i="8"/>
  <c r="AU32" i="8"/>
  <c r="AU98" i="8"/>
  <c r="AX38" i="8"/>
  <c r="AX33" i="8"/>
  <c r="BD98" i="8"/>
  <c r="BD38" i="8"/>
  <c r="BD33" i="8"/>
  <c r="BD70" i="8"/>
  <c r="BK33" i="8"/>
  <c r="BK32" i="8"/>
  <c r="BK20" i="8"/>
  <c r="BK29" i="8"/>
  <c r="BY38" i="8"/>
  <c r="BY33" i="8"/>
  <c r="D32" i="8"/>
  <c r="N32" i="8"/>
  <c r="Y32" i="8"/>
  <c r="BP32" i="8"/>
  <c r="U33" i="8"/>
  <c r="CG33" i="8"/>
  <c r="CR38" i="8"/>
  <c r="F35" i="8"/>
  <c r="F36" i="8"/>
  <c r="G33" i="8"/>
  <c r="G32" i="8"/>
  <c r="K33" i="8"/>
  <c r="K32" i="8"/>
  <c r="Q33" i="8"/>
  <c r="Q32" i="8"/>
  <c r="T70" i="8"/>
  <c r="W33" i="8"/>
  <c r="W32" i="8"/>
  <c r="Z32" i="8"/>
  <c r="AD70" i="8"/>
  <c r="AG33" i="8"/>
  <c r="AG32" i="8"/>
  <c r="BF32" i="8"/>
  <c r="BF125" i="8"/>
  <c r="BF70" i="8"/>
  <c r="BF29" i="8"/>
  <c r="BJ96" i="8"/>
  <c r="BR33" i="8"/>
  <c r="BR32" i="8"/>
  <c r="BR70" i="8"/>
  <c r="BT38" i="8"/>
  <c r="BT33" i="8"/>
  <c r="BW33" i="8"/>
  <c r="BW32" i="8"/>
  <c r="CG75" i="8"/>
  <c r="CI33" i="8"/>
  <c r="CI32" i="8"/>
  <c r="CI38" i="8"/>
  <c r="CI29" i="8"/>
  <c r="CM70" i="8"/>
  <c r="CX70" i="8"/>
  <c r="BP68" i="8"/>
  <c r="BK98" i="8"/>
  <c r="BD29" i="8"/>
  <c r="T32" i="8"/>
  <c r="AD32" i="8"/>
  <c r="BJ32" i="8"/>
  <c r="E33" i="8"/>
  <c r="Z33" i="8"/>
  <c r="AK33" i="8"/>
  <c r="BF33" i="8"/>
  <c r="CB33" i="8"/>
  <c r="BG38" i="8"/>
  <c r="BR38" i="8"/>
  <c r="CB38" i="8"/>
  <c r="CM38" i="8"/>
  <c r="CX38" i="8"/>
  <c r="BM38" i="8"/>
  <c r="BM29" i="8"/>
  <c r="BS33" i="8"/>
  <c r="BS32" i="8"/>
  <c r="CA33" i="8"/>
  <c r="CA32" i="8"/>
  <c r="CE33" i="8"/>
  <c r="CE32" i="8"/>
  <c r="CQ33" i="8"/>
  <c r="CQ32" i="8"/>
  <c r="CS38" i="8"/>
  <c r="CS70" i="8"/>
  <c r="CU33" i="8"/>
  <c r="CU32" i="8"/>
  <c r="CY33" i="8"/>
  <c r="CY32" i="8"/>
  <c r="AJ96" i="8"/>
  <c r="CH96" i="8"/>
  <c r="CQ70" i="8"/>
  <c r="BI98" i="8"/>
  <c r="V32" i="8"/>
  <c r="AL32" i="8"/>
  <c r="AR32" i="8"/>
  <c r="AW32" i="8"/>
  <c r="BH32" i="8"/>
  <c r="BM32" i="8"/>
  <c r="CH32" i="8"/>
  <c r="CN32" i="8"/>
  <c r="CS32" i="8"/>
  <c r="AH33" i="8"/>
  <c r="BI33" i="8"/>
  <c r="CD33" i="8"/>
  <c r="CE38" i="8"/>
  <c r="CU38" i="8"/>
  <c r="AQ33" i="8"/>
  <c r="AQ32" i="8"/>
  <c r="BC33" i="8"/>
  <c r="BC32" i="8"/>
  <c r="BO33" i="8"/>
  <c r="BO32" i="8"/>
  <c r="CS98" i="8"/>
  <c r="CU96" i="8"/>
  <c r="CW29" i="8"/>
  <c r="CY127" i="8"/>
  <c r="CS68" i="8"/>
  <c r="BS98" i="8"/>
  <c r="BO29" i="8"/>
  <c r="BA32" i="8"/>
  <c r="BL32" i="8"/>
  <c r="BQ32" i="8"/>
  <c r="CL32" i="8"/>
  <c r="CW32" i="8"/>
  <c r="AR33" i="8"/>
  <c r="AW33" i="8"/>
  <c r="BH33" i="8"/>
  <c r="BM33" i="8"/>
  <c r="CN33" i="8"/>
  <c r="CS33" i="8"/>
  <c r="AH38" i="8"/>
  <c r="BC38" i="8"/>
  <c r="BS38" i="8"/>
  <c r="CY38" i="8"/>
  <c r="CA66" i="8"/>
  <c r="CA93" i="8"/>
  <c r="CS93" i="8"/>
  <c r="CS66" i="8"/>
  <c r="AM93" i="8"/>
  <c r="AM66" i="8"/>
  <c r="AJ66" i="8"/>
  <c r="AJ93" i="8"/>
  <c r="AX93" i="8"/>
  <c r="AX66" i="8"/>
  <c r="AT66" i="8"/>
  <c r="AT93" i="8"/>
  <c r="BA66" i="8"/>
  <c r="BA93" i="8"/>
  <c r="BU66" i="8"/>
  <c r="BU93" i="8"/>
  <c r="N128" i="8"/>
  <c r="BB93" i="8"/>
  <c r="BB66" i="8"/>
  <c r="AF128" i="8"/>
  <c r="BE93" i="8"/>
  <c r="BE66" i="8"/>
  <c r="CO93" i="8"/>
  <c r="CO66" i="8"/>
  <c r="AY66" i="8"/>
  <c r="AY93" i="8"/>
  <c r="N15" i="8"/>
  <c r="N98" i="8"/>
  <c r="V59" i="8"/>
  <c r="U86" i="8"/>
  <c r="H70" i="8"/>
  <c r="H87" i="8"/>
  <c r="AC86" i="8"/>
  <c r="D15" i="8"/>
  <c r="W98" i="8"/>
  <c r="W26" i="8"/>
  <c r="W28" i="8"/>
  <c r="W38" i="8"/>
  <c r="W40" i="8"/>
  <c r="R98" i="8"/>
  <c r="R26" i="8"/>
  <c r="R28" i="8"/>
  <c r="R38" i="8"/>
  <c r="AE98" i="8"/>
  <c r="G62" i="8"/>
  <c r="AB59" i="8"/>
  <c r="G90" i="8"/>
  <c r="E15" i="8"/>
  <c r="P15" i="8"/>
  <c r="P98" i="8"/>
  <c r="J4" i="7"/>
  <c r="D82" i="8"/>
  <c r="D81" i="8"/>
  <c r="D55" i="8"/>
  <c r="D54" i="8"/>
  <c r="J5" i="7"/>
  <c r="J10" i="7"/>
  <c r="N26" i="8"/>
  <c r="N28" i="8"/>
  <c r="N38" i="8"/>
  <c r="D70" i="8"/>
  <c r="D62" i="8"/>
  <c r="D89" i="8"/>
  <c r="D88" i="8"/>
  <c r="D63" i="8"/>
  <c r="D61" i="8"/>
  <c r="D60" i="8"/>
  <c r="D90" i="8"/>
  <c r="D86" i="8"/>
  <c r="D98" i="8"/>
  <c r="D26" i="8"/>
  <c r="D28" i="8"/>
  <c r="D38" i="8"/>
  <c r="D87" i="8"/>
  <c r="AW93" i="8"/>
  <c r="AW66" i="8"/>
  <c r="AF98" i="8"/>
  <c r="AB98" i="8"/>
  <c r="AB26" i="8"/>
  <c r="AB28" i="8"/>
  <c r="AB38" i="8"/>
  <c r="AD15" i="8"/>
  <c r="AD98" i="8"/>
  <c r="F60" i="8"/>
  <c r="F26" i="8"/>
  <c r="F28" i="8"/>
  <c r="F38" i="8"/>
  <c r="E98" i="8"/>
  <c r="E88" i="8"/>
  <c r="E61" i="8"/>
  <c r="E60" i="8"/>
  <c r="E90" i="8"/>
  <c r="E62" i="8"/>
  <c r="E26" i="8"/>
  <c r="E28" i="8"/>
  <c r="E38" i="8"/>
  <c r="E70" i="8"/>
  <c r="E87" i="8"/>
  <c r="O15" i="8"/>
  <c r="O26" i="8"/>
  <c r="O28" i="8"/>
  <c r="O38" i="8"/>
  <c r="C135" i="8"/>
  <c r="BY66" i="8"/>
  <c r="CD66" i="8"/>
  <c r="BC93" i="8"/>
  <c r="BN93" i="8"/>
  <c r="AG36" i="8"/>
  <c r="CD32" i="8"/>
  <c r="CW33" i="8"/>
  <c r="BD66" i="8"/>
  <c r="CY93" i="8"/>
  <c r="AR38" i="8"/>
  <c r="AO33" i="8"/>
  <c r="AQ38" i="8"/>
  <c r="BL33" i="8"/>
  <c r="AV38" i="8"/>
  <c r="AQ96" i="8"/>
  <c r="BL98" i="8"/>
  <c r="CD68" i="8"/>
  <c r="CP131" i="8"/>
  <c r="AT32" i="8"/>
  <c r="E89" i="8"/>
  <c r="E63" i="8"/>
  <c r="C136" i="8"/>
  <c r="D21" i="7"/>
  <c r="J9" i="7"/>
  <c r="C102" i="8"/>
  <c r="B51" i="7"/>
  <c r="D71" i="8"/>
  <c r="J7" i="7"/>
  <c r="J6" i="7"/>
  <c r="B50" i="7"/>
  <c r="D99" i="8"/>
  <c r="O98" i="8"/>
  <c r="D59" i="8"/>
  <c r="C103" i="8"/>
  <c r="K43" i="8"/>
  <c r="I43" i="8"/>
  <c r="E43" i="8"/>
  <c r="Y44" i="8"/>
  <c r="N44" i="8"/>
  <c r="R44" i="8"/>
  <c r="G43" i="8"/>
  <c r="P44" i="8"/>
  <c r="AF44" i="8"/>
  <c r="L43" i="8"/>
  <c r="S44" i="8"/>
  <c r="M43" i="8"/>
  <c r="N43" i="8"/>
  <c r="AE44" i="8"/>
  <c r="V44" i="8"/>
  <c r="X43" i="8"/>
  <c r="J43" i="8"/>
  <c r="Q43" i="8"/>
  <c r="D43" i="8"/>
  <c r="X44" i="8"/>
  <c r="P43" i="8"/>
  <c r="AB44" i="8"/>
  <c r="O43" i="8"/>
  <c r="M44" i="8"/>
  <c r="Q44" i="8"/>
  <c r="V43" i="8"/>
  <c r="O44" i="8"/>
  <c r="K44" i="8"/>
  <c r="AF43" i="8"/>
  <c r="E44" i="8"/>
  <c r="T43" i="8"/>
  <c r="AG44" i="8"/>
  <c r="S43" i="8"/>
  <c r="F44" i="8"/>
  <c r="I44" i="8"/>
  <c r="AC44" i="8"/>
  <c r="Z44" i="8"/>
  <c r="Y43" i="8"/>
  <c r="R43" i="8"/>
  <c r="AC43" i="8"/>
  <c r="G44" i="8"/>
  <c r="U43" i="8"/>
  <c r="AG43" i="8"/>
  <c r="L44" i="8"/>
  <c r="F43" i="8"/>
  <c r="AD43" i="8"/>
  <c r="AA43" i="8"/>
  <c r="AD44" i="8"/>
  <c r="Z43" i="8"/>
  <c r="D44" i="8"/>
  <c r="AE43" i="8"/>
  <c r="J44" i="8"/>
  <c r="U44" i="8"/>
  <c r="H44" i="8"/>
  <c r="H43" i="8"/>
  <c r="C108" i="8"/>
  <c r="C109" i="8"/>
  <c r="C114" i="8"/>
  <c r="C115" i="8"/>
  <c r="AB43" i="8"/>
  <c r="T44" i="8"/>
  <c r="W44" i="8"/>
  <c r="AA44" i="8"/>
  <c r="W43" i="8"/>
  <c r="N92" i="8"/>
  <c r="X92" i="8"/>
  <c r="AF92" i="8"/>
  <c r="D92" i="8"/>
  <c r="L92" i="8"/>
  <c r="AA92" i="8"/>
  <c r="H92" i="8"/>
  <c r="S92" i="8"/>
  <c r="U92" i="8"/>
  <c r="K92" i="8"/>
  <c r="G92" i="8"/>
  <c r="AB92" i="8"/>
  <c r="O92" i="8"/>
  <c r="P92" i="8"/>
  <c r="Z92" i="8"/>
  <c r="R92" i="8"/>
  <c r="AE92" i="8"/>
  <c r="M92" i="8"/>
  <c r="Q92" i="8"/>
  <c r="F92" i="8"/>
  <c r="Y92" i="8"/>
  <c r="AD92" i="8"/>
  <c r="I92" i="8"/>
  <c r="AC92" i="8"/>
  <c r="V92" i="8"/>
  <c r="E92" i="8"/>
  <c r="AG92" i="8"/>
  <c r="J92" i="8"/>
  <c r="T92" i="8"/>
  <c r="W92" i="8"/>
  <c r="AE75" i="8"/>
  <c r="O65" i="8"/>
  <c r="R65" i="8"/>
  <c r="D65" i="8"/>
  <c r="U65" i="8"/>
  <c r="J65" i="8"/>
  <c r="AE65" i="8"/>
  <c r="Q65" i="8"/>
  <c r="N65" i="8"/>
  <c r="Y65" i="8"/>
  <c r="E65" i="8"/>
  <c r="W65" i="8"/>
  <c r="P65" i="8"/>
  <c r="S65" i="8"/>
  <c r="F65" i="8"/>
  <c r="T65" i="8"/>
  <c r="X65" i="8"/>
  <c r="H65" i="8"/>
  <c r="V65" i="8"/>
  <c r="L65" i="8"/>
  <c r="Z65" i="8"/>
  <c r="AC65" i="8"/>
  <c r="AD65" i="8"/>
  <c r="M65" i="8"/>
  <c r="AA65" i="8"/>
  <c r="AB65" i="8"/>
  <c r="K65" i="8"/>
  <c r="G65" i="8"/>
  <c r="I65" i="8"/>
  <c r="AF65" i="8"/>
  <c r="AG65" i="8"/>
  <c r="AC45" i="8"/>
  <c r="AC66" i="8"/>
  <c r="AC93" i="8"/>
  <c r="H45" i="8"/>
  <c r="H93" i="8"/>
  <c r="H66" i="8"/>
  <c r="AA93" i="8"/>
  <c r="AA66" i="8"/>
  <c r="AA45" i="8"/>
  <c r="R93" i="8"/>
  <c r="R45" i="8"/>
  <c r="R66" i="8"/>
  <c r="T45" i="8"/>
  <c r="T66" i="8"/>
  <c r="T93" i="8"/>
  <c r="O93" i="8"/>
  <c r="O45" i="8"/>
  <c r="O66" i="8"/>
  <c r="G45" i="8"/>
  <c r="G93" i="8"/>
  <c r="G66" i="8"/>
  <c r="W45" i="8"/>
  <c r="W93" i="8"/>
  <c r="W66" i="8"/>
  <c r="AD93" i="8"/>
  <c r="AD45" i="8"/>
  <c r="AD66" i="8"/>
  <c r="Y45" i="8"/>
  <c r="Y66" i="8"/>
  <c r="Y93" i="8"/>
  <c r="F66" i="8"/>
  <c r="F45" i="8"/>
  <c r="F93" i="8"/>
  <c r="AF45" i="8"/>
  <c r="AF66" i="8"/>
  <c r="AF93" i="8"/>
  <c r="P66" i="8"/>
  <c r="P93" i="8"/>
  <c r="P45" i="8"/>
  <c r="N93" i="8"/>
  <c r="N45" i="8"/>
  <c r="N66" i="8"/>
  <c r="M45" i="8"/>
  <c r="M66" i="8"/>
  <c r="M93" i="8"/>
  <c r="AE66" i="8"/>
  <c r="AE93" i="8"/>
  <c r="AE45" i="8"/>
  <c r="AG45" i="8"/>
  <c r="AG66" i="8"/>
  <c r="AG93" i="8"/>
  <c r="D66" i="8"/>
  <c r="D93" i="8"/>
  <c r="D45" i="8"/>
  <c r="E66" i="8"/>
  <c r="E45" i="8"/>
  <c r="E93" i="8"/>
  <c r="AB66" i="8"/>
  <c r="AB93" i="8"/>
  <c r="AB45" i="8"/>
  <c r="U93" i="8"/>
  <c r="U66" i="8"/>
  <c r="U45" i="8"/>
  <c r="V93" i="8"/>
  <c r="V45" i="8"/>
  <c r="V66" i="8"/>
  <c r="Q93" i="8"/>
  <c r="Q45" i="8"/>
  <c r="Q66" i="8"/>
  <c r="L45" i="8"/>
  <c r="L93" i="8"/>
  <c r="L66" i="8"/>
  <c r="I93" i="8"/>
  <c r="I66" i="8"/>
  <c r="I45" i="8"/>
  <c r="Z93" i="8"/>
  <c r="Z66" i="8"/>
  <c r="Z45" i="8"/>
  <c r="S66" i="8"/>
  <c r="S93" i="8"/>
  <c r="S45" i="8"/>
  <c r="J66" i="8"/>
  <c r="J45" i="8"/>
  <c r="J93" i="8"/>
  <c r="K66" i="8"/>
  <c r="K93" i="8"/>
  <c r="K45" i="8"/>
  <c r="X93" i="8"/>
  <c r="X45" i="8"/>
  <c r="X66" i="8"/>
  <c r="U98" i="8"/>
  <c r="U26" i="8"/>
  <c r="U28" i="8"/>
  <c r="U38" i="8"/>
  <c r="V98" i="8"/>
  <c r="V26" i="8"/>
  <c r="V28" i="8"/>
  <c r="V38" i="8"/>
  <c r="V40" i="8"/>
  <c r="R59" i="8"/>
  <c r="P26" i="8"/>
  <c r="P28" i="8"/>
  <c r="P38" i="8"/>
  <c r="W59" i="8"/>
  <c r="AF59" i="8"/>
  <c r="O86" i="8"/>
  <c r="X59" i="8"/>
  <c r="O59" i="8"/>
  <c r="S86" i="8"/>
  <c r="S59" i="8"/>
  <c r="AE86" i="8"/>
  <c r="AC59" i="8"/>
  <c r="L62" i="8"/>
  <c r="L61" i="8"/>
  <c r="L98" i="8"/>
  <c r="L63" i="8"/>
  <c r="L88" i="8"/>
  <c r="L70" i="8"/>
  <c r="L87" i="8"/>
  <c r="L90" i="8"/>
  <c r="L26" i="8"/>
  <c r="L28" i="8"/>
  <c r="L38" i="8"/>
  <c r="L40" i="8"/>
  <c r="L89" i="8"/>
  <c r="L60" i="8"/>
  <c r="X98" i="8"/>
  <c r="X26" i="8"/>
  <c r="X28" i="8"/>
  <c r="X38" i="8"/>
  <c r="S26" i="8"/>
  <c r="S28" i="8"/>
  <c r="S38" i="8"/>
  <c r="S40" i="8"/>
  <c r="S75" i="8"/>
  <c r="S98" i="8"/>
  <c r="M26" i="8"/>
  <c r="M28" i="8"/>
  <c r="M38" i="8"/>
  <c r="M40" i="8"/>
  <c r="M60" i="8"/>
  <c r="M90" i="8"/>
  <c r="M70" i="8"/>
  <c r="M89" i="8"/>
  <c r="M63" i="8"/>
  <c r="M61" i="8"/>
  <c r="M88" i="8"/>
  <c r="M87" i="8"/>
  <c r="M98" i="8"/>
  <c r="M62" i="8"/>
  <c r="G63" i="8"/>
  <c r="AB86" i="8"/>
  <c r="AD59" i="8"/>
  <c r="G60" i="8"/>
  <c r="G88" i="8"/>
  <c r="AA59" i="8"/>
  <c r="AD26" i="8"/>
  <c r="AD28" i="8"/>
  <c r="AD38" i="8"/>
  <c r="AD40" i="8"/>
  <c r="AD48" i="8"/>
  <c r="AD68" i="8"/>
  <c r="AD69" i="8"/>
  <c r="AD72" i="8"/>
  <c r="AD94" i="8"/>
  <c r="G98" i="8"/>
  <c r="G61" i="8"/>
  <c r="G89" i="8"/>
  <c r="G87" i="8"/>
  <c r="AF86" i="8"/>
  <c r="N59" i="8"/>
  <c r="G70" i="8"/>
  <c r="N40" i="8"/>
  <c r="G48" i="8"/>
  <c r="G42" i="8"/>
  <c r="G125" i="8"/>
  <c r="G75" i="8"/>
  <c r="AB40" i="8"/>
  <c r="V42" i="8"/>
  <c r="V125" i="8"/>
  <c r="V75" i="8"/>
  <c r="V48" i="8"/>
  <c r="G68" i="8"/>
  <c r="G69" i="8"/>
  <c r="K90" i="8"/>
  <c r="K26" i="8"/>
  <c r="K28" i="8"/>
  <c r="K38" i="8"/>
  <c r="K61" i="8"/>
  <c r="K63" i="8"/>
  <c r="K87" i="8"/>
  <c r="K88" i="8"/>
  <c r="K89" i="8"/>
  <c r="K62" i="8"/>
  <c r="K98" i="8"/>
  <c r="K60" i="8"/>
  <c r="P40" i="8"/>
  <c r="I60" i="8"/>
  <c r="I90" i="8"/>
  <c r="I98" i="8"/>
  <c r="I88" i="8"/>
  <c r="I89" i="8"/>
  <c r="I62" i="8"/>
  <c r="I70" i="8"/>
  <c r="I63" i="8"/>
  <c r="I87" i="8"/>
  <c r="I26" i="8"/>
  <c r="I28" i="8"/>
  <c r="I38" i="8"/>
  <c r="Q26" i="8"/>
  <c r="Q28" i="8"/>
  <c r="Q38" i="8"/>
  <c r="Q98" i="8"/>
  <c r="Y98" i="8"/>
  <c r="Y26" i="8"/>
  <c r="Y28" i="8"/>
  <c r="Y38" i="8"/>
  <c r="AG98" i="8"/>
  <c r="AG26" i="8"/>
  <c r="AG28" i="8"/>
  <c r="AG38" i="8"/>
  <c r="W48" i="8"/>
  <c r="W68" i="8"/>
  <c r="W69" i="8"/>
  <c r="W72" i="8"/>
  <c r="W94" i="8"/>
  <c r="W75" i="8"/>
  <c r="W42" i="8"/>
  <c r="W125" i="8"/>
  <c r="S42" i="8"/>
  <c r="S125" i="8"/>
  <c r="S48" i="8"/>
  <c r="AA26" i="8"/>
  <c r="AA28" i="8"/>
  <c r="AA38" i="8"/>
  <c r="AA98" i="8"/>
  <c r="AE48" i="8"/>
  <c r="AE42" i="8"/>
  <c r="AE125" i="8"/>
  <c r="X40" i="8"/>
  <c r="AA86" i="8"/>
  <c r="J61" i="8"/>
  <c r="J89" i="8"/>
  <c r="J62" i="8"/>
  <c r="J26" i="8"/>
  <c r="J28" i="8"/>
  <c r="J38" i="8"/>
  <c r="J60" i="8"/>
  <c r="J87" i="8"/>
  <c r="J90" i="8"/>
  <c r="J70" i="8"/>
  <c r="J88" i="8"/>
  <c r="J63" i="8"/>
  <c r="T98" i="8"/>
  <c r="T26" i="8"/>
  <c r="T28" i="8"/>
  <c r="T38" i="8"/>
  <c r="H60" i="8"/>
  <c r="H63" i="8"/>
  <c r="H26" i="8"/>
  <c r="H28" i="8"/>
  <c r="H38" i="8"/>
  <c r="H62" i="8"/>
  <c r="H89" i="8"/>
  <c r="H88" i="8"/>
  <c r="H98" i="8"/>
  <c r="H61" i="8"/>
  <c r="H90" i="8"/>
  <c r="AF40" i="8"/>
  <c r="F40" i="8"/>
  <c r="Z40" i="8"/>
  <c r="O40" i="8"/>
  <c r="AC98" i="8"/>
  <c r="AC26" i="8"/>
  <c r="AC28" i="8"/>
  <c r="AC38" i="8"/>
  <c r="U40" i="8"/>
  <c r="Y86" i="8"/>
  <c r="W86" i="8"/>
  <c r="P86" i="8"/>
  <c r="P59" i="8"/>
  <c r="F61" i="8"/>
  <c r="F88" i="8"/>
  <c r="J12" i="7"/>
  <c r="F63" i="8"/>
  <c r="F89" i="8"/>
  <c r="J13" i="7"/>
  <c r="F87" i="8"/>
  <c r="F90" i="8"/>
  <c r="F70" i="8"/>
  <c r="F98" i="8"/>
  <c r="F62" i="8"/>
  <c r="L48" i="8"/>
  <c r="L42" i="8"/>
  <c r="L125" i="8"/>
  <c r="L75" i="8"/>
  <c r="R40" i="8"/>
  <c r="Q86" i="8"/>
  <c r="N86" i="8"/>
  <c r="AD86" i="8"/>
  <c r="E59" i="8"/>
  <c r="E86" i="8"/>
  <c r="E40" i="8"/>
  <c r="D40" i="8"/>
  <c r="G72" i="8"/>
  <c r="G94" i="8"/>
  <c r="G59" i="8"/>
  <c r="G86" i="8"/>
  <c r="M59" i="8"/>
  <c r="M86" i="8"/>
  <c r="AD75" i="8"/>
  <c r="L86" i="8"/>
  <c r="AD42" i="8"/>
  <c r="AD125" i="8"/>
  <c r="H86" i="8"/>
  <c r="F59" i="8"/>
  <c r="L59" i="8"/>
  <c r="L130" i="8"/>
  <c r="L68" i="8"/>
  <c r="L69" i="8"/>
  <c r="L72" i="8"/>
  <c r="L94" i="8"/>
  <c r="L67" i="8"/>
  <c r="Z42" i="8"/>
  <c r="Z125" i="8"/>
  <c r="Z48" i="8"/>
  <c r="Z75" i="8"/>
  <c r="I86" i="8"/>
  <c r="I59" i="8"/>
  <c r="K86" i="8"/>
  <c r="AG40" i="8"/>
  <c r="P42" i="8"/>
  <c r="P125" i="8"/>
  <c r="P48" i="8"/>
  <c r="P75" i="8"/>
  <c r="AD67" i="8"/>
  <c r="AD130" i="8"/>
  <c r="M48" i="8"/>
  <c r="M42" i="8"/>
  <c r="M125" i="8"/>
  <c r="M75" i="8"/>
  <c r="U48" i="8"/>
  <c r="U42" i="8"/>
  <c r="U125" i="8"/>
  <c r="U75" i="8"/>
  <c r="S130" i="8"/>
  <c r="S67" i="8"/>
  <c r="S68" i="8"/>
  <c r="S69" i="8"/>
  <c r="S72" i="8"/>
  <c r="S94" i="8"/>
  <c r="S95" i="8"/>
  <c r="V67" i="8"/>
  <c r="V130" i="8"/>
  <c r="V68" i="8"/>
  <c r="V69" i="8"/>
  <c r="V72" i="8"/>
  <c r="V94" i="8"/>
  <c r="V95" i="8"/>
  <c r="AC40" i="8"/>
  <c r="H40" i="8"/>
  <c r="Y40" i="8"/>
  <c r="K59" i="8"/>
  <c r="K40" i="8"/>
  <c r="AA40" i="8"/>
  <c r="R75" i="8"/>
  <c r="R48" i="8"/>
  <c r="R42" i="8"/>
  <c r="R125" i="8"/>
  <c r="AF75" i="8"/>
  <c r="AF42" i="8"/>
  <c r="AF125" i="8"/>
  <c r="AF48" i="8"/>
  <c r="J86" i="8"/>
  <c r="X48" i="8"/>
  <c r="X42" i="8"/>
  <c r="X125" i="8"/>
  <c r="X75" i="8"/>
  <c r="G67" i="8"/>
  <c r="G130" i="8"/>
  <c r="F75" i="8"/>
  <c r="F42" i="8"/>
  <c r="F125" i="8"/>
  <c r="F48" i="8"/>
  <c r="F68" i="8"/>
  <c r="F69" i="8"/>
  <c r="F72" i="8"/>
  <c r="F94" i="8"/>
  <c r="O75" i="8"/>
  <c r="O48" i="8"/>
  <c r="O42" i="8"/>
  <c r="O125" i="8"/>
  <c r="H59" i="8"/>
  <c r="J59" i="8"/>
  <c r="AB75" i="8"/>
  <c r="AB48" i="8"/>
  <c r="AB42" i="8"/>
  <c r="AB125" i="8"/>
  <c r="T40" i="8"/>
  <c r="J40" i="8"/>
  <c r="W67" i="8"/>
  <c r="W130" i="8"/>
  <c r="Q40" i="8"/>
  <c r="F86" i="8"/>
  <c r="AE67" i="8"/>
  <c r="AE130" i="8"/>
  <c r="AE68" i="8"/>
  <c r="AE69" i="8"/>
  <c r="AE72" i="8"/>
  <c r="AE94" i="8"/>
  <c r="AE96" i="8"/>
  <c r="AE97" i="8"/>
  <c r="AE100" i="8"/>
  <c r="I40" i="8"/>
  <c r="N42" i="8"/>
  <c r="N125" i="8"/>
  <c r="N75" i="8"/>
  <c r="N48" i="8"/>
  <c r="E48" i="8"/>
  <c r="E75" i="8"/>
  <c r="E42" i="8"/>
  <c r="E125" i="8"/>
  <c r="S96" i="8"/>
  <c r="S97" i="8"/>
  <c r="S100" i="8"/>
  <c r="D42" i="8"/>
  <c r="D125" i="8"/>
  <c r="D48" i="8"/>
  <c r="D75" i="8"/>
  <c r="W95" i="8"/>
  <c r="W96" i="8"/>
  <c r="W97" i="8"/>
  <c r="W100" i="8"/>
  <c r="AD96" i="8"/>
  <c r="AD97" i="8"/>
  <c r="AD100" i="8"/>
  <c r="AD95" i="8"/>
  <c r="L95" i="8"/>
  <c r="L96" i="8"/>
  <c r="L97" i="8"/>
  <c r="L100" i="8"/>
  <c r="G96" i="8"/>
  <c r="G97" i="8"/>
  <c r="G100" i="8"/>
  <c r="G95" i="8"/>
  <c r="V96" i="8"/>
  <c r="V97" i="8"/>
  <c r="V100" i="8"/>
  <c r="F95" i="8"/>
  <c r="F96" i="8"/>
  <c r="F97" i="8"/>
  <c r="F100" i="8"/>
  <c r="F102" i="8"/>
  <c r="F103" i="8"/>
  <c r="AF67" i="8"/>
  <c r="AF130" i="8"/>
  <c r="AF68" i="8"/>
  <c r="AF69" i="8"/>
  <c r="AF72" i="8"/>
  <c r="AF94" i="8"/>
  <c r="AC42" i="8"/>
  <c r="AC125" i="8"/>
  <c r="AC48" i="8"/>
  <c r="AC75" i="8"/>
  <c r="P67" i="8"/>
  <c r="P130" i="8"/>
  <c r="P68" i="8"/>
  <c r="P69" i="8"/>
  <c r="P72" i="8"/>
  <c r="P94" i="8"/>
  <c r="G131" i="8"/>
  <c r="G132" i="8"/>
  <c r="G133" i="8"/>
  <c r="K42" i="8"/>
  <c r="K125" i="8"/>
  <c r="K48" i="8"/>
  <c r="K75" i="8"/>
  <c r="AE95" i="8"/>
  <c r="J48" i="8"/>
  <c r="J42" i="8"/>
  <c r="J125" i="8"/>
  <c r="J75" i="8"/>
  <c r="V131" i="8"/>
  <c r="V132" i="8"/>
  <c r="V133" i="8"/>
  <c r="Z130" i="8"/>
  <c r="Z68" i="8"/>
  <c r="Z69" i="8"/>
  <c r="Z72" i="8"/>
  <c r="Z94" i="8"/>
  <c r="Z96" i="8"/>
  <c r="Z97" i="8"/>
  <c r="Z100" i="8"/>
  <c r="Z67" i="8"/>
  <c r="AE131" i="8"/>
  <c r="AE132" i="8"/>
  <c r="AE133" i="8"/>
  <c r="U67" i="8"/>
  <c r="U130" i="8"/>
  <c r="U68" i="8"/>
  <c r="U69" i="8"/>
  <c r="U72" i="8"/>
  <c r="U94" i="8"/>
  <c r="N67" i="8"/>
  <c r="N130" i="8"/>
  <c r="N68" i="8"/>
  <c r="N69" i="8"/>
  <c r="N72" i="8"/>
  <c r="N94" i="8"/>
  <c r="Y42" i="8"/>
  <c r="Y125" i="8"/>
  <c r="Y75" i="8"/>
  <c r="Y48" i="8"/>
  <c r="AG48" i="8"/>
  <c r="AG75" i="8"/>
  <c r="AG42" i="8"/>
  <c r="AG125" i="8"/>
  <c r="T48" i="8"/>
  <c r="T75" i="8"/>
  <c r="T42" i="8"/>
  <c r="T125" i="8"/>
  <c r="O130" i="8"/>
  <c r="O68" i="8"/>
  <c r="O69" i="8"/>
  <c r="O72" i="8"/>
  <c r="O94" i="8"/>
  <c r="O67" i="8"/>
  <c r="R130" i="8"/>
  <c r="R67" i="8"/>
  <c r="R68" i="8"/>
  <c r="R69" i="8"/>
  <c r="R72" i="8"/>
  <c r="M67" i="8"/>
  <c r="M130" i="8"/>
  <c r="M68" i="8"/>
  <c r="M69" i="8"/>
  <c r="M72" i="8"/>
  <c r="M94" i="8"/>
  <c r="Q75" i="8"/>
  <c r="Q48" i="8"/>
  <c r="Q42" i="8"/>
  <c r="Q125" i="8"/>
  <c r="X67" i="8"/>
  <c r="X130" i="8"/>
  <c r="X68" i="8"/>
  <c r="X69" i="8"/>
  <c r="X72" i="8"/>
  <c r="X94" i="8"/>
  <c r="H48" i="8"/>
  <c r="H42" i="8"/>
  <c r="H125" i="8"/>
  <c r="H75" i="8"/>
  <c r="AD131" i="8"/>
  <c r="AD132" i="8"/>
  <c r="AD133" i="8"/>
  <c r="I42" i="8"/>
  <c r="I125" i="8"/>
  <c r="I75" i="8"/>
  <c r="I48" i="8"/>
  <c r="F67" i="8"/>
  <c r="F130" i="8"/>
  <c r="AA75" i="8"/>
  <c r="AA42" i="8"/>
  <c r="AA125" i="8"/>
  <c r="AA48" i="8"/>
  <c r="S131" i="8"/>
  <c r="S132" i="8"/>
  <c r="S133" i="8"/>
  <c r="L131" i="8"/>
  <c r="L132" i="8"/>
  <c r="L133" i="8"/>
  <c r="W131" i="8"/>
  <c r="W132" i="8"/>
  <c r="W133" i="8"/>
  <c r="AB130" i="8"/>
  <c r="AB67" i="8"/>
  <c r="AB68" i="8"/>
  <c r="AB69" i="8"/>
  <c r="AB72" i="8"/>
  <c r="AB94" i="8"/>
  <c r="E130" i="8"/>
  <c r="E67" i="8"/>
  <c r="E68" i="8"/>
  <c r="E69" i="8"/>
  <c r="E72" i="8"/>
  <c r="E94" i="8"/>
  <c r="G102" i="8"/>
  <c r="G103" i="8"/>
  <c r="G101" i="8"/>
  <c r="D130" i="8"/>
  <c r="D67" i="8"/>
  <c r="D68" i="8"/>
  <c r="D69" i="8"/>
  <c r="D72" i="8"/>
  <c r="AE101" i="8"/>
  <c r="AE102" i="8"/>
  <c r="AE103" i="8"/>
  <c r="AD101" i="8"/>
  <c r="AD102" i="8"/>
  <c r="AD103" i="8"/>
  <c r="S101" i="8"/>
  <c r="S102" i="8"/>
  <c r="S103" i="8"/>
  <c r="L102" i="8"/>
  <c r="L103" i="8"/>
  <c r="L101" i="8"/>
  <c r="V102" i="8"/>
  <c r="V103" i="8"/>
  <c r="V101" i="8"/>
  <c r="W102" i="8"/>
  <c r="W103" i="8"/>
  <c r="W101" i="8"/>
  <c r="Z101" i="8"/>
  <c r="Z102" i="8"/>
  <c r="Z103" i="8"/>
  <c r="F101" i="8"/>
  <c r="R94" i="8"/>
  <c r="T68" i="8"/>
  <c r="T69" i="8"/>
  <c r="T72" i="8"/>
  <c r="T130" i="8"/>
  <c r="T67" i="8"/>
  <c r="N131" i="8"/>
  <c r="AB131" i="8"/>
  <c r="AB132" i="8"/>
  <c r="AB133" i="8"/>
  <c r="AD135" i="8"/>
  <c r="AD136" i="8"/>
  <c r="AD139" i="8"/>
  <c r="Z131" i="8"/>
  <c r="Z132" i="8"/>
  <c r="Z133" i="8"/>
  <c r="K130" i="8"/>
  <c r="K67" i="8"/>
  <c r="K68" i="8"/>
  <c r="K69" i="8"/>
  <c r="K72" i="8"/>
  <c r="AC68" i="8"/>
  <c r="AC69" i="8"/>
  <c r="AC72" i="8"/>
  <c r="AC130" i="8"/>
  <c r="AC67" i="8"/>
  <c r="U95" i="8"/>
  <c r="U96" i="8"/>
  <c r="U97" i="8"/>
  <c r="U100" i="8"/>
  <c r="U102" i="8"/>
  <c r="U103" i="8"/>
  <c r="AG67" i="8"/>
  <c r="AG130" i="8"/>
  <c r="AG68" i="8"/>
  <c r="AG69" i="8"/>
  <c r="AG72" i="8"/>
  <c r="U131" i="8"/>
  <c r="U132" i="8"/>
  <c r="U133" i="8"/>
  <c r="V135" i="8"/>
  <c r="V136" i="8"/>
  <c r="V139" i="8"/>
  <c r="AF96" i="8"/>
  <c r="AF97" i="8"/>
  <c r="AF100" i="8"/>
  <c r="AF95" i="8"/>
  <c r="R131" i="8"/>
  <c r="R132" i="8"/>
  <c r="R133" i="8"/>
  <c r="F131" i="8"/>
  <c r="F132" i="8"/>
  <c r="F133" i="8"/>
  <c r="Q67" i="8"/>
  <c r="Q130" i="8"/>
  <c r="Q68" i="8"/>
  <c r="Q69" i="8"/>
  <c r="Q72" i="8"/>
  <c r="L135" i="8"/>
  <c r="L136" i="8"/>
  <c r="L139" i="8"/>
  <c r="H130" i="8"/>
  <c r="H67" i="8"/>
  <c r="H68" i="8"/>
  <c r="H69" i="8"/>
  <c r="H72" i="8"/>
  <c r="O95" i="8"/>
  <c r="O96" i="8"/>
  <c r="O97" i="8"/>
  <c r="O100" i="8"/>
  <c r="Y130" i="8"/>
  <c r="Y67" i="8"/>
  <c r="Y68" i="8"/>
  <c r="Y69" i="8"/>
  <c r="Y72" i="8"/>
  <c r="G135" i="8"/>
  <c r="G136" i="8"/>
  <c r="G139" i="8"/>
  <c r="AF131" i="8"/>
  <c r="AF132" i="8"/>
  <c r="AF133" i="8"/>
  <c r="W135" i="8"/>
  <c r="W136" i="8"/>
  <c r="W139" i="8"/>
  <c r="I130" i="8"/>
  <c r="I67" i="8"/>
  <c r="I68" i="8"/>
  <c r="I69" i="8"/>
  <c r="I72" i="8"/>
  <c r="O131" i="8"/>
  <c r="O132" i="8"/>
  <c r="O133" i="8"/>
  <c r="P95" i="8"/>
  <c r="P96" i="8"/>
  <c r="P97" i="8"/>
  <c r="P100" i="8"/>
  <c r="M96" i="8"/>
  <c r="M97" i="8"/>
  <c r="M100" i="8"/>
  <c r="M101" i="8"/>
  <c r="M95" i="8"/>
  <c r="S135" i="8"/>
  <c r="S136" i="8"/>
  <c r="S139" i="8"/>
  <c r="M131" i="8"/>
  <c r="M132" i="8"/>
  <c r="M133" i="8"/>
  <c r="AE135" i="8"/>
  <c r="AE136" i="8"/>
  <c r="AE139" i="8"/>
  <c r="J130" i="8"/>
  <c r="J67" i="8"/>
  <c r="J68" i="8"/>
  <c r="J69" i="8"/>
  <c r="J72" i="8"/>
  <c r="P131" i="8"/>
  <c r="P132" i="8"/>
  <c r="P133" i="8"/>
  <c r="Z95" i="8"/>
  <c r="AB96" i="8"/>
  <c r="AB97" i="8"/>
  <c r="AB100" i="8"/>
  <c r="AB101" i="8"/>
  <c r="AB95" i="8"/>
  <c r="N95" i="8"/>
  <c r="N96" i="8"/>
  <c r="N97" i="8"/>
  <c r="N100" i="8"/>
  <c r="N102" i="8"/>
  <c r="N103" i="8"/>
  <c r="N114" i="8"/>
  <c r="X95" i="8"/>
  <c r="X96" i="8"/>
  <c r="X97" i="8"/>
  <c r="X100" i="8"/>
  <c r="X102" i="8"/>
  <c r="X103" i="8"/>
  <c r="X108" i="8"/>
  <c r="AA130" i="8"/>
  <c r="AA67" i="8"/>
  <c r="AA68" i="8"/>
  <c r="AA69" i="8"/>
  <c r="AA72" i="8"/>
  <c r="X131" i="8"/>
  <c r="X132" i="8"/>
  <c r="X133" i="8"/>
  <c r="E95" i="8"/>
  <c r="E96" i="8"/>
  <c r="E97" i="8"/>
  <c r="E100" i="8"/>
  <c r="E131" i="8"/>
  <c r="D94" i="8"/>
  <c r="W108" i="8"/>
  <c r="W114" i="8"/>
  <c r="D131" i="8"/>
  <c r="D132" i="8"/>
  <c r="D133" i="8"/>
  <c r="G114" i="8"/>
  <c r="G108" i="8"/>
  <c r="L108" i="8"/>
  <c r="L114" i="8"/>
  <c r="S114" i="8"/>
  <c r="S108" i="8"/>
  <c r="AE114" i="8"/>
  <c r="AE108" i="8"/>
  <c r="AD108" i="8"/>
  <c r="AD114" i="8"/>
  <c r="F108" i="8"/>
  <c r="F114" i="8"/>
  <c r="V114" i="8"/>
  <c r="V108" i="8"/>
  <c r="Z108" i="8"/>
  <c r="Z114" i="8"/>
  <c r="U108" i="8"/>
  <c r="U114" i="8"/>
  <c r="N108" i="8"/>
  <c r="U101" i="8"/>
  <c r="X114" i="8"/>
  <c r="N101" i="8"/>
  <c r="P135" i="8"/>
  <c r="P136" i="8"/>
  <c r="P139" i="8"/>
  <c r="AF135" i="8"/>
  <c r="AF136" i="8"/>
  <c r="AF139" i="8"/>
  <c r="AB102" i="8"/>
  <c r="AB103" i="8"/>
  <c r="Z135" i="8"/>
  <c r="Z136" i="8"/>
  <c r="Z139" i="8"/>
  <c r="O135" i="8"/>
  <c r="O136" i="8"/>
  <c r="O139" i="8"/>
  <c r="Q131" i="8"/>
  <c r="Q132" i="8"/>
  <c r="Q133" i="8"/>
  <c r="T94" i="8"/>
  <c r="AF102" i="8"/>
  <c r="AF103" i="8"/>
  <c r="AF101" i="8"/>
  <c r="J94" i="8"/>
  <c r="I94" i="8"/>
  <c r="H94" i="8"/>
  <c r="R135" i="8"/>
  <c r="R136" i="8"/>
  <c r="R139" i="8"/>
  <c r="AC131" i="8"/>
  <c r="AC132" i="8"/>
  <c r="AC133" i="8"/>
  <c r="AB135" i="8"/>
  <c r="AB136" i="8"/>
  <c r="AB139" i="8"/>
  <c r="X135" i="8"/>
  <c r="X136" i="8"/>
  <c r="X139" i="8"/>
  <c r="J131" i="8"/>
  <c r="J132" i="8"/>
  <c r="J133" i="8"/>
  <c r="Y94" i="8"/>
  <c r="U135" i="8"/>
  <c r="U136" i="8"/>
  <c r="U139" i="8"/>
  <c r="AC94" i="8"/>
  <c r="R96" i="8"/>
  <c r="R97" i="8"/>
  <c r="R100" i="8"/>
  <c r="R95" i="8"/>
  <c r="Q94" i="8"/>
  <c r="T131" i="8"/>
  <c r="AA94" i="8"/>
  <c r="I131" i="8"/>
  <c r="I132" i="8"/>
  <c r="I133" i="8"/>
  <c r="H131" i="8"/>
  <c r="F135" i="8"/>
  <c r="F136" i="8"/>
  <c r="F139" i="8"/>
  <c r="AG94" i="8"/>
  <c r="K94" i="8"/>
  <c r="M102" i="8"/>
  <c r="M103" i="8"/>
  <c r="X101" i="8"/>
  <c r="Y131" i="8"/>
  <c r="AG131" i="8"/>
  <c r="AA131" i="8"/>
  <c r="M135" i="8"/>
  <c r="M136" i="8"/>
  <c r="M139" i="8"/>
  <c r="P101" i="8"/>
  <c r="P102" i="8"/>
  <c r="P103" i="8"/>
  <c r="O102" i="8"/>
  <c r="O103" i="8"/>
  <c r="O101" i="8"/>
  <c r="K131" i="8"/>
  <c r="K132" i="8"/>
  <c r="K133" i="8"/>
  <c r="N132" i="8"/>
  <c r="N133" i="8"/>
  <c r="N135" i="8"/>
  <c r="N136" i="8"/>
  <c r="N139" i="8"/>
  <c r="E132" i="8"/>
  <c r="E133" i="8"/>
  <c r="E135" i="8"/>
  <c r="E136" i="8"/>
  <c r="E139" i="8"/>
  <c r="E101" i="8"/>
  <c r="E102" i="8"/>
  <c r="E103" i="8"/>
  <c r="D135" i="8"/>
  <c r="D96" i="8"/>
  <c r="D97" i="8"/>
  <c r="D100" i="8"/>
  <c r="D95" i="8"/>
  <c r="Q96" i="8"/>
  <c r="Q97" i="8"/>
  <c r="Q100" i="8"/>
  <c r="Q95" i="8"/>
  <c r="Q135" i="8"/>
  <c r="Q136" i="8"/>
  <c r="Q139" i="8"/>
  <c r="Y95" i="8"/>
  <c r="Y96" i="8"/>
  <c r="Y97" i="8"/>
  <c r="Y100" i="8"/>
  <c r="R102" i="8"/>
  <c r="R103" i="8"/>
  <c r="R101" i="8"/>
  <c r="P108" i="8"/>
  <c r="P114" i="8"/>
  <c r="J135" i="8"/>
  <c r="J136" i="8"/>
  <c r="J139" i="8"/>
  <c r="H96" i="8"/>
  <c r="H97" i="8"/>
  <c r="H100" i="8"/>
  <c r="H95" i="8"/>
  <c r="AF114" i="8"/>
  <c r="AF108" i="8"/>
  <c r="AB114" i="8"/>
  <c r="AB108" i="8"/>
  <c r="AG132" i="8"/>
  <c r="AG133" i="8"/>
  <c r="AG135" i="8"/>
  <c r="AG136" i="8"/>
  <c r="AG139" i="8"/>
  <c r="Y132" i="8"/>
  <c r="Y133" i="8"/>
  <c r="Y135" i="8"/>
  <c r="AG95" i="8"/>
  <c r="AG96" i="8"/>
  <c r="AG97" i="8"/>
  <c r="AG100" i="8"/>
  <c r="AA95" i="8"/>
  <c r="AA96" i="8"/>
  <c r="AA97" i="8"/>
  <c r="AA100" i="8"/>
  <c r="O108" i="8"/>
  <c r="O114" i="8"/>
  <c r="T132" i="8"/>
  <c r="T133" i="8"/>
  <c r="T135" i="8"/>
  <c r="T136" i="8"/>
  <c r="T139" i="8"/>
  <c r="AC95" i="8"/>
  <c r="AC96" i="8"/>
  <c r="AC97" i="8"/>
  <c r="AC100" i="8"/>
  <c r="K96" i="8"/>
  <c r="K97" i="8"/>
  <c r="K100" i="8"/>
  <c r="K95" i="8"/>
  <c r="H135" i="8"/>
  <c r="H136" i="8"/>
  <c r="H139" i="8"/>
  <c r="T95" i="8"/>
  <c r="T96" i="8"/>
  <c r="T97" i="8"/>
  <c r="T100" i="8"/>
  <c r="I135" i="8"/>
  <c r="I136" i="8"/>
  <c r="I139" i="8"/>
  <c r="J95" i="8"/>
  <c r="J96" i="8"/>
  <c r="J97" i="8"/>
  <c r="J100" i="8"/>
  <c r="M108" i="8"/>
  <c r="M114" i="8"/>
  <c r="I95" i="8"/>
  <c r="I96" i="8"/>
  <c r="I97" i="8"/>
  <c r="I100" i="8"/>
  <c r="K135" i="8"/>
  <c r="K136" i="8"/>
  <c r="K139" i="8"/>
  <c r="AA132" i="8"/>
  <c r="AA133" i="8"/>
  <c r="AA135" i="8"/>
  <c r="AA136" i="8"/>
  <c r="AA139" i="8"/>
  <c r="H132" i="8"/>
  <c r="H133" i="8"/>
  <c r="AC135" i="8"/>
  <c r="AC136" i="8"/>
  <c r="AC139" i="8"/>
  <c r="E114" i="8"/>
  <c r="E108" i="8"/>
  <c r="D136" i="8"/>
  <c r="D139" i="8"/>
  <c r="D140" i="8"/>
  <c r="D101" i="8"/>
  <c r="D102" i="8"/>
  <c r="Y136" i="8"/>
  <c r="Y139" i="8"/>
  <c r="J18" i="7"/>
  <c r="AA101" i="8"/>
  <c r="AA102" i="8"/>
  <c r="AA103" i="8"/>
  <c r="K102" i="8"/>
  <c r="K103" i="8"/>
  <c r="K101" i="8"/>
  <c r="AG101" i="8"/>
  <c r="AG102" i="8"/>
  <c r="AG103" i="8"/>
  <c r="Y101" i="8"/>
  <c r="Y102" i="8"/>
  <c r="Y103" i="8"/>
  <c r="H101" i="8"/>
  <c r="H102" i="8"/>
  <c r="H103" i="8"/>
  <c r="AC101" i="8"/>
  <c r="AC102" i="8"/>
  <c r="AC103" i="8"/>
  <c r="T101" i="8"/>
  <c r="T102" i="8"/>
  <c r="T103" i="8"/>
  <c r="J101" i="8"/>
  <c r="J102" i="8"/>
  <c r="J103" i="8"/>
  <c r="J19" i="7"/>
  <c r="I101" i="8"/>
  <c r="I102" i="8"/>
  <c r="I103" i="8"/>
  <c r="Q101" i="8"/>
  <c r="Q102" i="8"/>
  <c r="Q103" i="8"/>
  <c r="R108" i="8"/>
  <c r="R114" i="8"/>
  <c r="D103" i="8"/>
  <c r="E140" i="8"/>
  <c r="D141" i="8"/>
  <c r="J17" i="7"/>
  <c r="J108" i="8"/>
  <c r="J114" i="8"/>
  <c r="T108" i="8"/>
  <c r="T114" i="8"/>
  <c r="AG114" i="8"/>
  <c r="AG108" i="8"/>
  <c r="Q108" i="8"/>
  <c r="Q114" i="8"/>
  <c r="AC108" i="8"/>
  <c r="AC114" i="8"/>
  <c r="J16" i="7"/>
  <c r="I114" i="8"/>
  <c r="I108" i="8"/>
  <c r="K108" i="8"/>
  <c r="K114" i="8"/>
  <c r="AA108" i="8"/>
  <c r="AA114" i="8"/>
  <c r="H108" i="8"/>
  <c r="H114" i="8"/>
  <c r="J11" i="7"/>
  <c r="Y108" i="8"/>
  <c r="Y114" i="8"/>
  <c r="F140" i="8"/>
  <c r="E141" i="8"/>
  <c r="D108" i="8"/>
  <c r="D109" i="8"/>
  <c r="D114" i="8"/>
  <c r="D115" i="8"/>
  <c r="J24" i="7"/>
  <c r="D110" i="8"/>
  <c r="E109" i="8"/>
  <c r="E115" i="8"/>
  <c r="D116" i="8"/>
  <c r="F141" i="8"/>
  <c r="G140" i="8"/>
  <c r="G141" i="8"/>
  <c r="H140" i="8"/>
  <c r="F115" i="8"/>
  <c r="E116" i="8"/>
  <c r="F109" i="8"/>
  <c r="E110" i="8"/>
  <c r="F110" i="8"/>
  <c r="G109" i="8"/>
  <c r="F116" i="8"/>
  <c r="G115" i="8"/>
  <c r="H141" i="8"/>
  <c r="I140" i="8"/>
  <c r="I141" i="8"/>
  <c r="J140" i="8"/>
  <c r="H115" i="8"/>
  <c r="G116" i="8"/>
  <c r="H109" i="8"/>
  <c r="G110" i="8"/>
  <c r="H110" i="8"/>
  <c r="I109" i="8"/>
  <c r="H116" i="8"/>
  <c r="I115" i="8"/>
  <c r="K140" i="8"/>
  <c r="J141" i="8"/>
  <c r="J109" i="8"/>
  <c r="I110" i="8"/>
  <c r="L140" i="8"/>
  <c r="K141" i="8"/>
  <c r="I116" i="8"/>
  <c r="J115" i="8"/>
  <c r="K109" i="8"/>
  <c r="J110" i="8"/>
  <c r="K115" i="8"/>
  <c r="J116" i="8"/>
  <c r="M140" i="8"/>
  <c r="L141" i="8"/>
  <c r="L109" i="8"/>
  <c r="K110" i="8"/>
  <c r="M141" i="8"/>
  <c r="N140" i="8"/>
  <c r="L115" i="8"/>
  <c r="K116" i="8"/>
  <c r="M109" i="8"/>
  <c r="L110" i="8"/>
  <c r="M115" i="8"/>
  <c r="L116" i="8"/>
  <c r="N141" i="8"/>
  <c r="O140" i="8"/>
  <c r="N109" i="8"/>
  <c r="M110" i="8"/>
  <c r="O141" i="8"/>
  <c r="P140" i="8"/>
  <c r="M116" i="8"/>
  <c r="N115" i="8"/>
  <c r="Q140" i="8"/>
  <c r="P141" i="8"/>
  <c r="O115" i="8"/>
  <c r="N116" i="8"/>
  <c r="O109" i="8"/>
  <c r="N110" i="8"/>
  <c r="P109" i="8"/>
  <c r="O110" i="8"/>
  <c r="O116" i="8"/>
  <c r="P115" i="8"/>
  <c r="Q141" i="8"/>
  <c r="R140" i="8"/>
  <c r="R141" i="8"/>
  <c r="S140" i="8"/>
  <c r="Q115" i="8"/>
  <c r="P116" i="8"/>
  <c r="Q109" i="8"/>
  <c r="P110" i="8"/>
  <c r="R109" i="8"/>
  <c r="Q110" i="8"/>
  <c r="R115" i="8"/>
  <c r="Q116" i="8"/>
  <c r="S141" i="8"/>
  <c r="T140" i="8"/>
  <c r="U140" i="8"/>
  <c r="T141" i="8"/>
  <c r="R110" i="8"/>
  <c r="S109" i="8"/>
  <c r="S115" i="8"/>
  <c r="R116" i="8"/>
  <c r="V140" i="8"/>
  <c r="U141" i="8"/>
  <c r="T115" i="8"/>
  <c r="S116" i="8"/>
  <c r="S110" i="8"/>
  <c r="T109" i="8"/>
  <c r="V141" i="8"/>
  <c r="W140" i="8"/>
  <c r="U109" i="8"/>
  <c r="T110" i="8"/>
  <c r="U115" i="8"/>
  <c r="T116" i="8"/>
  <c r="U116" i="8"/>
  <c r="V115" i="8"/>
  <c r="U110" i="8"/>
  <c r="V109" i="8"/>
  <c r="X140" i="8"/>
  <c r="W141" i="8"/>
  <c r="X141" i="8"/>
  <c r="Y140" i="8"/>
  <c r="V110" i="8"/>
  <c r="W109" i="8"/>
  <c r="V116" i="8"/>
  <c r="W115" i="8"/>
  <c r="Z140" i="8"/>
  <c r="Y141" i="8"/>
  <c r="W110" i="8"/>
  <c r="X109" i="8"/>
  <c r="X115" i="8"/>
  <c r="W116" i="8"/>
  <c r="AA140" i="8"/>
  <c r="Z141" i="8"/>
  <c r="Y115" i="8"/>
  <c r="X116" i="8"/>
  <c r="Y109" i="8"/>
  <c r="X110" i="8"/>
  <c r="AB140" i="8"/>
  <c r="AA141" i="8"/>
  <c r="Z109" i="8"/>
  <c r="Y110" i="8"/>
  <c r="Z115" i="8"/>
  <c r="Y116" i="8"/>
  <c r="AB141" i="8"/>
  <c r="AC140" i="8"/>
  <c r="AA115" i="8"/>
  <c r="Z116" i="8"/>
  <c r="AA109" i="8"/>
  <c r="Z110" i="8"/>
  <c r="AA110" i="8"/>
  <c r="AB109" i="8"/>
  <c r="AB115" i="8"/>
  <c r="AA116" i="8"/>
  <c r="AC141" i="8"/>
  <c r="AD140" i="8"/>
  <c r="AD141" i="8"/>
  <c r="AE140" i="8"/>
  <c r="AB116" i="8"/>
  <c r="AC115" i="8"/>
  <c r="AB110" i="8"/>
  <c r="AC109" i="8"/>
  <c r="AC116" i="8"/>
  <c r="AD115" i="8"/>
  <c r="AC110" i="8"/>
  <c r="AD109" i="8"/>
  <c r="AF140" i="8"/>
  <c r="AE141" i="8"/>
  <c r="AE115" i="8"/>
  <c r="AD116" i="8"/>
  <c r="AF141" i="8"/>
  <c r="AG140" i="8"/>
  <c r="AG141" i="8"/>
  <c r="D142" i="8"/>
  <c r="J22" i="7"/>
  <c r="AD110" i="8"/>
  <c r="AE109" i="8"/>
  <c r="AE110" i="8"/>
  <c r="AF109" i="8"/>
  <c r="AE116" i="8"/>
  <c r="AF115" i="8"/>
  <c r="AG115" i="8"/>
  <c r="AG116" i="8"/>
  <c r="AF116" i="8"/>
  <c r="AF110" i="8"/>
  <c r="AG109" i="8"/>
  <c r="AG110" i="8"/>
  <c r="D111" i="8"/>
  <c r="J21" i="7"/>
  <c r="D117" i="8"/>
</calcChain>
</file>

<file path=xl/sharedStrings.xml><?xml version="1.0" encoding="utf-8"?>
<sst xmlns="http://schemas.openxmlformats.org/spreadsheetml/2006/main" count="314" uniqueCount="192">
  <si>
    <t>Year</t>
  </si>
  <si>
    <t>Degradation (%/year)</t>
  </si>
  <si>
    <t>Inflation Rate</t>
  </si>
  <si>
    <t>Real Discount Rate</t>
  </si>
  <si>
    <t>PropertyTax</t>
  </si>
  <si>
    <t>Insurance</t>
  </si>
  <si>
    <t>Federal Tax</t>
  </si>
  <si>
    <t>State Tax</t>
  </si>
  <si>
    <t>Effective Tax Rate</t>
  </si>
  <si>
    <t>Analysis Period</t>
  </si>
  <si>
    <t>Intermediate Values</t>
  </si>
  <si>
    <t>Amount</t>
  </si>
  <si>
    <t>Term</t>
  </si>
  <si>
    <t>Rate</t>
  </si>
  <si>
    <t>Interest Payment</t>
  </si>
  <si>
    <t>Nominal Discount Rate</t>
  </si>
  <si>
    <t>First Year Annual Output (kWh)</t>
  </si>
  <si>
    <t>Loan (Debt) Percent</t>
  </si>
  <si>
    <t>Depreciation</t>
  </si>
  <si>
    <t>Incentives</t>
  </si>
  <si>
    <t>Federal</t>
  </si>
  <si>
    <t>State</t>
  </si>
  <si>
    <t>$</t>
  </si>
  <si>
    <t>$/W</t>
  </si>
  <si>
    <t>ITC, Federal</t>
  </si>
  <si>
    <t>%</t>
  </si>
  <si>
    <t>ITC, State</t>
  </si>
  <si>
    <t>Escal.</t>
  </si>
  <si>
    <t>PTC, Federal</t>
  </si>
  <si>
    <t>$/kwh</t>
  </si>
  <si>
    <t>years</t>
  </si>
  <si>
    <t>PTC, State</t>
  </si>
  <si>
    <t>PBI, Federal</t>
  </si>
  <si>
    <t>PBI, State</t>
  </si>
  <si>
    <t>PBI, Other</t>
  </si>
  <si>
    <t>Credit Basis - State</t>
  </si>
  <si>
    <t>x</t>
  </si>
  <si>
    <t>PBI, Utility</t>
  </si>
  <si>
    <t>Federal CBI</t>
  </si>
  <si>
    <t>State CBI</t>
  </si>
  <si>
    <t>Utility CBI</t>
  </si>
  <si>
    <t>Other CBI</t>
  </si>
  <si>
    <t>Credit Basis - Fed</t>
  </si>
  <si>
    <t>Maximum</t>
  </si>
  <si>
    <t>Total Installed Cost</t>
  </si>
  <si>
    <t>Fixed O&amp;M ($/kW-yr)</t>
  </si>
  <si>
    <t>Fixed O&amp;M Real Esc.</t>
  </si>
  <si>
    <t>Variable O&amp;M Real Esc.</t>
  </si>
  <si>
    <t>Tax Effect on Equity (Federal)</t>
  </si>
  <si>
    <t>Tax Effect on Equity (State)</t>
  </si>
  <si>
    <t>State and Federal Tax Savings (Liability)</t>
  </si>
  <si>
    <t>Income Taxes</t>
  </si>
  <si>
    <t>Production Tax Credit</t>
  </si>
  <si>
    <t>Investment Tax Credit</t>
  </si>
  <si>
    <t>Tax Savings (Liability)</t>
  </si>
  <si>
    <t>State Tax Savings (Liability)</t>
  </si>
  <si>
    <t>Property Taxes</t>
  </si>
  <si>
    <t>Debt Funds</t>
  </si>
  <si>
    <t>Equity Funds</t>
  </si>
  <si>
    <t>Total Capital Investment</t>
  </si>
  <si>
    <t>Cash Available Before Debt</t>
  </si>
  <si>
    <t>Debt Interest Payment</t>
  </si>
  <si>
    <t>Debt Repayment</t>
  </si>
  <si>
    <t>Total Debt Payment</t>
  </si>
  <si>
    <t>Investment Based Incentives (IBI)</t>
  </si>
  <si>
    <t>Federal IBI</t>
  </si>
  <si>
    <t>State IBI</t>
  </si>
  <si>
    <t>Utility IBI</t>
  </si>
  <si>
    <t>Other IBI</t>
  </si>
  <si>
    <t>Capacity Based Incentives (CBI)</t>
  </si>
  <si>
    <t>Performance Based Incentives (PBI)</t>
  </si>
  <si>
    <t>Federal PBI</t>
  </si>
  <si>
    <t>State PBI</t>
  </si>
  <si>
    <t>Utility PBI</t>
  </si>
  <si>
    <t>Other PBI</t>
  </si>
  <si>
    <t>Operating Expenses</t>
  </si>
  <si>
    <t>Financing</t>
  </si>
  <si>
    <t>Deductable Expenses</t>
  </si>
  <si>
    <t>After Tax Net Equity Cost Flow</t>
  </si>
  <si>
    <t>After Tax Cash Flow</t>
  </si>
  <si>
    <t>Total Incentive Income - Deductions</t>
  </si>
  <si>
    <t>Total Taxable Incentive Income - Deductions</t>
  </si>
  <si>
    <t>non-discounted payback (includes expenses)</t>
  </si>
  <si>
    <t>payback cash flow (including expenses)</t>
  </si>
  <si>
    <t>cummulative payback cash flow (including expenses)</t>
  </si>
  <si>
    <t>payback cashflow  (excluding expenses)</t>
  </si>
  <si>
    <t>cummulative payback cashflow (excluding expenses)</t>
  </si>
  <si>
    <t>Payback - expenses included</t>
  </si>
  <si>
    <t>Payback - expenses excluded</t>
  </si>
  <si>
    <t>System Size (kW)</t>
  </si>
  <si>
    <t>Heat Rate (MMBtus/MWh)</t>
  </si>
  <si>
    <t>Fuel Cost ($/MMBtu)</t>
  </si>
  <si>
    <t>Fuel Cost Real Esc.</t>
  </si>
  <si>
    <t>Variable O&amp;M ($/MWh)</t>
  </si>
  <si>
    <t>Fixed (Annual) O&amp;M ($/yr)</t>
  </si>
  <si>
    <t>Adjusted  Installed Costs</t>
  </si>
  <si>
    <t>First Costs</t>
  </si>
  <si>
    <t>Results LCOE (¢/kWh)</t>
  </si>
  <si>
    <t>Real</t>
  </si>
  <si>
    <t>Nominal</t>
  </si>
  <si>
    <t>Real w/o Incentives</t>
  </si>
  <si>
    <t>Nominal w/o incentives</t>
  </si>
  <si>
    <t>Without Incentives</t>
  </si>
  <si>
    <t>After Tax Cost Flow</t>
  </si>
  <si>
    <t>State Income Taxes</t>
  </si>
  <si>
    <t>Federal Income Taxes</t>
  </si>
  <si>
    <t>State Taxable income</t>
  </si>
  <si>
    <t>Federal Taxable Income</t>
  </si>
  <si>
    <t>Results Payback (years)</t>
  </si>
  <si>
    <t>No Incentives</t>
  </si>
  <si>
    <t>Payback Fraction</t>
  </si>
  <si>
    <t>non-discounted payback (excludes expenses)</t>
  </si>
  <si>
    <t>Fixed (Annual) O&amp;M Real Esc.</t>
  </si>
  <si>
    <t>NPV(Nominal,Output))</t>
  </si>
  <si>
    <t>NPV(Real,Output))</t>
  </si>
  <si>
    <t>CBI, Utility</t>
  </si>
  <si>
    <t>CBI, Federal</t>
  </si>
  <si>
    <t>CBI, State</t>
  </si>
  <si>
    <t>CBI, Other</t>
  </si>
  <si>
    <t>Results NPV (nominal dollars)</t>
  </si>
  <si>
    <t>NPV</t>
  </si>
  <si>
    <t>NPV(Nominal,Costflow))</t>
  </si>
  <si>
    <t>IBI, Federal</t>
  </si>
  <si>
    <t>IBI, State</t>
  </si>
  <si>
    <t>IBI, Utility</t>
  </si>
  <si>
    <t>IBI, Other</t>
  </si>
  <si>
    <t>Energy (kWh)</t>
  </si>
  <si>
    <t>Base Case Cash Flow</t>
  </si>
  <si>
    <t>Energy Value ($)</t>
  </si>
  <si>
    <t>Fixed O &amp; M Annual</t>
  </si>
  <si>
    <t>Fixed O &amp; M</t>
  </si>
  <si>
    <t>Variable O&amp;M</t>
  </si>
  <si>
    <t>Operating Costs</t>
  </si>
  <si>
    <t>Fuel O &amp; M</t>
  </si>
  <si>
    <t xml:space="preserve">  Fixed O &amp; M Annual (Escalated)</t>
  </si>
  <si>
    <t xml:space="preserve">  Fixed O &amp; M Annual (Schedule)</t>
  </si>
  <si>
    <t xml:space="preserve">  Fixed O &amp; M (Escalated)</t>
  </si>
  <si>
    <t xml:space="preserve">  Fixed O &amp; M (Schedule)</t>
  </si>
  <si>
    <t xml:space="preserve">  Variable O&amp;M (Escalated)</t>
  </si>
  <si>
    <t xml:space="preserve">  Variable O&amp;M (Schedule)</t>
  </si>
  <si>
    <t xml:space="preserve">  Fuel O &amp; M (Escalated)</t>
  </si>
  <si>
    <t xml:space="preserve">  Fuel O &amp; M (Schedule)</t>
  </si>
  <si>
    <t>Net Salvage Value</t>
  </si>
  <si>
    <t>Salvage Value</t>
  </si>
  <si>
    <t>Property Assesed Value</t>
  </si>
  <si>
    <t>End of Analysis Period Value</t>
  </si>
  <si>
    <t>Property Tax</t>
  </si>
  <si>
    <t>Assessed Percent</t>
  </si>
  <si>
    <t>Asssessed Value</t>
  </si>
  <si>
    <t>Assessed Value Decline</t>
  </si>
  <si>
    <t xml:space="preserve">  Availability</t>
  </si>
  <si>
    <t xml:space="preserve">  Degradation</t>
  </si>
  <si>
    <t xml:space="preserve">  System Output (kWh) (from SAM)</t>
  </si>
  <si>
    <t xml:space="preserve">    Degradation (Single Input)</t>
  </si>
  <si>
    <t xml:space="preserve">    Degradation (Schedule)</t>
  </si>
  <si>
    <t xml:space="preserve">     Availability (Schedule)</t>
  </si>
  <si>
    <t xml:space="preserve">     Availability (Single Input)</t>
  </si>
  <si>
    <t>Availability (year 1)</t>
  </si>
  <si>
    <t>Depreciation Schedule (%)</t>
  </si>
  <si>
    <t>Depreciation Basis - Fed</t>
  </si>
  <si>
    <t>Depreciation Basis - State</t>
  </si>
  <si>
    <t>Color key:</t>
  </si>
  <si>
    <t xml:space="preserve"> Value that appears in the SAM cash flow</t>
  </si>
  <si>
    <t xml:space="preserve"> Intermediate values that do not appear in the cash flow that SAM uses internally for calculations.</t>
  </si>
  <si>
    <t xml:space="preserve"> Note that does not appear in the SAM cash flow</t>
  </si>
  <si>
    <r>
      <t xml:space="preserve">  </t>
    </r>
    <r>
      <rPr>
        <b/>
        <sz val="10"/>
        <rFont val="Arial"/>
        <family val="2"/>
      </rPr>
      <t>Note.</t>
    </r>
    <r>
      <rPr>
        <sz val="10"/>
        <rFont val="Arial"/>
        <family val="2"/>
      </rPr>
      <t xml:space="preserve"> SAM Calculates "Energy Value" for each hour using the inputs from the Utility Rates page. This spreadsheet does not display hourly data, so the hourly energy values are omitted here.</t>
    </r>
  </si>
  <si>
    <t>Deductible Expenses</t>
  </si>
  <si>
    <t>Values fron tax and cash incentives input pages (ok to change values in white cells)</t>
  </si>
  <si>
    <t>Income tax and depreciation implications (x = yes, blank = no)</t>
  </si>
  <si>
    <t>First Year Amount</t>
  </si>
  <si>
    <t>Taxable?</t>
  </si>
  <si>
    <t>Reduces Depreciation basis?</t>
  </si>
  <si>
    <t>Type</t>
  </si>
  <si>
    <t>Value</t>
  </si>
  <si>
    <t>Limits</t>
  </si>
  <si>
    <t>Escalation</t>
  </si>
  <si>
    <t>Values from SAM input pages (ok to change values in white cells)</t>
  </si>
  <si>
    <t>System Costs</t>
  </si>
  <si>
    <t>Analysis Parameters</t>
  </si>
  <si>
    <t>Operation and Maintenance</t>
  </si>
  <si>
    <t>Tax and Insurance Rates</t>
  </si>
  <si>
    <t>System and Annual Performance</t>
  </si>
  <si>
    <t>Loan Parameters</t>
  </si>
  <si>
    <t>First Year Annual Fuel Usage (kWh)</t>
  </si>
  <si>
    <t>Biomass Feedstock Cost ($/dt)</t>
  </si>
  <si>
    <t>Biomass Feedstock Real Esc.</t>
  </si>
  <si>
    <t>Coal Feedstock Cost ($/dt)</t>
  </si>
  <si>
    <t>Coal Feedstock Real Esc.</t>
  </si>
  <si>
    <t>First Year Biomass Feedstock Usage (dt)</t>
  </si>
  <si>
    <t>First Year Coal Feedstock Usage (dt)</t>
  </si>
  <si>
    <t>Biomass Feedstock</t>
  </si>
  <si>
    <t>Coal Feedstock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</si>
</sst>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5" formatCode="&quot;$&quot;#,##0.00"/>
  </numFmts>
  <fonts count="2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24"/>
      </patternFill>
    </fill>
    <fill>
      <patternFill patternType="darkGray">
        <fgColor indexed="21"/>
        <bgColor indexed="17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24"/>
      </patternFill>
    </fill>
    <fill>
      <patternFill patternType="solid">
        <fgColor theme="5" tint="0.59999389629810485"/>
        <bgColor indexed="64"/>
      </patternFill>
    </fill>
    <fill>
      <patternFill patternType="darkGray">
        <fgColor indexed="21"/>
        <bgColor theme="6" tint="-0.249977111117893"/>
      </patternFill>
    </fill>
  </fills>
  <borders count="3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theme="3" tint="-0.24994659260841701"/>
      </left>
      <right/>
      <top style="medium">
        <color theme="3" tint="-0.24994659260841701"/>
      </top>
      <bottom/>
      <diagonal/>
    </border>
    <border>
      <left/>
      <right/>
      <top style="medium">
        <color theme="3" tint="-0.24994659260841701"/>
      </top>
      <bottom/>
      <diagonal/>
    </border>
    <border>
      <left/>
      <right style="medium">
        <color theme="3" tint="-0.24994659260841701"/>
      </right>
      <top style="medium">
        <color theme="3" tint="-0.24994659260841701"/>
      </top>
      <bottom/>
      <diagonal/>
    </border>
    <border>
      <left/>
      <right style="medium">
        <color theme="3" tint="-0.24994659260841701"/>
      </right>
      <top/>
      <bottom/>
      <diagonal/>
    </border>
    <border>
      <left style="medium">
        <color theme="3" tint="-0.24994659260841701"/>
      </left>
      <right/>
      <top/>
      <bottom/>
      <diagonal/>
    </border>
    <border>
      <left style="medium">
        <color theme="5" tint="-0.24994659260841701"/>
      </left>
      <right/>
      <top style="medium">
        <color theme="5" tint="-0.24994659260841701"/>
      </top>
      <bottom/>
      <diagonal/>
    </border>
    <border>
      <left/>
      <right style="medium">
        <color theme="5" tint="-0.24994659260841701"/>
      </right>
      <top style="medium">
        <color theme="5" tint="-0.24994659260841701"/>
      </top>
      <bottom/>
      <diagonal/>
    </border>
    <border>
      <left style="medium">
        <color theme="5" tint="-0.24994659260841701"/>
      </left>
      <right/>
      <top/>
      <bottom/>
      <diagonal/>
    </border>
    <border>
      <left/>
      <right style="medium">
        <color theme="5" tint="-0.24994659260841701"/>
      </right>
      <top/>
      <bottom/>
      <diagonal/>
    </border>
    <border>
      <left style="medium">
        <color theme="5" tint="-0.24994659260841701"/>
      </left>
      <right/>
      <top/>
      <bottom style="medium">
        <color theme="5" tint="-0.24994659260841701"/>
      </bottom>
      <diagonal/>
    </border>
    <border>
      <left/>
      <right style="medium">
        <color theme="5" tint="-0.24994659260841701"/>
      </right>
      <top/>
      <bottom style="medium">
        <color theme="5" tint="-0.24994659260841701"/>
      </bottom>
      <diagonal/>
    </border>
    <border>
      <left style="medium">
        <color theme="6" tint="-0.499984740745262"/>
      </left>
      <right/>
      <top style="medium">
        <color theme="6" tint="-0.499984740745262"/>
      </top>
      <bottom/>
      <diagonal/>
    </border>
    <border>
      <left/>
      <right style="medium">
        <color theme="6" tint="-0.499984740745262"/>
      </right>
      <top style="medium">
        <color theme="6" tint="-0.499984740745262"/>
      </top>
      <bottom/>
      <diagonal/>
    </border>
    <border>
      <left style="medium">
        <color theme="6" tint="-0.499984740745262"/>
      </left>
      <right/>
      <top/>
      <bottom/>
      <diagonal/>
    </border>
    <border>
      <left/>
      <right style="medium">
        <color theme="6" tint="-0.499984740745262"/>
      </right>
      <top/>
      <bottom/>
      <diagonal/>
    </border>
    <border>
      <left style="medium">
        <color theme="6" tint="-0.499984740745262"/>
      </left>
      <right/>
      <top/>
      <bottom style="medium">
        <color theme="6" tint="-0.499984740745262"/>
      </bottom>
      <diagonal/>
    </border>
    <border>
      <left/>
      <right style="medium">
        <color theme="6" tint="-0.499984740745262"/>
      </right>
      <top/>
      <bottom style="medium">
        <color theme="6" tint="-0.499984740745262"/>
      </bottom>
      <diagonal/>
    </border>
    <border>
      <left/>
      <right/>
      <top/>
      <bottom style="medium">
        <color theme="3" tint="-0.24994659260841701"/>
      </bottom>
      <diagonal/>
    </border>
    <border>
      <left style="medium">
        <color theme="3" tint="-0.24994659260841701"/>
      </left>
      <right/>
      <top/>
      <bottom style="medium">
        <color theme="3" tint="-0.24994659260841701"/>
      </bottom>
      <diagonal/>
    </border>
    <border>
      <left/>
      <right style="medium">
        <color theme="3" tint="-0.24994659260841701"/>
      </right>
      <top/>
      <bottom style="medium">
        <color theme="3" tint="-0.24994659260841701"/>
      </bottom>
      <diagonal/>
    </border>
  </borders>
  <cellStyleXfs count="49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1" applyNumberFormat="0" applyAlignment="0" applyProtection="0"/>
    <xf numFmtId="0" fontId="9" fillId="21" borderId="2" applyNumberFormat="0" applyAlignment="0" applyProtection="0"/>
    <xf numFmtId="44" fontId="2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0" fontId="16" fillId="0" borderId="6" applyNumberFormat="0" applyFill="0" applyAlignment="0" applyProtection="0"/>
    <xf numFmtId="0" fontId="17" fillId="22" borderId="0" applyNumberFormat="0" applyBorder="0" applyAlignment="0" applyProtection="0"/>
    <xf numFmtId="0" fontId="2" fillId="0" borderId="0"/>
    <xf numFmtId="0" fontId="2" fillId="23" borderId="7" applyNumberFormat="0" applyFont="0" applyAlignment="0" applyProtection="0"/>
    <xf numFmtId="0" fontId="18" fillId="20" borderId="8" applyNumberFormat="0" applyAlignment="0" applyProtection="0"/>
    <xf numFmtId="9" fontId="2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</cellStyleXfs>
  <cellXfs count="160"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Fill="1" applyBorder="1"/>
    <xf numFmtId="0" fontId="2" fillId="0" borderId="0" xfId="0" applyFont="1" applyFill="1" applyBorder="1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4" fillId="0" borderId="0" xfId="0" applyFont="1"/>
    <xf numFmtId="0" fontId="0" fillId="0" borderId="0" xfId="0" applyFill="1" applyBorder="1" applyAlignment="1"/>
    <xf numFmtId="0" fontId="0" fillId="26" borderId="0" xfId="0" applyFill="1"/>
    <xf numFmtId="0" fontId="2" fillId="0" borderId="0" xfId="0" applyFont="1" applyFill="1"/>
    <xf numFmtId="4" fontId="0" fillId="0" borderId="0" xfId="0" applyNumberFormat="1" applyAlignment="1">
      <alignment horizontal="right"/>
    </xf>
    <xf numFmtId="4" fontId="2" fillId="27" borderId="0" xfId="40" applyNumberFormat="1" applyFont="1" applyFill="1" applyAlignment="1">
      <alignment horizontal="right"/>
    </xf>
    <xf numFmtId="4" fontId="2" fillId="0" borderId="0" xfId="40" applyNumberFormat="1" applyAlignment="1">
      <alignment horizontal="right"/>
    </xf>
    <xf numFmtId="4" fontId="25" fillId="28" borderId="0" xfId="40" applyNumberFormat="1" applyFont="1" applyFill="1" applyBorder="1" applyAlignment="1">
      <alignment horizontal="right"/>
    </xf>
    <xf numFmtId="4" fontId="2" fillId="0" borderId="0" xfId="40" applyNumberFormat="1" applyFont="1" applyBorder="1" applyAlignment="1">
      <alignment horizontal="right"/>
    </xf>
    <xf numFmtId="4" fontId="2" fillId="26" borderId="0" xfId="40" applyNumberFormat="1" applyFont="1" applyFill="1" applyBorder="1" applyAlignment="1">
      <alignment horizontal="right"/>
    </xf>
    <xf numFmtId="4" fontId="2" fillId="0" borderId="0" xfId="0" applyNumberFormat="1" applyFont="1" applyAlignment="1">
      <alignment horizontal="right"/>
    </xf>
    <xf numFmtId="4" fontId="0" fillId="0" borderId="0" xfId="0" applyNumberFormat="1" applyFill="1" applyBorder="1" applyAlignment="1">
      <alignment horizontal="right"/>
    </xf>
    <xf numFmtId="4" fontId="0" fillId="0" borderId="0" xfId="0" applyNumberFormat="1" applyBorder="1" applyAlignment="1">
      <alignment horizontal="right"/>
    </xf>
    <xf numFmtId="4" fontId="2" fillId="28" borderId="0" xfId="40" applyNumberFormat="1" applyFont="1" applyFill="1" applyBorder="1" applyAlignment="1">
      <alignment horizontal="right"/>
    </xf>
    <xf numFmtId="4" fontId="2" fillId="27" borderId="0" xfId="40" applyNumberFormat="1" applyFont="1" applyFill="1" applyBorder="1" applyAlignment="1">
      <alignment horizontal="right"/>
    </xf>
    <xf numFmtId="4" fontId="2" fillId="26" borderId="10" xfId="40" applyNumberFormat="1" applyFont="1" applyFill="1" applyBorder="1" applyAlignment="1">
      <alignment horizontal="right"/>
    </xf>
    <xf numFmtId="4" fontId="2" fillId="26" borderId="11" xfId="40" applyNumberFormat="1" applyFont="1" applyFill="1" applyBorder="1" applyAlignment="1">
      <alignment horizontal="right"/>
    </xf>
    <xf numFmtId="4" fontId="2" fillId="0" borderId="0" xfId="40" applyNumberFormat="1" applyFont="1" applyFill="1" applyBorder="1" applyAlignment="1">
      <alignment horizontal="right"/>
    </xf>
    <xf numFmtId="4" fontId="25" fillId="29" borderId="0" xfId="40" applyNumberFormat="1" applyFont="1" applyFill="1" applyBorder="1" applyAlignment="1">
      <alignment horizontal="right"/>
    </xf>
    <xf numFmtId="4" fontId="1" fillId="28" borderId="0" xfId="40" applyNumberFormat="1" applyFont="1" applyFill="1" applyAlignment="1">
      <alignment horizontal="right"/>
    </xf>
    <xf numFmtId="4" fontId="1" fillId="0" borderId="0" xfId="40" applyNumberFormat="1" applyFont="1" applyFill="1" applyAlignment="1">
      <alignment horizontal="right"/>
    </xf>
    <xf numFmtId="4" fontId="2" fillId="0" borderId="0" xfId="40" applyNumberFormat="1" applyFont="1" applyFill="1" applyAlignment="1">
      <alignment horizontal="right"/>
    </xf>
    <xf numFmtId="0" fontId="1" fillId="0" borderId="0" xfId="40" applyFont="1" applyFill="1" applyBorder="1"/>
    <xf numFmtId="0" fontId="1" fillId="0" borderId="0" xfId="40" applyFont="1" applyFill="1" applyBorder="1" applyAlignment="1">
      <alignment horizontal="left"/>
    </xf>
    <xf numFmtId="4" fontId="25" fillId="30" borderId="0" xfId="40" applyNumberFormat="1" applyFont="1" applyFill="1" applyAlignment="1">
      <alignment horizontal="right"/>
    </xf>
    <xf numFmtId="4" fontId="2" fillId="28" borderId="0" xfId="40" applyNumberFormat="1" applyFont="1" applyFill="1" applyAlignment="1">
      <alignment horizontal="right"/>
    </xf>
    <xf numFmtId="0" fontId="2" fillId="0" borderId="0" xfId="40" applyFont="1" applyFill="1" applyBorder="1"/>
    <xf numFmtId="0" fontId="2" fillId="0" borderId="0" xfId="40" applyFont="1" applyFill="1"/>
    <xf numFmtId="0" fontId="2" fillId="0" borderId="0" xfId="40" applyFont="1" applyBorder="1"/>
    <xf numFmtId="0" fontId="1" fillId="0" borderId="0" xfId="40" applyFont="1" applyFill="1"/>
    <xf numFmtId="0" fontId="2" fillId="28" borderId="0" xfId="40" applyFont="1" applyFill="1" applyBorder="1"/>
    <xf numFmtId="0" fontId="2" fillId="0" borderId="0" xfId="40" applyFont="1" applyFill="1" applyAlignment="1">
      <alignment horizontal="center"/>
    </xf>
    <xf numFmtId="0" fontId="2" fillId="0" borderId="0" xfId="40" applyFont="1" applyFill="1" applyBorder="1" applyAlignment="1">
      <alignment horizontal="left" vertical="top"/>
    </xf>
    <xf numFmtId="0" fontId="2" fillId="27" borderId="0" xfId="40" applyFont="1" applyFill="1" applyBorder="1"/>
    <xf numFmtId="0" fontId="2" fillId="27" borderId="0" xfId="40" applyFont="1" applyFill="1" applyBorder="1" applyAlignment="1">
      <alignment horizontal="left"/>
    </xf>
    <xf numFmtId="0" fontId="25" fillId="29" borderId="0" xfId="40" applyFont="1" applyFill="1" applyBorder="1"/>
    <xf numFmtId="0" fontId="2" fillId="28" borderId="0" xfId="40" applyFont="1" applyFill="1" applyBorder="1" applyAlignment="1">
      <alignment horizontal="left" indent="1"/>
    </xf>
    <xf numFmtId="0" fontId="2" fillId="28" borderId="0" xfId="40" applyFont="1" applyFill="1"/>
    <xf numFmtId="0" fontId="25" fillId="30" borderId="0" xfId="40" applyFont="1" applyFill="1"/>
    <xf numFmtId="0" fontId="2" fillId="27" borderId="0" xfId="40" applyFont="1" applyFill="1" applyBorder="1" applyAlignment="1">
      <alignment horizontal="left" indent="1"/>
    </xf>
    <xf numFmtId="0" fontId="2" fillId="27" borderId="0" xfId="40" applyFont="1" applyFill="1"/>
    <xf numFmtId="0" fontId="2" fillId="27" borderId="0" xfId="40" applyFont="1" applyFill="1" applyBorder="1" applyAlignment="1">
      <alignment horizontal="left" indent="4"/>
    </xf>
    <xf numFmtId="0" fontId="2" fillId="27" borderId="0" xfId="40" applyFont="1" applyFill="1" applyBorder="1" applyAlignment="1">
      <alignment horizontal="left" indent="5"/>
    </xf>
    <xf numFmtId="0" fontId="1" fillId="28" borderId="0" xfId="40" applyFont="1" applyFill="1"/>
    <xf numFmtId="0" fontId="2" fillId="26" borderId="12" xfId="40" applyFont="1" applyFill="1" applyBorder="1" applyAlignment="1">
      <alignment horizontal="left" vertical="top"/>
    </xf>
    <xf numFmtId="0" fontId="26" fillId="29" borderId="13" xfId="40" applyFont="1" applyFill="1" applyBorder="1"/>
    <xf numFmtId="0" fontId="26" fillId="29" borderId="14" xfId="40" applyFont="1" applyFill="1" applyBorder="1" applyAlignment="1">
      <alignment horizontal="center"/>
    </xf>
    <xf numFmtId="0" fontId="25" fillId="29" borderId="14" xfId="40" applyFont="1" applyFill="1" applyBorder="1"/>
    <xf numFmtId="0" fontId="25" fillId="29" borderId="15" xfId="40" applyFont="1" applyFill="1" applyBorder="1"/>
    <xf numFmtId="165" fontId="2" fillId="0" borderId="16" xfId="40" applyNumberFormat="1" applyFont="1" applyFill="1" applyBorder="1" applyAlignment="1">
      <alignment horizontal="center"/>
    </xf>
    <xf numFmtId="0" fontId="2" fillId="31" borderId="0" xfId="40" applyNumberFormat="1" applyFont="1" applyFill="1" applyBorder="1" applyAlignment="1">
      <alignment horizontal="center"/>
    </xf>
    <xf numFmtId="10" fontId="2" fillId="31" borderId="0" xfId="40" applyNumberFormat="1" applyFont="1" applyFill="1" applyBorder="1" applyAlignment="1">
      <alignment horizontal="center"/>
    </xf>
    <xf numFmtId="0" fontId="2" fillId="31" borderId="0" xfId="40" applyFont="1" applyFill="1" applyBorder="1" applyAlignment="1">
      <alignment horizontal="center"/>
    </xf>
    <xf numFmtId="165" fontId="2" fillId="31" borderId="16" xfId="40" applyNumberFormat="1" applyFont="1" applyFill="1" applyBorder="1" applyAlignment="1">
      <alignment horizontal="center"/>
    </xf>
    <xf numFmtId="9" fontId="2" fillId="31" borderId="16" xfId="44" applyFont="1" applyFill="1" applyBorder="1" applyAlignment="1">
      <alignment horizontal="center"/>
    </xf>
    <xf numFmtId="7" fontId="2" fillId="31" borderId="16" xfId="29" applyNumberFormat="1" applyFont="1" applyFill="1" applyBorder="1" applyAlignment="1">
      <alignment horizontal="center"/>
    </xf>
    <xf numFmtId="10" fontId="2" fillId="31" borderId="16" xfId="40" applyNumberFormat="1" applyFont="1" applyFill="1" applyBorder="1" applyAlignment="1">
      <alignment horizontal="center"/>
    </xf>
    <xf numFmtId="0" fontId="2" fillId="31" borderId="16" xfId="40" applyFont="1" applyFill="1" applyBorder="1" applyAlignment="1">
      <alignment horizontal="center"/>
    </xf>
    <xf numFmtId="0" fontId="2" fillId="27" borderId="0" xfId="40" applyFont="1" applyFill="1" applyBorder="1"/>
    <xf numFmtId="0" fontId="3" fillId="32" borderId="17" xfId="40" applyFont="1" applyFill="1" applyBorder="1"/>
    <xf numFmtId="0" fontId="3" fillId="32" borderId="0" xfId="40" applyFont="1" applyFill="1" applyBorder="1" applyAlignment="1">
      <alignment horizontal="center"/>
    </xf>
    <xf numFmtId="0" fontId="1" fillId="33" borderId="17" xfId="40" applyFont="1" applyFill="1" applyBorder="1"/>
    <xf numFmtId="0" fontId="1" fillId="33" borderId="0" xfId="40" applyFont="1" applyFill="1" applyBorder="1" applyAlignment="1">
      <alignment horizontal="center"/>
    </xf>
    <xf numFmtId="0" fontId="1" fillId="27" borderId="0" xfId="40" applyFont="1" applyFill="1" applyBorder="1"/>
    <xf numFmtId="0" fontId="2" fillId="27" borderId="0" xfId="40" applyFont="1" applyFill="1" applyBorder="1" applyAlignment="1">
      <alignment horizontal="right"/>
    </xf>
    <xf numFmtId="0" fontId="2" fillId="27" borderId="17" xfId="40" applyFont="1" applyFill="1" applyBorder="1" applyAlignment="1">
      <alignment horizontal="right"/>
    </xf>
    <xf numFmtId="165" fontId="2" fillId="27" borderId="0" xfId="40" applyNumberFormat="1" applyFont="1" applyFill="1" applyBorder="1" applyAlignment="1">
      <alignment horizontal="center"/>
    </xf>
    <xf numFmtId="0" fontId="24" fillId="34" borderId="18" xfId="40" applyFont="1" applyFill="1" applyBorder="1" applyAlignment="1">
      <alignment horizontal="left"/>
    </xf>
    <xf numFmtId="0" fontId="24" fillId="34" borderId="19" xfId="40" applyFont="1" applyFill="1" applyBorder="1" applyAlignment="1">
      <alignment horizontal="right"/>
    </xf>
    <xf numFmtId="0" fontId="2" fillId="35" borderId="20" xfId="40" applyFont="1" applyFill="1" applyBorder="1" applyAlignment="1"/>
    <xf numFmtId="10" fontId="2" fillId="35" borderId="21" xfId="40" applyNumberFormat="1" applyFont="1" applyFill="1" applyBorder="1" applyAlignment="1"/>
    <xf numFmtId="165" fontId="2" fillId="35" borderId="21" xfId="40" applyNumberFormat="1" applyFont="1" applyFill="1" applyBorder="1" applyAlignment="1"/>
    <xf numFmtId="0" fontId="2" fillId="35" borderId="20" xfId="40" applyFont="1" applyFill="1" applyBorder="1"/>
    <xf numFmtId="8" fontId="2" fillId="35" borderId="21" xfId="40" applyNumberFormat="1" applyFont="1" applyFill="1" applyBorder="1" applyAlignment="1"/>
    <xf numFmtId="40" fontId="2" fillId="35" borderId="21" xfId="40" applyNumberFormat="1" applyFont="1" applyFill="1" applyBorder="1"/>
    <xf numFmtId="0" fontId="2" fillId="35" borderId="22" xfId="40" applyFont="1" applyFill="1" applyBorder="1"/>
    <xf numFmtId="40" fontId="2" fillId="35" borderId="23" xfId="40" applyNumberFormat="1" applyFont="1" applyFill="1" applyBorder="1"/>
    <xf numFmtId="0" fontId="3" fillId="36" borderId="24" xfId="40" applyFont="1" applyFill="1" applyBorder="1" applyAlignment="1">
      <alignment horizontal="center"/>
    </xf>
    <xf numFmtId="0" fontId="3" fillId="36" borderId="25" xfId="40" applyFont="1" applyFill="1" applyBorder="1" applyAlignment="1">
      <alignment horizontal="center"/>
    </xf>
    <xf numFmtId="0" fontId="23" fillId="24" borderId="26" xfId="40" applyNumberFormat="1" applyFont="1" applyFill="1" applyBorder="1" applyAlignment="1"/>
    <xf numFmtId="4" fontId="23" fillId="24" borderId="27" xfId="40" applyNumberFormat="1" applyFont="1" applyFill="1" applyBorder="1" applyAlignment="1"/>
    <xf numFmtId="0" fontId="3" fillId="25" borderId="26" xfId="40" applyFont="1" applyFill="1" applyBorder="1" applyAlignment="1">
      <alignment horizontal="left"/>
    </xf>
    <xf numFmtId="0" fontId="3" fillId="25" borderId="27" xfId="40" applyFont="1" applyFill="1" applyBorder="1" applyAlignment="1">
      <alignment horizontal="center"/>
    </xf>
    <xf numFmtId="0" fontId="23" fillId="24" borderId="28" xfId="40" applyNumberFormat="1" applyFont="1" applyFill="1" applyBorder="1" applyAlignment="1"/>
    <xf numFmtId="8" fontId="23" fillId="24" borderId="29" xfId="40" applyNumberFormat="1" applyFont="1" applyFill="1" applyBorder="1" applyAlignment="1"/>
    <xf numFmtId="0" fontId="2" fillId="0" borderId="0" xfId="40" applyFont="1" applyFill="1" applyBorder="1" applyAlignment="1">
      <alignment horizontal="center"/>
    </xf>
    <xf numFmtId="165" fontId="2" fillId="0" borderId="0" xfId="40" applyNumberFormat="1" applyFont="1" applyFill="1" applyBorder="1" applyAlignment="1">
      <alignment horizontal="center"/>
    </xf>
    <xf numFmtId="0" fontId="2" fillId="0" borderId="0" xfId="40" applyFont="1" applyFill="1" applyBorder="1" applyAlignment="1">
      <alignment horizontal="right"/>
    </xf>
    <xf numFmtId="0" fontId="2" fillId="31" borderId="0" xfId="40" applyNumberFormat="1" applyFont="1" applyFill="1" applyBorder="1" applyAlignment="1">
      <alignment horizontal="center"/>
    </xf>
    <xf numFmtId="0" fontId="2" fillId="31" borderId="0" xfId="40" applyFont="1" applyFill="1" applyBorder="1" applyAlignment="1">
      <alignment horizontal="center"/>
    </xf>
    <xf numFmtId="165" fontId="2" fillId="31" borderId="0" xfId="40" applyNumberFormat="1" applyFont="1" applyFill="1" applyBorder="1" applyAlignment="1">
      <alignment horizontal="center"/>
    </xf>
    <xf numFmtId="11" fontId="2" fillId="31" borderId="0" xfId="40" applyNumberFormat="1" applyFont="1" applyFill="1" applyBorder="1" applyAlignment="1">
      <alignment horizontal="center"/>
    </xf>
    <xf numFmtId="165" fontId="2" fillId="31" borderId="16" xfId="40" applyNumberFormat="1" applyFont="1" applyFill="1" applyBorder="1" applyAlignment="1">
      <alignment horizontal="center"/>
    </xf>
    <xf numFmtId="0" fontId="2" fillId="31" borderId="16" xfId="40" applyFont="1" applyFill="1" applyBorder="1" applyAlignment="1">
      <alignment horizontal="center"/>
    </xf>
    <xf numFmtId="0" fontId="2" fillId="31" borderId="30" xfId="40" applyNumberFormat="1" applyFont="1" applyFill="1" applyBorder="1" applyAlignment="1">
      <alignment horizontal="center"/>
    </xf>
    <xf numFmtId="165" fontId="2" fillId="31" borderId="30" xfId="40" applyNumberFormat="1" applyFont="1" applyFill="1" applyBorder="1" applyAlignment="1">
      <alignment horizontal="center"/>
    </xf>
    <xf numFmtId="0" fontId="2" fillId="31" borderId="30" xfId="40" applyFont="1" applyFill="1" applyBorder="1" applyAlignment="1">
      <alignment horizontal="center"/>
    </xf>
    <xf numFmtId="0" fontId="2" fillId="27" borderId="0" xfId="40" applyFont="1" applyFill="1" applyBorder="1"/>
    <xf numFmtId="0" fontId="2" fillId="27" borderId="0" xfId="40" applyFont="1" applyFill="1" applyBorder="1" applyAlignment="1">
      <alignment horizontal="left"/>
    </xf>
    <xf numFmtId="0" fontId="3" fillId="32" borderId="17" xfId="40" applyFont="1" applyFill="1" applyBorder="1"/>
    <xf numFmtId="0" fontId="3" fillId="32" borderId="0" xfId="40" applyFont="1" applyFill="1" applyBorder="1" applyAlignment="1">
      <alignment horizontal="center"/>
    </xf>
    <xf numFmtId="0" fontId="2" fillId="27" borderId="0" xfId="40" applyFont="1" applyFill="1" applyBorder="1" applyAlignment="1">
      <alignment horizontal="right"/>
    </xf>
    <xf numFmtId="165" fontId="2" fillId="27" borderId="0" xfId="40" applyNumberFormat="1" applyFont="1" applyFill="1" applyBorder="1" applyAlignment="1">
      <alignment horizontal="center"/>
    </xf>
    <xf numFmtId="0" fontId="2" fillId="27" borderId="16" xfId="40" applyFont="1" applyFill="1" applyBorder="1"/>
    <xf numFmtId="165" fontId="2" fillId="27" borderId="17" xfId="40" applyNumberFormat="1" applyFont="1" applyFill="1" applyBorder="1" applyAlignment="1">
      <alignment horizontal="center"/>
    </xf>
    <xf numFmtId="165" fontId="2" fillId="27" borderId="0" xfId="40" applyNumberFormat="1" applyFont="1" applyFill="1" applyBorder="1" applyAlignment="1">
      <alignment horizontal="left"/>
    </xf>
    <xf numFmtId="165" fontId="2" fillId="27" borderId="31" xfId="40" applyNumberFormat="1" applyFont="1" applyFill="1" applyBorder="1" applyAlignment="1">
      <alignment horizontal="center"/>
    </xf>
    <xf numFmtId="165" fontId="2" fillId="27" borderId="30" xfId="40" applyNumberFormat="1" applyFont="1" applyFill="1" applyBorder="1" applyAlignment="1">
      <alignment horizontal="left"/>
    </xf>
    <xf numFmtId="0" fontId="2" fillId="27" borderId="0" xfId="29" applyNumberFormat="1" applyFont="1" applyFill="1" applyBorder="1" applyAlignment="1"/>
    <xf numFmtId="0" fontId="2" fillId="27" borderId="30" xfId="29" applyNumberFormat="1" applyFont="1" applyFill="1" applyBorder="1" applyAlignment="1"/>
    <xf numFmtId="0" fontId="2" fillId="27" borderId="0" xfId="40" applyFont="1" applyFill="1" applyBorder="1" applyAlignment="1">
      <alignment horizontal="center"/>
    </xf>
    <xf numFmtId="0" fontId="2" fillId="27" borderId="0" xfId="40" applyNumberFormat="1" applyFont="1" applyFill="1" applyBorder="1" applyAlignment="1">
      <alignment horizontal="center"/>
    </xf>
    <xf numFmtId="0" fontId="2" fillId="27" borderId="16" xfId="40" applyFont="1" applyFill="1" applyBorder="1" applyAlignment="1">
      <alignment horizontal="center"/>
    </xf>
    <xf numFmtId="0" fontId="2" fillId="27" borderId="30" xfId="40" applyFont="1" applyFill="1" applyBorder="1" applyAlignment="1">
      <alignment horizontal="center"/>
    </xf>
    <xf numFmtId="0" fontId="2" fillId="27" borderId="32" xfId="40" applyFont="1" applyFill="1" applyBorder="1" applyAlignment="1">
      <alignment horizontal="center"/>
    </xf>
    <xf numFmtId="0" fontId="0" fillId="0" borderId="0" xfId="0" applyAlignment="1">
      <alignment horizontal="right"/>
    </xf>
    <xf numFmtId="0" fontId="2" fillId="0" borderId="0" xfId="40" applyFont="1" applyAlignment="1">
      <alignment horizontal="right"/>
    </xf>
    <xf numFmtId="0" fontId="2" fillId="0" borderId="0" xfId="40" applyFont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2" fillId="28" borderId="0" xfId="40" applyFont="1" applyFill="1" applyBorder="1" applyAlignment="1">
      <alignment horizontal="right"/>
    </xf>
    <xf numFmtId="0" fontId="2" fillId="26" borderId="10" xfId="40" applyFont="1" applyFill="1" applyBorder="1" applyAlignment="1">
      <alignment horizontal="right"/>
    </xf>
    <xf numFmtId="0" fontId="25" fillId="29" borderId="0" xfId="40" applyFont="1" applyFill="1" applyBorder="1" applyAlignment="1">
      <alignment horizontal="right"/>
    </xf>
    <xf numFmtId="0" fontId="2" fillId="27" borderId="0" xfId="40" applyFont="1" applyFill="1" applyAlignment="1">
      <alignment horizontal="right"/>
    </xf>
    <xf numFmtId="0" fontId="25" fillId="30" borderId="0" xfId="40" applyFont="1" applyFill="1" applyAlignment="1">
      <alignment horizontal="right"/>
    </xf>
    <xf numFmtId="0" fontId="2" fillId="28" borderId="0" xfId="40" applyFont="1" applyFill="1" applyAlignment="1">
      <alignment horizontal="right"/>
    </xf>
    <xf numFmtId="0" fontId="1" fillId="28" borderId="0" xfId="40" applyFont="1" applyFill="1" applyAlignment="1">
      <alignment horizontal="right"/>
    </xf>
    <xf numFmtId="0" fontId="1" fillId="0" borderId="0" xfId="40" applyFont="1" applyFill="1" applyAlignment="1">
      <alignment horizontal="right"/>
    </xf>
    <xf numFmtId="0" fontId="2" fillId="0" borderId="0" xfId="40" applyFont="1" applyFill="1" applyAlignment="1">
      <alignment horizontal="right"/>
    </xf>
    <xf numFmtId="4" fontId="2" fillId="0" borderId="0" xfId="40" applyNumberFormat="1" applyFont="1" applyAlignment="1"/>
    <xf numFmtId="4" fontId="2" fillId="0" borderId="0" xfId="40" applyNumberFormat="1" applyFont="1" applyBorder="1" applyAlignment="1"/>
    <xf numFmtId="0" fontId="1" fillId="0" borderId="0" xfId="40" applyNumberFormat="1" applyFont="1" applyFill="1" applyBorder="1" applyAlignment="1">
      <alignment horizontal="right"/>
    </xf>
    <xf numFmtId="10" fontId="0" fillId="0" borderId="0" xfId="0" applyNumberFormat="1" applyAlignment="1">
      <alignment horizontal="center"/>
    </xf>
    <xf numFmtId="10" fontId="2" fillId="27" borderId="0" xfId="40" applyNumberFormat="1" applyFont="1" applyFill="1" applyBorder="1" applyAlignment="1">
      <alignment horizontal="left" indent="4"/>
    </xf>
    <xf numFmtId="10" fontId="2" fillId="27" borderId="0" xfId="40" applyNumberFormat="1" applyFont="1" applyFill="1" applyBorder="1" applyAlignment="1">
      <alignment horizontal="right"/>
    </xf>
    <xf numFmtId="10" fontId="0" fillId="0" borderId="0" xfId="0" applyNumberFormat="1"/>
    <xf numFmtId="0" fontId="2" fillId="27" borderId="0" xfId="40" applyFont="1" applyFill="1" applyBorder="1" applyAlignment="1">
      <alignment horizontal="right"/>
    </xf>
    <xf numFmtId="9" fontId="2" fillId="31" borderId="16" xfId="44" applyFont="1" applyFill="1" applyBorder="1" applyAlignment="1">
      <alignment horizontal="center"/>
    </xf>
    <xf numFmtId="7" fontId="2" fillId="31" borderId="16" xfId="29" applyNumberFormat="1" applyFont="1" applyFill="1" applyBorder="1" applyAlignment="1">
      <alignment horizontal="center"/>
    </xf>
    <xf numFmtId="0" fontId="2" fillId="27" borderId="0" xfId="40" applyFont="1" applyFill="1" applyBorder="1" applyAlignment="1">
      <alignment horizontal="right"/>
    </xf>
    <xf numFmtId="0" fontId="2" fillId="27" borderId="0" xfId="40" applyFont="1" applyFill="1" applyBorder="1"/>
    <xf numFmtId="0" fontId="2" fillId="31" borderId="16" xfId="40" applyFont="1" applyFill="1" applyBorder="1" applyAlignment="1">
      <alignment horizontal="center"/>
    </xf>
    <xf numFmtId="0" fontId="2" fillId="27" borderId="17" xfId="40" applyFont="1" applyFill="1" applyBorder="1" applyAlignment="1">
      <alignment horizontal="right"/>
    </xf>
    <xf numFmtId="0" fontId="2" fillId="27" borderId="31" xfId="40" applyFont="1" applyFill="1" applyBorder="1" applyAlignment="1">
      <alignment horizontal="right"/>
    </xf>
    <xf numFmtId="0" fontId="2" fillId="27" borderId="0" xfId="40" applyFont="1" applyFill="1" applyBorder="1" applyAlignment="1">
      <alignment horizontal="right"/>
    </xf>
    <xf numFmtId="0" fontId="2" fillId="27" borderId="30" xfId="40" applyFont="1" applyFill="1" applyBorder="1"/>
    <xf numFmtId="10" fontId="2" fillId="31" borderId="0" xfId="40" applyNumberFormat="1" applyFont="1" applyFill="1" applyBorder="1" applyAlignment="1">
      <alignment horizontal="center"/>
    </xf>
    <xf numFmtId="4" fontId="2" fillId="27" borderId="0" xfId="40" applyNumberFormat="1" applyFont="1" applyFill="1" applyBorder="1" applyAlignment="1">
      <alignment horizontal="right"/>
    </xf>
    <xf numFmtId="0" fontId="2" fillId="27" borderId="30" xfId="40" applyFont="1" applyFill="1" applyBorder="1" applyAlignment="1">
      <alignment horizontal="right"/>
    </xf>
    <xf numFmtId="0" fontId="2" fillId="31" borderId="32" xfId="40" applyFont="1" applyFill="1" applyBorder="1" applyAlignment="1">
      <alignment horizontal="center"/>
    </xf>
    <xf numFmtId="0" fontId="2" fillId="27" borderId="0" xfId="40" applyFont="1" applyFill="1" applyBorder="1" applyAlignment="1">
      <alignment horizontal="left" indent="1"/>
    </xf>
    <xf numFmtId="4" fontId="2" fillId="27" borderId="0" xfId="40" applyNumberFormat="1" applyFont="1" applyFill="1" applyBorder="1" applyAlignment="1">
      <alignment horizontal="right"/>
    </xf>
  </cellXfs>
  <cellStyles count="49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Calculation 2" xfId="26"/>
    <cellStyle name="Check Cell 2" xfId="27"/>
    <cellStyle name="Currency 2" xfId="28"/>
    <cellStyle name="Currency 2 2" xfId="29"/>
    <cellStyle name="Currency 3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" xfId="0" builtinId="0"/>
    <cellStyle name="Normal 2" xfId="40"/>
    <cellStyle name="Note 2" xfId="41"/>
    <cellStyle name="Output 2" xfId="42"/>
    <cellStyle name="Percent 2" xfId="43"/>
    <cellStyle name="Percent 2 2" xfId="44"/>
    <cellStyle name="Percent 3" xfId="45"/>
    <cellStyle name="Title 2" xfId="46"/>
    <cellStyle name="Total 2" xfId="47"/>
    <cellStyle name="Warning Text 2" xfId="4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After Tax Cash Flow</a:t>
            </a:r>
          </a:p>
        </c:rich>
      </c:tx>
      <c:layout>
        <c:manualLayout>
          <c:xMode val="edge"/>
          <c:yMode val="edge"/>
          <c:x val="0.39589938481664555"/>
          <c:y val="3.29113846106480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6152695060423"/>
          <c:y val="0.16202531645569621"/>
          <c:w val="0.81230346472011217"/>
          <c:h val="0.713924050632911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'Base Case Cash Flow'!$C$6:$AG$6</c:f>
              <c:strCache>
                <c:ptCount val="1"/>
                <c:pt idx="0">
                  <c:v>0 1 2 3 4 5 6 7 8 9 10 11 12 13 14 15 16 17 18 19 20 21 22 23 24 25 26 27 28 29 30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'Base Case Cash Flow'!$C$6:$AG$6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'Base Case Cash Flow'!$C$103:$AG$103</c:f>
              <c:numCache>
                <c:formatCode>#,##0.00</c:formatCode>
                <c:ptCount val="31"/>
                <c:pt idx="0" formatCode="General">
                  <c:v>0</c:v>
                </c:pt>
                <c:pt idx="1">
                  <c:v>13912.522003327347</c:v>
                </c:pt>
                <c:pt idx="2">
                  <c:v>-1567.6249222399606</c:v>
                </c:pt>
                <c:pt idx="3">
                  <c:v>-1577.5622749821075</c:v>
                </c:pt>
                <c:pt idx="4">
                  <c:v>-1588.0045328206033</c:v>
                </c:pt>
                <c:pt idx="5">
                  <c:v>-1598.9797066595247</c:v>
                </c:pt>
                <c:pt idx="6">
                  <c:v>-1610.5174309721494</c:v>
                </c:pt>
                <c:pt idx="7">
                  <c:v>-1622.6490597879836</c:v>
                </c:pt>
                <c:pt idx="8">
                  <c:v>-1635.4077684033321</c:v>
                </c:pt>
                <c:pt idx="9">
                  <c:v>-1648.8286611579301</c:v>
                </c:pt>
                <c:pt idx="10">
                  <c:v>-1662.9488856406897</c:v>
                </c:pt>
                <c:pt idx="11">
                  <c:v>-1677.8077537093739</c:v>
                </c:pt>
                <c:pt idx="12">
                  <c:v>-1693.4468697320606</c:v>
                </c:pt>
                <c:pt idx="13">
                  <c:v>-1709.9102664827383</c:v>
                </c:pt>
                <c:pt idx="14">
                  <c:v>-1727.2445491492517</c:v>
                </c:pt>
                <c:pt idx="15">
                  <c:v>-1745.4990479393205</c:v>
                </c:pt>
                <c:pt idx="16">
                  <c:v>-1764.7259797994477</c:v>
                </c:pt>
                <c:pt idx="17">
                  <c:v>-1784.9806197924036</c:v>
                </c:pt>
                <c:pt idx="18">
                  <c:v>-1806.3214827116872</c:v>
                </c:pt>
                <c:pt idx="19">
                  <c:v>-1828.8105155460485</c:v>
                </c:pt>
                <c:pt idx="20">
                  <c:v>-1852.5133014438884</c:v>
                </c:pt>
                <c:pt idx="21">
                  <c:v>-1877.4992758663516</c:v>
                </c:pt>
                <c:pt idx="22">
                  <c:v>-1903.8419556591848</c:v>
                </c:pt>
                <c:pt idx="23">
                  <c:v>-1931.6191818172358</c:v>
                </c:pt>
                <c:pt idx="24">
                  <c:v>-1960.9133767618591</c:v>
                </c:pt>
                <c:pt idx="25">
                  <c:v>-1991.8118170006758</c:v>
                </c:pt>
                <c:pt idx="26">
                  <c:v>-2024.4069220912745</c:v>
                </c:pt>
                <c:pt idx="27">
                  <c:v>-2058.7965608856998</c:v>
                </c:pt>
                <c:pt idx="28">
                  <c:v>-2095.0843760911403</c:v>
                </c:pt>
                <c:pt idx="29">
                  <c:v>-2133.3801282443414</c:v>
                </c:pt>
                <c:pt idx="30">
                  <c:v>41.421013656945092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739264"/>
        <c:axId val="158947968"/>
      </c:barChart>
      <c:catAx>
        <c:axId val="13773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4574182170446361"/>
              <c:y val="0.903797230624764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947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8947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Dollars</a:t>
                </a:r>
              </a:p>
            </c:rich>
          </c:tx>
          <c:layout>
            <c:manualLayout>
              <c:xMode val="edge"/>
              <c:yMode val="edge"/>
              <c:x val="2.5236593059936908E-2"/>
              <c:y val="0.458228000092363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739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1</xdr:row>
      <xdr:rowOff>28575</xdr:rowOff>
    </xdr:from>
    <xdr:to>
      <xdr:col>14</xdr:col>
      <xdr:colOff>1038225</xdr:colOff>
      <xdr:row>20</xdr:row>
      <xdr:rowOff>142875</xdr:rowOff>
    </xdr:to>
    <xdr:graphicFrame macro="">
      <xdr:nvGraphicFramePr>
        <xdr:cNvPr id="121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$/@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I228"/>
  <sheetViews>
    <sheetView tabSelected="1" zoomScale="75" zoomScaleNormal="75" workbookViewId="0"/>
  </sheetViews>
  <sheetFormatPr defaultColWidth="15.7109375" defaultRowHeight="12.75" x14ac:dyDescent="0.2"/>
  <cols>
    <col min="1" max="1" width="7" customWidth="1"/>
    <col min="2" max="2" width="11" style="4" customWidth="1"/>
    <col min="3" max="3" width="30.42578125" customWidth="1"/>
    <col min="4" max="4" width="30.42578125" style="4" customWidth="1"/>
    <col min="5" max="5" width="16" customWidth="1"/>
    <col min="6" max="6" width="21.28515625" customWidth="1"/>
    <col min="7" max="7" width="22.42578125" style="4" customWidth="1"/>
    <col min="8" max="8" width="16" customWidth="1"/>
    <col min="9" max="9" width="24.85546875" customWidth="1"/>
    <col min="10" max="10" width="15.42578125" customWidth="1"/>
    <col min="11" max="11" width="28" customWidth="1"/>
    <col min="12" max="34" width="16" customWidth="1"/>
    <col min="35" max="35" width="15.7109375" customWidth="1"/>
  </cols>
  <sheetData>
    <row r="1" spans="2:18" ht="13.5" thickBot="1" x14ac:dyDescent="0.25"/>
    <row r="2" spans="2:18" x14ac:dyDescent="0.2">
      <c r="B2" s="2"/>
      <c r="C2" s="54" t="s">
        <v>176</v>
      </c>
      <c r="D2" s="55"/>
      <c r="E2" s="55"/>
      <c r="F2" s="56"/>
      <c r="G2" s="57"/>
      <c r="H2" s="2"/>
      <c r="I2" s="76" t="s">
        <v>10</v>
      </c>
      <c r="J2" s="77"/>
    </row>
    <row r="3" spans="2:18" x14ac:dyDescent="0.2">
      <c r="B3" s="2"/>
      <c r="C3" s="68" t="s">
        <v>76</v>
      </c>
      <c r="D3" s="69"/>
      <c r="E3" s="72"/>
      <c r="F3" s="68" t="s">
        <v>177</v>
      </c>
      <c r="G3" s="69"/>
      <c r="H3" s="2"/>
      <c r="I3" s="78" t="s">
        <v>8</v>
      </c>
      <c r="J3" s="79">
        <f>inFederalTax+(1-inFederalTax)*inStateTax</f>
        <v>0.33040000000000003</v>
      </c>
      <c r="M3" s="10"/>
    </row>
    <row r="4" spans="2:18" x14ac:dyDescent="0.2">
      <c r="B4" s="2"/>
      <c r="C4" s="70" t="s">
        <v>178</v>
      </c>
      <c r="D4" s="71"/>
      <c r="E4" s="72"/>
      <c r="F4" s="73" t="s">
        <v>44</v>
      </c>
      <c r="G4" s="58">
        <v>27568.959999999999</v>
      </c>
      <c r="H4" s="2"/>
      <c r="I4" s="78" t="s">
        <v>42</v>
      </c>
      <c r="J4" s="80">
        <f>inTotalInstalledCosts-IF(inFedIBIAmtITCBasisFed="x",inFedIBIAmt,0)-IF(inStateIBIAmtITCBasisFed="x",inStateIBIAmt,0)-IF(inUtilityIBIAmtITCBasisFed="x",inUtilityIBIAmt,0)-IF(inOtherIBIAmtITCBasisFed="x",inOtherIBIAmt,0)-IF(inFedIBIITCBasisFed="x",outFedFixed,0)-IF(inStateIBIITCBasisFed="x",outStateFixed,0)-IF(inUtilityIBIITCBasisFed="x",outUtilityFixed,0)-IF(inOtherIBIITCBasisFed="x",outOtherFixed,0)-IF(inFedCBIITCBasisFed="x",outFedBuyDown,0)-IF(inStateCBIITCBasisFed="x",outStateBuyDown,0)-IF(inUtilityCBIITCBasisFed="x",outUtilityBuyDown,0)-IF(inOtherCBIITCBasisFed="x",outOtherBuyDown,0)</f>
        <v>27568.959999999999</v>
      </c>
      <c r="M4" s="10"/>
      <c r="R4" s="3"/>
    </row>
    <row r="5" spans="2:18" s="5" customFormat="1" x14ac:dyDescent="0.2">
      <c r="B5" s="2"/>
      <c r="C5" s="74" t="s">
        <v>9</v>
      </c>
      <c r="D5" s="59">
        <v>30</v>
      </c>
      <c r="E5" s="67"/>
      <c r="F5" s="68" t="s">
        <v>179</v>
      </c>
      <c r="G5" s="69"/>
      <c r="H5" s="2"/>
      <c r="I5" s="78" t="s">
        <v>35</v>
      </c>
      <c r="J5" s="80">
        <f>inTotalInstalledCosts-IF(inFedIBIAmtITCBasisState="x",inFedIBIAmt,0)-IF(inStateIBIAmtITCBasisState="x",inStateIBIAmt,0)-IF(inUtilityIBIAmtITCBasisState="x",inUtilityIBIAmt,0)-IF(inOtherIBIAmtITCBasisState="x",inOtherIBIAmt,0)-IF(inFedIBIITCBasisState="x",outFedFixed,0)-IF(inStateIBIITCBasisState="x",outStateFixed,0)-IF(inUtilityIBIITCBasisState="x",outUtilityFixed,0)-IF(inOtherIBIITCBasisState="x",outOtherFixed,0)-IF(inFedCBIITCBasisState="x",outFedBuyDown,0)-IF(inStateCBIITCBasisState="x",outStateBuyDown,0)-IF(inUtilityCBIITCBasisState="x",outUtilityBuyDown,0)-IF(inOtherCBIITCBasisState="x",outOtherBuyDown,0)</f>
        <v>27568.959999999999</v>
      </c>
      <c r="M5" s="10"/>
      <c r="N5"/>
      <c r="O5"/>
      <c r="R5" s="3"/>
    </row>
    <row r="6" spans="2:18" s="5" customFormat="1" x14ac:dyDescent="0.2">
      <c r="B6" s="2"/>
      <c r="C6" s="74" t="s">
        <v>2</v>
      </c>
      <c r="D6" s="60">
        <v>2.5000000000000001E-2</v>
      </c>
      <c r="E6" s="67"/>
      <c r="F6" s="73" t="s">
        <v>45</v>
      </c>
      <c r="G6" s="62">
        <v>36</v>
      </c>
      <c r="H6" s="2"/>
      <c r="I6" s="78" t="s">
        <v>159</v>
      </c>
      <c r="J6" s="80">
        <f>outFedCreditBasis-IF(inFedITCITCBasisFed="x",0.5*outFedITCAmount,0)-IF(inStateITCITCBasisFed="x",0.5*outStateITCAmount,0)-IF(inFedITCAmtITCBasisFed="x",0.5*inFedITC,0)-IF(inStateITCAmtITCBasisFed="x",0.5*inStateITC,0)</f>
        <v>18433.615999999998</v>
      </c>
      <c r="M6" s="10"/>
      <c r="N6"/>
      <c r="O6"/>
      <c r="R6" s="2"/>
    </row>
    <row r="7" spans="2:18" x14ac:dyDescent="0.2">
      <c r="B7" s="2"/>
      <c r="C7" s="74" t="s">
        <v>3</v>
      </c>
      <c r="D7" s="60">
        <v>5.5E-2</v>
      </c>
      <c r="E7" s="67"/>
      <c r="F7" s="73" t="s">
        <v>46</v>
      </c>
      <c r="G7" s="63">
        <v>0</v>
      </c>
      <c r="H7" s="2"/>
      <c r="I7" s="78" t="s">
        <v>160</v>
      </c>
      <c r="J7" s="80">
        <f>outStateCreditBasis-IF(inFedITCITCBasisState="x",0.5*outFedITCAmount,0)-IF(inStateITCITCBasisState="x",0.5*outStateITCAmount,0)-IF(inFedITCAmtITCBasisState="x",0.5*inFedITC,0)-IF(inStateITCAmtITCBasisState="x",0.5*inStateITC,0)</f>
        <v>18433.615999999998</v>
      </c>
      <c r="M7" s="10"/>
      <c r="R7" s="2"/>
    </row>
    <row r="8" spans="2:18" x14ac:dyDescent="0.2">
      <c r="B8" s="2"/>
      <c r="C8" s="70" t="s">
        <v>180</v>
      </c>
      <c r="D8" s="71"/>
      <c r="E8" s="67"/>
      <c r="F8" s="73" t="s">
        <v>93</v>
      </c>
      <c r="G8" s="64">
        <v>0</v>
      </c>
      <c r="H8" s="2"/>
      <c r="I8" s="78" t="s">
        <v>15</v>
      </c>
      <c r="J8" s="79">
        <f>(1+inRealDiscountRate)*(1+inInflationRate)-1</f>
        <v>8.1374999999999753E-2</v>
      </c>
      <c r="M8" s="10"/>
      <c r="R8" s="2"/>
    </row>
    <row r="9" spans="2:18" x14ac:dyDescent="0.2">
      <c r="B9" s="2"/>
      <c r="C9" s="74" t="s">
        <v>6</v>
      </c>
      <c r="D9" s="60">
        <v>0.28000000000000003</v>
      </c>
      <c r="E9" s="67"/>
      <c r="F9" s="73" t="s">
        <v>47</v>
      </c>
      <c r="G9" s="63">
        <v>0</v>
      </c>
      <c r="H9" s="2"/>
      <c r="I9" s="78" t="s">
        <v>96</v>
      </c>
      <c r="J9" s="80">
        <f>outTotalAdjustedInstalledCosts-outLoanAmount</f>
        <v>0</v>
      </c>
      <c r="M9" s="10"/>
    </row>
    <row r="10" spans="2:18" s="2" customFormat="1" x14ac:dyDescent="0.2">
      <c r="C10" s="74" t="s">
        <v>7</v>
      </c>
      <c r="D10" s="60">
        <v>7.0000000000000007E-2</v>
      </c>
      <c r="E10" s="67"/>
      <c r="F10" s="73" t="s">
        <v>91</v>
      </c>
      <c r="G10" s="64">
        <v>0</v>
      </c>
      <c r="I10" s="78" t="s">
        <v>95</v>
      </c>
      <c r="J10" s="80">
        <f>+inTotalInstalledCosts-(outFedFixed+outStateFixed+outUtilityFixed+outOtherFixed+inFedIBIAmt+inStateIBIAmt+inUtilityIBIAmt+inOtherIBIAmt)-(outFedBuyDown+outStateBuyDown+outUtilityBuyDown+outOtherBuyDown)</f>
        <v>27568.959999999999</v>
      </c>
      <c r="N10"/>
      <c r="O10"/>
    </row>
    <row r="11" spans="2:18" s="2" customFormat="1" ht="15.75" x14ac:dyDescent="0.25">
      <c r="C11" s="74" t="s">
        <v>5</v>
      </c>
      <c r="D11" s="60">
        <v>0</v>
      </c>
      <c r="E11" s="67"/>
      <c r="F11" s="73" t="s">
        <v>92</v>
      </c>
      <c r="G11" s="63">
        <v>0</v>
      </c>
      <c r="I11" s="81" t="s">
        <v>121</v>
      </c>
      <c r="J11" s="82">
        <f>NPV(outNominalDiscountRate,outCostFlow)</f>
        <v>-4258.6201860038163</v>
      </c>
      <c r="M11"/>
      <c r="N11" s="9"/>
    </row>
    <row r="12" spans="2:18" s="2" customFormat="1" x14ac:dyDescent="0.2">
      <c r="C12" s="70" t="s">
        <v>143</v>
      </c>
      <c r="D12" s="71"/>
      <c r="E12" s="67"/>
      <c r="F12" s="144" t="s">
        <v>184</v>
      </c>
      <c r="G12" s="146">
        <v>0</v>
      </c>
      <c r="I12" s="81" t="s">
        <v>113</v>
      </c>
      <c r="J12" s="83">
        <f>NPV(outNominalDiscountRate,outOutput)</f>
        <v>0</v>
      </c>
      <c r="M12"/>
    </row>
    <row r="13" spans="2:18" s="2" customFormat="1" ht="13.5" thickBot="1" x14ac:dyDescent="0.25">
      <c r="C13" s="74" t="s">
        <v>142</v>
      </c>
      <c r="D13" s="60">
        <v>0.12</v>
      </c>
      <c r="E13" s="67"/>
      <c r="F13" s="144" t="s">
        <v>185</v>
      </c>
      <c r="G13" s="145">
        <v>0</v>
      </c>
      <c r="I13" s="84" t="s">
        <v>114</v>
      </c>
      <c r="J13" s="85">
        <f>NPV(inRealDiscountRate,outOutput)</f>
        <v>0</v>
      </c>
      <c r="M13"/>
    </row>
    <row r="14" spans="2:18" s="2" customFormat="1" ht="13.5" thickBot="1" x14ac:dyDescent="0.25">
      <c r="C14" s="74" t="s">
        <v>145</v>
      </c>
      <c r="D14" s="75">
        <f>inSalvageValue*inTotalInstalledCosts</f>
        <v>3308.2751999999996</v>
      </c>
      <c r="E14" s="67"/>
      <c r="F14" s="144" t="s">
        <v>186</v>
      </c>
      <c r="G14" s="146">
        <v>0</v>
      </c>
      <c r="I14" s="35"/>
      <c r="M14"/>
    </row>
    <row r="15" spans="2:18" s="2" customFormat="1" x14ac:dyDescent="0.2">
      <c r="C15" s="70" t="s">
        <v>146</v>
      </c>
      <c r="D15" s="71"/>
      <c r="E15" s="67"/>
      <c r="F15" s="144" t="s">
        <v>187</v>
      </c>
      <c r="G15" s="145">
        <v>0</v>
      </c>
      <c r="I15" s="86" t="s">
        <v>97</v>
      </c>
      <c r="J15" s="87"/>
      <c r="M15"/>
    </row>
    <row r="16" spans="2:18" s="2" customFormat="1" x14ac:dyDescent="0.2">
      <c r="C16" s="74" t="s">
        <v>147</v>
      </c>
      <c r="D16" s="60">
        <v>0</v>
      </c>
      <c r="E16" s="67"/>
      <c r="F16" s="73" t="s">
        <v>94</v>
      </c>
      <c r="G16" s="64">
        <v>15</v>
      </c>
      <c r="I16" s="88" t="s">
        <v>98</v>
      </c>
      <c r="J16" s="89" t="e">
        <f>(-outYearZeroCostFlow -NPV(outNominalDiscountRate,outCostFlow))*100/NPV(inRealDiscountRate,outOutput)</f>
        <v>#DIV/0!</v>
      </c>
      <c r="M16"/>
    </row>
    <row r="17" spans="2:25" s="2" customFormat="1" x14ac:dyDescent="0.2">
      <c r="C17" s="74" t="s">
        <v>148</v>
      </c>
      <c r="D17" s="75">
        <f>inPropertyAssessedPercent*inTotalInstalledCosts</f>
        <v>0</v>
      </c>
      <c r="E17" s="67"/>
      <c r="F17" s="73" t="s">
        <v>112</v>
      </c>
      <c r="G17" s="63">
        <v>0</v>
      </c>
      <c r="I17" s="88" t="s">
        <v>99</v>
      </c>
      <c r="J17" s="89" t="e">
        <f>(-outYearZeroCostFlow-NPV(outNominalDiscountRate,outCostFlow))*100/NPV(outNominalDiscountRate,outOutput)</f>
        <v>#DIV/0!</v>
      </c>
      <c r="M17"/>
      <c r="N17"/>
      <c r="O17"/>
    </row>
    <row r="18" spans="2:25" s="2" customFormat="1" x14ac:dyDescent="0.2">
      <c r="C18" s="74" t="s">
        <v>149</v>
      </c>
      <c r="D18" s="60">
        <v>0</v>
      </c>
      <c r="E18" s="67"/>
      <c r="F18" s="68" t="s">
        <v>181</v>
      </c>
      <c r="G18" s="69"/>
      <c r="I18" s="88" t="s">
        <v>100</v>
      </c>
      <c r="J18" s="89" t="e">
        <f>(-'Base Case Cash Flow'!C135 -NPV(outNominalDiscountRate,'Base Case Cash Flow'!D135:AG135))*100/NPV(inRealDiscountRate,outOutput)</f>
        <v>#DIV/0!</v>
      </c>
    </row>
    <row r="19" spans="2:25" s="2" customFormat="1" x14ac:dyDescent="0.2">
      <c r="C19" s="74" t="s">
        <v>4</v>
      </c>
      <c r="D19" s="60">
        <v>0</v>
      </c>
      <c r="E19" s="67"/>
      <c r="F19" s="73" t="s">
        <v>157</v>
      </c>
      <c r="G19" s="65">
        <v>1</v>
      </c>
      <c r="I19" s="88" t="s">
        <v>101</v>
      </c>
      <c r="J19" s="89" t="e">
        <f>(-'Base Case Cash Flow'!C135 -NPV(outNominalDiscountRate,'Base Case Cash Flow'!D135:AG135))*100/NPV(outNominalDiscountRate,outOutput)</f>
        <v>#DIV/0!</v>
      </c>
    </row>
    <row r="20" spans="2:25" s="2" customFormat="1" x14ac:dyDescent="0.2">
      <c r="C20" s="70" t="s">
        <v>182</v>
      </c>
      <c r="D20" s="71"/>
      <c r="E20" s="67"/>
      <c r="F20" s="73" t="s">
        <v>1</v>
      </c>
      <c r="G20" s="65">
        <v>0.01</v>
      </c>
      <c r="I20" s="90" t="s">
        <v>108</v>
      </c>
      <c r="J20" s="91"/>
    </row>
    <row r="21" spans="2:25" s="2" customFormat="1" x14ac:dyDescent="0.2">
      <c r="C21" s="74" t="s">
        <v>11</v>
      </c>
      <c r="D21" s="75">
        <f>inLoanDebtPercent*outTotalAdjustedInstalledCosts</f>
        <v>27568.959999999999</v>
      </c>
      <c r="E21" s="67"/>
      <c r="F21" s="73" t="s">
        <v>89</v>
      </c>
      <c r="G21" s="66">
        <v>3.8079999999999998</v>
      </c>
      <c r="I21" s="88" t="s">
        <v>19</v>
      </c>
      <c r="J21" s="89" t="str">
        <f>'Base Case Cash Flow'!D111</f>
        <v>&gt;30 years</v>
      </c>
    </row>
    <row r="22" spans="2:25" s="2" customFormat="1" x14ac:dyDescent="0.2">
      <c r="C22" s="74" t="s">
        <v>17</v>
      </c>
      <c r="D22" s="60">
        <v>1</v>
      </c>
      <c r="E22" s="67"/>
      <c r="F22" s="73" t="s">
        <v>90</v>
      </c>
      <c r="G22" s="66">
        <v>10</v>
      </c>
      <c r="I22" s="88" t="s">
        <v>109</v>
      </c>
      <c r="J22" s="89" t="str">
        <f>'Base Case Cash Flow'!D142</f>
        <v>&gt;30 years</v>
      </c>
    </row>
    <row r="23" spans="2:25" s="2" customFormat="1" x14ac:dyDescent="0.2">
      <c r="C23" s="74" t="s">
        <v>12</v>
      </c>
      <c r="D23" s="61">
        <v>30</v>
      </c>
      <c r="E23" s="67"/>
      <c r="F23" s="73" t="s">
        <v>16</v>
      </c>
      <c r="G23" s="66">
        <v>6580.9</v>
      </c>
      <c r="I23" s="90" t="s">
        <v>119</v>
      </c>
      <c r="J23" s="91"/>
    </row>
    <row r="24" spans="2:25" s="2" customFormat="1" ht="13.5" thickBot="1" x14ac:dyDescent="0.25">
      <c r="C24" s="150" t="s">
        <v>13</v>
      </c>
      <c r="D24" s="154">
        <v>0.06</v>
      </c>
      <c r="E24" s="67"/>
      <c r="F24" s="110" t="s">
        <v>183</v>
      </c>
      <c r="G24" s="102">
        <v>0</v>
      </c>
      <c r="I24" s="92" t="s">
        <v>120</v>
      </c>
      <c r="J24" s="93">
        <f>NPV(outNominalDiscountRate,outCashflow)+outYearZeroCashFlow</f>
        <v>-4258.6201860038163</v>
      </c>
    </row>
    <row r="25" spans="2:25" s="2" customFormat="1" x14ac:dyDescent="0.2">
      <c r="C25" s="150"/>
      <c r="D25" s="152"/>
      <c r="E25" s="148"/>
      <c r="F25" s="147" t="s">
        <v>188</v>
      </c>
      <c r="G25" s="149">
        <v>0</v>
      </c>
    </row>
    <row r="26" spans="2:25" s="2" customFormat="1" ht="13.5" thickBot="1" x14ac:dyDescent="0.25">
      <c r="C26" s="151"/>
      <c r="D26" s="156"/>
      <c r="E26" s="153"/>
      <c r="F26" s="156" t="s">
        <v>189</v>
      </c>
      <c r="G26" s="157">
        <v>0</v>
      </c>
    </row>
    <row r="27" spans="2:25" s="2" customFormat="1" x14ac:dyDescent="0.2"/>
    <row r="28" spans="2:25" s="2" customFormat="1" x14ac:dyDescent="0.2">
      <c r="B28" s="108" t="s">
        <v>167</v>
      </c>
      <c r="C28" s="109"/>
      <c r="D28" s="108"/>
      <c r="E28" s="109"/>
      <c r="F28" s="108"/>
      <c r="G28" s="109"/>
      <c r="H28" s="108"/>
      <c r="I28" s="109"/>
      <c r="J28" s="108" t="s">
        <v>168</v>
      </c>
      <c r="K28" s="109"/>
      <c r="L28" s="108"/>
      <c r="M28" s="109"/>
    </row>
    <row r="29" spans="2:25" ht="12.75" customHeight="1" x14ac:dyDescent="0.2">
      <c r="B29" s="108" t="s">
        <v>169</v>
      </c>
      <c r="C29" s="109"/>
      <c r="D29" s="108"/>
      <c r="E29" s="109"/>
      <c r="F29" s="108"/>
      <c r="G29" s="109"/>
      <c r="H29" s="108"/>
      <c r="I29" s="109"/>
      <c r="J29" s="108" t="s">
        <v>170</v>
      </c>
      <c r="K29" s="109"/>
      <c r="L29" s="108" t="s">
        <v>171</v>
      </c>
      <c r="M29" s="109"/>
    </row>
    <row r="30" spans="2:25" x14ac:dyDescent="0.2">
      <c r="B30" s="108"/>
      <c r="C30" s="109" t="s">
        <v>172</v>
      </c>
      <c r="D30" s="108" t="s">
        <v>173</v>
      </c>
      <c r="E30" s="109"/>
      <c r="F30" s="108" t="s">
        <v>174</v>
      </c>
      <c r="G30" s="109"/>
      <c r="H30" s="108" t="s">
        <v>175</v>
      </c>
      <c r="I30" s="109"/>
      <c r="J30" s="108" t="s">
        <v>20</v>
      </c>
      <c r="K30" s="109" t="s">
        <v>21</v>
      </c>
      <c r="L30" s="108" t="s">
        <v>20</v>
      </c>
      <c r="M30" s="109" t="s">
        <v>21</v>
      </c>
    </row>
    <row r="31" spans="2:25" x14ac:dyDescent="0.2">
      <c r="B31" s="113"/>
      <c r="C31" s="106"/>
      <c r="D31" s="111"/>
      <c r="E31" s="106"/>
      <c r="F31" s="111"/>
      <c r="G31" s="114"/>
      <c r="H31" s="114"/>
      <c r="I31" s="114"/>
      <c r="J31" s="111"/>
      <c r="K31" s="119"/>
      <c r="L31" s="106"/>
      <c r="M31" s="112"/>
    </row>
    <row r="32" spans="2:25" ht="13.5" customHeight="1" x14ac:dyDescent="0.2">
      <c r="B32" s="113"/>
      <c r="C32" s="114" t="s">
        <v>122</v>
      </c>
      <c r="D32" s="98"/>
      <c r="E32" s="106" t="s">
        <v>22</v>
      </c>
      <c r="F32" s="114"/>
      <c r="G32" s="106"/>
      <c r="H32" s="114"/>
      <c r="I32" s="114"/>
      <c r="J32" s="99" t="s">
        <v>36</v>
      </c>
      <c r="K32" s="99" t="s">
        <v>36</v>
      </c>
      <c r="L32" s="99"/>
      <c r="M32" s="102"/>
      <c r="O32" s="4"/>
      <c r="P32" s="4"/>
      <c r="Q32" s="4"/>
      <c r="R32" s="4"/>
      <c r="S32" s="4"/>
      <c r="T32" s="4"/>
      <c r="U32" s="4"/>
      <c r="V32" s="4"/>
      <c r="W32" s="4"/>
      <c r="Y32" s="12"/>
    </row>
    <row r="33" spans="2:25" ht="13.5" customHeight="1" x14ac:dyDescent="0.2">
      <c r="B33" s="113"/>
      <c r="C33" s="114" t="s">
        <v>123</v>
      </c>
      <c r="D33" s="98"/>
      <c r="E33" s="106" t="s">
        <v>22</v>
      </c>
      <c r="F33" s="114"/>
      <c r="G33" s="114"/>
      <c r="H33" s="114"/>
      <c r="I33" s="114"/>
      <c r="J33" s="99" t="s">
        <v>36</v>
      </c>
      <c r="K33" s="98" t="s">
        <v>36</v>
      </c>
      <c r="L33" s="99"/>
      <c r="M33" s="102"/>
      <c r="O33" s="4"/>
      <c r="P33" s="4"/>
      <c r="Q33" s="4"/>
      <c r="R33" s="4"/>
      <c r="S33" s="4"/>
      <c r="T33" s="4"/>
      <c r="U33" s="4"/>
      <c r="V33" s="4"/>
      <c r="W33" s="4"/>
      <c r="Y33" s="12"/>
    </row>
    <row r="34" spans="2:25" ht="13.5" customHeight="1" x14ac:dyDescent="0.2">
      <c r="B34" s="113"/>
      <c r="C34" s="114" t="s">
        <v>124</v>
      </c>
      <c r="D34" s="98"/>
      <c r="E34" s="106" t="s">
        <v>22</v>
      </c>
      <c r="F34" s="114"/>
      <c r="G34" s="114"/>
      <c r="H34" s="114"/>
      <c r="I34" s="114"/>
      <c r="J34" s="99" t="s">
        <v>36</v>
      </c>
      <c r="K34" s="98" t="s">
        <v>36</v>
      </c>
      <c r="L34" s="99"/>
      <c r="M34" s="102"/>
      <c r="O34" s="4"/>
      <c r="P34" s="4"/>
      <c r="Q34" s="4"/>
      <c r="R34" s="4"/>
      <c r="S34" s="4"/>
      <c r="T34" s="4"/>
      <c r="U34" s="4"/>
      <c r="V34" s="4"/>
      <c r="W34" s="4"/>
      <c r="Y34" s="12"/>
    </row>
    <row r="35" spans="2:25" ht="13.5" customHeight="1" x14ac:dyDescent="0.2">
      <c r="B35" s="113"/>
      <c r="C35" s="114" t="s">
        <v>125</v>
      </c>
      <c r="D35" s="98"/>
      <c r="E35" s="106" t="s">
        <v>22</v>
      </c>
      <c r="F35" s="114"/>
      <c r="G35" s="117"/>
      <c r="H35" s="114"/>
      <c r="I35" s="114"/>
      <c r="J35" s="99" t="s">
        <v>36</v>
      </c>
      <c r="K35" s="98" t="s">
        <v>36</v>
      </c>
      <c r="L35" s="99"/>
      <c r="M35" s="102"/>
      <c r="O35" s="4"/>
      <c r="P35" s="4"/>
      <c r="Q35" s="4"/>
      <c r="R35" s="4"/>
      <c r="S35" s="4"/>
      <c r="T35" s="4"/>
      <c r="U35" s="4"/>
      <c r="V35" s="4"/>
      <c r="W35" s="4"/>
      <c r="Y35" s="12"/>
    </row>
    <row r="36" spans="2:25" ht="13.5" customHeight="1" x14ac:dyDescent="0.2">
      <c r="B36" s="113"/>
      <c r="C36" s="114"/>
      <c r="D36" s="120"/>
      <c r="E36" s="117"/>
      <c r="F36" s="111" t="s">
        <v>43</v>
      </c>
      <c r="G36" s="114"/>
      <c r="H36" s="114"/>
      <c r="I36" s="114"/>
      <c r="J36" s="119"/>
      <c r="K36" s="119"/>
      <c r="L36" s="111"/>
      <c r="M36" s="121"/>
      <c r="O36" s="4"/>
      <c r="P36" s="4"/>
      <c r="Q36" s="4"/>
      <c r="R36" s="4"/>
      <c r="S36" s="4"/>
      <c r="T36" s="4"/>
      <c r="U36" s="4"/>
      <c r="V36" s="4"/>
      <c r="W36" s="4"/>
      <c r="Y36" s="12"/>
    </row>
    <row r="37" spans="2:25" x14ac:dyDescent="0.2">
      <c r="B37" s="113">
        <f>IF(inFedIBIPercent/100*inTotalInstalledCosts&lt;inFedIBIMax,inFedIBIPercent/100*inTotalInstalledCosts,inFedIBIMax)</f>
        <v>0</v>
      </c>
      <c r="C37" s="114" t="s">
        <v>122</v>
      </c>
      <c r="D37" s="98"/>
      <c r="E37" s="106" t="s">
        <v>25</v>
      </c>
      <c r="F37" s="100">
        <v>1000000000000</v>
      </c>
      <c r="G37" s="107" t="s">
        <v>22</v>
      </c>
      <c r="H37" s="114"/>
      <c r="I37" s="114"/>
      <c r="J37" s="99" t="s">
        <v>36</v>
      </c>
      <c r="K37" s="99" t="s">
        <v>36</v>
      </c>
      <c r="L37" s="98"/>
      <c r="M37" s="102"/>
    </row>
    <row r="38" spans="2:25" x14ac:dyDescent="0.2">
      <c r="B38" s="113">
        <f>IF(inStateIBIPercent/100*inTotalInstalledCosts&lt;inStateIBIMax,inStateIBIPercent/100*inTotalInstalledCosts,inStateIBIMax)</f>
        <v>0</v>
      </c>
      <c r="C38" s="114" t="s">
        <v>123</v>
      </c>
      <c r="D38" s="98"/>
      <c r="E38" s="114" t="s">
        <v>25</v>
      </c>
      <c r="F38" s="100">
        <v>1000000000000</v>
      </c>
      <c r="G38" s="114" t="s">
        <v>22</v>
      </c>
      <c r="H38" s="114"/>
      <c r="I38" s="114"/>
      <c r="J38" s="99" t="s">
        <v>36</v>
      </c>
      <c r="K38" s="98" t="s">
        <v>36</v>
      </c>
      <c r="L38" s="98"/>
      <c r="M38" s="102"/>
    </row>
    <row r="39" spans="2:25" x14ac:dyDescent="0.2">
      <c r="B39" s="113">
        <f>IF(inUtilityIBIPercent/100*inTotalInstalledCosts&lt;inUtilityIBIMax,inUtilityIBIPercent/100*inTotalInstalledCosts,inUtilityIBIMax)</f>
        <v>0</v>
      </c>
      <c r="C39" s="114" t="s">
        <v>124</v>
      </c>
      <c r="D39" s="98"/>
      <c r="E39" s="114" t="s">
        <v>25</v>
      </c>
      <c r="F39" s="100">
        <v>1000000000000</v>
      </c>
      <c r="G39" s="114" t="s">
        <v>22</v>
      </c>
      <c r="H39" s="114"/>
      <c r="I39" s="114"/>
      <c r="J39" s="99" t="s">
        <v>36</v>
      </c>
      <c r="K39" s="98" t="s">
        <v>36</v>
      </c>
      <c r="L39" s="98"/>
      <c r="M39" s="102"/>
    </row>
    <row r="40" spans="2:25" x14ac:dyDescent="0.2">
      <c r="B40" s="113">
        <f>IF(inOtherIBIPercent/100*inTotalInstalledCosts&lt;inOtherIBIMax,inOtherIBIPercent/100*inTotalInstalledCosts,inOtherIBIMax)</f>
        <v>0</v>
      </c>
      <c r="C40" s="114" t="s">
        <v>125</v>
      </c>
      <c r="D40" s="98"/>
      <c r="E40" s="117" t="s">
        <v>25</v>
      </c>
      <c r="F40" s="100">
        <v>1000000000000</v>
      </c>
      <c r="G40" s="114" t="s">
        <v>22</v>
      </c>
      <c r="H40" s="114"/>
      <c r="I40" s="114"/>
      <c r="J40" s="99" t="s">
        <v>36</v>
      </c>
      <c r="K40" s="98" t="s">
        <v>36</v>
      </c>
      <c r="L40" s="98"/>
      <c r="M40" s="102"/>
    </row>
    <row r="41" spans="2:25" x14ac:dyDescent="0.2">
      <c r="B41" s="113"/>
      <c r="C41" s="114"/>
      <c r="D41" s="120"/>
      <c r="E41" s="117"/>
      <c r="F41" s="111" t="s">
        <v>43</v>
      </c>
      <c r="G41" s="114"/>
      <c r="H41" s="114"/>
      <c r="I41" s="114"/>
      <c r="J41" s="111"/>
      <c r="K41" s="119"/>
      <c r="L41" s="119"/>
      <c r="M41" s="121"/>
    </row>
    <row r="42" spans="2:25" x14ac:dyDescent="0.2">
      <c r="B42" s="113">
        <f>IF(inSystemSize*1000*inFedCBIPerWatt&lt;inFedCBIMax,inSystemSize*1000*inFedCBIPerWatt,inFedCBIMax)</f>
        <v>0</v>
      </c>
      <c r="C42" s="114" t="s">
        <v>116</v>
      </c>
      <c r="D42" s="97"/>
      <c r="E42" s="114" t="s">
        <v>23</v>
      </c>
      <c r="F42" s="100">
        <f>10^12</f>
        <v>1000000000000</v>
      </c>
      <c r="G42" s="114" t="s">
        <v>22</v>
      </c>
      <c r="H42" s="114"/>
      <c r="I42" s="114"/>
      <c r="J42" s="99"/>
      <c r="K42" s="99"/>
      <c r="L42" s="98" t="s">
        <v>36</v>
      </c>
      <c r="M42" s="102" t="s">
        <v>36</v>
      </c>
    </row>
    <row r="43" spans="2:25" x14ac:dyDescent="0.2">
      <c r="B43" s="113">
        <f>IF(inSystemSize*1000*inStateCBIPerWatt&lt;inStateCBIMax,inSystemSize*1000*inStateCBIPerWatt,inStateCBIMax)</f>
        <v>0</v>
      </c>
      <c r="C43" s="114" t="s">
        <v>117</v>
      </c>
      <c r="D43" s="97"/>
      <c r="E43" s="114" t="s">
        <v>23</v>
      </c>
      <c r="F43" s="100">
        <f>10^12</f>
        <v>1000000000000</v>
      </c>
      <c r="G43" s="114" t="s">
        <v>22</v>
      </c>
      <c r="H43" s="114"/>
      <c r="I43" s="114"/>
      <c r="J43" s="99" t="s">
        <v>36</v>
      </c>
      <c r="K43" s="98" t="s">
        <v>36</v>
      </c>
      <c r="L43" s="98"/>
      <c r="M43" s="102"/>
    </row>
    <row r="44" spans="2:25" x14ac:dyDescent="0.2">
      <c r="B44" s="113">
        <f>IF(inSystemSize*1000*inUtilityCBIPerWatt&lt;inUtilityCBIMax,inSystemSize*1000*inUtilityCBIPerWatt,inUtilityCBIMax)</f>
        <v>0</v>
      </c>
      <c r="C44" s="114" t="s">
        <v>115</v>
      </c>
      <c r="D44" s="97"/>
      <c r="E44" s="114" t="s">
        <v>23</v>
      </c>
      <c r="F44" s="100">
        <f>10^12</f>
        <v>1000000000000</v>
      </c>
      <c r="G44" s="114" t="s">
        <v>22</v>
      </c>
      <c r="H44" s="114"/>
      <c r="I44" s="114"/>
      <c r="J44" s="99"/>
      <c r="K44" s="98"/>
      <c r="L44" s="98"/>
      <c r="M44" s="102"/>
    </row>
    <row r="45" spans="2:25" x14ac:dyDescent="0.2">
      <c r="B45" s="113">
        <f>IF(inSystemSize*1000*inOtherCBIPerWatt&lt;inOtherCBIMax,inSystemSize*1000*inOtherCBIPerWatt,inOtherCBIMax)</f>
        <v>0</v>
      </c>
      <c r="C45" s="114" t="s">
        <v>118</v>
      </c>
      <c r="D45" s="97"/>
      <c r="E45" s="117" t="s">
        <v>23</v>
      </c>
      <c r="F45" s="100">
        <f>10^12</f>
        <v>1000000000000</v>
      </c>
      <c r="G45" s="114" t="s">
        <v>22</v>
      </c>
      <c r="H45" s="114"/>
      <c r="I45" s="114"/>
      <c r="J45" s="99" t="s">
        <v>36</v>
      </c>
      <c r="K45" s="98" t="s">
        <v>36</v>
      </c>
      <c r="L45" s="98"/>
      <c r="M45" s="102"/>
    </row>
    <row r="46" spans="2:25" x14ac:dyDescent="0.2">
      <c r="B46" s="113"/>
      <c r="C46" s="114"/>
      <c r="D46" s="120"/>
      <c r="E46" s="106"/>
      <c r="F46" s="114"/>
      <c r="G46" s="114"/>
      <c r="H46" s="114"/>
      <c r="I46" s="114"/>
      <c r="J46" s="111"/>
      <c r="K46" s="119"/>
      <c r="L46" s="119"/>
      <c r="M46" s="121"/>
    </row>
    <row r="47" spans="2:25" x14ac:dyDescent="0.2">
      <c r="B47" s="113"/>
      <c r="C47" s="114" t="s">
        <v>24</v>
      </c>
      <c r="D47" s="97"/>
      <c r="E47" s="106" t="s">
        <v>22</v>
      </c>
      <c r="F47" s="111"/>
      <c r="G47" s="114"/>
      <c r="H47" s="114"/>
      <c r="I47" s="114"/>
      <c r="J47" s="111"/>
      <c r="K47" s="111"/>
      <c r="L47" s="99"/>
      <c r="M47" s="101"/>
    </row>
    <row r="48" spans="2:25" x14ac:dyDescent="0.2">
      <c r="B48" s="113"/>
      <c r="C48" s="114" t="s">
        <v>26</v>
      </c>
      <c r="D48" s="97">
        <v>10000</v>
      </c>
      <c r="E48" s="106" t="s">
        <v>22</v>
      </c>
      <c r="F48" s="111"/>
      <c r="G48" s="114"/>
      <c r="H48" s="114"/>
      <c r="I48" s="114"/>
      <c r="J48" s="111"/>
      <c r="K48" s="111"/>
      <c r="L48" s="99" t="s">
        <v>36</v>
      </c>
      <c r="M48" s="101" t="s">
        <v>36</v>
      </c>
    </row>
    <row r="49" spans="2:35" x14ac:dyDescent="0.2">
      <c r="B49" s="113"/>
      <c r="C49" s="114"/>
      <c r="D49" s="120"/>
      <c r="E49" s="106"/>
      <c r="F49" s="111"/>
      <c r="G49" s="114"/>
      <c r="H49" s="114"/>
      <c r="I49" s="114"/>
      <c r="J49" s="111"/>
      <c r="K49" s="119"/>
      <c r="L49" s="119"/>
      <c r="M49" s="121"/>
    </row>
    <row r="50" spans="2:35" x14ac:dyDescent="0.2">
      <c r="B50" s="113">
        <f>IF(inFedITCPercent/100*inTotalInstalledCosts&lt;inFedITCMax,inFedITCPercent/100*outFedCreditBasis,inFedITCMax)</f>
        <v>8270.6880000000001</v>
      </c>
      <c r="C50" s="114" t="s">
        <v>24</v>
      </c>
      <c r="D50" s="97">
        <v>30</v>
      </c>
      <c r="E50" s="114" t="s">
        <v>25</v>
      </c>
      <c r="F50" s="100">
        <v>1000000000000</v>
      </c>
      <c r="G50" s="114" t="s">
        <v>22</v>
      </c>
      <c r="H50" s="114"/>
      <c r="I50" s="114"/>
      <c r="J50" s="111"/>
      <c r="K50" s="111"/>
      <c r="L50" s="99" t="s">
        <v>36</v>
      </c>
      <c r="M50" s="101" t="s">
        <v>36</v>
      </c>
    </row>
    <row r="51" spans="2:35" x14ac:dyDescent="0.2">
      <c r="B51" s="113">
        <f>IF(inStateITCPercent/100*inTotalInstalledCosts&lt;inStateITCMax,inStateITCPercent/100*outStateCreditBasis,inStateITCMax)</f>
        <v>0</v>
      </c>
      <c r="C51" s="114" t="s">
        <v>26</v>
      </c>
      <c r="D51" s="97"/>
      <c r="E51" s="114" t="s">
        <v>25</v>
      </c>
      <c r="F51" s="100">
        <v>1000000000000</v>
      </c>
      <c r="G51" s="114" t="s">
        <v>22</v>
      </c>
      <c r="H51" s="114"/>
      <c r="I51" s="114"/>
      <c r="J51" s="111"/>
      <c r="K51" s="111"/>
      <c r="L51" s="99"/>
      <c r="M51" s="101"/>
    </row>
    <row r="52" spans="2:35" x14ac:dyDescent="0.2">
      <c r="B52" s="113"/>
      <c r="C52" s="114"/>
      <c r="D52" s="111"/>
      <c r="E52" s="114"/>
      <c r="F52" s="111" t="s">
        <v>12</v>
      </c>
      <c r="G52" s="114"/>
      <c r="H52" s="111" t="s">
        <v>27</v>
      </c>
      <c r="I52" s="111"/>
      <c r="J52" s="111"/>
      <c r="K52" s="119"/>
      <c r="L52" s="119"/>
      <c r="M52" s="121"/>
    </row>
    <row r="53" spans="2:35" x14ac:dyDescent="0.2">
      <c r="B53" s="113"/>
      <c r="C53" s="114" t="s">
        <v>28</v>
      </c>
      <c r="D53" s="97"/>
      <c r="E53" s="114" t="s">
        <v>29</v>
      </c>
      <c r="F53" s="97">
        <v>30</v>
      </c>
      <c r="G53" s="114" t="s">
        <v>30</v>
      </c>
      <c r="H53" s="97">
        <v>2</v>
      </c>
      <c r="I53" s="114" t="s">
        <v>25</v>
      </c>
      <c r="J53" s="111"/>
      <c r="K53" s="111"/>
      <c r="L53" s="119"/>
      <c r="M53" s="121"/>
    </row>
    <row r="54" spans="2:35" x14ac:dyDescent="0.2">
      <c r="B54" s="113"/>
      <c r="C54" s="114" t="s">
        <v>31</v>
      </c>
      <c r="D54" s="97"/>
      <c r="E54" s="114" t="s">
        <v>29</v>
      </c>
      <c r="F54" s="97">
        <v>10</v>
      </c>
      <c r="G54" s="114" t="s">
        <v>30</v>
      </c>
      <c r="H54" s="97">
        <v>2</v>
      </c>
      <c r="I54" s="114" t="s">
        <v>25</v>
      </c>
      <c r="J54" s="111"/>
      <c r="K54" s="111"/>
      <c r="L54" s="119"/>
      <c r="M54" s="121"/>
    </row>
    <row r="55" spans="2:35" x14ac:dyDescent="0.2">
      <c r="B55" s="113"/>
      <c r="C55" s="114"/>
      <c r="D55" s="111"/>
      <c r="E55" s="114"/>
      <c r="F55" s="111" t="s">
        <v>12</v>
      </c>
      <c r="G55" s="114"/>
      <c r="H55" s="111"/>
      <c r="I55" s="114"/>
      <c r="J55" s="111"/>
      <c r="K55" s="119"/>
      <c r="L55" s="119"/>
      <c r="M55" s="121"/>
    </row>
    <row r="56" spans="2:35" x14ac:dyDescent="0.2">
      <c r="B56" s="113"/>
      <c r="C56" s="114" t="s">
        <v>32</v>
      </c>
      <c r="D56" s="97"/>
      <c r="E56" s="114" t="s">
        <v>29</v>
      </c>
      <c r="F56" s="97">
        <v>10</v>
      </c>
      <c r="G56" s="114" t="s">
        <v>30</v>
      </c>
      <c r="H56" s="97">
        <v>2</v>
      </c>
      <c r="I56" s="114" t="s">
        <v>25</v>
      </c>
      <c r="J56" s="95" t="s">
        <v>36</v>
      </c>
      <c r="K56" s="94" t="s">
        <v>36</v>
      </c>
      <c r="L56" s="119"/>
      <c r="M56" s="121"/>
    </row>
    <row r="57" spans="2:35" x14ac:dyDescent="0.2">
      <c r="B57" s="113"/>
      <c r="C57" s="114" t="s">
        <v>33</v>
      </c>
      <c r="D57" s="97"/>
      <c r="E57" s="114" t="s">
        <v>29</v>
      </c>
      <c r="F57" s="97">
        <v>10</v>
      </c>
      <c r="G57" s="114" t="s">
        <v>30</v>
      </c>
      <c r="H57" s="97">
        <v>2</v>
      </c>
      <c r="I57" s="114" t="s">
        <v>25</v>
      </c>
      <c r="J57" s="99" t="s">
        <v>36</v>
      </c>
      <c r="K57" s="98" t="s">
        <v>36</v>
      </c>
      <c r="L57" s="119"/>
      <c r="M57" s="121"/>
    </row>
    <row r="58" spans="2:35" x14ac:dyDescent="0.2">
      <c r="B58" s="113"/>
      <c r="C58" s="114" t="s">
        <v>37</v>
      </c>
      <c r="D58" s="97"/>
      <c r="E58" s="114" t="s">
        <v>29</v>
      </c>
      <c r="F58" s="97">
        <v>10</v>
      </c>
      <c r="G58" s="114" t="s">
        <v>30</v>
      </c>
      <c r="H58" s="97">
        <v>2</v>
      </c>
      <c r="I58" s="114" t="s">
        <v>25</v>
      </c>
      <c r="J58" s="99" t="s">
        <v>36</v>
      </c>
      <c r="K58" s="98" t="s">
        <v>36</v>
      </c>
      <c r="L58" s="119"/>
      <c r="M58" s="121"/>
    </row>
    <row r="59" spans="2:35" ht="13.5" thickBot="1" x14ac:dyDescent="0.25">
      <c r="B59" s="115"/>
      <c r="C59" s="116" t="s">
        <v>34</v>
      </c>
      <c r="D59" s="103"/>
      <c r="E59" s="118" t="s">
        <v>29</v>
      </c>
      <c r="F59" s="103">
        <v>10</v>
      </c>
      <c r="G59" s="116" t="s">
        <v>30</v>
      </c>
      <c r="H59" s="103">
        <v>2</v>
      </c>
      <c r="I59" s="116" t="s">
        <v>25</v>
      </c>
      <c r="J59" s="104" t="s">
        <v>36</v>
      </c>
      <c r="K59" s="105" t="s">
        <v>36</v>
      </c>
      <c r="L59" s="122"/>
      <c r="M59" s="123"/>
    </row>
    <row r="60" spans="2:35" x14ac:dyDescent="0.2">
      <c r="B60"/>
      <c r="D60"/>
      <c r="G60"/>
    </row>
    <row r="61" spans="2:35" x14ac:dyDescent="0.2">
      <c r="B61"/>
      <c r="D61"/>
      <c r="G61"/>
      <c r="AA61" s="2"/>
      <c r="AB61" s="2"/>
      <c r="AC61" s="2"/>
      <c r="AD61" s="2"/>
      <c r="AE61" s="2"/>
      <c r="AF61" s="2"/>
      <c r="AG61" s="2"/>
      <c r="AH61" s="2"/>
      <c r="AI61" s="7"/>
    </row>
    <row r="64" spans="2:35" x14ac:dyDescent="0.2">
      <c r="B64"/>
      <c r="D64"/>
      <c r="G64"/>
    </row>
    <row r="65" spans="2:7" x14ac:dyDescent="0.2">
      <c r="B65"/>
      <c r="D65"/>
      <c r="G65"/>
    </row>
    <row r="66" spans="2:7" x14ac:dyDescent="0.2">
      <c r="B66"/>
      <c r="D66"/>
      <c r="G66"/>
    </row>
    <row r="67" spans="2:7" x14ac:dyDescent="0.2">
      <c r="B67"/>
      <c r="D67"/>
      <c r="G67"/>
    </row>
    <row r="68" spans="2:7" x14ac:dyDescent="0.2">
      <c r="B68"/>
      <c r="D68"/>
      <c r="G68"/>
    </row>
    <row r="69" spans="2:7" x14ac:dyDescent="0.2">
      <c r="B69"/>
      <c r="D69"/>
      <c r="G69"/>
    </row>
    <row r="70" spans="2:7" x14ac:dyDescent="0.2">
      <c r="B70"/>
      <c r="D70"/>
      <c r="G70"/>
    </row>
    <row r="71" spans="2:7" x14ac:dyDescent="0.2">
      <c r="B71"/>
      <c r="D71"/>
      <c r="G71"/>
    </row>
    <row r="72" spans="2:7" x14ac:dyDescent="0.2">
      <c r="B72"/>
      <c r="D72"/>
      <c r="G72"/>
    </row>
    <row r="73" spans="2:7" x14ac:dyDescent="0.2">
      <c r="B73"/>
      <c r="D73"/>
      <c r="G73"/>
    </row>
    <row r="74" spans="2:7" x14ac:dyDescent="0.2">
      <c r="B74"/>
      <c r="D74"/>
      <c r="G74"/>
    </row>
    <row r="75" spans="2:7" x14ac:dyDescent="0.2">
      <c r="B75"/>
      <c r="D75"/>
      <c r="G75"/>
    </row>
    <row r="76" spans="2:7" x14ac:dyDescent="0.2">
      <c r="B76"/>
      <c r="D76"/>
      <c r="G76"/>
    </row>
    <row r="77" spans="2:7" x14ac:dyDescent="0.2">
      <c r="B77"/>
      <c r="D77"/>
      <c r="G77"/>
    </row>
    <row r="78" spans="2:7" x14ac:dyDescent="0.2">
      <c r="B78"/>
      <c r="D78"/>
      <c r="G78"/>
    </row>
    <row r="79" spans="2:7" x14ac:dyDescent="0.2">
      <c r="B79"/>
      <c r="D79"/>
      <c r="G79"/>
    </row>
    <row r="80" spans="2:7" x14ac:dyDescent="0.2">
      <c r="B80"/>
      <c r="D80"/>
      <c r="G80"/>
    </row>
    <row r="81" spans="2:7" x14ac:dyDescent="0.2">
      <c r="B81"/>
      <c r="D81"/>
      <c r="G81"/>
    </row>
    <row r="82" spans="2:7" x14ac:dyDescent="0.2">
      <c r="B82"/>
      <c r="D82"/>
      <c r="G82"/>
    </row>
    <row r="83" spans="2:7" x14ac:dyDescent="0.2">
      <c r="B83"/>
      <c r="D83"/>
      <c r="G83"/>
    </row>
    <row r="84" spans="2:7" x14ac:dyDescent="0.2">
      <c r="B84"/>
      <c r="D84"/>
      <c r="G84"/>
    </row>
    <row r="85" spans="2:7" x14ac:dyDescent="0.2">
      <c r="B85"/>
      <c r="D85"/>
      <c r="G85"/>
    </row>
    <row r="86" spans="2:7" x14ac:dyDescent="0.2">
      <c r="B86"/>
      <c r="D86"/>
      <c r="G86"/>
    </row>
    <row r="87" spans="2:7" x14ac:dyDescent="0.2">
      <c r="B87"/>
      <c r="D87"/>
      <c r="G87"/>
    </row>
    <row r="88" spans="2:7" x14ac:dyDescent="0.2">
      <c r="B88"/>
      <c r="D88"/>
      <c r="G88"/>
    </row>
    <row r="89" spans="2:7" x14ac:dyDescent="0.2">
      <c r="B89"/>
      <c r="D89"/>
      <c r="G89"/>
    </row>
    <row r="90" spans="2:7" x14ac:dyDescent="0.2">
      <c r="B90"/>
      <c r="D90"/>
      <c r="G90"/>
    </row>
    <row r="91" spans="2:7" x14ac:dyDescent="0.2">
      <c r="B91"/>
      <c r="D91"/>
      <c r="G91"/>
    </row>
    <row r="92" spans="2:7" x14ac:dyDescent="0.2">
      <c r="B92"/>
      <c r="D92"/>
      <c r="G92"/>
    </row>
    <row r="93" spans="2:7" x14ac:dyDescent="0.2">
      <c r="B93"/>
      <c r="D93"/>
      <c r="G93"/>
    </row>
    <row r="94" spans="2:7" x14ac:dyDescent="0.2">
      <c r="B94"/>
      <c r="D94"/>
      <c r="G94"/>
    </row>
    <row r="95" spans="2:7" x14ac:dyDescent="0.2">
      <c r="B95"/>
      <c r="D95"/>
      <c r="G95"/>
    </row>
    <row r="96" spans="2:7" x14ac:dyDescent="0.2">
      <c r="B96"/>
      <c r="D96"/>
      <c r="G96"/>
    </row>
    <row r="97" spans="2:7" x14ac:dyDescent="0.2">
      <c r="B97"/>
      <c r="D97"/>
      <c r="G97"/>
    </row>
    <row r="98" spans="2:7" x14ac:dyDescent="0.2">
      <c r="B98"/>
      <c r="D98"/>
      <c r="G98"/>
    </row>
    <row r="99" spans="2:7" x14ac:dyDescent="0.2">
      <c r="B99"/>
      <c r="D99"/>
      <c r="G99"/>
    </row>
    <row r="100" spans="2:7" x14ac:dyDescent="0.2">
      <c r="B100"/>
      <c r="D100"/>
      <c r="G100"/>
    </row>
    <row r="198" spans="4:34" x14ac:dyDescent="0.2"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</row>
    <row r="199" spans="4:34" x14ac:dyDescent="0.2"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</row>
    <row r="200" spans="4:34" x14ac:dyDescent="0.2"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</row>
    <row r="201" spans="4:34" x14ac:dyDescent="0.2"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</row>
    <row r="202" spans="4:34" x14ac:dyDescent="0.2"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</row>
    <row r="203" spans="4:34" x14ac:dyDescent="0.2"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</row>
    <row r="204" spans="4:34" x14ac:dyDescent="0.2"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</row>
    <row r="205" spans="4:34" x14ac:dyDescent="0.2"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</row>
    <row r="206" spans="4:34" x14ac:dyDescent="0.2"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</row>
    <row r="207" spans="4:34" x14ac:dyDescent="0.2"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</row>
    <row r="208" spans="4:34" x14ac:dyDescent="0.2"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</row>
    <row r="209" spans="4:34" x14ac:dyDescent="0.2"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</row>
    <row r="210" spans="4:34" x14ac:dyDescent="0.2"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</row>
    <row r="211" spans="4:34" x14ac:dyDescent="0.2"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</row>
    <row r="212" spans="4:34" x14ac:dyDescent="0.2"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</row>
    <row r="213" spans="4:34" x14ac:dyDescent="0.2"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</row>
    <row r="214" spans="4:34" x14ac:dyDescent="0.2"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</row>
    <row r="215" spans="4:34" x14ac:dyDescent="0.2"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</row>
    <row r="216" spans="4:34" x14ac:dyDescent="0.2"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</row>
    <row r="217" spans="4:34" x14ac:dyDescent="0.2"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</row>
    <row r="218" spans="4:34" x14ac:dyDescent="0.2"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</row>
    <row r="219" spans="4:34" x14ac:dyDescent="0.2"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</row>
    <row r="220" spans="4:34" x14ac:dyDescent="0.2"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</row>
    <row r="221" spans="4:34" x14ac:dyDescent="0.2"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</row>
    <row r="222" spans="4:34" x14ac:dyDescent="0.2"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</row>
    <row r="223" spans="4:34" x14ac:dyDescent="0.2"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</row>
    <row r="224" spans="4:34" x14ac:dyDescent="0.2"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</row>
    <row r="225" spans="4:34" x14ac:dyDescent="0.2"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</row>
    <row r="226" spans="4:34" x14ac:dyDescent="0.2"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</row>
    <row r="227" spans="4:34" x14ac:dyDescent="0.2"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</row>
    <row r="228" spans="4:34" x14ac:dyDescent="0.2"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</row>
  </sheetData>
  <phoneticPr fontId="0" type="noConversion"/>
  <hyperlinks>
    <hyperlink ref="E42" r:id="rId1" display="$/@"/>
  </hyperlinks>
  <pageMargins left="0.75" right="0.75" top="1" bottom="1" header="0.5" footer="0.5"/>
  <pageSetup orientation="portrait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V156"/>
  <sheetViews>
    <sheetView zoomScale="75" zoomScaleNormal="75" workbookViewId="0">
      <pane xSplit="2" ySplit="6" topLeftCell="C7" activePane="bottomRight" state="frozen"/>
      <selection pane="topRight" activeCell="C1" sqref="C1"/>
      <selection pane="bottomLeft" activeCell="A7" sqref="A7"/>
      <selection pane="bottomRight"/>
    </sheetView>
  </sheetViews>
  <sheetFormatPr defaultRowHeight="12.75" x14ac:dyDescent="0.2"/>
  <cols>
    <col min="2" max="2" width="45.85546875" bestFit="1" customWidth="1"/>
    <col min="3" max="3" width="15.7109375" style="124" customWidth="1"/>
    <col min="4" max="103" width="15.7109375" style="13" customWidth="1"/>
  </cols>
  <sheetData>
    <row r="1" spans="1:256" x14ac:dyDescent="0.2">
      <c r="A1" s="8"/>
    </row>
    <row r="2" spans="1:256" x14ac:dyDescent="0.2">
      <c r="A2" s="8"/>
      <c r="C2" s="125" t="s">
        <v>161</v>
      </c>
      <c r="D2" s="14"/>
      <c r="E2" s="137" t="s">
        <v>162</v>
      </c>
      <c r="F2" s="15"/>
      <c r="G2" s="15"/>
      <c r="H2" s="15"/>
      <c r="I2" s="15"/>
      <c r="J2" s="15"/>
    </row>
    <row r="3" spans="1:256" x14ac:dyDescent="0.2">
      <c r="A3" s="8"/>
      <c r="C3" s="126"/>
      <c r="D3" s="16"/>
      <c r="E3" s="138" t="s">
        <v>163</v>
      </c>
      <c r="F3" s="17"/>
      <c r="G3" s="17"/>
      <c r="H3" s="17"/>
      <c r="I3" s="17"/>
      <c r="J3" s="17"/>
    </row>
    <row r="4" spans="1:256" x14ac:dyDescent="0.2">
      <c r="A4" s="8"/>
      <c r="C4" s="126"/>
      <c r="D4" s="18"/>
      <c r="E4" s="138" t="s">
        <v>164</v>
      </c>
      <c r="F4" s="17"/>
      <c r="G4" s="17"/>
      <c r="H4" s="17"/>
      <c r="I4" s="17"/>
      <c r="J4" s="17"/>
      <c r="AG4" s="19"/>
    </row>
    <row r="5" spans="1:256" x14ac:dyDescent="0.2">
      <c r="A5" s="8"/>
      <c r="B5" s="31" t="s">
        <v>127</v>
      </c>
      <c r="C5" s="127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1"/>
    </row>
    <row r="6" spans="1:256" x14ac:dyDescent="0.2">
      <c r="A6" s="8"/>
      <c r="B6" s="32" t="s">
        <v>0</v>
      </c>
      <c r="C6" s="139">
        <v>0</v>
      </c>
      <c r="D6" s="139">
        <f t="shared" ref="D6:AI6" si="0">IF(( (COLUMN(D5) - COLUMN($C5)) &lt;= inAnalysisPeriod), (COLUMN(D5) - COLUMN($C5)), "")</f>
        <v>1</v>
      </c>
      <c r="E6" s="139">
        <f t="shared" si="0"/>
        <v>2</v>
      </c>
      <c r="F6" s="139">
        <f t="shared" si="0"/>
        <v>3</v>
      </c>
      <c r="G6" s="139">
        <f t="shared" si="0"/>
        <v>4</v>
      </c>
      <c r="H6" s="139">
        <f t="shared" si="0"/>
        <v>5</v>
      </c>
      <c r="I6" s="139">
        <f t="shared" si="0"/>
        <v>6</v>
      </c>
      <c r="J6" s="139">
        <f t="shared" si="0"/>
        <v>7</v>
      </c>
      <c r="K6" s="139">
        <f t="shared" si="0"/>
        <v>8</v>
      </c>
      <c r="L6" s="139">
        <f t="shared" si="0"/>
        <v>9</v>
      </c>
      <c r="M6" s="139">
        <f t="shared" si="0"/>
        <v>10</v>
      </c>
      <c r="N6" s="139">
        <f t="shared" si="0"/>
        <v>11</v>
      </c>
      <c r="O6" s="139">
        <f t="shared" si="0"/>
        <v>12</v>
      </c>
      <c r="P6" s="139">
        <f t="shared" si="0"/>
        <v>13</v>
      </c>
      <c r="Q6" s="139">
        <f t="shared" si="0"/>
        <v>14</v>
      </c>
      <c r="R6" s="139">
        <f t="shared" si="0"/>
        <v>15</v>
      </c>
      <c r="S6" s="139">
        <f t="shared" si="0"/>
        <v>16</v>
      </c>
      <c r="T6" s="139">
        <f t="shared" si="0"/>
        <v>17</v>
      </c>
      <c r="U6" s="139">
        <f t="shared" si="0"/>
        <v>18</v>
      </c>
      <c r="V6" s="139">
        <f t="shared" si="0"/>
        <v>19</v>
      </c>
      <c r="W6" s="139">
        <f t="shared" si="0"/>
        <v>20</v>
      </c>
      <c r="X6" s="139">
        <f t="shared" si="0"/>
        <v>21</v>
      </c>
      <c r="Y6" s="139">
        <f t="shared" si="0"/>
        <v>22</v>
      </c>
      <c r="Z6" s="139">
        <f t="shared" si="0"/>
        <v>23</v>
      </c>
      <c r="AA6" s="139">
        <f t="shared" si="0"/>
        <v>24</v>
      </c>
      <c r="AB6" s="139">
        <f t="shared" si="0"/>
        <v>25</v>
      </c>
      <c r="AC6" s="139">
        <f t="shared" si="0"/>
        <v>26</v>
      </c>
      <c r="AD6" s="139">
        <f t="shared" si="0"/>
        <v>27</v>
      </c>
      <c r="AE6" s="139">
        <f t="shared" si="0"/>
        <v>28</v>
      </c>
      <c r="AF6" s="139">
        <f t="shared" si="0"/>
        <v>29</v>
      </c>
      <c r="AG6" s="139">
        <f t="shared" si="0"/>
        <v>30</v>
      </c>
      <c r="AH6" s="139" t="str">
        <f t="shared" si="0"/>
        <v/>
      </c>
      <c r="AI6" s="139" t="str">
        <f t="shared" si="0"/>
        <v/>
      </c>
      <c r="AJ6" s="139" t="str">
        <f t="shared" ref="AJ6:BO6" si="1">IF(( (COLUMN(AJ5) - COLUMN($C5)) &lt;= inAnalysisPeriod), (COLUMN(AJ5) - COLUMN($C5)), "")</f>
        <v/>
      </c>
      <c r="AK6" s="139" t="str">
        <f t="shared" si="1"/>
        <v/>
      </c>
      <c r="AL6" s="139" t="str">
        <f t="shared" si="1"/>
        <v/>
      </c>
      <c r="AM6" s="139" t="str">
        <f t="shared" si="1"/>
        <v/>
      </c>
      <c r="AN6" s="139" t="str">
        <f t="shared" si="1"/>
        <v/>
      </c>
      <c r="AO6" s="139" t="str">
        <f t="shared" si="1"/>
        <v/>
      </c>
      <c r="AP6" s="139" t="str">
        <f t="shared" si="1"/>
        <v/>
      </c>
      <c r="AQ6" s="139" t="str">
        <f t="shared" si="1"/>
        <v/>
      </c>
      <c r="AR6" s="139" t="str">
        <f t="shared" si="1"/>
        <v/>
      </c>
      <c r="AS6" s="139" t="str">
        <f t="shared" si="1"/>
        <v/>
      </c>
      <c r="AT6" s="139" t="str">
        <f t="shared" si="1"/>
        <v/>
      </c>
      <c r="AU6" s="139" t="str">
        <f t="shared" si="1"/>
        <v/>
      </c>
      <c r="AV6" s="139" t="str">
        <f t="shared" si="1"/>
        <v/>
      </c>
      <c r="AW6" s="139" t="str">
        <f t="shared" si="1"/>
        <v/>
      </c>
      <c r="AX6" s="139" t="str">
        <f t="shared" si="1"/>
        <v/>
      </c>
      <c r="AY6" s="139" t="str">
        <f t="shared" si="1"/>
        <v/>
      </c>
      <c r="AZ6" s="139" t="str">
        <f t="shared" si="1"/>
        <v/>
      </c>
      <c r="BA6" s="139" t="str">
        <f t="shared" si="1"/>
        <v/>
      </c>
      <c r="BB6" s="139" t="str">
        <f t="shared" si="1"/>
        <v/>
      </c>
      <c r="BC6" s="139" t="str">
        <f t="shared" si="1"/>
        <v/>
      </c>
      <c r="BD6" s="139" t="str">
        <f t="shared" si="1"/>
        <v/>
      </c>
      <c r="BE6" s="139" t="str">
        <f t="shared" si="1"/>
        <v/>
      </c>
      <c r="BF6" s="139" t="str">
        <f t="shared" si="1"/>
        <v/>
      </c>
      <c r="BG6" s="139" t="str">
        <f t="shared" si="1"/>
        <v/>
      </c>
      <c r="BH6" s="139" t="str">
        <f t="shared" si="1"/>
        <v/>
      </c>
      <c r="BI6" s="139" t="str">
        <f t="shared" si="1"/>
        <v/>
      </c>
      <c r="BJ6" s="139" t="str">
        <f t="shared" si="1"/>
        <v/>
      </c>
      <c r="BK6" s="139" t="str">
        <f t="shared" si="1"/>
        <v/>
      </c>
      <c r="BL6" s="139" t="str">
        <f t="shared" si="1"/>
        <v/>
      </c>
      <c r="BM6" s="139" t="str">
        <f t="shared" si="1"/>
        <v/>
      </c>
      <c r="BN6" s="139" t="str">
        <f t="shared" si="1"/>
        <v/>
      </c>
      <c r="BO6" s="139" t="str">
        <f t="shared" si="1"/>
        <v/>
      </c>
      <c r="BP6" s="139" t="str">
        <f t="shared" ref="BP6:CU6" si="2">IF(( (COLUMN(BP5) - COLUMN($C5)) &lt;= inAnalysisPeriod), (COLUMN(BP5) - COLUMN($C5)), "")</f>
        <v/>
      </c>
      <c r="BQ6" s="139" t="str">
        <f t="shared" si="2"/>
        <v/>
      </c>
      <c r="BR6" s="139" t="str">
        <f t="shared" si="2"/>
        <v/>
      </c>
      <c r="BS6" s="139" t="str">
        <f t="shared" si="2"/>
        <v/>
      </c>
      <c r="BT6" s="139" t="str">
        <f t="shared" si="2"/>
        <v/>
      </c>
      <c r="BU6" s="139" t="str">
        <f t="shared" si="2"/>
        <v/>
      </c>
      <c r="BV6" s="139" t="str">
        <f t="shared" si="2"/>
        <v/>
      </c>
      <c r="BW6" s="139" t="str">
        <f t="shared" si="2"/>
        <v/>
      </c>
      <c r="BX6" s="139" t="str">
        <f t="shared" si="2"/>
        <v/>
      </c>
      <c r="BY6" s="139" t="str">
        <f t="shared" si="2"/>
        <v/>
      </c>
      <c r="BZ6" s="139" t="str">
        <f t="shared" si="2"/>
        <v/>
      </c>
      <c r="CA6" s="139" t="str">
        <f t="shared" si="2"/>
        <v/>
      </c>
      <c r="CB6" s="139" t="str">
        <f t="shared" si="2"/>
        <v/>
      </c>
      <c r="CC6" s="139" t="str">
        <f t="shared" si="2"/>
        <v/>
      </c>
      <c r="CD6" s="139" t="str">
        <f t="shared" si="2"/>
        <v/>
      </c>
      <c r="CE6" s="139" t="str">
        <f t="shared" si="2"/>
        <v/>
      </c>
      <c r="CF6" s="139" t="str">
        <f t="shared" si="2"/>
        <v/>
      </c>
      <c r="CG6" s="139" t="str">
        <f t="shared" si="2"/>
        <v/>
      </c>
      <c r="CH6" s="139" t="str">
        <f t="shared" si="2"/>
        <v/>
      </c>
      <c r="CI6" s="139" t="str">
        <f t="shared" si="2"/>
        <v/>
      </c>
      <c r="CJ6" s="139" t="str">
        <f t="shared" si="2"/>
        <v/>
      </c>
      <c r="CK6" s="139" t="str">
        <f t="shared" si="2"/>
        <v/>
      </c>
      <c r="CL6" s="139" t="str">
        <f t="shared" si="2"/>
        <v/>
      </c>
      <c r="CM6" s="139" t="str">
        <f t="shared" si="2"/>
        <v/>
      </c>
      <c r="CN6" s="139" t="str">
        <f t="shared" si="2"/>
        <v/>
      </c>
      <c r="CO6" s="139" t="str">
        <f t="shared" si="2"/>
        <v/>
      </c>
      <c r="CP6" s="139" t="str">
        <f t="shared" si="2"/>
        <v/>
      </c>
      <c r="CQ6" s="139" t="str">
        <f t="shared" si="2"/>
        <v/>
      </c>
      <c r="CR6" s="139" t="str">
        <f t="shared" si="2"/>
        <v/>
      </c>
      <c r="CS6" s="139" t="str">
        <f t="shared" si="2"/>
        <v/>
      </c>
      <c r="CT6" s="139" t="str">
        <f t="shared" si="2"/>
        <v/>
      </c>
      <c r="CU6" s="139" t="str">
        <f t="shared" si="2"/>
        <v/>
      </c>
      <c r="CV6" s="139" t="str">
        <f>IF(( (COLUMN(CV5) - COLUMN($C5)) &lt;= inAnalysisPeriod), (COLUMN(CV5) - COLUMN($C5)), "")</f>
        <v/>
      </c>
      <c r="CW6" s="139" t="str">
        <f>IF(( (COLUMN(CW5) - COLUMN($C5)) &lt;= inAnalysisPeriod), (COLUMN(CW5) - COLUMN($C5)), "")</f>
        <v/>
      </c>
      <c r="CX6" s="139" t="str">
        <f>IF(( (COLUMN(CX5) - COLUMN($C5)) &lt;= inAnalysisPeriod), (COLUMN(CX5) - COLUMN($C5)), "")</f>
        <v/>
      </c>
      <c r="CY6" s="139" t="str">
        <f>IF(( (COLUMN(CY5) - COLUMN($C5)) &lt;= inAnalysisPeriod), (COLUMN(CY5) - COLUMN($C5)), "")</f>
        <v/>
      </c>
    </row>
    <row r="7" spans="1:256" s="11" customFormat="1" x14ac:dyDescent="0.2">
      <c r="A7" s="8"/>
      <c r="B7" s="39" t="s">
        <v>152</v>
      </c>
      <c r="C7" s="128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</row>
    <row r="8" spans="1:256" s="11" customFormat="1" x14ac:dyDescent="0.2">
      <c r="A8" s="8"/>
      <c r="B8" s="39" t="s">
        <v>153</v>
      </c>
      <c r="C8" s="128"/>
      <c r="D8" s="22">
        <f>IF(ISNUMBER(outYear),1,"")</f>
        <v>1</v>
      </c>
      <c r="E8" s="22">
        <f t="shared" ref="E8:AJ8" si="3">IF(ISNUMBER(outYear),(1-inDegradation)^(outYear-1),"")</f>
        <v>0.99</v>
      </c>
      <c r="F8" s="22">
        <f t="shared" si="3"/>
        <v>0.98009999999999997</v>
      </c>
      <c r="G8" s="22">
        <f t="shared" si="3"/>
        <v>0.97029899999999991</v>
      </c>
      <c r="H8" s="22">
        <f t="shared" si="3"/>
        <v>0.96059600999999994</v>
      </c>
      <c r="I8" s="22">
        <f t="shared" si="3"/>
        <v>0.95099004989999991</v>
      </c>
      <c r="J8" s="22">
        <f t="shared" si="3"/>
        <v>0.94148014940099989</v>
      </c>
      <c r="K8" s="22">
        <f t="shared" si="3"/>
        <v>0.93206534790698992</v>
      </c>
      <c r="L8" s="22">
        <f t="shared" si="3"/>
        <v>0.92274469442791995</v>
      </c>
      <c r="M8" s="22">
        <f t="shared" si="3"/>
        <v>0.91351724748364072</v>
      </c>
      <c r="N8" s="22">
        <f t="shared" si="3"/>
        <v>0.9043820750088043</v>
      </c>
      <c r="O8" s="22">
        <f t="shared" si="3"/>
        <v>0.89533825425871627</v>
      </c>
      <c r="P8" s="22">
        <f t="shared" si="3"/>
        <v>0.88638487171612912</v>
      </c>
      <c r="Q8" s="22">
        <f t="shared" si="3"/>
        <v>0.87752102299896773</v>
      </c>
      <c r="R8" s="22">
        <f t="shared" si="3"/>
        <v>0.86874581276897811</v>
      </c>
      <c r="S8" s="22">
        <f t="shared" si="3"/>
        <v>0.86005835464128833</v>
      </c>
      <c r="T8" s="22">
        <f t="shared" si="3"/>
        <v>0.85145777109487542</v>
      </c>
      <c r="U8" s="22">
        <f t="shared" si="3"/>
        <v>0.84294319338392665</v>
      </c>
      <c r="V8" s="22">
        <f t="shared" si="3"/>
        <v>0.83451376145008738</v>
      </c>
      <c r="W8" s="22">
        <f t="shared" si="3"/>
        <v>0.82616862383558642</v>
      </c>
      <c r="X8" s="22">
        <f t="shared" si="3"/>
        <v>0.81790693759723065</v>
      </c>
      <c r="Y8" s="22">
        <f t="shared" si="3"/>
        <v>0.80972786822125831</v>
      </c>
      <c r="Z8" s="22">
        <f t="shared" si="3"/>
        <v>0.80163058953904565</v>
      </c>
      <c r="AA8" s="22">
        <f t="shared" si="3"/>
        <v>0.79361428364365527</v>
      </c>
      <c r="AB8" s="22">
        <f t="shared" si="3"/>
        <v>0.78567814080721865</v>
      </c>
      <c r="AC8" s="22">
        <f t="shared" si="3"/>
        <v>0.77782135939914643</v>
      </c>
      <c r="AD8" s="22">
        <f t="shared" si="3"/>
        <v>0.77004314580515498</v>
      </c>
      <c r="AE8" s="22">
        <f t="shared" si="3"/>
        <v>0.76234271434710343</v>
      </c>
      <c r="AF8" s="22">
        <f t="shared" si="3"/>
        <v>0.75471928720363235</v>
      </c>
      <c r="AG8" s="22">
        <f t="shared" si="3"/>
        <v>0.74717209433159593</v>
      </c>
      <c r="AH8" s="22" t="str">
        <f t="shared" si="3"/>
        <v/>
      </c>
      <c r="AI8" s="22" t="str">
        <f t="shared" si="3"/>
        <v/>
      </c>
      <c r="AJ8" s="22" t="str">
        <f t="shared" si="3"/>
        <v/>
      </c>
      <c r="AK8" s="22" t="str">
        <f t="shared" ref="AK8:BP8" si="4">IF(ISNUMBER(outYear),(1-inDegradation)^(outYear-1),"")</f>
        <v/>
      </c>
      <c r="AL8" s="22" t="str">
        <f t="shared" si="4"/>
        <v/>
      </c>
      <c r="AM8" s="22" t="str">
        <f t="shared" si="4"/>
        <v/>
      </c>
      <c r="AN8" s="22" t="str">
        <f t="shared" si="4"/>
        <v/>
      </c>
      <c r="AO8" s="22" t="str">
        <f t="shared" si="4"/>
        <v/>
      </c>
      <c r="AP8" s="22" t="str">
        <f t="shared" si="4"/>
        <v/>
      </c>
      <c r="AQ8" s="22" t="str">
        <f t="shared" si="4"/>
        <v/>
      </c>
      <c r="AR8" s="22" t="str">
        <f t="shared" si="4"/>
        <v/>
      </c>
      <c r="AS8" s="22" t="str">
        <f t="shared" si="4"/>
        <v/>
      </c>
      <c r="AT8" s="22" t="str">
        <f t="shared" si="4"/>
        <v/>
      </c>
      <c r="AU8" s="22" t="str">
        <f t="shared" si="4"/>
        <v/>
      </c>
      <c r="AV8" s="22" t="str">
        <f t="shared" si="4"/>
        <v/>
      </c>
      <c r="AW8" s="22" t="str">
        <f t="shared" si="4"/>
        <v/>
      </c>
      <c r="AX8" s="22" t="str">
        <f t="shared" si="4"/>
        <v/>
      </c>
      <c r="AY8" s="22" t="str">
        <f t="shared" si="4"/>
        <v/>
      </c>
      <c r="AZ8" s="22" t="str">
        <f t="shared" si="4"/>
        <v/>
      </c>
      <c r="BA8" s="22" t="str">
        <f t="shared" si="4"/>
        <v/>
      </c>
      <c r="BB8" s="22" t="str">
        <f t="shared" si="4"/>
        <v/>
      </c>
      <c r="BC8" s="22" t="str">
        <f t="shared" si="4"/>
        <v/>
      </c>
      <c r="BD8" s="22" t="str">
        <f t="shared" si="4"/>
        <v/>
      </c>
      <c r="BE8" s="22" t="str">
        <f t="shared" si="4"/>
        <v/>
      </c>
      <c r="BF8" s="22" t="str">
        <f t="shared" si="4"/>
        <v/>
      </c>
      <c r="BG8" s="22" t="str">
        <f t="shared" si="4"/>
        <v/>
      </c>
      <c r="BH8" s="22" t="str">
        <f t="shared" si="4"/>
        <v/>
      </c>
      <c r="BI8" s="22" t="str">
        <f t="shared" si="4"/>
        <v/>
      </c>
      <c r="BJ8" s="22" t="str">
        <f t="shared" si="4"/>
        <v/>
      </c>
      <c r="BK8" s="22" t="str">
        <f t="shared" si="4"/>
        <v/>
      </c>
      <c r="BL8" s="22" t="str">
        <f t="shared" si="4"/>
        <v/>
      </c>
      <c r="BM8" s="22" t="str">
        <f t="shared" si="4"/>
        <v/>
      </c>
      <c r="BN8" s="22" t="str">
        <f t="shared" si="4"/>
        <v/>
      </c>
      <c r="BO8" s="22" t="str">
        <f t="shared" si="4"/>
        <v/>
      </c>
      <c r="BP8" s="22" t="str">
        <f t="shared" si="4"/>
        <v/>
      </c>
      <c r="BQ8" s="22" t="str">
        <f t="shared" ref="BQ8:CY8" si="5">IF(ISNUMBER(outYear),(1-inDegradation)^(outYear-1),"")</f>
        <v/>
      </c>
      <c r="BR8" s="22" t="str">
        <f t="shared" si="5"/>
        <v/>
      </c>
      <c r="BS8" s="22" t="str">
        <f t="shared" si="5"/>
        <v/>
      </c>
      <c r="BT8" s="22" t="str">
        <f t="shared" si="5"/>
        <v/>
      </c>
      <c r="BU8" s="22" t="str">
        <f t="shared" si="5"/>
        <v/>
      </c>
      <c r="BV8" s="22" t="str">
        <f t="shared" si="5"/>
        <v/>
      </c>
      <c r="BW8" s="22" t="str">
        <f t="shared" si="5"/>
        <v/>
      </c>
      <c r="BX8" s="22" t="str">
        <f t="shared" si="5"/>
        <v/>
      </c>
      <c r="BY8" s="22" t="str">
        <f t="shared" si="5"/>
        <v/>
      </c>
      <c r="BZ8" s="22" t="str">
        <f t="shared" si="5"/>
        <v/>
      </c>
      <c r="CA8" s="22" t="str">
        <f t="shared" si="5"/>
        <v/>
      </c>
      <c r="CB8" s="22" t="str">
        <f t="shared" si="5"/>
        <v/>
      </c>
      <c r="CC8" s="22" t="str">
        <f t="shared" si="5"/>
        <v/>
      </c>
      <c r="CD8" s="22" t="str">
        <f t="shared" si="5"/>
        <v/>
      </c>
      <c r="CE8" s="22" t="str">
        <f t="shared" si="5"/>
        <v/>
      </c>
      <c r="CF8" s="22" t="str">
        <f t="shared" si="5"/>
        <v/>
      </c>
      <c r="CG8" s="22" t="str">
        <f t="shared" si="5"/>
        <v/>
      </c>
      <c r="CH8" s="22" t="str">
        <f t="shared" si="5"/>
        <v/>
      </c>
      <c r="CI8" s="22" t="str">
        <f t="shared" si="5"/>
        <v/>
      </c>
      <c r="CJ8" s="22" t="str">
        <f t="shared" si="5"/>
        <v/>
      </c>
      <c r="CK8" s="22" t="str">
        <f t="shared" si="5"/>
        <v/>
      </c>
      <c r="CL8" s="22" t="str">
        <f t="shared" si="5"/>
        <v/>
      </c>
      <c r="CM8" s="22" t="str">
        <f t="shared" si="5"/>
        <v/>
      </c>
      <c r="CN8" s="22" t="str">
        <f t="shared" si="5"/>
        <v/>
      </c>
      <c r="CO8" s="22" t="str">
        <f t="shared" si="5"/>
        <v/>
      </c>
      <c r="CP8" s="22" t="str">
        <f t="shared" si="5"/>
        <v/>
      </c>
      <c r="CQ8" s="22" t="str">
        <f t="shared" si="5"/>
        <v/>
      </c>
      <c r="CR8" s="22" t="str">
        <f t="shared" si="5"/>
        <v/>
      </c>
      <c r="CS8" s="22" t="str">
        <f t="shared" si="5"/>
        <v/>
      </c>
      <c r="CT8" s="22" t="str">
        <f t="shared" si="5"/>
        <v/>
      </c>
      <c r="CU8" s="22" t="str">
        <f t="shared" si="5"/>
        <v/>
      </c>
      <c r="CV8" s="22" t="str">
        <f t="shared" si="5"/>
        <v/>
      </c>
      <c r="CW8" s="22" t="str">
        <f t="shared" si="5"/>
        <v/>
      </c>
      <c r="CX8" s="22" t="str">
        <f t="shared" si="5"/>
        <v/>
      </c>
      <c r="CY8" s="22" t="str">
        <f t="shared" si="5"/>
        <v/>
      </c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</row>
    <row r="9" spans="1:256" s="11" customFormat="1" x14ac:dyDescent="0.2">
      <c r="A9" s="8"/>
      <c r="B9" s="39" t="s">
        <v>154</v>
      </c>
      <c r="C9" s="128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</row>
    <row r="10" spans="1:256" s="11" customFormat="1" x14ac:dyDescent="0.2">
      <c r="A10" s="8"/>
      <c r="B10" s="39" t="s">
        <v>151</v>
      </c>
      <c r="C10" s="128"/>
      <c r="D10" s="22">
        <f t="shared" ref="D10:AI10" si="6">IF(ISNUMBER(outYear),D8+D9,"")</f>
        <v>1</v>
      </c>
      <c r="E10" s="22">
        <f t="shared" si="6"/>
        <v>0.99</v>
      </c>
      <c r="F10" s="22">
        <f t="shared" si="6"/>
        <v>0.98009999999999997</v>
      </c>
      <c r="G10" s="22">
        <f t="shared" si="6"/>
        <v>0.97029899999999991</v>
      </c>
      <c r="H10" s="22">
        <f t="shared" si="6"/>
        <v>0.96059600999999994</v>
      </c>
      <c r="I10" s="22">
        <f t="shared" si="6"/>
        <v>0.95099004989999991</v>
      </c>
      <c r="J10" s="22">
        <f t="shared" si="6"/>
        <v>0.94148014940099989</v>
      </c>
      <c r="K10" s="22">
        <f t="shared" si="6"/>
        <v>0.93206534790698992</v>
      </c>
      <c r="L10" s="22">
        <f t="shared" si="6"/>
        <v>0.92274469442791995</v>
      </c>
      <c r="M10" s="22">
        <f t="shared" si="6"/>
        <v>0.91351724748364072</v>
      </c>
      <c r="N10" s="22">
        <f t="shared" si="6"/>
        <v>0.9043820750088043</v>
      </c>
      <c r="O10" s="22">
        <f t="shared" si="6"/>
        <v>0.89533825425871627</v>
      </c>
      <c r="P10" s="22">
        <f t="shared" si="6"/>
        <v>0.88638487171612912</v>
      </c>
      <c r="Q10" s="22">
        <f t="shared" si="6"/>
        <v>0.87752102299896773</v>
      </c>
      <c r="R10" s="22">
        <f t="shared" si="6"/>
        <v>0.86874581276897811</v>
      </c>
      <c r="S10" s="22">
        <f t="shared" si="6"/>
        <v>0.86005835464128833</v>
      </c>
      <c r="T10" s="22">
        <f t="shared" si="6"/>
        <v>0.85145777109487542</v>
      </c>
      <c r="U10" s="22">
        <f t="shared" si="6"/>
        <v>0.84294319338392665</v>
      </c>
      <c r="V10" s="22">
        <f t="shared" si="6"/>
        <v>0.83451376145008738</v>
      </c>
      <c r="W10" s="22">
        <f t="shared" si="6"/>
        <v>0.82616862383558642</v>
      </c>
      <c r="X10" s="22">
        <f t="shared" si="6"/>
        <v>0.81790693759723065</v>
      </c>
      <c r="Y10" s="22">
        <f t="shared" si="6"/>
        <v>0.80972786822125831</v>
      </c>
      <c r="Z10" s="22">
        <f t="shared" si="6"/>
        <v>0.80163058953904565</v>
      </c>
      <c r="AA10" s="22">
        <f t="shared" si="6"/>
        <v>0.79361428364365527</v>
      </c>
      <c r="AB10" s="22">
        <f t="shared" si="6"/>
        <v>0.78567814080721865</v>
      </c>
      <c r="AC10" s="22">
        <f t="shared" si="6"/>
        <v>0.77782135939914643</v>
      </c>
      <c r="AD10" s="22">
        <f t="shared" si="6"/>
        <v>0.77004314580515498</v>
      </c>
      <c r="AE10" s="22">
        <f t="shared" si="6"/>
        <v>0.76234271434710343</v>
      </c>
      <c r="AF10" s="22">
        <f t="shared" si="6"/>
        <v>0.75471928720363235</v>
      </c>
      <c r="AG10" s="22">
        <f t="shared" si="6"/>
        <v>0.74717209433159593</v>
      </c>
      <c r="AH10" s="22" t="str">
        <f t="shared" si="6"/>
        <v/>
      </c>
      <c r="AI10" s="22" t="str">
        <f t="shared" si="6"/>
        <v/>
      </c>
      <c r="AJ10" s="22" t="str">
        <f t="shared" ref="AJ10:BO10" si="7">IF(ISNUMBER(outYear),AJ8+AJ9,"")</f>
        <v/>
      </c>
      <c r="AK10" s="22" t="str">
        <f t="shared" si="7"/>
        <v/>
      </c>
      <c r="AL10" s="22" t="str">
        <f t="shared" si="7"/>
        <v/>
      </c>
      <c r="AM10" s="22" t="str">
        <f t="shared" si="7"/>
        <v/>
      </c>
      <c r="AN10" s="22" t="str">
        <f t="shared" si="7"/>
        <v/>
      </c>
      <c r="AO10" s="22" t="str">
        <f t="shared" si="7"/>
        <v/>
      </c>
      <c r="AP10" s="22" t="str">
        <f t="shared" si="7"/>
        <v/>
      </c>
      <c r="AQ10" s="22" t="str">
        <f t="shared" si="7"/>
        <v/>
      </c>
      <c r="AR10" s="22" t="str">
        <f t="shared" si="7"/>
        <v/>
      </c>
      <c r="AS10" s="22" t="str">
        <f t="shared" si="7"/>
        <v/>
      </c>
      <c r="AT10" s="22" t="str">
        <f t="shared" si="7"/>
        <v/>
      </c>
      <c r="AU10" s="22" t="str">
        <f t="shared" si="7"/>
        <v/>
      </c>
      <c r="AV10" s="22" t="str">
        <f t="shared" si="7"/>
        <v/>
      </c>
      <c r="AW10" s="22" t="str">
        <f t="shared" si="7"/>
        <v/>
      </c>
      <c r="AX10" s="22" t="str">
        <f t="shared" si="7"/>
        <v/>
      </c>
      <c r="AY10" s="22" t="str">
        <f t="shared" si="7"/>
        <v/>
      </c>
      <c r="AZ10" s="22" t="str">
        <f t="shared" si="7"/>
        <v/>
      </c>
      <c r="BA10" s="22" t="str">
        <f t="shared" si="7"/>
        <v/>
      </c>
      <c r="BB10" s="22" t="str">
        <f t="shared" si="7"/>
        <v/>
      </c>
      <c r="BC10" s="22" t="str">
        <f t="shared" si="7"/>
        <v/>
      </c>
      <c r="BD10" s="22" t="str">
        <f t="shared" si="7"/>
        <v/>
      </c>
      <c r="BE10" s="22" t="str">
        <f t="shared" si="7"/>
        <v/>
      </c>
      <c r="BF10" s="22" t="str">
        <f t="shared" si="7"/>
        <v/>
      </c>
      <c r="BG10" s="22" t="str">
        <f t="shared" si="7"/>
        <v/>
      </c>
      <c r="BH10" s="22" t="str">
        <f t="shared" si="7"/>
        <v/>
      </c>
      <c r="BI10" s="22" t="str">
        <f t="shared" si="7"/>
        <v/>
      </c>
      <c r="BJ10" s="22" t="str">
        <f t="shared" si="7"/>
        <v/>
      </c>
      <c r="BK10" s="22" t="str">
        <f t="shared" si="7"/>
        <v/>
      </c>
      <c r="BL10" s="22" t="str">
        <f t="shared" si="7"/>
        <v/>
      </c>
      <c r="BM10" s="22" t="str">
        <f t="shared" si="7"/>
        <v/>
      </c>
      <c r="BN10" s="22" t="str">
        <f t="shared" si="7"/>
        <v/>
      </c>
      <c r="BO10" s="22" t="str">
        <f t="shared" si="7"/>
        <v/>
      </c>
      <c r="BP10" s="22" t="str">
        <f t="shared" ref="BP10:CU10" si="8">IF(ISNUMBER(outYear),BP8+BP9,"")</f>
        <v/>
      </c>
      <c r="BQ10" s="22" t="str">
        <f t="shared" si="8"/>
        <v/>
      </c>
      <c r="BR10" s="22" t="str">
        <f t="shared" si="8"/>
        <v/>
      </c>
      <c r="BS10" s="22" t="str">
        <f t="shared" si="8"/>
        <v/>
      </c>
      <c r="BT10" s="22" t="str">
        <f t="shared" si="8"/>
        <v/>
      </c>
      <c r="BU10" s="22" t="str">
        <f t="shared" si="8"/>
        <v/>
      </c>
      <c r="BV10" s="22" t="str">
        <f t="shared" si="8"/>
        <v/>
      </c>
      <c r="BW10" s="22" t="str">
        <f t="shared" si="8"/>
        <v/>
      </c>
      <c r="BX10" s="22" t="str">
        <f t="shared" si="8"/>
        <v/>
      </c>
      <c r="BY10" s="22" t="str">
        <f t="shared" si="8"/>
        <v/>
      </c>
      <c r="BZ10" s="22" t="str">
        <f t="shared" si="8"/>
        <v/>
      </c>
      <c r="CA10" s="22" t="str">
        <f t="shared" si="8"/>
        <v/>
      </c>
      <c r="CB10" s="22" t="str">
        <f t="shared" si="8"/>
        <v/>
      </c>
      <c r="CC10" s="22" t="str">
        <f t="shared" si="8"/>
        <v/>
      </c>
      <c r="CD10" s="22" t="str">
        <f t="shared" si="8"/>
        <v/>
      </c>
      <c r="CE10" s="22" t="str">
        <f t="shared" si="8"/>
        <v/>
      </c>
      <c r="CF10" s="22" t="str">
        <f t="shared" si="8"/>
        <v/>
      </c>
      <c r="CG10" s="22" t="str">
        <f t="shared" si="8"/>
        <v/>
      </c>
      <c r="CH10" s="22" t="str">
        <f t="shared" si="8"/>
        <v/>
      </c>
      <c r="CI10" s="22" t="str">
        <f t="shared" si="8"/>
        <v/>
      </c>
      <c r="CJ10" s="22" t="str">
        <f t="shared" si="8"/>
        <v/>
      </c>
      <c r="CK10" s="22" t="str">
        <f t="shared" si="8"/>
        <v/>
      </c>
      <c r="CL10" s="22" t="str">
        <f t="shared" si="8"/>
        <v/>
      </c>
      <c r="CM10" s="22" t="str">
        <f t="shared" si="8"/>
        <v/>
      </c>
      <c r="CN10" s="22" t="str">
        <f t="shared" si="8"/>
        <v/>
      </c>
      <c r="CO10" s="22" t="str">
        <f t="shared" si="8"/>
        <v/>
      </c>
      <c r="CP10" s="22" t="str">
        <f t="shared" si="8"/>
        <v/>
      </c>
      <c r="CQ10" s="22" t="str">
        <f t="shared" si="8"/>
        <v/>
      </c>
      <c r="CR10" s="22" t="str">
        <f t="shared" si="8"/>
        <v/>
      </c>
      <c r="CS10" s="22" t="str">
        <f t="shared" si="8"/>
        <v/>
      </c>
      <c r="CT10" s="22" t="str">
        <f t="shared" si="8"/>
        <v/>
      </c>
      <c r="CU10" s="22" t="str">
        <f t="shared" si="8"/>
        <v/>
      </c>
      <c r="CV10" s="22" t="str">
        <f>IF(ISNUMBER(outYear),CV8+CV9,"")</f>
        <v/>
      </c>
      <c r="CW10" s="22" t="str">
        <f>IF(ISNUMBER(outYear),CW8+CW9,"")</f>
        <v/>
      </c>
      <c r="CX10" s="22" t="str">
        <f>IF(ISNUMBER(outYear),CX8+CX9,"")</f>
        <v/>
      </c>
      <c r="CY10" s="22" t="str">
        <f>IF(ISNUMBER(outYear),CY8+CY9,"")</f>
        <v/>
      </c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</row>
    <row r="11" spans="1:256" s="11" customFormat="1" x14ac:dyDescent="0.2">
      <c r="A11" s="8"/>
      <c r="B11" s="39" t="s">
        <v>156</v>
      </c>
      <c r="C11" s="128"/>
      <c r="D11" s="22">
        <f t="shared" ref="D11:AI11" si="9">IF(ISNUMBER(outYear),inAvailability,"")</f>
        <v>1</v>
      </c>
      <c r="E11" s="22">
        <f t="shared" si="9"/>
        <v>1</v>
      </c>
      <c r="F11" s="22">
        <f t="shared" si="9"/>
        <v>1</v>
      </c>
      <c r="G11" s="22">
        <f t="shared" si="9"/>
        <v>1</v>
      </c>
      <c r="H11" s="22">
        <f t="shared" si="9"/>
        <v>1</v>
      </c>
      <c r="I11" s="22">
        <f t="shared" si="9"/>
        <v>1</v>
      </c>
      <c r="J11" s="22">
        <f t="shared" si="9"/>
        <v>1</v>
      </c>
      <c r="K11" s="22">
        <f t="shared" si="9"/>
        <v>1</v>
      </c>
      <c r="L11" s="22">
        <f t="shared" si="9"/>
        <v>1</v>
      </c>
      <c r="M11" s="22">
        <f t="shared" si="9"/>
        <v>1</v>
      </c>
      <c r="N11" s="22">
        <f t="shared" si="9"/>
        <v>1</v>
      </c>
      <c r="O11" s="22">
        <f t="shared" si="9"/>
        <v>1</v>
      </c>
      <c r="P11" s="22">
        <f t="shared" si="9"/>
        <v>1</v>
      </c>
      <c r="Q11" s="22">
        <f t="shared" si="9"/>
        <v>1</v>
      </c>
      <c r="R11" s="22">
        <f t="shared" si="9"/>
        <v>1</v>
      </c>
      <c r="S11" s="22">
        <f t="shared" si="9"/>
        <v>1</v>
      </c>
      <c r="T11" s="22">
        <f t="shared" si="9"/>
        <v>1</v>
      </c>
      <c r="U11" s="22">
        <f t="shared" si="9"/>
        <v>1</v>
      </c>
      <c r="V11" s="22">
        <f t="shared" si="9"/>
        <v>1</v>
      </c>
      <c r="W11" s="22">
        <f t="shared" si="9"/>
        <v>1</v>
      </c>
      <c r="X11" s="22">
        <f t="shared" si="9"/>
        <v>1</v>
      </c>
      <c r="Y11" s="22">
        <f t="shared" si="9"/>
        <v>1</v>
      </c>
      <c r="Z11" s="22">
        <f t="shared" si="9"/>
        <v>1</v>
      </c>
      <c r="AA11" s="22">
        <f t="shared" si="9"/>
        <v>1</v>
      </c>
      <c r="AB11" s="22">
        <f t="shared" si="9"/>
        <v>1</v>
      </c>
      <c r="AC11" s="22">
        <f t="shared" si="9"/>
        <v>1</v>
      </c>
      <c r="AD11" s="22">
        <f t="shared" si="9"/>
        <v>1</v>
      </c>
      <c r="AE11" s="22">
        <f t="shared" si="9"/>
        <v>1</v>
      </c>
      <c r="AF11" s="22">
        <f t="shared" si="9"/>
        <v>1</v>
      </c>
      <c r="AG11" s="22">
        <f t="shared" si="9"/>
        <v>1</v>
      </c>
      <c r="AH11" s="22" t="str">
        <f t="shared" si="9"/>
        <v/>
      </c>
      <c r="AI11" s="22" t="str">
        <f t="shared" si="9"/>
        <v/>
      </c>
      <c r="AJ11" s="22" t="str">
        <f t="shared" ref="AJ11:BO11" si="10">IF(ISNUMBER(outYear),inAvailability,"")</f>
        <v/>
      </c>
      <c r="AK11" s="22" t="str">
        <f t="shared" si="10"/>
        <v/>
      </c>
      <c r="AL11" s="22" t="str">
        <f t="shared" si="10"/>
        <v/>
      </c>
      <c r="AM11" s="22" t="str">
        <f t="shared" si="10"/>
        <v/>
      </c>
      <c r="AN11" s="22" t="str">
        <f t="shared" si="10"/>
        <v/>
      </c>
      <c r="AO11" s="22" t="str">
        <f t="shared" si="10"/>
        <v/>
      </c>
      <c r="AP11" s="22" t="str">
        <f t="shared" si="10"/>
        <v/>
      </c>
      <c r="AQ11" s="22" t="str">
        <f t="shared" si="10"/>
        <v/>
      </c>
      <c r="AR11" s="22" t="str">
        <f t="shared" si="10"/>
        <v/>
      </c>
      <c r="AS11" s="22" t="str">
        <f t="shared" si="10"/>
        <v/>
      </c>
      <c r="AT11" s="22" t="str">
        <f t="shared" si="10"/>
        <v/>
      </c>
      <c r="AU11" s="22" t="str">
        <f t="shared" si="10"/>
        <v/>
      </c>
      <c r="AV11" s="22" t="str">
        <f t="shared" si="10"/>
        <v/>
      </c>
      <c r="AW11" s="22" t="str">
        <f t="shared" si="10"/>
        <v/>
      </c>
      <c r="AX11" s="22" t="str">
        <f t="shared" si="10"/>
        <v/>
      </c>
      <c r="AY11" s="22" t="str">
        <f t="shared" si="10"/>
        <v/>
      </c>
      <c r="AZ11" s="22" t="str">
        <f t="shared" si="10"/>
        <v/>
      </c>
      <c r="BA11" s="22" t="str">
        <f t="shared" si="10"/>
        <v/>
      </c>
      <c r="BB11" s="22" t="str">
        <f t="shared" si="10"/>
        <v/>
      </c>
      <c r="BC11" s="22" t="str">
        <f t="shared" si="10"/>
        <v/>
      </c>
      <c r="BD11" s="22" t="str">
        <f t="shared" si="10"/>
        <v/>
      </c>
      <c r="BE11" s="22" t="str">
        <f t="shared" si="10"/>
        <v/>
      </c>
      <c r="BF11" s="22" t="str">
        <f t="shared" si="10"/>
        <v/>
      </c>
      <c r="BG11" s="22" t="str">
        <f t="shared" si="10"/>
        <v/>
      </c>
      <c r="BH11" s="22" t="str">
        <f t="shared" si="10"/>
        <v/>
      </c>
      <c r="BI11" s="22" t="str">
        <f t="shared" si="10"/>
        <v/>
      </c>
      <c r="BJ11" s="22" t="str">
        <f t="shared" si="10"/>
        <v/>
      </c>
      <c r="BK11" s="22" t="str">
        <f t="shared" si="10"/>
        <v/>
      </c>
      <c r="BL11" s="22" t="str">
        <f t="shared" si="10"/>
        <v/>
      </c>
      <c r="BM11" s="22" t="str">
        <f t="shared" si="10"/>
        <v/>
      </c>
      <c r="BN11" s="22" t="str">
        <f t="shared" si="10"/>
        <v/>
      </c>
      <c r="BO11" s="22" t="str">
        <f t="shared" si="10"/>
        <v/>
      </c>
      <c r="BP11" s="22" t="str">
        <f t="shared" ref="BP11:CY11" si="11">IF(ISNUMBER(outYear),inAvailability,"")</f>
        <v/>
      </c>
      <c r="BQ11" s="22" t="str">
        <f t="shared" si="11"/>
        <v/>
      </c>
      <c r="BR11" s="22" t="str">
        <f t="shared" si="11"/>
        <v/>
      </c>
      <c r="BS11" s="22" t="str">
        <f t="shared" si="11"/>
        <v/>
      </c>
      <c r="BT11" s="22" t="str">
        <f t="shared" si="11"/>
        <v/>
      </c>
      <c r="BU11" s="22" t="str">
        <f t="shared" si="11"/>
        <v/>
      </c>
      <c r="BV11" s="22" t="str">
        <f t="shared" si="11"/>
        <v/>
      </c>
      <c r="BW11" s="22" t="str">
        <f t="shared" si="11"/>
        <v/>
      </c>
      <c r="BX11" s="22" t="str">
        <f t="shared" si="11"/>
        <v/>
      </c>
      <c r="BY11" s="22" t="str">
        <f t="shared" si="11"/>
        <v/>
      </c>
      <c r="BZ11" s="22" t="str">
        <f t="shared" si="11"/>
        <v/>
      </c>
      <c r="CA11" s="22" t="str">
        <f t="shared" si="11"/>
        <v/>
      </c>
      <c r="CB11" s="22" t="str">
        <f t="shared" si="11"/>
        <v/>
      </c>
      <c r="CC11" s="22" t="str">
        <f t="shared" si="11"/>
        <v/>
      </c>
      <c r="CD11" s="22" t="str">
        <f t="shared" si="11"/>
        <v/>
      </c>
      <c r="CE11" s="22" t="str">
        <f t="shared" si="11"/>
        <v/>
      </c>
      <c r="CF11" s="22" t="str">
        <f t="shared" si="11"/>
        <v/>
      </c>
      <c r="CG11" s="22" t="str">
        <f t="shared" si="11"/>
        <v/>
      </c>
      <c r="CH11" s="22" t="str">
        <f t="shared" si="11"/>
        <v/>
      </c>
      <c r="CI11" s="22" t="str">
        <f t="shared" si="11"/>
        <v/>
      </c>
      <c r="CJ11" s="22" t="str">
        <f t="shared" si="11"/>
        <v/>
      </c>
      <c r="CK11" s="22" t="str">
        <f t="shared" si="11"/>
        <v/>
      </c>
      <c r="CL11" s="22" t="str">
        <f t="shared" si="11"/>
        <v/>
      </c>
      <c r="CM11" s="22" t="str">
        <f t="shared" si="11"/>
        <v/>
      </c>
      <c r="CN11" s="22" t="str">
        <f t="shared" si="11"/>
        <v/>
      </c>
      <c r="CO11" s="22" t="str">
        <f t="shared" si="11"/>
        <v/>
      </c>
      <c r="CP11" s="22" t="str">
        <f t="shared" si="11"/>
        <v/>
      </c>
      <c r="CQ11" s="22" t="str">
        <f t="shared" si="11"/>
        <v/>
      </c>
      <c r="CR11" s="22" t="str">
        <f t="shared" si="11"/>
        <v/>
      </c>
      <c r="CS11" s="22" t="str">
        <f t="shared" si="11"/>
        <v/>
      </c>
      <c r="CT11" s="22" t="str">
        <f t="shared" si="11"/>
        <v/>
      </c>
      <c r="CU11" s="22" t="str">
        <f t="shared" si="11"/>
        <v/>
      </c>
      <c r="CV11" s="22" t="str">
        <f t="shared" si="11"/>
        <v/>
      </c>
      <c r="CW11" s="22" t="str">
        <f t="shared" si="11"/>
        <v/>
      </c>
      <c r="CX11" s="22" t="str">
        <f t="shared" si="11"/>
        <v/>
      </c>
      <c r="CY11" s="22" t="str">
        <f t="shared" si="11"/>
        <v/>
      </c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</row>
    <row r="12" spans="1:256" s="11" customFormat="1" x14ac:dyDescent="0.2">
      <c r="A12" s="8"/>
      <c r="B12" s="39" t="s">
        <v>155</v>
      </c>
      <c r="C12" s="128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</row>
    <row r="13" spans="1:256" s="11" customFormat="1" x14ac:dyDescent="0.2">
      <c r="A13" s="8"/>
      <c r="B13" s="39" t="s">
        <v>150</v>
      </c>
      <c r="C13" s="128"/>
      <c r="D13" s="22">
        <f t="shared" ref="D13:AI13" si="12">IF(ISNUMBER(outYear),D11+D12,"")</f>
        <v>1</v>
      </c>
      <c r="E13" s="22">
        <f t="shared" si="12"/>
        <v>1</v>
      </c>
      <c r="F13" s="22">
        <f t="shared" si="12"/>
        <v>1</v>
      </c>
      <c r="G13" s="22">
        <f t="shared" si="12"/>
        <v>1</v>
      </c>
      <c r="H13" s="22">
        <f t="shared" si="12"/>
        <v>1</v>
      </c>
      <c r="I13" s="22">
        <f t="shared" si="12"/>
        <v>1</v>
      </c>
      <c r="J13" s="22">
        <f t="shared" si="12"/>
        <v>1</v>
      </c>
      <c r="K13" s="22">
        <f t="shared" si="12"/>
        <v>1</v>
      </c>
      <c r="L13" s="22">
        <f t="shared" si="12"/>
        <v>1</v>
      </c>
      <c r="M13" s="22">
        <f t="shared" si="12"/>
        <v>1</v>
      </c>
      <c r="N13" s="22">
        <f t="shared" si="12"/>
        <v>1</v>
      </c>
      <c r="O13" s="22">
        <f t="shared" si="12"/>
        <v>1</v>
      </c>
      <c r="P13" s="22">
        <f t="shared" si="12"/>
        <v>1</v>
      </c>
      <c r="Q13" s="22">
        <f t="shared" si="12"/>
        <v>1</v>
      </c>
      <c r="R13" s="22">
        <f t="shared" si="12"/>
        <v>1</v>
      </c>
      <c r="S13" s="22">
        <f t="shared" si="12"/>
        <v>1</v>
      </c>
      <c r="T13" s="22">
        <f t="shared" si="12"/>
        <v>1</v>
      </c>
      <c r="U13" s="22">
        <f t="shared" si="12"/>
        <v>1</v>
      </c>
      <c r="V13" s="22">
        <f t="shared" si="12"/>
        <v>1</v>
      </c>
      <c r="W13" s="22">
        <f t="shared" si="12"/>
        <v>1</v>
      </c>
      <c r="X13" s="22">
        <f t="shared" si="12"/>
        <v>1</v>
      </c>
      <c r="Y13" s="22">
        <f t="shared" si="12"/>
        <v>1</v>
      </c>
      <c r="Z13" s="22">
        <f t="shared" si="12"/>
        <v>1</v>
      </c>
      <c r="AA13" s="22">
        <f t="shared" si="12"/>
        <v>1</v>
      </c>
      <c r="AB13" s="22">
        <f t="shared" si="12"/>
        <v>1</v>
      </c>
      <c r="AC13" s="22">
        <f t="shared" si="12"/>
        <v>1</v>
      </c>
      <c r="AD13" s="22">
        <f t="shared" si="12"/>
        <v>1</v>
      </c>
      <c r="AE13" s="22">
        <f t="shared" si="12"/>
        <v>1</v>
      </c>
      <c r="AF13" s="22">
        <f t="shared" si="12"/>
        <v>1</v>
      </c>
      <c r="AG13" s="22">
        <f t="shared" si="12"/>
        <v>1</v>
      </c>
      <c r="AH13" s="22" t="str">
        <f t="shared" si="12"/>
        <v/>
      </c>
      <c r="AI13" s="22" t="str">
        <f t="shared" si="12"/>
        <v/>
      </c>
      <c r="AJ13" s="22" t="str">
        <f t="shared" ref="AJ13:BO13" si="13">IF(ISNUMBER(outYear),AJ11+AJ12,"")</f>
        <v/>
      </c>
      <c r="AK13" s="22" t="str">
        <f t="shared" si="13"/>
        <v/>
      </c>
      <c r="AL13" s="22" t="str">
        <f t="shared" si="13"/>
        <v/>
      </c>
      <c r="AM13" s="22" t="str">
        <f t="shared" si="13"/>
        <v/>
      </c>
      <c r="AN13" s="22" t="str">
        <f t="shared" si="13"/>
        <v/>
      </c>
      <c r="AO13" s="22" t="str">
        <f t="shared" si="13"/>
        <v/>
      </c>
      <c r="AP13" s="22" t="str">
        <f t="shared" si="13"/>
        <v/>
      </c>
      <c r="AQ13" s="22" t="str">
        <f t="shared" si="13"/>
        <v/>
      </c>
      <c r="AR13" s="22" t="str">
        <f t="shared" si="13"/>
        <v/>
      </c>
      <c r="AS13" s="22" t="str">
        <f t="shared" si="13"/>
        <v/>
      </c>
      <c r="AT13" s="22" t="str">
        <f t="shared" si="13"/>
        <v/>
      </c>
      <c r="AU13" s="22" t="str">
        <f t="shared" si="13"/>
        <v/>
      </c>
      <c r="AV13" s="22" t="str">
        <f t="shared" si="13"/>
        <v/>
      </c>
      <c r="AW13" s="22" t="str">
        <f t="shared" si="13"/>
        <v/>
      </c>
      <c r="AX13" s="22" t="str">
        <f t="shared" si="13"/>
        <v/>
      </c>
      <c r="AY13" s="22" t="str">
        <f t="shared" si="13"/>
        <v/>
      </c>
      <c r="AZ13" s="22" t="str">
        <f t="shared" si="13"/>
        <v/>
      </c>
      <c r="BA13" s="22" t="str">
        <f t="shared" si="13"/>
        <v/>
      </c>
      <c r="BB13" s="22" t="str">
        <f t="shared" si="13"/>
        <v/>
      </c>
      <c r="BC13" s="22" t="str">
        <f t="shared" si="13"/>
        <v/>
      </c>
      <c r="BD13" s="22" t="str">
        <f t="shared" si="13"/>
        <v/>
      </c>
      <c r="BE13" s="22" t="str">
        <f t="shared" si="13"/>
        <v/>
      </c>
      <c r="BF13" s="22" t="str">
        <f t="shared" si="13"/>
        <v/>
      </c>
      <c r="BG13" s="22" t="str">
        <f t="shared" si="13"/>
        <v/>
      </c>
      <c r="BH13" s="22" t="str">
        <f t="shared" si="13"/>
        <v/>
      </c>
      <c r="BI13" s="22" t="str">
        <f t="shared" si="13"/>
        <v/>
      </c>
      <c r="BJ13" s="22" t="str">
        <f t="shared" si="13"/>
        <v/>
      </c>
      <c r="BK13" s="22" t="str">
        <f t="shared" si="13"/>
        <v/>
      </c>
      <c r="BL13" s="22" t="str">
        <f t="shared" si="13"/>
        <v/>
      </c>
      <c r="BM13" s="22" t="str">
        <f t="shared" si="13"/>
        <v/>
      </c>
      <c r="BN13" s="22" t="str">
        <f t="shared" si="13"/>
        <v/>
      </c>
      <c r="BO13" s="22" t="str">
        <f t="shared" si="13"/>
        <v/>
      </c>
      <c r="BP13" s="22" t="str">
        <f t="shared" ref="BP13:CU13" si="14">IF(ISNUMBER(outYear),BP11+BP12,"")</f>
        <v/>
      </c>
      <c r="BQ13" s="22" t="str">
        <f t="shared" si="14"/>
        <v/>
      </c>
      <c r="BR13" s="22" t="str">
        <f t="shared" si="14"/>
        <v/>
      </c>
      <c r="BS13" s="22" t="str">
        <f t="shared" si="14"/>
        <v/>
      </c>
      <c r="BT13" s="22" t="str">
        <f t="shared" si="14"/>
        <v/>
      </c>
      <c r="BU13" s="22" t="str">
        <f t="shared" si="14"/>
        <v/>
      </c>
      <c r="BV13" s="22" t="str">
        <f t="shared" si="14"/>
        <v/>
      </c>
      <c r="BW13" s="22" t="str">
        <f t="shared" si="14"/>
        <v/>
      </c>
      <c r="BX13" s="22" t="str">
        <f t="shared" si="14"/>
        <v/>
      </c>
      <c r="BY13" s="22" t="str">
        <f t="shared" si="14"/>
        <v/>
      </c>
      <c r="BZ13" s="22" t="str">
        <f t="shared" si="14"/>
        <v/>
      </c>
      <c r="CA13" s="22" t="str">
        <f t="shared" si="14"/>
        <v/>
      </c>
      <c r="CB13" s="22" t="str">
        <f t="shared" si="14"/>
        <v/>
      </c>
      <c r="CC13" s="22" t="str">
        <f t="shared" si="14"/>
        <v/>
      </c>
      <c r="CD13" s="22" t="str">
        <f t="shared" si="14"/>
        <v/>
      </c>
      <c r="CE13" s="22" t="str">
        <f t="shared" si="14"/>
        <v/>
      </c>
      <c r="CF13" s="22" t="str">
        <f t="shared" si="14"/>
        <v/>
      </c>
      <c r="CG13" s="22" t="str">
        <f t="shared" si="14"/>
        <v/>
      </c>
      <c r="CH13" s="22" t="str">
        <f t="shared" si="14"/>
        <v/>
      </c>
      <c r="CI13" s="22" t="str">
        <f t="shared" si="14"/>
        <v/>
      </c>
      <c r="CJ13" s="22" t="str">
        <f t="shared" si="14"/>
        <v/>
      </c>
      <c r="CK13" s="22" t="str">
        <f t="shared" si="14"/>
        <v/>
      </c>
      <c r="CL13" s="22" t="str">
        <f t="shared" si="14"/>
        <v/>
      </c>
      <c r="CM13" s="22" t="str">
        <f t="shared" si="14"/>
        <v/>
      </c>
      <c r="CN13" s="22" t="str">
        <f t="shared" si="14"/>
        <v/>
      </c>
      <c r="CO13" s="22" t="str">
        <f t="shared" si="14"/>
        <v/>
      </c>
      <c r="CP13" s="22" t="str">
        <f t="shared" si="14"/>
        <v/>
      </c>
      <c r="CQ13" s="22" t="str">
        <f t="shared" si="14"/>
        <v/>
      </c>
      <c r="CR13" s="22" t="str">
        <f t="shared" si="14"/>
        <v/>
      </c>
      <c r="CS13" s="22" t="str">
        <f t="shared" si="14"/>
        <v/>
      </c>
      <c r="CT13" s="22" t="str">
        <f t="shared" si="14"/>
        <v/>
      </c>
      <c r="CU13" s="22" t="str">
        <f t="shared" si="14"/>
        <v/>
      </c>
      <c r="CV13" s="22" t="str">
        <f>IF(ISNUMBER(outYear),CV11+CV12,"")</f>
        <v/>
      </c>
      <c r="CW13" s="22" t="str">
        <f>IF(ISNUMBER(outYear),CW11+CW12,"")</f>
        <v/>
      </c>
      <c r="CX13" s="22" t="str">
        <f>IF(ISNUMBER(outYear),CX11+CX12,"")</f>
        <v/>
      </c>
      <c r="CY13" s="22" t="str">
        <f>IF(ISNUMBER(outYear),CY11+CY12,"")</f>
        <v/>
      </c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</row>
    <row r="14" spans="1:256" s="11" customFormat="1" x14ac:dyDescent="0.2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  <c r="IU14" s="8"/>
      <c r="IV14" s="8"/>
    </row>
    <row r="15" spans="1:256" x14ac:dyDescent="0.2">
      <c r="A15" s="8"/>
      <c r="B15" s="42" t="s">
        <v>126</v>
      </c>
      <c r="C15" s="106"/>
      <c r="D15" s="106">
        <f t="shared" ref="D15:AI15" si="15">IF(ISNUMBER(outYear),D10*D13*D7,"")</f>
        <v>0</v>
      </c>
      <c r="E15" s="106">
        <f t="shared" si="15"/>
        <v>0</v>
      </c>
      <c r="F15" s="106">
        <f t="shared" si="15"/>
        <v>0</v>
      </c>
      <c r="G15" s="106">
        <f t="shared" si="15"/>
        <v>0</v>
      </c>
      <c r="H15" s="106">
        <f t="shared" si="15"/>
        <v>0</v>
      </c>
      <c r="I15" s="106">
        <f t="shared" si="15"/>
        <v>0</v>
      </c>
      <c r="J15" s="106">
        <f t="shared" si="15"/>
        <v>0</v>
      </c>
      <c r="K15" s="106">
        <f t="shared" si="15"/>
        <v>0</v>
      </c>
      <c r="L15" s="106">
        <f t="shared" si="15"/>
        <v>0</v>
      </c>
      <c r="M15" s="106">
        <f t="shared" si="15"/>
        <v>0</v>
      </c>
      <c r="N15" s="106">
        <f t="shared" si="15"/>
        <v>0</v>
      </c>
      <c r="O15" s="106">
        <f t="shared" si="15"/>
        <v>0</v>
      </c>
      <c r="P15" s="106">
        <f t="shared" si="15"/>
        <v>0</v>
      </c>
      <c r="Q15" s="106">
        <f t="shared" si="15"/>
        <v>0</v>
      </c>
      <c r="R15" s="106">
        <f t="shared" si="15"/>
        <v>0</v>
      </c>
      <c r="S15" s="106">
        <f t="shared" si="15"/>
        <v>0</v>
      </c>
      <c r="T15" s="106">
        <f t="shared" si="15"/>
        <v>0</v>
      </c>
      <c r="U15" s="106">
        <f t="shared" si="15"/>
        <v>0</v>
      </c>
      <c r="V15" s="106">
        <f t="shared" si="15"/>
        <v>0</v>
      </c>
      <c r="W15" s="106">
        <f t="shared" si="15"/>
        <v>0</v>
      </c>
      <c r="X15" s="106">
        <f t="shared" si="15"/>
        <v>0</v>
      </c>
      <c r="Y15" s="106">
        <f t="shared" si="15"/>
        <v>0</v>
      </c>
      <c r="Z15" s="106">
        <f t="shared" si="15"/>
        <v>0</v>
      </c>
      <c r="AA15" s="106">
        <f t="shared" si="15"/>
        <v>0</v>
      </c>
      <c r="AB15" s="106">
        <f t="shared" si="15"/>
        <v>0</v>
      </c>
      <c r="AC15" s="106">
        <f t="shared" si="15"/>
        <v>0</v>
      </c>
      <c r="AD15" s="106">
        <f t="shared" si="15"/>
        <v>0</v>
      </c>
      <c r="AE15" s="106">
        <f t="shared" si="15"/>
        <v>0</v>
      </c>
      <c r="AF15" s="106">
        <f t="shared" si="15"/>
        <v>0</v>
      </c>
      <c r="AG15" s="106">
        <f t="shared" si="15"/>
        <v>0</v>
      </c>
      <c r="AH15" s="106" t="str">
        <f t="shared" si="15"/>
        <v/>
      </c>
      <c r="AI15" s="106" t="str">
        <f t="shared" si="15"/>
        <v/>
      </c>
      <c r="AJ15" s="106" t="str">
        <f t="shared" ref="AJ15:BO15" si="16">IF(ISNUMBER(outYear),AJ10*AJ13*AJ7,"")</f>
        <v/>
      </c>
      <c r="AK15" s="106" t="str">
        <f t="shared" si="16"/>
        <v/>
      </c>
      <c r="AL15" s="106" t="str">
        <f t="shared" si="16"/>
        <v/>
      </c>
      <c r="AM15" s="106" t="str">
        <f t="shared" si="16"/>
        <v/>
      </c>
      <c r="AN15" s="106" t="str">
        <f t="shared" si="16"/>
        <v/>
      </c>
      <c r="AO15" s="106" t="str">
        <f t="shared" si="16"/>
        <v/>
      </c>
      <c r="AP15" s="106" t="str">
        <f t="shared" si="16"/>
        <v/>
      </c>
      <c r="AQ15" s="106" t="str">
        <f t="shared" si="16"/>
        <v/>
      </c>
      <c r="AR15" s="106" t="str">
        <f t="shared" si="16"/>
        <v/>
      </c>
      <c r="AS15" s="106" t="str">
        <f t="shared" si="16"/>
        <v/>
      </c>
      <c r="AT15" s="106" t="str">
        <f t="shared" si="16"/>
        <v/>
      </c>
      <c r="AU15" s="106" t="str">
        <f t="shared" si="16"/>
        <v/>
      </c>
      <c r="AV15" s="106" t="str">
        <f t="shared" si="16"/>
        <v/>
      </c>
      <c r="AW15" s="106" t="str">
        <f t="shared" si="16"/>
        <v/>
      </c>
      <c r="AX15" s="106" t="str">
        <f t="shared" si="16"/>
        <v/>
      </c>
      <c r="AY15" s="106" t="str">
        <f t="shared" si="16"/>
        <v/>
      </c>
      <c r="AZ15" s="106" t="str">
        <f t="shared" si="16"/>
        <v/>
      </c>
      <c r="BA15" s="106" t="str">
        <f t="shared" si="16"/>
        <v/>
      </c>
      <c r="BB15" s="106" t="str">
        <f t="shared" si="16"/>
        <v/>
      </c>
      <c r="BC15" s="106" t="str">
        <f t="shared" si="16"/>
        <v/>
      </c>
      <c r="BD15" s="106" t="str">
        <f t="shared" si="16"/>
        <v/>
      </c>
      <c r="BE15" s="106" t="str">
        <f t="shared" si="16"/>
        <v/>
      </c>
      <c r="BF15" s="106" t="str">
        <f t="shared" si="16"/>
        <v/>
      </c>
      <c r="BG15" s="106" t="str">
        <f t="shared" si="16"/>
        <v/>
      </c>
      <c r="BH15" s="106" t="str">
        <f t="shared" si="16"/>
        <v/>
      </c>
      <c r="BI15" s="106" t="str">
        <f t="shared" si="16"/>
        <v/>
      </c>
      <c r="BJ15" s="106" t="str">
        <f t="shared" si="16"/>
        <v/>
      </c>
      <c r="BK15" s="106" t="str">
        <f t="shared" si="16"/>
        <v/>
      </c>
      <c r="BL15" s="106" t="str">
        <f t="shared" si="16"/>
        <v/>
      </c>
      <c r="BM15" s="106" t="str">
        <f t="shared" si="16"/>
        <v/>
      </c>
      <c r="BN15" s="106" t="str">
        <f t="shared" si="16"/>
        <v/>
      </c>
      <c r="BO15" s="106" t="str">
        <f t="shared" si="16"/>
        <v/>
      </c>
      <c r="BP15" s="106" t="str">
        <f t="shared" ref="BP15:CU15" si="17">IF(ISNUMBER(outYear),BP10*BP13*BP7,"")</f>
        <v/>
      </c>
      <c r="BQ15" s="106" t="str">
        <f t="shared" si="17"/>
        <v/>
      </c>
      <c r="BR15" s="106" t="str">
        <f t="shared" si="17"/>
        <v/>
      </c>
      <c r="BS15" s="106" t="str">
        <f t="shared" si="17"/>
        <v/>
      </c>
      <c r="BT15" s="106" t="str">
        <f t="shared" si="17"/>
        <v/>
      </c>
      <c r="BU15" s="106" t="str">
        <f t="shared" si="17"/>
        <v/>
      </c>
      <c r="BV15" s="106" t="str">
        <f t="shared" si="17"/>
        <v/>
      </c>
      <c r="BW15" s="106" t="str">
        <f t="shared" si="17"/>
        <v/>
      </c>
      <c r="BX15" s="106" t="str">
        <f t="shared" si="17"/>
        <v/>
      </c>
      <c r="BY15" s="106" t="str">
        <f t="shared" si="17"/>
        <v/>
      </c>
      <c r="BZ15" s="106" t="str">
        <f t="shared" si="17"/>
        <v/>
      </c>
      <c r="CA15" s="106" t="str">
        <f t="shared" si="17"/>
        <v/>
      </c>
      <c r="CB15" s="106" t="str">
        <f t="shared" si="17"/>
        <v/>
      </c>
      <c r="CC15" s="106" t="str">
        <f t="shared" si="17"/>
        <v/>
      </c>
      <c r="CD15" s="106" t="str">
        <f t="shared" si="17"/>
        <v/>
      </c>
      <c r="CE15" s="106" t="str">
        <f t="shared" si="17"/>
        <v/>
      </c>
      <c r="CF15" s="106" t="str">
        <f t="shared" si="17"/>
        <v/>
      </c>
      <c r="CG15" s="106" t="str">
        <f t="shared" si="17"/>
        <v/>
      </c>
      <c r="CH15" s="106" t="str">
        <f t="shared" si="17"/>
        <v/>
      </c>
      <c r="CI15" s="106" t="str">
        <f t="shared" si="17"/>
        <v/>
      </c>
      <c r="CJ15" s="106" t="str">
        <f t="shared" si="17"/>
        <v/>
      </c>
      <c r="CK15" s="106" t="str">
        <f t="shared" si="17"/>
        <v/>
      </c>
      <c r="CL15" s="106" t="str">
        <f t="shared" si="17"/>
        <v/>
      </c>
      <c r="CM15" s="106" t="str">
        <f t="shared" si="17"/>
        <v/>
      </c>
      <c r="CN15" s="106" t="str">
        <f t="shared" si="17"/>
        <v/>
      </c>
      <c r="CO15" s="106" t="str">
        <f t="shared" si="17"/>
        <v/>
      </c>
      <c r="CP15" s="106" t="str">
        <f t="shared" si="17"/>
        <v/>
      </c>
      <c r="CQ15" s="106" t="str">
        <f t="shared" si="17"/>
        <v/>
      </c>
      <c r="CR15" s="106" t="str">
        <f t="shared" si="17"/>
        <v/>
      </c>
      <c r="CS15" s="106" t="str">
        <f t="shared" si="17"/>
        <v/>
      </c>
      <c r="CT15" s="106" t="str">
        <f t="shared" si="17"/>
        <v/>
      </c>
      <c r="CU15" s="106" t="str">
        <f t="shared" si="17"/>
        <v/>
      </c>
      <c r="CV15" s="106" t="str">
        <f>IF(ISNUMBER(outYear),CV10*CV13*CV7,"")</f>
        <v/>
      </c>
      <c r="CW15" s="106" t="str">
        <f>IF(ISNUMBER(outYear),CW10*CW13*CW7,"")</f>
        <v/>
      </c>
      <c r="CX15" s="106" t="str">
        <f>IF(ISNUMBER(outYear),CX10*CX13*CX7,"")</f>
        <v/>
      </c>
      <c r="CY15" s="106" t="str">
        <f>IF(ISNUMBER(outYear),CY10*CY13*CY7,"")</f>
        <v/>
      </c>
    </row>
    <row r="16" spans="1:256" x14ac:dyDescent="0.2">
      <c r="A16" s="8"/>
      <c r="B16" s="43" t="s">
        <v>128</v>
      </c>
      <c r="C16" s="110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</row>
    <row r="17" spans="1:256" x14ac:dyDescent="0.2">
      <c r="A17" s="8"/>
      <c r="B17" s="53" t="s">
        <v>165</v>
      </c>
      <c r="C17" s="129"/>
      <c r="D17" s="129"/>
      <c r="E17" s="24"/>
      <c r="F17" s="24"/>
      <c r="G17" s="24"/>
      <c r="H17" s="24"/>
      <c r="I17" s="24"/>
      <c r="J17" s="24"/>
      <c r="K17" s="25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  <c r="IR17" s="20"/>
      <c r="IS17" s="20"/>
      <c r="IT17" s="20"/>
      <c r="IU17" s="20"/>
      <c r="IV17" s="20"/>
    </row>
    <row r="18" spans="1:256" x14ac:dyDescent="0.2">
      <c r="A18" s="8"/>
      <c r="B18" s="41"/>
      <c r="C18" s="127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</row>
    <row r="19" spans="1:256" x14ac:dyDescent="0.2">
      <c r="A19" s="8"/>
      <c r="B19" s="44" t="s">
        <v>75</v>
      </c>
      <c r="C19" s="127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</row>
    <row r="20" spans="1:256" s="11" customFormat="1" x14ac:dyDescent="0.2">
      <c r="A20" s="8"/>
      <c r="B20" s="45" t="s">
        <v>134</v>
      </c>
      <c r="C20" s="128"/>
      <c r="D20" s="22">
        <f t="shared" ref="D20:AI20" si="18">IF(ISNUMBER(outYear),inLumpOandM*(1+inInflationRate+inLumpOandMEsc)^C6,"")</f>
        <v>15</v>
      </c>
      <c r="E20" s="22">
        <f t="shared" si="18"/>
        <v>15.374999999999998</v>
      </c>
      <c r="F20" s="22">
        <f t="shared" si="18"/>
        <v>15.759374999999999</v>
      </c>
      <c r="G20" s="22">
        <f t="shared" si="18"/>
        <v>16.153359374999997</v>
      </c>
      <c r="H20" s="22">
        <f t="shared" si="18"/>
        <v>16.557193359374995</v>
      </c>
      <c r="I20" s="22">
        <f t="shared" si="18"/>
        <v>16.971123193359368</v>
      </c>
      <c r="J20" s="22">
        <f t="shared" si="18"/>
        <v>17.395401273193354</v>
      </c>
      <c r="K20" s="22">
        <f t="shared" si="18"/>
        <v>17.830286305023186</v>
      </c>
      <c r="L20" s="22">
        <f t="shared" si="18"/>
        <v>18.276043462648765</v>
      </c>
      <c r="M20" s="22">
        <f t="shared" si="18"/>
        <v>18.732944549214981</v>
      </c>
      <c r="N20" s="22">
        <f t="shared" si="18"/>
        <v>19.201268162945357</v>
      </c>
      <c r="O20" s="22">
        <f t="shared" si="18"/>
        <v>19.681299867018989</v>
      </c>
      <c r="P20" s="22">
        <f t="shared" si="18"/>
        <v>20.173332363694463</v>
      </c>
      <c r="Q20" s="22">
        <f t="shared" si="18"/>
        <v>20.677665672786823</v>
      </c>
      <c r="R20" s="22">
        <f t="shared" si="18"/>
        <v>21.194607314606493</v>
      </c>
      <c r="S20" s="22">
        <f t="shared" si="18"/>
        <v>21.724472497471659</v>
      </c>
      <c r="T20" s="22">
        <f t="shared" si="18"/>
        <v>22.267584309908447</v>
      </c>
      <c r="U20" s="22">
        <f t="shared" si="18"/>
        <v>22.824273917656154</v>
      </c>
      <c r="V20" s="22">
        <f t="shared" si="18"/>
        <v>23.394880765597559</v>
      </c>
      <c r="W20" s="22">
        <f t="shared" si="18"/>
        <v>23.979752784737499</v>
      </c>
      <c r="X20" s="22">
        <f t="shared" si="18"/>
        <v>24.579246604355934</v>
      </c>
      <c r="Y20" s="22">
        <f t="shared" si="18"/>
        <v>25.193727769464829</v>
      </c>
      <c r="Z20" s="22">
        <f t="shared" si="18"/>
        <v>25.823570963701449</v>
      </c>
      <c r="AA20" s="22">
        <f t="shared" si="18"/>
        <v>26.469160237793986</v>
      </c>
      <c r="AB20" s="22">
        <f t="shared" si="18"/>
        <v>27.130889243738835</v>
      </c>
      <c r="AC20" s="22">
        <f t="shared" si="18"/>
        <v>27.809161474832301</v>
      </c>
      <c r="AD20" s="22">
        <f t="shared" si="18"/>
        <v>28.504390511703107</v>
      </c>
      <c r="AE20" s="22">
        <f t="shared" si="18"/>
        <v>29.217000274495682</v>
      </c>
      <c r="AF20" s="22">
        <f t="shared" si="18"/>
        <v>29.947425281358072</v>
      </c>
      <c r="AG20" s="22">
        <f t="shared" si="18"/>
        <v>30.696110913392026</v>
      </c>
      <c r="AH20" s="22" t="str">
        <f t="shared" si="18"/>
        <v/>
      </c>
      <c r="AI20" s="22" t="str">
        <f t="shared" si="18"/>
        <v/>
      </c>
      <c r="AJ20" s="22" t="str">
        <f t="shared" ref="AJ20:BO20" si="19">IF(ISNUMBER(outYear),inLumpOandM*(1+inInflationRate+inLumpOandMEsc)^AI6,"")</f>
        <v/>
      </c>
      <c r="AK20" s="22" t="str">
        <f t="shared" si="19"/>
        <v/>
      </c>
      <c r="AL20" s="22" t="str">
        <f t="shared" si="19"/>
        <v/>
      </c>
      <c r="AM20" s="22" t="str">
        <f t="shared" si="19"/>
        <v/>
      </c>
      <c r="AN20" s="22" t="str">
        <f t="shared" si="19"/>
        <v/>
      </c>
      <c r="AO20" s="22" t="str">
        <f t="shared" si="19"/>
        <v/>
      </c>
      <c r="AP20" s="22" t="str">
        <f t="shared" si="19"/>
        <v/>
      </c>
      <c r="AQ20" s="22" t="str">
        <f t="shared" si="19"/>
        <v/>
      </c>
      <c r="AR20" s="22" t="str">
        <f t="shared" si="19"/>
        <v/>
      </c>
      <c r="AS20" s="22" t="str">
        <f t="shared" si="19"/>
        <v/>
      </c>
      <c r="AT20" s="22" t="str">
        <f t="shared" si="19"/>
        <v/>
      </c>
      <c r="AU20" s="22" t="str">
        <f t="shared" si="19"/>
        <v/>
      </c>
      <c r="AV20" s="22" t="str">
        <f t="shared" si="19"/>
        <v/>
      </c>
      <c r="AW20" s="22" t="str">
        <f t="shared" si="19"/>
        <v/>
      </c>
      <c r="AX20" s="22" t="str">
        <f t="shared" si="19"/>
        <v/>
      </c>
      <c r="AY20" s="22" t="str">
        <f t="shared" si="19"/>
        <v/>
      </c>
      <c r="AZ20" s="22" t="str">
        <f t="shared" si="19"/>
        <v/>
      </c>
      <c r="BA20" s="22" t="str">
        <f t="shared" si="19"/>
        <v/>
      </c>
      <c r="BB20" s="22" t="str">
        <f t="shared" si="19"/>
        <v/>
      </c>
      <c r="BC20" s="22" t="str">
        <f t="shared" si="19"/>
        <v/>
      </c>
      <c r="BD20" s="22" t="str">
        <f t="shared" si="19"/>
        <v/>
      </c>
      <c r="BE20" s="22" t="str">
        <f t="shared" si="19"/>
        <v/>
      </c>
      <c r="BF20" s="22" t="str">
        <f t="shared" si="19"/>
        <v/>
      </c>
      <c r="BG20" s="22" t="str">
        <f t="shared" si="19"/>
        <v/>
      </c>
      <c r="BH20" s="22" t="str">
        <f t="shared" si="19"/>
        <v/>
      </c>
      <c r="BI20" s="22" t="str">
        <f t="shared" si="19"/>
        <v/>
      </c>
      <c r="BJ20" s="22" t="str">
        <f t="shared" si="19"/>
        <v/>
      </c>
      <c r="BK20" s="22" t="str">
        <f t="shared" si="19"/>
        <v/>
      </c>
      <c r="BL20" s="22" t="str">
        <f t="shared" si="19"/>
        <v/>
      </c>
      <c r="BM20" s="22" t="str">
        <f t="shared" si="19"/>
        <v/>
      </c>
      <c r="BN20" s="22" t="str">
        <f t="shared" si="19"/>
        <v/>
      </c>
      <c r="BO20" s="22" t="str">
        <f t="shared" si="19"/>
        <v/>
      </c>
      <c r="BP20" s="22" t="str">
        <f t="shared" ref="BP20:CY20" si="20">IF(ISNUMBER(outYear),inLumpOandM*(1+inInflationRate+inLumpOandMEsc)^BO6,"")</f>
        <v/>
      </c>
      <c r="BQ20" s="22" t="str">
        <f t="shared" si="20"/>
        <v/>
      </c>
      <c r="BR20" s="22" t="str">
        <f t="shared" si="20"/>
        <v/>
      </c>
      <c r="BS20" s="22" t="str">
        <f t="shared" si="20"/>
        <v/>
      </c>
      <c r="BT20" s="22" t="str">
        <f t="shared" si="20"/>
        <v/>
      </c>
      <c r="BU20" s="22" t="str">
        <f t="shared" si="20"/>
        <v/>
      </c>
      <c r="BV20" s="22" t="str">
        <f t="shared" si="20"/>
        <v/>
      </c>
      <c r="BW20" s="22" t="str">
        <f t="shared" si="20"/>
        <v/>
      </c>
      <c r="BX20" s="22" t="str">
        <f t="shared" si="20"/>
        <v/>
      </c>
      <c r="BY20" s="22" t="str">
        <f t="shared" si="20"/>
        <v/>
      </c>
      <c r="BZ20" s="22" t="str">
        <f t="shared" si="20"/>
        <v/>
      </c>
      <c r="CA20" s="22" t="str">
        <f t="shared" si="20"/>
        <v/>
      </c>
      <c r="CB20" s="22" t="str">
        <f t="shared" si="20"/>
        <v/>
      </c>
      <c r="CC20" s="22" t="str">
        <f t="shared" si="20"/>
        <v/>
      </c>
      <c r="CD20" s="22" t="str">
        <f t="shared" si="20"/>
        <v/>
      </c>
      <c r="CE20" s="22" t="str">
        <f t="shared" si="20"/>
        <v/>
      </c>
      <c r="CF20" s="22" t="str">
        <f t="shared" si="20"/>
        <v/>
      </c>
      <c r="CG20" s="22" t="str">
        <f t="shared" si="20"/>
        <v/>
      </c>
      <c r="CH20" s="22" t="str">
        <f t="shared" si="20"/>
        <v/>
      </c>
      <c r="CI20" s="22" t="str">
        <f t="shared" si="20"/>
        <v/>
      </c>
      <c r="CJ20" s="22" t="str">
        <f t="shared" si="20"/>
        <v/>
      </c>
      <c r="CK20" s="22" t="str">
        <f t="shared" si="20"/>
        <v/>
      </c>
      <c r="CL20" s="22" t="str">
        <f t="shared" si="20"/>
        <v/>
      </c>
      <c r="CM20" s="22" t="str">
        <f t="shared" si="20"/>
        <v/>
      </c>
      <c r="CN20" s="22" t="str">
        <f t="shared" si="20"/>
        <v/>
      </c>
      <c r="CO20" s="22" t="str">
        <f t="shared" si="20"/>
        <v/>
      </c>
      <c r="CP20" s="22" t="str">
        <f t="shared" si="20"/>
        <v/>
      </c>
      <c r="CQ20" s="22" t="str">
        <f t="shared" si="20"/>
        <v/>
      </c>
      <c r="CR20" s="22" t="str">
        <f t="shared" si="20"/>
        <v/>
      </c>
      <c r="CS20" s="22" t="str">
        <f t="shared" si="20"/>
        <v/>
      </c>
      <c r="CT20" s="22" t="str">
        <f t="shared" si="20"/>
        <v/>
      </c>
      <c r="CU20" s="22" t="str">
        <f t="shared" si="20"/>
        <v/>
      </c>
      <c r="CV20" s="22" t="str">
        <f t="shared" si="20"/>
        <v/>
      </c>
      <c r="CW20" s="22" t="str">
        <f t="shared" si="20"/>
        <v/>
      </c>
      <c r="CX20" s="22" t="str">
        <f t="shared" si="20"/>
        <v/>
      </c>
      <c r="CY20" s="22" t="str">
        <f t="shared" si="20"/>
        <v/>
      </c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</row>
    <row r="21" spans="1:256" s="11" customFormat="1" x14ac:dyDescent="0.2">
      <c r="A21" s="8"/>
      <c r="B21" s="45" t="s">
        <v>135</v>
      </c>
      <c r="C21" s="128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</row>
    <row r="22" spans="1:256" x14ac:dyDescent="0.2">
      <c r="A22" s="8"/>
      <c r="B22" s="48" t="s">
        <v>129</v>
      </c>
      <c r="C22" s="110"/>
      <c r="D22" s="23">
        <f t="shared" ref="D22:AI22" si="21">IF(ISNUMBER(outYear),D20+D21,"")</f>
        <v>15</v>
      </c>
      <c r="E22" s="23">
        <f t="shared" si="21"/>
        <v>15.374999999999998</v>
      </c>
      <c r="F22" s="23">
        <f t="shared" si="21"/>
        <v>15.759374999999999</v>
      </c>
      <c r="G22" s="23">
        <f t="shared" si="21"/>
        <v>16.153359374999997</v>
      </c>
      <c r="H22" s="23">
        <f t="shared" si="21"/>
        <v>16.557193359374995</v>
      </c>
      <c r="I22" s="23">
        <f t="shared" si="21"/>
        <v>16.971123193359368</v>
      </c>
      <c r="J22" s="23">
        <f t="shared" si="21"/>
        <v>17.395401273193354</v>
      </c>
      <c r="K22" s="23">
        <f t="shared" si="21"/>
        <v>17.830286305023186</v>
      </c>
      <c r="L22" s="23">
        <f t="shared" si="21"/>
        <v>18.276043462648765</v>
      </c>
      <c r="M22" s="23">
        <f t="shared" si="21"/>
        <v>18.732944549214981</v>
      </c>
      <c r="N22" s="23">
        <f t="shared" si="21"/>
        <v>19.201268162945357</v>
      </c>
      <c r="O22" s="23">
        <f t="shared" si="21"/>
        <v>19.681299867018989</v>
      </c>
      <c r="P22" s="23">
        <f t="shared" si="21"/>
        <v>20.173332363694463</v>
      </c>
      <c r="Q22" s="23">
        <f t="shared" si="21"/>
        <v>20.677665672786823</v>
      </c>
      <c r="R22" s="23">
        <f t="shared" si="21"/>
        <v>21.194607314606493</v>
      </c>
      <c r="S22" s="23">
        <f t="shared" si="21"/>
        <v>21.724472497471659</v>
      </c>
      <c r="T22" s="23">
        <f t="shared" si="21"/>
        <v>22.267584309908447</v>
      </c>
      <c r="U22" s="23">
        <f t="shared" si="21"/>
        <v>22.824273917656154</v>
      </c>
      <c r="V22" s="23">
        <f t="shared" si="21"/>
        <v>23.394880765597559</v>
      </c>
      <c r="W22" s="23">
        <f t="shared" si="21"/>
        <v>23.979752784737499</v>
      </c>
      <c r="X22" s="23">
        <f t="shared" si="21"/>
        <v>24.579246604355934</v>
      </c>
      <c r="Y22" s="23">
        <f t="shared" si="21"/>
        <v>25.193727769464829</v>
      </c>
      <c r="Z22" s="23">
        <f t="shared" si="21"/>
        <v>25.823570963701449</v>
      </c>
      <c r="AA22" s="23">
        <f t="shared" si="21"/>
        <v>26.469160237793986</v>
      </c>
      <c r="AB22" s="23">
        <f t="shared" si="21"/>
        <v>27.130889243738835</v>
      </c>
      <c r="AC22" s="23">
        <f t="shared" si="21"/>
        <v>27.809161474832301</v>
      </c>
      <c r="AD22" s="23">
        <f t="shared" si="21"/>
        <v>28.504390511703107</v>
      </c>
      <c r="AE22" s="23">
        <f t="shared" si="21"/>
        <v>29.217000274495682</v>
      </c>
      <c r="AF22" s="23">
        <f t="shared" si="21"/>
        <v>29.947425281358072</v>
      </c>
      <c r="AG22" s="23">
        <f t="shared" si="21"/>
        <v>30.696110913392026</v>
      </c>
      <c r="AH22" s="23" t="str">
        <f t="shared" si="21"/>
        <v/>
      </c>
      <c r="AI22" s="23" t="str">
        <f t="shared" si="21"/>
        <v/>
      </c>
      <c r="AJ22" s="23" t="str">
        <f t="shared" ref="AJ22:BO22" si="22">IF(ISNUMBER(outYear),AJ20+AJ21,"")</f>
        <v/>
      </c>
      <c r="AK22" s="23" t="str">
        <f t="shared" si="22"/>
        <v/>
      </c>
      <c r="AL22" s="23" t="str">
        <f t="shared" si="22"/>
        <v/>
      </c>
      <c r="AM22" s="23" t="str">
        <f t="shared" si="22"/>
        <v/>
      </c>
      <c r="AN22" s="23" t="str">
        <f t="shared" si="22"/>
        <v/>
      </c>
      <c r="AO22" s="23" t="str">
        <f t="shared" si="22"/>
        <v/>
      </c>
      <c r="AP22" s="23" t="str">
        <f t="shared" si="22"/>
        <v/>
      </c>
      <c r="AQ22" s="23" t="str">
        <f t="shared" si="22"/>
        <v/>
      </c>
      <c r="AR22" s="23" t="str">
        <f t="shared" si="22"/>
        <v/>
      </c>
      <c r="AS22" s="23" t="str">
        <f t="shared" si="22"/>
        <v/>
      </c>
      <c r="AT22" s="23" t="str">
        <f t="shared" si="22"/>
        <v/>
      </c>
      <c r="AU22" s="23" t="str">
        <f t="shared" si="22"/>
        <v/>
      </c>
      <c r="AV22" s="23" t="str">
        <f t="shared" si="22"/>
        <v/>
      </c>
      <c r="AW22" s="23" t="str">
        <f t="shared" si="22"/>
        <v/>
      </c>
      <c r="AX22" s="23" t="str">
        <f t="shared" si="22"/>
        <v/>
      </c>
      <c r="AY22" s="23" t="str">
        <f t="shared" si="22"/>
        <v/>
      </c>
      <c r="AZ22" s="23" t="str">
        <f t="shared" si="22"/>
        <v/>
      </c>
      <c r="BA22" s="23" t="str">
        <f t="shared" si="22"/>
        <v/>
      </c>
      <c r="BB22" s="23" t="str">
        <f t="shared" si="22"/>
        <v/>
      </c>
      <c r="BC22" s="23" t="str">
        <f t="shared" si="22"/>
        <v/>
      </c>
      <c r="BD22" s="23" t="str">
        <f t="shared" si="22"/>
        <v/>
      </c>
      <c r="BE22" s="23" t="str">
        <f t="shared" si="22"/>
        <v/>
      </c>
      <c r="BF22" s="23" t="str">
        <f t="shared" si="22"/>
        <v/>
      </c>
      <c r="BG22" s="23" t="str">
        <f t="shared" si="22"/>
        <v/>
      </c>
      <c r="BH22" s="23" t="str">
        <f t="shared" si="22"/>
        <v/>
      </c>
      <c r="BI22" s="23" t="str">
        <f t="shared" si="22"/>
        <v/>
      </c>
      <c r="BJ22" s="23" t="str">
        <f t="shared" si="22"/>
        <v/>
      </c>
      <c r="BK22" s="23" t="str">
        <f t="shared" si="22"/>
        <v/>
      </c>
      <c r="BL22" s="23" t="str">
        <f t="shared" si="22"/>
        <v/>
      </c>
      <c r="BM22" s="23" t="str">
        <f t="shared" si="22"/>
        <v/>
      </c>
      <c r="BN22" s="23" t="str">
        <f t="shared" si="22"/>
        <v/>
      </c>
      <c r="BO22" s="23" t="str">
        <f t="shared" si="22"/>
        <v/>
      </c>
      <c r="BP22" s="23" t="str">
        <f t="shared" ref="BP22:CU22" si="23">IF(ISNUMBER(outYear),BP20+BP21,"")</f>
        <v/>
      </c>
      <c r="BQ22" s="23" t="str">
        <f t="shared" si="23"/>
        <v/>
      </c>
      <c r="BR22" s="23" t="str">
        <f t="shared" si="23"/>
        <v/>
      </c>
      <c r="BS22" s="23" t="str">
        <f t="shared" si="23"/>
        <v/>
      </c>
      <c r="BT22" s="23" t="str">
        <f t="shared" si="23"/>
        <v/>
      </c>
      <c r="BU22" s="23" t="str">
        <f t="shared" si="23"/>
        <v/>
      </c>
      <c r="BV22" s="23" t="str">
        <f t="shared" si="23"/>
        <v/>
      </c>
      <c r="BW22" s="23" t="str">
        <f t="shared" si="23"/>
        <v/>
      </c>
      <c r="BX22" s="23" t="str">
        <f t="shared" si="23"/>
        <v/>
      </c>
      <c r="BY22" s="23" t="str">
        <f t="shared" si="23"/>
        <v/>
      </c>
      <c r="BZ22" s="23" t="str">
        <f t="shared" si="23"/>
        <v/>
      </c>
      <c r="CA22" s="23" t="str">
        <f t="shared" si="23"/>
        <v/>
      </c>
      <c r="CB22" s="23" t="str">
        <f t="shared" si="23"/>
        <v/>
      </c>
      <c r="CC22" s="23" t="str">
        <f t="shared" si="23"/>
        <v/>
      </c>
      <c r="CD22" s="23" t="str">
        <f t="shared" si="23"/>
        <v/>
      </c>
      <c r="CE22" s="23" t="str">
        <f t="shared" si="23"/>
        <v/>
      </c>
      <c r="CF22" s="23" t="str">
        <f t="shared" si="23"/>
        <v/>
      </c>
      <c r="CG22" s="23" t="str">
        <f t="shared" si="23"/>
        <v/>
      </c>
      <c r="CH22" s="23" t="str">
        <f t="shared" si="23"/>
        <v/>
      </c>
      <c r="CI22" s="23" t="str">
        <f t="shared" si="23"/>
        <v/>
      </c>
      <c r="CJ22" s="23" t="str">
        <f t="shared" si="23"/>
        <v/>
      </c>
      <c r="CK22" s="23" t="str">
        <f t="shared" si="23"/>
        <v/>
      </c>
      <c r="CL22" s="23" t="str">
        <f t="shared" si="23"/>
        <v/>
      </c>
      <c r="CM22" s="23" t="str">
        <f t="shared" si="23"/>
        <v/>
      </c>
      <c r="CN22" s="23" t="str">
        <f t="shared" si="23"/>
        <v/>
      </c>
      <c r="CO22" s="23" t="str">
        <f t="shared" si="23"/>
        <v/>
      </c>
      <c r="CP22" s="23" t="str">
        <f t="shared" si="23"/>
        <v/>
      </c>
      <c r="CQ22" s="23" t="str">
        <f t="shared" si="23"/>
        <v/>
      </c>
      <c r="CR22" s="23" t="str">
        <f t="shared" si="23"/>
        <v/>
      </c>
      <c r="CS22" s="23" t="str">
        <f t="shared" si="23"/>
        <v/>
      </c>
      <c r="CT22" s="23" t="str">
        <f t="shared" si="23"/>
        <v/>
      </c>
      <c r="CU22" s="23" t="str">
        <f t="shared" si="23"/>
        <v/>
      </c>
      <c r="CV22" s="23" t="str">
        <f>IF(ISNUMBER(outYear),CV20+CV21,"")</f>
        <v/>
      </c>
      <c r="CW22" s="23" t="str">
        <f>IF(ISNUMBER(outYear),CW20+CW21,"")</f>
        <v/>
      </c>
      <c r="CX22" s="23" t="str">
        <f>IF(ISNUMBER(outYear),CX20+CX21,"")</f>
        <v/>
      </c>
      <c r="CY22" s="23" t="str">
        <f>IF(ISNUMBER(outYear),CY20+CY21,"")</f>
        <v/>
      </c>
    </row>
    <row r="23" spans="1:256" s="11" customFormat="1" x14ac:dyDescent="0.2">
      <c r="A23" s="8"/>
      <c r="B23" s="45" t="s">
        <v>136</v>
      </c>
      <c r="C23" s="128"/>
      <c r="D23" s="22">
        <f t="shared" ref="D23:AI23" si="24">IF(ISNUMBER(outYear),inFixedOandM*(1+inInflationRate+inFixedOandMEsc)^C6*inSystemSize,"")</f>
        <v>137.08799999999999</v>
      </c>
      <c r="E23" s="22">
        <f t="shared" si="24"/>
        <v>140.51519999999999</v>
      </c>
      <c r="F23" s="22">
        <f t="shared" si="24"/>
        <v>144.02807999999999</v>
      </c>
      <c r="G23" s="22">
        <f t="shared" si="24"/>
        <v>147.628782</v>
      </c>
      <c r="H23" s="22">
        <f t="shared" si="24"/>
        <v>151.31950154999996</v>
      </c>
      <c r="I23" s="22">
        <f t="shared" si="24"/>
        <v>155.10248908874993</v>
      </c>
      <c r="J23" s="22">
        <f t="shared" si="24"/>
        <v>158.98005131596869</v>
      </c>
      <c r="K23" s="22">
        <f t="shared" si="24"/>
        <v>162.95455259886791</v>
      </c>
      <c r="L23" s="22">
        <f t="shared" si="24"/>
        <v>167.02841641383961</v>
      </c>
      <c r="M23" s="22">
        <f t="shared" si="24"/>
        <v>171.20412682418555</v>
      </c>
      <c r="N23" s="22">
        <f t="shared" si="24"/>
        <v>175.48422999479021</v>
      </c>
      <c r="O23" s="22">
        <f t="shared" si="24"/>
        <v>179.87133574465994</v>
      </c>
      <c r="P23" s="22">
        <f t="shared" si="24"/>
        <v>184.36811913827643</v>
      </c>
      <c r="Q23" s="22">
        <f t="shared" si="24"/>
        <v>188.97732211673335</v>
      </c>
      <c r="R23" s="22">
        <f t="shared" si="24"/>
        <v>193.70175516965165</v>
      </c>
      <c r="S23" s="22">
        <f t="shared" si="24"/>
        <v>198.54429904889295</v>
      </c>
      <c r="T23" s="22">
        <f t="shared" si="24"/>
        <v>203.50790652511526</v>
      </c>
      <c r="U23" s="22">
        <f t="shared" si="24"/>
        <v>208.5956041882431</v>
      </c>
      <c r="V23" s="22">
        <f t="shared" si="24"/>
        <v>213.81049429294922</v>
      </c>
      <c r="W23" s="22">
        <f t="shared" si="24"/>
        <v>219.15575665027293</v>
      </c>
      <c r="X23" s="22">
        <f t="shared" si="24"/>
        <v>224.63465056652973</v>
      </c>
      <c r="Y23" s="22">
        <f t="shared" si="24"/>
        <v>230.25051683069296</v>
      </c>
      <c r="Z23" s="22">
        <f t="shared" si="24"/>
        <v>236.00677975146027</v>
      </c>
      <c r="AA23" s="22">
        <f t="shared" si="24"/>
        <v>241.90694924524678</v>
      </c>
      <c r="AB23" s="22">
        <f t="shared" si="24"/>
        <v>247.95462297637792</v>
      </c>
      <c r="AC23" s="22">
        <f t="shared" si="24"/>
        <v>254.15348855078733</v>
      </c>
      <c r="AD23" s="22">
        <f t="shared" si="24"/>
        <v>260.50732576455698</v>
      </c>
      <c r="AE23" s="22">
        <f t="shared" si="24"/>
        <v>267.02000890867089</v>
      </c>
      <c r="AF23" s="22">
        <f t="shared" si="24"/>
        <v>273.69550913138767</v>
      </c>
      <c r="AG23" s="22">
        <f t="shared" si="24"/>
        <v>280.5378968596724</v>
      </c>
      <c r="AH23" s="22" t="str">
        <f t="shared" si="24"/>
        <v/>
      </c>
      <c r="AI23" s="22" t="str">
        <f t="shared" si="24"/>
        <v/>
      </c>
      <c r="AJ23" s="22" t="str">
        <f t="shared" ref="AJ23:BO23" si="25">IF(ISNUMBER(outYear),inFixedOandM*(1+inInflationRate+inFixedOandMEsc)^AI6*inSystemSize,"")</f>
        <v/>
      </c>
      <c r="AK23" s="22" t="str">
        <f t="shared" si="25"/>
        <v/>
      </c>
      <c r="AL23" s="22" t="str">
        <f t="shared" si="25"/>
        <v/>
      </c>
      <c r="AM23" s="22" t="str">
        <f t="shared" si="25"/>
        <v/>
      </c>
      <c r="AN23" s="22" t="str">
        <f t="shared" si="25"/>
        <v/>
      </c>
      <c r="AO23" s="22" t="str">
        <f t="shared" si="25"/>
        <v/>
      </c>
      <c r="AP23" s="22" t="str">
        <f t="shared" si="25"/>
        <v/>
      </c>
      <c r="AQ23" s="22" t="str">
        <f t="shared" si="25"/>
        <v/>
      </c>
      <c r="AR23" s="22" t="str">
        <f t="shared" si="25"/>
        <v/>
      </c>
      <c r="AS23" s="22" t="str">
        <f t="shared" si="25"/>
        <v/>
      </c>
      <c r="AT23" s="22" t="str">
        <f t="shared" si="25"/>
        <v/>
      </c>
      <c r="AU23" s="22" t="str">
        <f t="shared" si="25"/>
        <v/>
      </c>
      <c r="AV23" s="22" t="str">
        <f t="shared" si="25"/>
        <v/>
      </c>
      <c r="AW23" s="22" t="str">
        <f t="shared" si="25"/>
        <v/>
      </c>
      <c r="AX23" s="22" t="str">
        <f t="shared" si="25"/>
        <v/>
      </c>
      <c r="AY23" s="22" t="str">
        <f t="shared" si="25"/>
        <v/>
      </c>
      <c r="AZ23" s="22" t="str">
        <f t="shared" si="25"/>
        <v/>
      </c>
      <c r="BA23" s="22" t="str">
        <f t="shared" si="25"/>
        <v/>
      </c>
      <c r="BB23" s="22" t="str">
        <f t="shared" si="25"/>
        <v/>
      </c>
      <c r="BC23" s="22" t="str">
        <f t="shared" si="25"/>
        <v/>
      </c>
      <c r="BD23" s="22" t="str">
        <f t="shared" si="25"/>
        <v/>
      </c>
      <c r="BE23" s="22" t="str">
        <f t="shared" si="25"/>
        <v/>
      </c>
      <c r="BF23" s="22" t="str">
        <f t="shared" si="25"/>
        <v/>
      </c>
      <c r="BG23" s="22" t="str">
        <f t="shared" si="25"/>
        <v/>
      </c>
      <c r="BH23" s="22" t="str">
        <f t="shared" si="25"/>
        <v/>
      </c>
      <c r="BI23" s="22" t="str">
        <f t="shared" si="25"/>
        <v/>
      </c>
      <c r="BJ23" s="22" t="str">
        <f t="shared" si="25"/>
        <v/>
      </c>
      <c r="BK23" s="22" t="str">
        <f t="shared" si="25"/>
        <v/>
      </c>
      <c r="BL23" s="22" t="str">
        <f t="shared" si="25"/>
        <v/>
      </c>
      <c r="BM23" s="22" t="str">
        <f t="shared" si="25"/>
        <v/>
      </c>
      <c r="BN23" s="22" t="str">
        <f t="shared" si="25"/>
        <v/>
      </c>
      <c r="BO23" s="22" t="str">
        <f t="shared" si="25"/>
        <v/>
      </c>
      <c r="BP23" s="22" t="str">
        <f t="shared" ref="BP23:CY23" si="26">IF(ISNUMBER(outYear),inFixedOandM*(1+inInflationRate+inFixedOandMEsc)^BO6*inSystemSize,"")</f>
        <v/>
      </c>
      <c r="BQ23" s="22" t="str">
        <f t="shared" si="26"/>
        <v/>
      </c>
      <c r="BR23" s="22" t="str">
        <f t="shared" si="26"/>
        <v/>
      </c>
      <c r="BS23" s="22" t="str">
        <f t="shared" si="26"/>
        <v/>
      </c>
      <c r="BT23" s="22" t="str">
        <f t="shared" si="26"/>
        <v/>
      </c>
      <c r="BU23" s="22" t="str">
        <f t="shared" si="26"/>
        <v/>
      </c>
      <c r="BV23" s="22" t="str">
        <f t="shared" si="26"/>
        <v/>
      </c>
      <c r="BW23" s="22" t="str">
        <f t="shared" si="26"/>
        <v/>
      </c>
      <c r="BX23" s="22" t="str">
        <f t="shared" si="26"/>
        <v/>
      </c>
      <c r="BY23" s="22" t="str">
        <f t="shared" si="26"/>
        <v/>
      </c>
      <c r="BZ23" s="22" t="str">
        <f t="shared" si="26"/>
        <v/>
      </c>
      <c r="CA23" s="22" t="str">
        <f t="shared" si="26"/>
        <v/>
      </c>
      <c r="CB23" s="22" t="str">
        <f t="shared" si="26"/>
        <v/>
      </c>
      <c r="CC23" s="22" t="str">
        <f t="shared" si="26"/>
        <v/>
      </c>
      <c r="CD23" s="22" t="str">
        <f t="shared" si="26"/>
        <v/>
      </c>
      <c r="CE23" s="22" t="str">
        <f t="shared" si="26"/>
        <v/>
      </c>
      <c r="CF23" s="22" t="str">
        <f t="shared" si="26"/>
        <v/>
      </c>
      <c r="CG23" s="22" t="str">
        <f t="shared" si="26"/>
        <v/>
      </c>
      <c r="CH23" s="22" t="str">
        <f t="shared" si="26"/>
        <v/>
      </c>
      <c r="CI23" s="22" t="str">
        <f t="shared" si="26"/>
        <v/>
      </c>
      <c r="CJ23" s="22" t="str">
        <f t="shared" si="26"/>
        <v/>
      </c>
      <c r="CK23" s="22" t="str">
        <f t="shared" si="26"/>
        <v/>
      </c>
      <c r="CL23" s="22" t="str">
        <f t="shared" si="26"/>
        <v/>
      </c>
      <c r="CM23" s="22" t="str">
        <f t="shared" si="26"/>
        <v/>
      </c>
      <c r="CN23" s="22" t="str">
        <f t="shared" si="26"/>
        <v/>
      </c>
      <c r="CO23" s="22" t="str">
        <f t="shared" si="26"/>
        <v/>
      </c>
      <c r="CP23" s="22" t="str">
        <f t="shared" si="26"/>
        <v/>
      </c>
      <c r="CQ23" s="22" t="str">
        <f t="shared" si="26"/>
        <v/>
      </c>
      <c r="CR23" s="22" t="str">
        <f t="shared" si="26"/>
        <v/>
      </c>
      <c r="CS23" s="22" t="str">
        <f t="shared" si="26"/>
        <v/>
      </c>
      <c r="CT23" s="22" t="str">
        <f t="shared" si="26"/>
        <v/>
      </c>
      <c r="CU23" s="22" t="str">
        <f t="shared" si="26"/>
        <v/>
      </c>
      <c r="CV23" s="22" t="str">
        <f t="shared" si="26"/>
        <v/>
      </c>
      <c r="CW23" s="22" t="str">
        <f t="shared" si="26"/>
        <v/>
      </c>
      <c r="CX23" s="22" t="str">
        <f t="shared" si="26"/>
        <v/>
      </c>
      <c r="CY23" s="22" t="str">
        <f t="shared" si="26"/>
        <v/>
      </c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</row>
    <row r="24" spans="1:256" s="11" customFormat="1" x14ac:dyDescent="0.2">
      <c r="A24" s="8"/>
      <c r="B24" s="45" t="s">
        <v>137</v>
      </c>
      <c r="C24" s="128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</row>
    <row r="25" spans="1:256" x14ac:dyDescent="0.2">
      <c r="A25" s="8"/>
      <c r="B25" s="48" t="s">
        <v>130</v>
      </c>
      <c r="C25" s="110"/>
      <c r="D25" s="23">
        <f t="shared" ref="D25:AI25" si="27">IF(ISNUMBER(outYear),D23+D24,"")</f>
        <v>137.08799999999999</v>
      </c>
      <c r="E25" s="23">
        <f t="shared" si="27"/>
        <v>140.51519999999999</v>
      </c>
      <c r="F25" s="23">
        <f t="shared" si="27"/>
        <v>144.02807999999999</v>
      </c>
      <c r="G25" s="23">
        <f t="shared" si="27"/>
        <v>147.628782</v>
      </c>
      <c r="H25" s="23">
        <f t="shared" si="27"/>
        <v>151.31950154999996</v>
      </c>
      <c r="I25" s="23">
        <f t="shared" si="27"/>
        <v>155.10248908874993</v>
      </c>
      <c r="J25" s="23">
        <f t="shared" si="27"/>
        <v>158.98005131596869</v>
      </c>
      <c r="K25" s="23">
        <f t="shared" si="27"/>
        <v>162.95455259886791</v>
      </c>
      <c r="L25" s="23">
        <f t="shared" si="27"/>
        <v>167.02841641383961</v>
      </c>
      <c r="M25" s="23">
        <f t="shared" si="27"/>
        <v>171.20412682418555</v>
      </c>
      <c r="N25" s="23">
        <f t="shared" si="27"/>
        <v>175.48422999479021</v>
      </c>
      <c r="O25" s="23">
        <f t="shared" si="27"/>
        <v>179.87133574465994</v>
      </c>
      <c r="P25" s="23">
        <f t="shared" si="27"/>
        <v>184.36811913827643</v>
      </c>
      <c r="Q25" s="23">
        <f t="shared" si="27"/>
        <v>188.97732211673335</v>
      </c>
      <c r="R25" s="23">
        <f t="shared" si="27"/>
        <v>193.70175516965165</v>
      </c>
      <c r="S25" s="23">
        <f t="shared" si="27"/>
        <v>198.54429904889295</v>
      </c>
      <c r="T25" s="23">
        <f t="shared" si="27"/>
        <v>203.50790652511526</v>
      </c>
      <c r="U25" s="23">
        <f t="shared" si="27"/>
        <v>208.5956041882431</v>
      </c>
      <c r="V25" s="23">
        <f t="shared" si="27"/>
        <v>213.81049429294922</v>
      </c>
      <c r="W25" s="23">
        <f t="shared" si="27"/>
        <v>219.15575665027293</v>
      </c>
      <c r="X25" s="23">
        <f t="shared" si="27"/>
        <v>224.63465056652973</v>
      </c>
      <c r="Y25" s="23">
        <f t="shared" si="27"/>
        <v>230.25051683069296</v>
      </c>
      <c r="Z25" s="23">
        <f t="shared" si="27"/>
        <v>236.00677975146027</v>
      </c>
      <c r="AA25" s="23">
        <f t="shared" si="27"/>
        <v>241.90694924524678</v>
      </c>
      <c r="AB25" s="23">
        <f t="shared" si="27"/>
        <v>247.95462297637792</v>
      </c>
      <c r="AC25" s="23">
        <f t="shared" si="27"/>
        <v>254.15348855078733</v>
      </c>
      <c r="AD25" s="23">
        <f t="shared" si="27"/>
        <v>260.50732576455698</v>
      </c>
      <c r="AE25" s="23">
        <f t="shared" si="27"/>
        <v>267.02000890867089</v>
      </c>
      <c r="AF25" s="23">
        <f t="shared" si="27"/>
        <v>273.69550913138767</v>
      </c>
      <c r="AG25" s="23">
        <f t="shared" si="27"/>
        <v>280.5378968596724</v>
      </c>
      <c r="AH25" s="23" t="str">
        <f t="shared" si="27"/>
        <v/>
      </c>
      <c r="AI25" s="23" t="str">
        <f t="shared" si="27"/>
        <v/>
      </c>
      <c r="AJ25" s="23" t="str">
        <f t="shared" ref="AJ25:BO25" si="28">IF(ISNUMBER(outYear),AJ23+AJ24,"")</f>
        <v/>
      </c>
      <c r="AK25" s="23" t="str">
        <f t="shared" si="28"/>
        <v/>
      </c>
      <c r="AL25" s="23" t="str">
        <f t="shared" si="28"/>
        <v/>
      </c>
      <c r="AM25" s="23" t="str">
        <f t="shared" si="28"/>
        <v/>
      </c>
      <c r="AN25" s="23" t="str">
        <f t="shared" si="28"/>
        <v/>
      </c>
      <c r="AO25" s="23" t="str">
        <f t="shared" si="28"/>
        <v/>
      </c>
      <c r="AP25" s="23" t="str">
        <f t="shared" si="28"/>
        <v/>
      </c>
      <c r="AQ25" s="23" t="str">
        <f t="shared" si="28"/>
        <v/>
      </c>
      <c r="AR25" s="23" t="str">
        <f t="shared" si="28"/>
        <v/>
      </c>
      <c r="AS25" s="23" t="str">
        <f t="shared" si="28"/>
        <v/>
      </c>
      <c r="AT25" s="23" t="str">
        <f t="shared" si="28"/>
        <v/>
      </c>
      <c r="AU25" s="23" t="str">
        <f t="shared" si="28"/>
        <v/>
      </c>
      <c r="AV25" s="23" t="str">
        <f t="shared" si="28"/>
        <v/>
      </c>
      <c r="AW25" s="23" t="str">
        <f t="shared" si="28"/>
        <v/>
      </c>
      <c r="AX25" s="23" t="str">
        <f t="shared" si="28"/>
        <v/>
      </c>
      <c r="AY25" s="23" t="str">
        <f t="shared" si="28"/>
        <v/>
      </c>
      <c r="AZ25" s="23" t="str">
        <f t="shared" si="28"/>
        <v/>
      </c>
      <c r="BA25" s="23" t="str">
        <f t="shared" si="28"/>
        <v/>
      </c>
      <c r="BB25" s="23" t="str">
        <f t="shared" si="28"/>
        <v/>
      </c>
      <c r="BC25" s="23" t="str">
        <f t="shared" si="28"/>
        <v/>
      </c>
      <c r="BD25" s="23" t="str">
        <f t="shared" si="28"/>
        <v/>
      </c>
      <c r="BE25" s="23" t="str">
        <f t="shared" si="28"/>
        <v/>
      </c>
      <c r="BF25" s="23" t="str">
        <f t="shared" si="28"/>
        <v/>
      </c>
      <c r="BG25" s="23" t="str">
        <f t="shared" si="28"/>
        <v/>
      </c>
      <c r="BH25" s="23" t="str">
        <f t="shared" si="28"/>
        <v/>
      </c>
      <c r="BI25" s="23" t="str">
        <f t="shared" si="28"/>
        <v/>
      </c>
      <c r="BJ25" s="23" t="str">
        <f t="shared" si="28"/>
        <v/>
      </c>
      <c r="BK25" s="23" t="str">
        <f t="shared" si="28"/>
        <v/>
      </c>
      <c r="BL25" s="23" t="str">
        <f t="shared" si="28"/>
        <v/>
      </c>
      <c r="BM25" s="23" t="str">
        <f t="shared" si="28"/>
        <v/>
      </c>
      <c r="BN25" s="23" t="str">
        <f t="shared" si="28"/>
        <v/>
      </c>
      <c r="BO25" s="23" t="str">
        <f t="shared" si="28"/>
        <v/>
      </c>
      <c r="BP25" s="23" t="str">
        <f t="shared" ref="BP25:CU25" si="29">IF(ISNUMBER(outYear),BP23+BP24,"")</f>
        <v/>
      </c>
      <c r="BQ25" s="23" t="str">
        <f t="shared" si="29"/>
        <v/>
      </c>
      <c r="BR25" s="23" t="str">
        <f t="shared" si="29"/>
        <v/>
      </c>
      <c r="BS25" s="23" t="str">
        <f t="shared" si="29"/>
        <v/>
      </c>
      <c r="BT25" s="23" t="str">
        <f t="shared" si="29"/>
        <v/>
      </c>
      <c r="BU25" s="23" t="str">
        <f t="shared" si="29"/>
        <v/>
      </c>
      <c r="BV25" s="23" t="str">
        <f t="shared" si="29"/>
        <v/>
      </c>
      <c r="BW25" s="23" t="str">
        <f t="shared" si="29"/>
        <v/>
      </c>
      <c r="BX25" s="23" t="str">
        <f t="shared" si="29"/>
        <v/>
      </c>
      <c r="BY25" s="23" t="str">
        <f t="shared" si="29"/>
        <v/>
      </c>
      <c r="BZ25" s="23" t="str">
        <f t="shared" si="29"/>
        <v/>
      </c>
      <c r="CA25" s="23" t="str">
        <f t="shared" si="29"/>
        <v/>
      </c>
      <c r="CB25" s="23" t="str">
        <f t="shared" si="29"/>
        <v/>
      </c>
      <c r="CC25" s="23" t="str">
        <f t="shared" si="29"/>
        <v/>
      </c>
      <c r="CD25" s="23" t="str">
        <f t="shared" si="29"/>
        <v/>
      </c>
      <c r="CE25" s="23" t="str">
        <f t="shared" si="29"/>
        <v/>
      </c>
      <c r="CF25" s="23" t="str">
        <f t="shared" si="29"/>
        <v/>
      </c>
      <c r="CG25" s="23" t="str">
        <f t="shared" si="29"/>
        <v/>
      </c>
      <c r="CH25" s="23" t="str">
        <f t="shared" si="29"/>
        <v/>
      </c>
      <c r="CI25" s="23" t="str">
        <f t="shared" si="29"/>
        <v/>
      </c>
      <c r="CJ25" s="23" t="str">
        <f t="shared" si="29"/>
        <v/>
      </c>
      <c r="CK25" s="23" t="str">
        <f t="shared" si="29"/>
        <v/>
      </c>
      <c r="CL25" s="23" t="str">
        <f t="shared" si="29"/>
        <v/>
      </c>
      <c r="CM25" s="23" t="str">
        <f t="shared" si="29"/>
        <v/>
      </c>
      <c r="CN25" s="23" t="str">
        <f t="shared" si="29"/>
        <v/>
      </c>
      <c r="CO25" s="23" t="str">
        <f t="shared" si="29"/>
        <v/>
      </c>
      <c r="CP25" s="23" t="str">
        <f t="shared" si="29"/>
        <v/>
      </c>
      <c r="CQ25" s="23" t="str">
        <f t="shared" si="29"/>
        <v/>
      </c>
      <c r="CR25" s="23" t="str">
        <f t="shared" si="29"/>
        <v/>
      </c>
      <c r="CS25" s="23" t="str">
        <f t="shared" si="29"/>
        <v/>
      </c>
      <c r="CT25" s="23" t="str">
        <f t="shared" si="29"/>
        <v/>
      </c>
      <c r="CU25" s="23" t="str">
        <f t="shared" si="29"/>
        <v/>
      </c>
      <c r="CV25" s="23" t="str">
        <f>IF(ISNUMBER(outYear),CV23+CV24,"")</f>
        <v/>
      </c>
      <c r="CW25" s="23" t="str">
        <f>IF(ISNUMBER(outYear),CW23+CW24,"")</f>
        <v/>
      </c>
      <c r="CX25" s="23" t="str">
        <f>IF(ISNUMBER(outYear),CX23+CX24,"")</f>
        <v/>
      </c>
      <c r="CY25" s="23" t="str">
        <f>IF(ISNUMBER(outYear),CY23+CY24,"")</f>
        <v/>
      </c>
    </row>
    <row r="26" spans="1:256" s="11" customFormat="1" x14ac:dyDescent="0.2">
      <c r="A26" s="8"/>
      <c r="B26" s="45" t="s">
        <v>138</v>
      </c>
      <c r="C26" s="128"/>
      <c r="D26" s="22">
        <f t="shared" ref="D26:AI26" si="30">IF(ISNUMBER(outYear),inVariableOandM*(D15/1000)*(1+inInflationRate+inVariableOandMEsc)^C6,"")</f>
        <v>0</v>
      </c>
      <c r="E26" s="22">
        <f t="shared" si="30"/>
        <v>0</v>
      </c>
      <c r="F26" s="22">
        <f t="shared" si="30"/>
        <v>0</v>
      </c>
      <c r="G26" s="22">
        <f t="shared" si="30"/>
        <v>0</v>
      </c>
      <c r="H26" s="22">
        <f t="shared" si="30"/>
        <v>0</v>
      </c>
      <c r="I26" s="22">
        <f t="shared" si="30"/>
        <v>0</v>
      </c>
      <c r="J26" s="22">
        <f t="shared" si="30"/>
        <v>0</v>
      </c>
      <c r="K26" s="22">
        <f t="shared" si="30"/>
        <v>0</v>
      </c>
      <c r="L26" s="22">
        <f t="shared" si="30"/>
        <v>0</v>
      </c>
      <c r="M26" s="22">
        <f t="shared" si="30"/>
        <v>0</v>
      </c>
      <c r="N26" s="22">
        <f t="shared" si="30"/>
        <v>0</v>
      </c>
      <c r="O26" s="22">
        <f t="shared" si="30"/>
        <v>0</v>
      </c>
      <c r="P26" s="22">
        <f t="shared" si="30"/>
        <v>0</v>
      </c>
      <c r="Q26" s="22">
        <f t="shared" si="30"/>
        <v>0</v>
      </c>
      <c r="R26" s="22">
        <f t="shared" si="30"/>
        <v>0</v>
      </c>
      <c r="S26" s="22">
        <f t="shared" si="30"/>
        <v>0</v>
      </c>
      <c r="T26" s="22">
        <f t="shared" si="30"/>
        <v>0</v>
      </c>
      <c r="U26" s="22">
        <f t="shared" si="30"/>
        <v>0</v>
      </c>
      <c r="V26" s="22">
        <f t="shared" si="30"/>
        <v>0</v>
      </c>
      <c r="W26" s="22">
        <f t="shared" si="30"/>
        <v>0</v>
      </c>
      <c r="X26" s="22">
        <f t="shared" si="30"/>
        <v>0</v>
      </c>
      <c r="Y26" s="22">
        <f t="shared" si="30"/>
        <v>0</v>
      </c>
      <c r="Z26" s="22">
        <f t="shared" si="30"/>
        <v>0</v>
      </c>
      <c r="AA26" s="22">
        <f t="shared" si="30"/>
        <v>0</v>
      </c>
      <c r="AB26" s="22">
        <f t="shared" si="30"/>
        <v>0</v>
      </c>
      <c r="AC26" s="22">
        <f t="shared" si="30"/>
        <v>0</v>
      </c>
      <c r="AD26" s="22">
        <f t="shared" si="30"/>
        <v>0</v>
      </c>
      <c r="AE26" s="22">
        <f t="shared" si="30"/>
        <v>0</v>
      </c>
      <c r="AF26" s="22">
        <f t="shared" si="30"/>
        <v>0</v>
      </c>
      <c r="AG26" s="22">
        <f t="shared" si="30"/>
        <v>0</v>
      </c>
      <c r="AH26" s="22" t="str">
        <f t="shared" si="30"/>
        <v/>
      </c>
      <c r="AI26" s="22" t="str">
        <f t="shared" si="30"/>
        <v/>
      </c>
      <c r="AJ26" s="22" t="str">
        <f t="shared" ref="AJ26:BO26" si="31">IF(ISNUMBER(outYear),inVariableOandM*(AJ15/1000)*(1+inInflationRate+inVariableOandMEsc)^AI6,"")</f>
        <v/>
      </c>
      <c r="AK26" s="22" t="str">
        <f t="shared" si="31"/>
        <v/>
      </c>
      <c r="AL26" s="22" t="str">
        <f t="shared" si="31"/>
        <v/>
      </c>
      <c r="AM26" s="22" t="str">
        <f t="shared" si="31"/>
        <v/>
      </c>
      <c r="AN26" s="22" t="str">
        <f t="shared" si="31"/>
        <v/>
      </c>
      <c r="AO26" s="22" t="str">
        <f t="shared" si="31"/>
        <v/>
      </c>
      <c r="AP26" s="22" t="str">
        <f t="shared" si="31"/>
        <v/>
      </c>
      <c r="AQ26" s="22" t="str">
        <f t="shared" si="31"/>
        <v/>
      </c>
      <c r="AR26" s="22" t="str">
        <f t="shared" si="31"/>
        <v/>
      </c>
      <c r="AS26" s="22" t="str">
        <f t="shared" si="31"/>
        <v/>
      </c>
      <c r="AT26" s="22" t="str">
        <f t="shared" si="31"/>
        <v/>
      </c>
      <c r="AU26" s="22" t="str">
        <f t="shared" si="31"/>
        <v/>
      </c>
      <c r="AV26" s="22" t="str">
        <f t="shared" si="31"/>
        <v/>
      </c>
      <c r="AW26" s="22" t="str">
        <f t="shared" si="31"/>
        <v/>
      </c>
      <c r="AX26" s="22" t="str">
        <f t="shared" si="31"/>
        <v/>
      </c>
      <c r="AY26" s="22" t="str">
        <f t="shared" si="31"/>
        <v/>
      </c>
      <c r="AZ26" s="22" t="str">
        <f t="shared" si="31"/>
        <v/>
      </c>
      <c r="BA26" s="22" t="str">
        <f t="shared" si="31"/>
        <v/>
      </c>
      <c r="BB26" s="22" t="str">
        <f t="shared" si="31"/>
        <v/>
      </c>
      <c r="BC26" s="22" t="str">
        <f t="shared" si="31"/>
        <v/>
      </c>
      <c r="BD26" s="22" t="str">
        <f t="shared" si="31"/>
        <v/>
      </c>
      <c r="BE26" s="22" t="str">
        <f t="shared" si="31"/>
        <v/>
      </c>
      <c r="BF26" s="22" t="str">
        <f t="shared" si="31"/>
        <v/>
      </c>
      <c r="BG26" s="22" t="str">
        <f t="shared" si="31"/>
        <v/>
      </c>
      <c r="BH26" s="22" t="str">
        <f t="shared" si="31"/>
        <v/>
      </c>
      <c r="BI26" s="22" t="str">
        <f t="shared" si="31"/>
        <v/>
      </c>
      <c r="BJ26" s="22" t="str">
        <f t="shared" si="31"/>
        <v/>
      </c>
      <c r="BK26" s="22" t="str">
        <f t="shared" si="31"/>
        <v/>
      </c>
      <c r="BL26" s="22" t="str">
        <f t="shared" si="31"/>
        <v/>
      </c>
      <c r="BM26" s="22" t="str">
        <f t="shared" si="31"/>
        <v/>
      </c>
      <c r="BN26" s="22" t="str">
        <f t="shared" si="31"/>
        <v/>
      </c>
      <c r="BO26" s="22" t="str">
        <f t="shared" si="31"/>
        <v/>
      </c>
      <c r="BP26" s="22" t="str">
        <f t="shared" ref="BP26:CY26" si="32">IF(ISNUMBER(outYear),inVariableOandM*(BP15/1000)*(1+inInflationRate+inVariableOandMEsc)^BO6,"")</f>
        <v/>
      </c>
      <c r="BQ26" s="22" t="str">
        <f t="shared" si="32"/>
        <v/>
      </c>
      <c r="BR26" s="22" t="str">
        <f t="shared" si="32"/>
        <v/>
      </c>
      <c r="BS26" s="22" t="str">
        <f t="shared" si="32"/>
        <v/>
      </c>
      <c r="BT26" s="22" t="str">
        <f t="shared" si="32"/>
        <v/>
      </c>
      <c r="BU26" s="22" t="str">
        <f t="shared" si="32"/>
        <v/>
      </c>
      <c r="BV26" s="22" t="str">
        <f t="shared" si="32"/>
        <v/>
      </c>
      <c r="BW26" s="22" t="str">
        <f t="shared" si="32"/>
        <v/>
      </c>
      <c r="BX26" s="22" t="str">
        <f t="shared" si="32"/>
        <v/>
      </c>
      <c r="BY26" s="22" t="str">
        <f t="shared" si="32"/>
        <v/>
      </c>
      <c r="BZ26" s="22" t="str">
        <f t="shared" si="32"/>
        <v/>
      </c>
      <c r="CA26" s="22" t="str">
        <f t="shared" si="32"/>
        <v/>
      </c>
      <c r="CB26" s="22" t="str">
        <f t="shared" si="32"/>
        <v/>
      </c>
      <c r="CC26" s="22" t="str">
        <f t="shared" si="32"/>
        <v/>
      </c>
      <c r="CD26" s="22" t="str">
        <f t="shared" si="32"/>
        <v/>
      </c>
      <c r="CE26" s="22" t="str">
        <f t="shared" si="32"/>
        <v/>
      </c>
      <c r="CF26" s="22" t="str">
        <f t="shared" si="32"/>
        <v/>
      </c>
      <c r="CG26" s="22" t="str">
        <f t="shared" si="32"/>
        <v/>
      </c>
      <c r="CH26" s="22" t="str">
        <f t="shared" si="32"/>
        <v/>
      </c>
      <c r="CI26" s="22" t="str">
        <f t="shared" si="32"/>
        <v/>
      </c>
      <c r="CJ26" s="22" t="str">
        <f t="shared" si="32"/>
        <v/>
      </c>
      <c r="CK26" s="22" t="str">
        <f t="shared" si="32"/>
        <v/>
      </c>
      <c r="CL26" s="22" t="str">
        <f t="shared" si="32"/>
        <v/>
      </c>
      <c r="CM26" s="22" t="str">
        <f t="shared" si="32"/>
        <v/>
      </c>
      <c r="CN26" s="22" t="str">
        <f t="shared" si="32"/>
        <v/>
      </c>
      <c r="CO26" s="22" t="str">
        <f t="shared" si="32"/>
        <v/>
      </c>
      <c r="CP26" s="22" t="str">
        <f t="shared" si="32"/>
        <v/>
      </c>
      <c r="CQ26" s="22" t="str">
        <f t="shared" si="32"/>
        <v/>
      </c>
      <c r="CR26" s="22" t="str">
        <f t="shared" si="32"/>
        <v/>
      </c>
      <c r="CS26" s="22" t="str">
        <f t="shared" si="32"/>
        <v/>
      </c>
      <c r="CT26" s="22" t="str">
        <f t="shared" si="32"/>
        <v/>
      </c>
      <c r="CU26" s="22" t="str">
        <f t="shared" si="32"/>
        <v/>
      </c>
      <c r="CV26" s="22" t="str">
        <f t="shared" si="32"/>
        <v/>
      </c>
      <c r="CW26" s="22" t="str">
        <f t="shared" si="32"/>
        <v/>
      </c>
      <c r="CX26" s="22" t="str">
        <f t="shared" si="32"/>
        <v/>
      </c>
      <c r="CY26" s="22" t="str">
        <f t="shared" si="32"/>
        <v/>
      </c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</row>
    <row r="27" spans="1:256" s="11" customFormat="1" x14ac:dyDescent="0.2">
      <c r="A27" s="8"/>
      <c r="B27" s="45" t="s">
        <v>139</v>
      </c>
      <c r="C27" s="128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</row>
    <row r="28" spans="1:256" x14ac:dyDescent="0.2">
      <c r="A28" s="8"/>
      <c r="B28" s="48" t="s">
        <v>131</v>
      </c>
      <c r="C28" s="110"/>
      <c r="D28" s="23">
        <f t="shared" ref="D28:AI28" si="33">IF(ISNUMBER(outYear),D26+D27,"")</f>
        <v>0</v>
      </c>
      <c r="E28" s="23">
        <f t="shared" si="33"/>
        <v>0</v>
      </c>
      <c r="F28" s="23">
        <f t="shared" si="33"/>
        <v>0</v>
      </c>
      <c r="G28" s="23">
        <f t="shared" si="33"/>
        <v>0</v>
      </c>
      <c r="H28" s="23">
        <f t="shared" si="33"/>
        <v>0</v>
      </c>
      <c r="I28" s="23">
        <f t="shared" si="33"/>
        <v>0</v>
      </c>
      <c r="J28" s="23">
        <f t="shared" si="33"/>
        <v>0</v>
      </c>
      <c r="K28" s="23">
        <f t="shared" si="33"/>
        <v>0</v>
      </c>
      <c r="L28" s="23">
        <f t="shared" si="33"/>
        <v>0</v>
      </c>
      <c r="M28" s="23">
        <f t="shared" si="33"/>
        <v>0</v>
      </c>
      <c r="N28" s="23">
        <f t="shared" si="33"/>
        <v>0</v>
      </c>
      <c r="O28" s="23">
        <f t="shared" si="33"/>
        <v>0</v>
      </c>
      <c r="P28" s="23">
        <f t="shared" si="33"/>
        <v>0</v>
      </c>
      <c r="Q28" s="23">
        <f t="shared" si="33"/>
        <v>0</v>
      </c>
      <c r="R28" s="23">
        <f t="shared" si="33"/>
        <v>0</v>
      </c>
      <c r="S28" s="23">
        <f t="shared" si="33"/>
        <v>0</v>
      </c>
      <c r="T28" s="23">
        <f t="shared" si="33"/>
        <v>0</v>
      </c>
      <c r="U28" s="23">
        <f t="shared" si="33"/>
        <v>0</v>
      </c>
      <c r="V28" s="23">
        <f t="shared" si="33"/>
        <v>0</v>
      </c>
      <c r="W28" s="23">
        <f t="shared" si="33"/>
        <v>0</v>
      </c>
      <c r="X28" s="23">
        <f t="shared" si="33"/>
        <v>0</v>
      </c>
      <c r="Y28" s="23">
        <f t="shared" si="33"/>
        <v>0</v>
      </c>
      <c r="Z28" s="23">
        <f t="shared" si="33"/>
        <v>0</v>
      </c>
      <c r="AA28" s="23">
        <f t="shared" si="33"/>
        <v>0</v>
      </c>
      <c r="AB28" s="23">
        <f t="shared" si="33"/>
        <v>0</v>
      </c>
      <c r="AC28" s="23">
        <f t="shared" si="33"/>
        <v>0</v>
      </c>
      <c r="AD28" s="23">
        <f t="shared" si="33"/>
        <v>0</v>
      </c>
      <c r="AE28" s="23">
        <f t="shared" si="33"/>
        <v>0</v>
      </c>
      <c r="AF28" s="23">
        <f t="shared" si="33"/>
        <v>0</v>
      </c>
      <c r="AG28" s="23">
        <f t="shared" si="33"/>
        <v>0</v>
      </c>
      <c r="AH28" s="23" t="str">
        <f t="shared" si="33"/>
        <v/>
      </c>
      <c r="AI28" s="23" t="str">
        <f t="shared" si="33"/>
        <v/>
      </c>
      <c r="AJ28" s="23" t="str">
        <f t="shared" ref="AJ28:BO28" si="34">IF(ISNUMBER(outYear),AJ26+AJ27,"")</f>
        <v/>
      </c>
      <c r="AK28" s="23" t="str">
        <f t="shared" si="34"/>
        <v/>
      </c>
      <c r="AL28" s="23" t="str">
        <f t="shared" si="34"/>
        <v/>
      </c>
      <c r="AM28" s="23" t="str">
        <f t="shared" si="34"/>
        <v/>
      </c>
      <c r="AN28" s="23" t="str">
        <f t="shared" si="34"/>
        <v/>
      </c>
      <c r="AO28" s="23" t="str">
        <f t="shared" si="34"/>
        <v/>
      </c>
      <c r="AP28" s="23" t="str">
        <f t="shared" si="34"/>
        <v/>
      </c>
      <c r="AQ28" s="23" t="str">
        <f t="shared" si="34"/>
        <v/>
      </c>
      <c r="AR28" s="23" t="str">
        <f t="shared" si="34"/>
        <v/>
      </c>
      <c r="AS28" s="23" t="str">
        <f t="shared" si="34"/>
        <v/>
      </c>
      <c r="AT28" s="23" t="str">
        <f t="shared" si="34"/>
        <v/>
      </c>
      <c r="AU28" s="23" t="str">
        <f t="shared" si="34"/>
        <v/>
      </c>
      <c r="AV28" s="23" t="str">
        <f t="shared" si="34"/>
        <v/>
      </c>
      <c r="AW28" s="23" t="str">
        <f t="shared" si="34"/>
        <v/>
      </c>
      <c r="AX28" s="23" t="str">
        <f t="shared" si="34"/>
        <v/>
      </c>
      <c r="AY28" s="23" t="str">
        <f t="shared" si="34"/>
        <v/>
      </c>
      <c r="AZ28" s="23" t="str">
        <f t="shared" si="34"/>
        <v/>
      </c>
      <c r="BA28" s="23" t="str">
        <f t="shared" si="34"/>
        <v/>
      </c>
      <c r="BB28" s="23" t="str">
        <f t="shared" si="34"/>
        <v/>
      </c>
      <c r="BC28" s="23" t="str">
        <f t="shared" si="34"/>
        <v/>
      </c>
      <c r="BD28" s="23" t="str">
        <f t="shared" si="34"/>
        <v/>
      </c>
      <c r="BE28" s="23" t="str">
        <f t="shared" si="34"/>
        <v/>
      </c>
      <c r="BF28" s="23" t="str">
        <f t="shared" si="34"/>
        <v/>
      </c>
      <c r="BG28" s="23" t="str">
        <f t="shared" si="34"/>
        <v/>
      </c>
      <c r="BH28" s="23" t="str">
        <f t="shared" si="34"/>
        <v/>
      </c>
      <c r="BI28" s="23" t="str">
        <f t="shared" si="34"/>
        <v/>
      </c>
      <c r="BJ28" s="23" t="str">
        <f t="shared" si="34"/>
        <v/>
      </c>
      <c r="BK28" s="23" t="str">
        <f t="shared" si="34"/>
        <v/>
      </c>
      <c r="BL28" s="23" t="str">
        <f t="shared" si="34"/>
        <v/>
      </c>
      <c r="BM28" s="23" t="str">
        <f t="shared" si="34"/>
        <v/>
      </c>
      <c r="BN28" s="23" t="str">
        <f t="shared" si="34"/>
        <v/>
      </c>
      <c r="BO28" s="23" t="str">
        <f t="shared" si="34"/>
        <v/>
      </c>
      <c r="BP28" s="23" t="str">
        <f t="shared" ref="BP28:CU28" si="35">IF(ISNUMBER(outYear),BP26+BP27,"")</f>
        <v/>
      </c>
      <c r="BQ28" s="23" t="str">
        <f t="shared" si="35"/>
        <v/>
      </c>
      <c r="BR28" s="23" t="str">
        <f t="shared" si="35"/>
        <v/>
      </c>
      <c r="BS28" s="23" t="str">
        <f t="shared" si="35"/>
        <v/>
      </c>
      <c r="BT28" s="23" t="str">
        <f t="shared" si="35"/>
        <v/>
      </c>
      <c r="BU28" s="23" t="str">
        <f t="shared" si="35"/>
        <v/>
      </c>
      <c r="BV28" s="23" t="str">
        <f t="shared" si="35"/>
        <v/>
      </c>
      <c r="BW28" s="23" t="str">
        <f t="shared" si="35"/>
        <v/>
      </c>
      <c r="BX28" s="23" t="str">
        <f t="shared" si="35"/>
        <v/>
      </c>
      <c r="BY28" s="23" t="str">
        <f t="shared" si="35"/>
        <v/>
      </c>
      <c r="BZ28" s="23" t="str">
        <f t="shared" si="35"/>
        <v/>
      </c>
      <c r="CA28" s="23" t="str">
        <f t="shared" si="35"/>
        <v/>
      </c>
      <c r="CB28" s="23" t="str">
        <f t="shared" si="35"/>
        <v/>
      </c>
      <c r="CC28" s="23" t="str">
        <f t="shared" si="35"/>
        <v/>
      </c>
      <c r="CD28" s="23" t="str">
        <f t="shared" si="35"/>
        <v/>
      </c>
      <c r="CE28" s="23" t="str">
        <f t="shared" si="35"/>
        <v/>
      </c>
      <c r="CF28" s="23" t="str">
        <f t="shared" si="35"/>
        <v/>
      </c>
      <c r="CG28" s="23" t="str">
        <f t="shared" si="35"/>
        <v/>
      </c>
      <c r="CH28" s="23" t="str">
        <f t="shared" si="35"/>
        <v/>
      </c>
      <c r="CI28" s="23" t="str">
        <f t="shared" si="35"/>
        <v/>
      </c>
      <c r="CJ28" s="23" t="str">
        <f t="shared" si="35"/>
        <v/>
      </c>
      <c r="CK28" s="23" t="str">
        <f t="shared" si="35"/>
        <v/>
      </c>
      <c r="CL28" s="23" t="str">
        <f t="shared" si="35"/>
        <v/>
      </c>
      <c r="CM28" s="23" t="str">
        <f t="shared" si="35"/>
        <v/>
      </c>
      <c r="CN28" s="23" t="str">
        <f t="shared" si="35"/>
        <v/>
      </c>
      <c r="CO28" s="23" t="str">
        <f t="shared" si="35"/>
        <v/>
      </c>
      <c r="CP28" s="23" t="str">
        <f t="shared" si="35"/>
        <v/>
      </c>
      <c r="CQ28" s="23" t="str">
        <f t="shared" si="35"/>
        <v/>
      </c>
      <c r="CR28" s="23" t="str">
        <f t="shared" si="35"/>
        <v/>
      </c>
      <c r="CS28" s="23" t="str">
        <f t="shared" si="35"/>
        <v/>
      </c>
      <c r="CT28" s="23" t="str">
        <f t="shared" si="35"/>
        <v/>
      </c>
      <c r="CU28" s="23" t="str">
        <f t="shared" si="35"/>
        <v/>
      </c>
      <c r="CV28" s="23" t="str">
        <f>IF(ISNUMBER(outYear),CV26+CV27,"")</f>
        <v/>
      </c>
      <c r="CW28" s="23" t="str">
        <f>IF(ISNUMBER(outYear),CW26+CW27,"")</f>
        <v/>
      </c>
      <c r="CX28" s="23" t="str">
        <f>IF(ISNUMBER(outYear),CX26+CX27,"")</f>
        <v/>
      </c>
      <c r="CY28" s="23" t="str">
        <f>IF(ISNUMBER(outYear),CY26+CY27,"")</f>
        <v/>
      </c>
    </row>
    <row r="29" spans="1:256" s="11" customFormat="1" x14ac:dyDescent="0.2">
      <c r="A29" s="8"/>
      <c r="B29" s="45" t="s">
        <v>140</v>
      </c>
      <c r="C29" s="128"/>
      <c r="D29" s="22">
        <f t="shared" ref="D29:AI29" si="36">IF(ISNUMBER(outYear),inFuelCost*inHeatRate*(inFuelUsage/1000)*(1+inInflationRate+inFuelCostEsc)^C6,"")</f>
        <v>0</v>
      </c>
      <c r="E29" s="22">
        <f t="shared" si="36"/>
        <v>0</v>
      </c>
      <c r="F29" s="22">
        <f t="shared" si="36"/>
        <v>0</v>
      </c>
      <c r="G29" s="22">
        <f t="shared" si="36"/>
        <v>0</v>
      </c>
      <c r="H29" s="22">
        <f t="shared" si="36"/>
        <v>0</v>
      </c>
      <c r="I29" s="22">
        <f t="shared" si="36"/>
        <v>0</v>
      </c>
      <c r="J29" s="22">
        <f t="shared" si="36"/>
        <v>0</v>
      </c>
      <c r="K29" s="22">
        <f t="shared" si="36"/>
        <v>0</v>
      </c>
      <c r="L29" s="22">
        <f t="shared" si="36"/>
        <v>0</v>
      </c>
      <c r="M29" s="22">
        <f t="shared" si="36"/>
        <v>0</v>
      </c>
      <c r="N29" s="22">
        <f t="shared" si="36"/>
        <v>0</v>
      </c>
      <c r="O29" s="22">
        <f t="shared" si="36"/>
        <v>0</v>
      </c>
      <c r="P29" s="22">
        <f t="shared" si="36"/>
        <v>0</v>
      </c>
      <c r="Q29" s="22">
        <f t="shared" si="36"/>
        <v>0</v>
      </c>
      <c r="R29" s="22">
        <f t="shared" si="36"/>
        <v>0</v>
      </c>
      <c r="S29" s="22">
        <f t="shared" si="36"/>
        <v>0</v>
      </c>
      <c r="T29" s="22">
        <f t="shared" si="36"/>
        <v>0</v>
      </c>
      <c r="U29" s="22">
        <f t="shared" si="36"/>
        <v>0</v>
      </c>
      <c r="V29" s="22">
        <f t="shared" si="36"/>
        <v>0</v>
      </c>
      <c r="W29" s="22">
        <f t="shared" si="36"/>
        <v>0</v>
      </c>
      <c r="X29" s="22">
        <f t="shared" si="36"/>
        <v>0</v>
      </c>
      <c r="Y29" s="22">
        <f t="shared" si="36"/>
        <v>0</v>
      </c>
      <c r="Z29" s="22">
        <f t="shared" si="36"/>
        <v>0</v>
      </c>
      <c r="AA29" s="22">
        <f t="shared" si="36"/>
        <v>0</v>
      </c>
      <c r="AB29" s="22">
        <f t="shared" si="36"/>
        <v>0</v>
      </c>
      <c r="AC29" s="22">
        <f t="shared" si="36"/>
        <v>0</v>
      </c>
      <c r="AD29" s="22">
        <f t="shared" si="36"/>
        <v>0</v>
      </c>
      <c r="AE29" s="22">
        <f t="shared" si="36"/>
        <v>0</v>
      </c>
      <c r="AF29" s="22">
        <f t="shared" si="36"/>
        <v>0</v>
      </c>
      <c r="AG29" s="22">
        <f t="shared" si="36"/>
        <v>0</v>
      </c>
      <c r="AH29" s="22" t="str">
        <f t="shared" si="36"/>
        <v/>
      </c>
      <c r="AI29" s="22" t="str">
        <f t="shared" si="36"/>
        <v/>
      </c>
      <c r="AJ29" s="22" t="str">
        <f t="shared" ref="AJ29:BO29" si="37">IF(ISNUMBER(outYear),inFuelCost*inHeatRate*(inFuelUsage/1000)*(1+inInflationRate+inFuelCostEsc)^AI6,"")</f>
        <v/>
      </c>
      <c r="AK29" s="22" t="str">
        <f t="shared" si="37"/>
        <v/>
      </c>
      <c r="AL29" s="22" t="str">
        <f t="shared" si="37"/>
        <v/>
      </c>
      <c r="AM29" s="22" t="str">
        <f t="shared" si="37"/>
        <v/>
      </c>
      <c r="AN29" s="22" t="str">
        <f t="shared" si="37"/>
        <v/>
      </c>
      <c r="AO29" s="22" t="str">
        <f t="shared" si="37"/>
        <v/>
      </c>
      <c r="AP29" s="22" t="str">
        <f t="shared" si="37"/>
        <v/>
      </c>
      <c r="AQ29" s="22" t="str">
        <f t="shared" si="37"/>
        <v/>
      </c>
      <c r="AR29" s="22" t="str">
        <f t="shared" si="37"/>
        <v/>
      </c>
      <c r="AS29" s="22" t="str">
        <f t="shared" si="37"/>
        <v/>
      </c>
      <c r="AT29" s="22" t="str">
        <f t="shared" si="37"/>
        <v/>
      </c>
      <c r="AU29" s="22" t="str">
        <f t="shared" si="37"/>
        <v/>
      </c>
      <c r="AV29" s="22" t="str">
        <f t="shared" si="37"/>
        <v/>
      </c>
      <c r="AW29" s="22" t="str">
        <f t="shared" si="37"/>
        <v/>
      </c>
      <c r="AX29" s="22" t="str">
        <f t="shared" si="37"/>
        <v/>
      </c>
      <c r="AY29" s="22" t="str">
        <f t="shared" si="37"/>
        <v/>
      </c>
      <c r="AZ29" s="22" t="str">
        <f t="shared" si="37"/>
        <v/>
      </c>
      <c r="BA29" s="22" t="str">
        <f t="shared" si="37"/>
        <v/>
      </c>
      <c r="BB29" s="22" t="str">
        <f t="shared" si="37"/>
        <v/>
      </c>
      <c r="BC29" s="22" t="str">
        <f t="shared" si="37"/>
        <v/>
      </c>
      <c r="BD29" s="22" t="str">
        <f t="shared" si="37"/>
        <v/>
      </c>
      <c r="BE29" s="22" t="str">
        <f t="shared" si="37"/>
        <v/>
      </c>
      <c r="BF29" s="22" t="str">
        <f t="shared" si="37"/>
        <v/>
      </c>
      <c r="BG29" s="22" t="str">
        <f t="shared" si="37"/>
        <v/>
      </c>
      <c r="BH29" s="22" t="str">
        <f t="shared" si="37"/>
        <v/>
      </c>
      <c r="BI29" s="22" t="str">
        <f t="shared" si="37"/>
        <v/>
      </c>
      <c r="BJ29" s="22" t="str">
        <f t="shared" si="37"/>
        <v/>
      </c>
      <c r="BK29" s="22" t="str">
        <f t="shared" si="37"/>
        <v/>
      </c>
      <c r="BL29" s="22" t="str">
        <f t="shared" si="37"/>
        <v/>
      </c>
      <c r="BM29" s="22" t="str">
        <f t="shared" si="37"/>
        <v/>
      </c>
      <c r="BN29" s="22" t="str">
        <f t="shared" si="37"/>
        <v/>
      </c>
      <c r="BO29" s="22" t="str">
        <f t="shared" si="37"/>
        <v/>
      </c>
      <c r="BP29" s="22" t="str">
        <f t="shared" ref="BP29:CY29" si="38">IF(ISNUMBER(outYear),inFuelCost*inHeatRate*(inFuelUsage/1000)*(1+inInflationRate+inFuelCostEsc)^BO6,"")</f>
        <v/>
      </c>
      <c r="BQ29" s="22" t="str">
        <f t="shared" si="38"/>
        <v/>
      </c>
      <c r="BR29" s="22" t="str">
        <f t="shared" si="38"/>
        <v/>
      </c>
      <c r="BS29" s="22" t="str">
        <f t="shared" si="38"/>
        <v/>
      </c>
      <c r="BT29" s="22" t="str">
        <f t="shared" si="38"/>
        <v/>
      </c>
      <c r="BU29" s="22" t="str">
        <f t="shared" si="38"/>
        <v/>
      </c>
      <c r="BV29" s="22" t="str">
        <f t="shared" si="38"/>
        <v/>
      </c>
      <c r="BW29" s="22" t="str">
        <f t="shared" si="38"/>
        <v/>
      </c>
      <c r="BX29" s="22" t="str">
        <f t="shared" si="38"/>
        <v/>
      </c>
      <c r="BY29" s="22" t="str">
        <f t="shared" si="38"/>
        <v/>
      </c>
      <c r="BZ29" s="22" t="str">
        <f t="shared" si="38"/>
        <v/>
      </c>
      <c r="CA29" s="22" t="str">
        <f t="shared" si="38"/>
        <v/>
      </c>
      <c r="CB29" s="22" t="str">
        <f t="shared" si="38"/>
        <v/>
      </c>
      <c r="CC29" s="22" t="str">
        <f t="shared" si="38"/>
        <v/>
      </c>
      <c r="CD29" s="22" t="str">
        <f t="shared" si="38"/>
        <v/>
      </c>
      <c r="CE29" s="22" t="str">
        <f t="shared" si="38"/>
        <v/>
      </c>
      <c r="CF29" s="22" t="str">
        <f t="shared" si="38"/>
        <v/>
      </c>
      <c r="CG29" s="22" t="str">
        <f t="shared" si="38"/>
        <v/>
      </c>
      <c r="CH29" s="22" t="str">
        <f t="shared" si="38"/>
        <v/>
      </c>
      <c r="CI29" s="22" t="str">
        <f t="shared" si="38"/>
        <v/>
      </c>
      <c r="CJ29" s="22" t="str">
        <f t="shared" si="38"/>
        <v/>
      </c>
      <c r="CK29" s="22" t="str">
        <f t="shared" si="38"/>
        <v/>
      </c>
      <c r="CL29" s="22" t="str">
        <f t="shared" si="38"/>
        <v/>
      </c>
      <c r="CM29" s="22" t="str">
        <f t="shared" si="38"/>
        <v/>
      </c>
      <c r="CN29" s="22" t="str">
        <f t="shared" si="38"/>
        <v/>
      </c>
      <c r="CO29" s="22" t="str">
        <f t="shared" si="38"/>
        <v/>
      </c>
      <c r="CP29" s="22" t="str">
        <f t="shared" si="38"/>
        <v/>
      </c>
      <c r="CQ29" s="22" t="str">
        <f t="shared" si="38"/>
        <v/>
      </c>
      <c r="CR29" s="22" t="str">
        <f t="shared" si="38"/>
        <v/>
      </c>
      <c r="CS29" s="22" t="str">
        <f t="shared" si="38"/>
        <v/>
      </c>
      <c r="CT29" s="22" t="str">
        <f t="shared" si="38"/>
        <v/>
      </c>
      <c r="CU29" s="22" t="str">
        <f t="shared" si="38"/>
        <v/>
      </c>
      <c r="CV29" s="22" t="str">
        <f t="shared" si="38"/>
        <v/>
      </c>
      <c r="CW29" s="22" t="str">
        <f t="shared" si="38"/>
        <v/>
      </c>
      <c r="CX29" s="22" t="str">
        <f t="shared" si="38"/>
        <v/>
      </c>
      <c r="CY29" s="22" t="str">
        <f t="shared" si="38"/>
        <v/>
      </c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</row>
    <row r="30" spans="1:256" s="11" customFormat="1" x14ac:dyDescent="0.2">
      <c r="A30" s="8"/>
      <c r="B30" s="45" t="s">
        <v>141</v>
      </c>
      <c r="C30" s="128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</row>
    <row r="31" spans="1:256" x14ac:dyDescent="0.2">
      <c r="A31" s="8"/>
      <c r="B31" s="48" t="s">
        <v>133</v>
      </c>
      <c r="C31" s="110"/>
      <c r="D31" s="23">
        <f t="shared" ref="D31:AI31" si="39">IF(ISNUMBER(outYear),D29+D30,"")</f>
        <v>0</v>
      </c>
      <c r="E31" s="23">
        <f t="shared" si="39"/>
        <v>0</v>
      </c>
      <c r="F31" s="23">
        <f t="shared" si="39"/>
        <v>0</v>
      </c>
      <c r="G31" s="23">
        <f t="shared" si="39"/>
        <v>0</v>
      </c>
      <c r="H31" s="23">
        <f t="shared" si="39"/>
        <v>0</v>
      </c>
      <c r="I31" s="23">
        <f t="shared" si="39"/>
        <v>0</v>
      </c>
      <c r="J31" s="23">
        <f t="shared" si="39"/>
        <v>0</v>
      </c>
      <c r="K31" s="23">
        <f t="shared" si="39"/>
        <v>0</v>
      </c>
      <c r="L31" s="23">
        <f t="shared" si="39"/>
        <v>0</v>
      </c>
      <c r="M31" s="23">
        <f t="shared" si="39"/>
        <v>0</v>
      </c>
      <c r="N31" s="23">
        <f t="shared" si="39"/>
        <v>0</v>
      </c>
      <c r="O31" s="23">
        <f t="shared" si="39"/>
        <v>0</v>
      </c>
      <c r="P31" s="23">
        <f t="shared" si="39"/>
        <v>0</v>
      </c>
      <c r="Q31" s="23">
        <f t="shared" si="39"/>
        <v>0</v>
      </c>
      <c r="R31" s="23">
        <f t="shared" si="39"/>
        <v>0</v>
      </c>
      <c r="S31" s="23">
        <f t="shared" si="39"/>
        <v>0</v>
      </c>
      <c r="T31" s="23">
        <f t="shared" si="39"/>
        <v>0</v>
      </c>
      <c r="U31" s="23">
        <f t="shared" si="39"/>
        <v>0</v>
      </c>
      <c r="V31" s="23">
        <f t="shared" si="39"/>
        <v>0</v>
      </c>
      <c r="W31" s="23">
        <f t="shared" si="39"/>
        <v>0</v>
      </c>
      <c r="X31" s="23">
        <f t="shared" si="39"/>
        <v>0</v>
      </c>
      <c r="Y31" s="23">
        <f t="shared" si="39"/>
        <v>0</v>
      </c>
      <c r="Z31" s="23">
        <f t="shared" si="39"/>
        <v>0</v>
      </c>
      <c r="AA31" s="23">
        <f t="shared" si="39"/>
        <v>0</v>
      </c>
      <c r="AB31" s="23">
        <f t="shared" si="39"/>
        <v>0</v>
      </c>
      <c r="AC31" s="23">
        <f t="shared" si="39"/>
        <v>0</v>
      </c>
      <c r="AD31" s="23">
        <f t="shared" si="39"/>
        <v>0</v>
      </c>
      <c r="AE31" s="23">
        <f t="shared" si="39"/>
        <v>0</v>
      </c>
      <c r="AF31" s="23">
        <f t="shared" si="39"/>
        <v>0</v>
      </c>
      <c r="AG31" s="23">
        <f t="shared" si="39"/>
        <v>0</v>
      </c>
      <c r="AH31" s="23" t="str">
        <f t="shared" si="39"/>
        <v/>
      </c>
      <c r="AI31" s="23" t="str">
        <f t="shared" si="39"/>
        <v/>
      </c>
      <c r="AJ31" s="23" t="str">
        <f t="shared" ref="AJ31:BO31" si="40">IF(ISNUMBER(outYear),AJ29+AJ30,"")</f>
        <v/>
      </c>
      <c r="AK31" s="23" t="str">
        <f t="shared" si="40"/>
        <v/>
      </c>
      <c r="AL31" s="23" t="str">
        <f t="shared" si="40"/>
        <v/>
      </c>
      <c r="AM31" s="23" t="str">
        <f t="shared" si="40"/>
        <v/>
      </c>
      <c r="AN31" s="23" t="str">
        <f t="shared" si="40"/>
        <v/>
      </c>
      <c r="AO31" s="23" t="str">
        <f t="shared" si="40"/>
        <v/>
      </c>
      <c r="AP31" s="23" t="str">
        <f t="shared" si="40"/>
        <v/>
      </c>
      <c r="AQ31" s="23" t="str">
        <f t="shared" si="40"/>
        <v/>
      </c>
      <c r="AR31" s="23" t="str">
        <f t="shared" si="40"/>
        <v/>
      </c>
      <c r="AS31" s="23" t="str">
        <f t="shared" si="40"/>
        <v/>
      </c>
      <c r="AT31" s="23" t="str">
        <f t="shared" si="40"/>
        <v/>
      </c>
      <c r="AU31" s="23" t="str">
        <f t="shared" si="40"/>
        <v/>
      </c>
      <c r="AV31" s="23" t="str">
        <f t="shared" si="40"/>
        <v/>
      </c>
      <c r="AW31" s="23" t="str">
        <f t="shared" si="40"/>
        <v/>
      </c>
      <c r="AX31" s="23" t="str">
        <f t="shared" si="40"/>
        <v/>
      </c>
      <c r="AY31" s="23" t="str">
        <f t="shared" si="40"/>
        <v/>
      </c>
      <c r="AZ31" s="23" t="str">
        <f t="shared" si="40"/>
        <v/>
      </c>
      <c r="BA31" s="23" t="str">
        <f t="shared" si="40"/>
        <v/>
      </c>
      <c r="BB31" s="23" t="str">
        <f t="shared" si="40"/>
        <v/>
      </c>
      <c r="BC31" s="23" t="str">
        <f t="shared" si="40"/>
        <v/>
      </c>
      <c r="BD31" s="23" t="str">
        <f t="shared" si="40"/>
        <v/>
      </c>
      <c r="BE31" s="23" t="str">
        <f t="shared" si="40"/>
        <v/>
      </c>
      <c r="BF31" s="23" t="str">
        <f t="shared" si="40"/>
        <v/>
      </c>
      <c r="BG31" s="23" t="str">
        <f t="shared" si="40"/>
        <v/>
      </c>
      <c r="BH31" s="23" t="str">
        <f t="shared" si="40"/>
        <v/>
      </c>
      <c r="BI31" s="23" t="str">
        <f t="shared" si="40"/>
        <v/>
      </c>
      <c r="BJ31" s="23" t="str">
        <f t="shared" si="40"/>
        <v/>
      </c>
      <c r="BK31" s="23" t="str">
        <f t="shared" si="40"/>
        <v/>
      </c>
      <c r="BL31" s="23" t="str">
        <f t="shared" si="40"/>
        <v/>
      </c>
      <c r="BM31" s="23" t="str">
        <f t="shared" si="40"/>
        <v/>
      </c>
      <c r="BN31" s="23" t="str">
        <f t="shared" si="40"/>
        <v/>
      </c>
      <c r="BO31" s="23" t="str">
        <f t="shared" si="40"/>
        <v/>
      </c>
      <c r="BP31" s="23" t="str">
        <f t="shared" ref="BP31:CU31" si="41">IF(ISNUMBER(outYear),BP29+BP30,"")</f>
        <v/>
      </c>
      <c r="BQ31" s="23" t="str">
        <f t="shared" si="41"/>
        <v/>
      </c>
      <c r="BR31" s="23" t="str">
        <f t="shared" si="41"/>
        <v/>
      </c>
      <c r="BS31" s="23" t="str">
        <f t="shared" si="41"/>
        <v/>
      </c>
      <c r="BT31" s="23" t="str">
        <f t="shared" si="41"/>
        <v/>
      </c>
      <c r="BU31" s="23" t="str">
        <f t="shared" si="41"/>
        <v/>
      </c>
      <c r="BV31" s="23" t="str">
        <f t="shared" si="41"/>
        <v/>
      </c>
      <c r="BW31" s="23" t="str">
        <f t="shared" si="41"/>
        <v/>
      </c>
      <c r="BX31" s="23" t="str">
        <f t="shared" si="41"/>
        <v/>
      </c>
      <c r="BY31" s="23" t="str">
        <f t="shared" si="41"/>
        <v/>
      </c>
      <c r="BZ31" s="23" t="str">
        <f t="shared" si="41"/>
        <v/>
      </c>
      <c r="CA31" s="23" t="str">
        <f t="shared" si="41"/>
        <v/>
      </c>
      <c r="CB31" s="23" t="str">
        <f t="shared" si="41"/>
        <v/>
      </c>
      <c r="CC31" s="23" t="str">
        <f t="shared" si="41"/>
        <v/>
      </c>
      <c r="CD31" s="23" t="str">
        <f t="shared" si="41"/>
        <v/>
      </c>
      <c r="CE31" s="23" t="str">
        <f t="shared" si="41"/>
        <v/>
      </c>
      <c r="CF31" s="23" t="str">
        <f t="shared" si="41"/>
        <v/>
      </c>
      <c r="CG31" s="23" t="str">
        <f t="shared" si="41"/>
        <v/>
      </c>
      <c r="CH31" s="23" t="str">
        <f t="shared" si="41"/>
        <v/>
      </c>
      <c r="CI31" s="23" t="str">
        <f t="shared" si="41"/>
        <v/>
      </c>
      <c r="CJ31" s="23" t="str">
        <f t="shared" si="41"/>
        <v/>
      </c>
      <c r="CK31" s="23" t="str">
        <f t="shared" si="41"/>
        <v/>
      </c>
      <c r="CL31" s="23" t="str">
        <f t="shared" si="41"/>
        <v/>
      </c>
      <c r="CM31" s="23" t="str">
        <f t="shared" si="41"/>
        <v/>
      </c>
      <c r="CN31" s="23" t="str">
        <f t="shared" si="41"/>
        <v/>
      </c>
      <c r="CO31" s="23" t="str">
        <f t="shared" si="41"/>
        <v/>
      </c>
      <c r="CP31" s="23" t="str">
        <f t="shared" si="41"/>
        <v/>
      </c>
      <c r="CQ31" s="23" t="str">
        <f t="shared" si="41"/>
        <v/>
      </c>
      <c r="CR31" s="23" t="str">
        <f t="shared" si="41"/>
        <v/>
      </c>
      <c r="CS31" s="23" t="str">
        <f t="shared" si="41"/>
        <v/>
      </c>
      <c r="CT31" s="23" t="str">
        <f t="shared" si="41"/>
        <v/>
      </c>
      <c r="CU31" s="23" t="str">
        <f t="shared" si="41"/>
        <v/>
      </c>
      <c r="CV31" s="23" t="str">
        <f>IF(ISNUMBER(outYear),CV29+CV30,"")</f>
        <v/>
      </c>
      <c r="CW31" s="23" t="str">
        <f>IF(ISNUMBER(outYear),CW29+CW30,"")</f>
        <v/>
      </c>
      <c r="CX31" s="23" t="str">
        <f>IF(ISNUMBER(outYear),CX29+CX30,"")</f>
        <v/>
      </c>
      <c r="CY31" s="23" t="str">
        <f>IF(ISNUMBER(outYear),CY29+CY30,"")</f>
        <v/>
      </c>
    </row>
    <row r="32" spans="1:256" x14ac:dyDescent="0.2">
      <c r="A32" s="8"/>
      <c r="B32" s="158" t="s">
        <v>190</v>
      </c>
      <c r="C32" s="152"/>
      <c r="D32" s="155">
        <f t="shared" ref="D32:AI32" si="42">IF(ISNUMBER(outYear),inBiomassCost*inBiomassUsage*(1+inInflationRate+inBiomassEsc)^C6,"")</f>
        <v>0</v>
      </c>
      <c r="E32" s="159">
        <f t="shared" si="42"/>
        <v>0</v>
      </c>
      <c r="F32" s="159">
        <f t="shared" si="42"/>
        <v>0</v>
      </c>
      <c r="G32" s="159">
        <f t="shared" si="42"/>
        <v>0</v>
      </c>
      <c r="H32" s="159">
        <f t="shared" si="42"/>
        <v>0</v>
      </c>
      <c r="I32" s="159">
        <f t="shared" si="42"/>
        <v>0</v>
      </c>
      <c r="J32" s="159">
        <f t="shared" si="42"/>
        <v>0</v>
      </c>
      <c r="K32" s="159">
        <f t="shared" si="42"/>
        <v>0</v>
      </c>
      <c r="L32" s="159">
        <f t="shared" si="42"/>
        <v>0</v>
      </c>
      <c r="M32" s="159">
        <f t="shared" si="42"/>
        <v>0</v>
      </c>
      <c r="N32" s="159">
        <f t="shared" si="42"/>
        <v>0</v>
      </c>
      <c r="O32" s="159">
        <f t="shared" si="42"/>
        <v>0</v>
      </c>
      <c r="P32" s="159">
        <f t="shared" si="42"/>
        <v>0</v>
      </c>
      <c r="Q32" s="159">
        <f t="shared" si="42"/>
        <v>0</v>
      </c>
      <c r="R32" s="159">
        <f t="shared" si="42"/>
        <v>0</v>
      </c>
      <c r="S32" s="159">
        <f t="shared" si="42"/>
        <v>0</v>
      </c>
      <c r="T32" s="159">
        <f t="shared" si="42"/>
        <v>0</v>
      </c>
      <c r="U32" s="159">
        <f t="shared" si="42"/>
        <v>0</v>
      </c>
      <c r="V32" s="159">
        <f t="shared" si="42"/>
        <v>0</v>
      </c>
      <c r="W32" s="159">
        <f t="shared" si="42"/>
        <v>0</v>
      </c>
      <c r="X32" s="159">
        <f t="shared" si="42"/>
        <v>0</v>
      </c>
      <c r="Y32" s="159">
        <f t="shared" si="42"/>
        <v>0</v>
      </c>
      <c r="Z32" s="159">
        <f t="shared" si="42"/>
        <v>0</v>
      </c>
      <c r="AA32" s="159">
        <f t="shared" si="42"/>
        <v>0</v>
      </c>
      <c r="AB32" s="159">
        <f t="shared" si="42"/>
        <v>0</v>
      </c>
      <c r="AC32" s="159">
        <f t="shared" si="42"/>
        <v>0</v>
      </c>
      <c r="AD32" s="159">
        <f t="shared" si="42"/>
        <v>0</v>
      </c>
      <c r="AE32" s="159">
        <f t="shared" si="42"/>
        <v>0</v>
      </c>
      <c r="AF32" s="159">
        <f t="shared" si="42"/>
        <v>0</v>
      </c>
      <c r="AG32" s="159">
        <f t="shared" si="42"/>
        <v>0</v>
      </c>
      <c r="AH32" s="159" t="str">
        <f t="shared" si="42"/>
        <v/>
      </c>
      <c r="AI32" s="159" t="str">
        <f t="shared" si="42"/>
        <v/>
      </c>
      <c r="AJ32" s="159" t="str">
        <f t="shared" ref="AJ32:BO32" si="43">IF(ISNUMBER(outYear),inBiomassCost*inBiomassUsage*(1+inInflationRate+inBiomassEsc)^AI6,"")</f>
        <v/>
      </c>
      <c r="AK32" s="159" t="str">
        <f t="shared" si="43"/>
        <v/>
      </c>
      <c r="AL32" s="159" t="str">
        <f t="shared" si="43"/>
        <v/>
      </c>
      <c r="AM32" s="159" t="str">
        <f t="shared" si="43"/>
        <v/>
      </c>
      <c r="AN32" s="159" t="str">
        <f t="shared" si="43"/>
        <v/>
      </c>
      <c r="AO32" s="159" t="str">
        <f t="shared" si="43"/>
        <v/>
      </c>
      <c r="AP32" s="159" t="str">
        <f t="shared" si="43"/>
        <v/>
      </c>
      <c r="AQ32" s="159" t="str">
        <f t="shared" si="43"/>
        <v/>
      </c>
      <c r="AR32" s="159" t="str">
        <f t="shared" si="43"/>
        <v/>
      </c>
      <c r="AS32" s="159" t="str">
        <f t="shared" si="43"/>
        <v/>
      </c>
      <c r="AT32" s="159" t="str">
        <f t="shared" si="43"/>
        <v/>
      </c>
      <c r="AU32" s="159" t="str">
        <f t="shared" si="43"/>
        <v/>
      </c>
      <c r="AV32" s="159" t="str">
        <f t="shared" si="43"/>
        <v/>
      </c>
      <c r="AW32" s="159" t="str">
        <f t="shared" si="43"/>
        <v/>
      </c>
      <c r="AX32" s="159" t="str">
        <f t="shared" si="43"/>
        <v/>
      </c>
      <c r="AY32" s="159" t="str">
        <f t="shared" si="43"/>
        <v/>
      </c>
      <c r="AZ32" s="159" t="str">
        <f t="shared" si="43"/>
        <v/>
      </c>
      <c r="BA32" s="159" t="str">
        <f t="shared" si="43"/>
        <v/>
      </c>
      <c r="BB32" s="159" t="str">
        <f t="shared" si="43"/>
        <v/>
      </c>
      <c r="BC32" s="159" t="str">
        <f t="shared" si="43"/>
        <v/>
      </c>
      <c r="BD32" s="159" t="str">
        <f t="shared" si="43"/>
        <v/>
      </c>
      <c r="BE32" s="159" t="str">
        <f t="shared" si="43"/>
        <v/>
      </c>
      <c r="BF32" s="159" t="str">
        <f t="shared" si="43"/>
        <v/>
      </c>
      <c r="BG32" s="159" t="str">
        <f t="shared" si="43"/>
        <v/>
      </c>
      <c r="BH32" s="159" t="str">
        <f t="shared" si="43"/>
        <v/>
      </c>
      <c r="BI32" s="159" t="str">
        <f t="shared" si="43"/>
        <v/>
      </c>
      <c r="BJ32" s="159" t="str">
        <f t="shared" si="43"/>
        <v/>
      </c>
      <c r="BK32" s="159" t="str">
        <f t="shared" si="43"/>
        <v/>
      </c>
      <c r="BL32" s="159" t="str">
        <f t="shared" si="43"/>
        <v/>
      </c>
      <c r="BM32" s="159" t="str">
        <f t="shared" si="43"/>
        <v/>
      </c>
      <c r="BN32" s="159" t="str">
        <f t="shared" si="43"/>
        <v/>
      </c>
      <c r="BO32" s="159" t="str">
        <f t="shared" si="43"/>
        <v/>
      </c>
      <c r="BP32" s="159" t="str">
        <f t="shared" ref="BP32:CY32" si="44">IF(ISNUMBER(outYear),inBiomassCost*inBiomassUsage*(1+inInflationRate+inBiomassEsc)^BO6,"")</f>
        <v/>
      </c>
      <c r="BQ32" s="159" t="str">
        <f t="shared" si="44"/>
        <v/>
      </c>
      <c r="BR32" s="159" t="str">
        <f t="shared" si="44"/>
        <v/>
      </c>
      <c r="BS32" s="159" t="str">
        <f t="shared" si="44"/>
        <v/>
      </c>
      <c r="BT32" s="159" t="str">
        <f t="shared" si="44"/>
        <v/>
      </c>
      <c r="BU32" s="159" t="str">
        <f t="shared" si="44"/>
        <v/>
      </c>
      <c r="BV32" s="159" t="str">
        <f t="shared" si="44"/>
        <v/>
      </c>
      <c r="BW32" s="159" t="str">
        <f t="shared" si="44"/>
        <v/>
      </c>
      <c r="BX32" s="159" t="str">
        <f t="shared" si="44"/>
        <v/>
      </c>
      <c r="BY32" s="159" t="str">
        <f t="shared" si="44"/>
        <v/>
      </c>
      <c r="BZ32" s="159" t="str">
        <f t="shared" si="44"/>
        <v/>
      </c>
      <c r="CA32" s="159" t="str">
        <f t="shared" si="44"/>
        <v/>
      </c>
      <c r="CB32" s="159" t="str">
        <f t="shared" si="44"/>
        <v/>
      </c>
      <c r="CC32" s="159" t="str">
        <f t="shared" si="44"/>
        <v/>
      </c>
      <c r="CD32" s="159" t="str">
        <f t="shared" si="44"/>
        <v/>
      </c>
      <c r="CE32" s="159" t="str">
        <f t="shared" si="44"/>
        <v/>
      </c>
      <c r="CF32" s="159" t="str">
        <f t="shared" si="44"/>
        <v/>
      </c>
      <c r="CG32" s="159" t="str">
        <f t="shared" si="44"/>
        <v/>
      </c>
      <c r="CH32" s="159" t="str">
        <f t="shared" si="44"/>
        <v/>
      </c>
      <c r="CI32" s="159" t="str">
        <f t="shared" si="44"/>
        <v/>
      </c>
      <c r="CJ32" s="159" t="str">
        <f t="shared" si="44"/>
        <v/>
      </c>
      <c r="CK32" s="159" t="str">
        <f t="shared" si="44"/>
        <v/>
      </c>
      <c r="CL32" s="159" t="str">
        <f t="shared" si="44"/>
        <v/>
      </c>
      <c r="CM32" s="159" t="str">
        <f t="shared" si="44"/>
        <v/>
      </c>
      <c r="CN32" s="159" t="str">
        <f t="shared" si="44"/>
        <v/>
      </c>
      <c r="CO32" s="159" t="str">
        <f t="shared" si="44"/>
        <v/>
      </c>
      <c r="CP32" s="159" t="str">
        <f t="shared" si="44"/>
        <v/>
      </c>
      <c r="CQ32" s="159" t="str">
        <f t="shared" si="44"/>
        <v/>
      </c>
      <c r="CR32" s="159" t="str">
        <f t="shared" si="44"/>
        <v/>
      </c>
      <c r="CS32" s="159" t="str">
        <f t="shared" si="44"/>
        <v/>
      </c>
      <c r="CT32" s="159" t="str">
        <f t="shared" si="44"/>
        <v/>
      </c>
      <c r="CU32" s="159" t="str">
        <f t="shared" si="44"/>
        <v/>
      </c>
      <c r="CV32" s="159" t="str">
        <f t="shared" si="44"/>
        <v/>
      </c>
      <c r="CW32" s="159" t="str">
        <f t="shared" si="44"/>
        <v/>
      </c>
      <c r="CX32" s="159" t="str">
        <f t="shared" si="44"/>
        <v/>
      </c>
      <c r="CY32" s="159" t="str">
        <f t="shared" si="44"/>
        <v/>
      </c>
    </row>
    <row r="33" spans="1:103" x14ac:dyDescent="0.2">
      <c r="A33" s="8"/>
      <c r="B33" s="158" t="s">
        <v>191</v>
      </c>
      <c r="C33" s="152"/>
      <c r="D33" s="155">
        <f t="shared" ref="D33:AI33" si="45">IF(ISNUMBER(outYear),inCoalCost*inCoalUsage*(1+inInflationRate+inCoalEsc)^C6,"")</f>
        <v>0</v>
      </c>
      <c r="E33" s="159">
        <f t="shared" si="45"/>
        <v>0</v>
      </c>
      <c r="F33" s="159">
        <f t="shared" si="45"/>
        <v>0</v>
      </c>
      <c r="G33" s="159">
        <f t="shared" si="45"/>
        <v>0</v>
      </c>
      <c r="H33" s="159">
        <f t="shared" si="45"/>
        <v>0</v>
      </c>
      <c r="I33" s="159">
        <f t="shared" si="45"/>
        <v>0</v>
      </c>
      <c r="J33" s="159">
        <f t="shared" si="45"/>
        <v>0</v>
      </c>
      <c r="K33" s="159">
        <f t="shared" si="45"/>
        <v>0</v>
      </c>
      <c r="L33" s="159">
        <f t="shared" si="45"/>
        <v>0</v>
      </c>
      <c r="M33" s="159">
        <f t="shared" si="45"/>
        <v>0</v>
      </c>
      <c r="N33" s="159">
        <f t="shared" si="45"/>
        <v>0</v>
      </c>
      <c r="O33" s="159">
        <f t="shared" si="45"/>
        <v>0</v>
      </c>
      <c r="P33" s="159">
        <f t="shared" si="45"/>
        <v>0</v>
      </c>
      <c r="Q33" s="159">
        <f t="shared" si="45"/>
        <v>0</v>
      </c>
      <c r="R33" s="159">
        <f t="shared" si="45"/>
        <v>0</v>
      </c>
      <c r="S33" s="159">
        <f t="shared" si="45"/>
        <v>0</v>
      </c>
      <c r="T33" s="159">
        <f t="shared" si="45"/>
        <v>0</v>
      </c>
      <c r="U33" s="159">
        <f t="shared" si="45"/>
        <v>0</v>
      </c>
      <c r="V33" s="159">
        <f t="shared" si="45"/>
        <v>0</v>
      </c>
      <c r="W33" s="159">
        <f t="shared" si="45"/>
        <v>0</v>
      </c>
      <c r="X33" s="159">
        <f t="shared" si="45"/>
        <v>0</v>
      </c>
      <c r="Y33" s="159">
        <f t="shared" si="45"/>
        <v>0</v>
      </c>
      <c r="Z33" s="159">
        <f t="shared" si="45"/>
        <v>0</v>
      </c>
      <c r="AA33" s="159">
        <f t="shared" si="45"/>
        <v>0</v>
      </c>
      <c r="AB33" s="159">
        <f t="shared" si="45"/>
        <v>0</v>
      </c>
      <c r="AC33" s="159">
        <f t="shared" si="45"/>
        <v>0</v>
      </c>
      <c r="AD33" s="159">
        <f t="shared" si="45"/>
        <v>0</v>
      </c>
      <c r="AE33" s="159">
        <f t="shared" si="45"/>
        <v>0</v>
      </c>
      <c r="AF33" s="159">
        <f t="shared" si="45"/>
        <v>0</v>
      </c>
      <c r="AG33" s="159">
        <f t="shared" si="45"/>
        <v>0</v>
      </c>
      <c r="AH33" s="159" t="str">
        <f t="shared" si="45"/>
        <v/>
      </c>
      <c r="AI33" s="159" t="str">
        <f t="shared" si="45"/>
        <v/>
      </c>
      <c r="AJ33" s="159" t="str">
        <f t="shared" ref="AJ33:BO33" si="46">IF(ISNUMBER(outYear),inCoalCost*inCoalUsage*(1+inInflationRate+inCoalEsc)^AI6,"")</f>
        <v/>
      </c>
      <c r="AK33" s="159" t="str">
        <f t="shared" si="46"/>
        <v/>
      </c>
      <c r="AL33" s="159" t="str">
        <f t="shared" si="46"/>
        <v/>
      </c>
      <c r="AM33" s="159" t="str">
        <f t="shared" si="46"/>
        <v/>
      </c>
      <c r="AN33" s="159" t="str">
        <f t="shared" si="46"/>
        <v/>
      </c>
      <c r="AO33" s="159" t="str">
        <f t="shared" si="46"/>
        <v/>
      </c>
      <c r="AP33" s="159" t="str">
        <f t="shared" si="46"/>
        <v/>
      </c>
      <c r="AQ33" s="159" t="str">
        <f t="shared" si="46"/>
        <v/>
      </c>
      <c r="AR33" s="159" t="str">
        <f t="shared" si="46"/>
        <v/>
      </c>
      <c r="AS33" s="159" t="str">
        <f t="shared" si="46"/>
        <v/>
      </c>
      <c r="AT33" s="159" t="str">
        <f t="shared" si="46"/>
        <v/>
      </c>
      <c r="AU33" s="159" t="str">
        <f t="shared" si="46"/>
        <v/>
      </c>
      <c r="AV33" s="159" t="str">
        <f t="shared" si="46"/>
        <v/>
      </c>
      <c r="AW33" s="159" t="str">
        <f t="shared" si="46"/>
        <v/>
      </c>
      <c r="AX33" s="159" t="str">
        <f t="shared" si="46"/>
        <v/>
      </c>
      <c r="AY33" s="159" t="str">
        <f t="shared" si="46"/>
        <v/>
      </c>
      <c r="AZ33" s="159" t="str">
        <f t="shared" si="46"/>
        <v/>
      </c>
      <c r="BA33" s="159" t="str">
        <f t="shared" si="46"/>
        <v/>
      </c>
      <c r="BB33" s="159" t="str">
        <f t="shared" si="46"/>
        <v/>
      </c>
      <c r="BC33" s="159" t="str">
        <f t="shared" si="46"/>
        <v/>
      </c>
      <c r="BD33" s="159" t="str">
        <f t="shared" si="46"/>
        <v/>
      </c>
      <c r="BE33" s="159" t="str">
        <f t="shared" si="46"/>
        <v/>
      </c>
      <c r="BF33" s="159" t="str">
        <f t="shared" si="46"/>
        <v/>
      </c>
      <c r="BG33" s="159" t="str">
        <f t="shared" si="46"/>
        <v/>
      </c>
      <c r="BH33" s="159" t="str">
        <f t="shared" si="46"/>
        <v/>
      </c>
      <c r="BI33" s="159" t="str">
        <f t="shared" si="46"/>
        <v/>
      </c>
      <c r="BJ33" s="159" t="str">
        <f t="shared" si="46"/>
        <v/>
      </c>
      <c r="BK33" s="159" t="str">
        <f t="shared" si="46"/>
        <v/>
      </c>
      <c r="BL33" s="159" t="str">
        <f t="shared" si="46"/>
        <v/>
      </c>
      <c r="BM33" s="159" t="str">
        <f t="shared" si="46"/>
        <v/>
      </c>
      <c r="BN33" s="159" t="str">
        <f t="shared" si="46"/>
        <v/>
      </c>
      <c r="BO33" s="159" t="str">
        <f t="shared" si="46"/>
        <v/>
      </c>
      <c r="BP33" s="159" t="str">
        <f t="shared" ref="BP33:CY33" si="47">IF(ISNUMBER(outYear),inCoalCost*inCoalUsage*(1+inInflationRate+inCoalEsc)^BO6,"")</f>
        <v/>
      </c>
      <c r="BQ33" s="159" t="str">
        <f t="shared" si="47"/>
        <v/>
      </c>
      <c r="BR33" s="159" t="str">
        <f t="shared" si="47"/>
        <v/>
      </c>
      <c r="BS33" s="159" t="str">
        <f t="shared" si="47"/>
        <v/>
      </c>
      <c r="BT33" s="159" t="str">
        <f t="shared" si="47"/>
        <v/>
      </c>
      <c r="BU33" s="159" t="str">
        <f t="shared" si="47"/>
        <v/>
      </c>
      <c r="BV33" s="159" t="str">
        <f t="shared" si="47"/>
        <v/>
      </c>
      <c r="BW33" s="159" t="str">
        <f t="shared" si="47"/>
        <v/>
      </c>
      <c r="BX33" s="159" t="str">
        <f t="shared" si="47"/>
        <v/>
      </c>
      <c r="BY33" s="159" t="str">
        <f t="shared" si="47"/>
        <v/>
      </c>
      <c r="BZ33" s="159" t="str">
        <f t="shared" si="47"/>
        <v/>
      </c>
      <c r="CA33" s="159" t="str">
        <f t="shared" si="47"/>
        <v/>
      </c>
      <c r="CB33" s="159" t="str">
        <f t="shared" si="47"/>
        <v/>
      </c>
      <c r="CC33" s="159" t="str">
        <f t="shared" si="47"/>
        <v/>
      </c>
      <c r="CD33" s="159" t="str">
        <f t="shared" si="47"/>
        <v/>
      </c>
      <c r="CE33" s="159" t="str">
        <f t="shared" si="47"/>
        <v/>
      </c>
      <c r="CF33" s="159" t="str">
        <f t="shared" si="47"/>
        <v/>
      </c>
      <c r="CG33" s="159" t="str">
        <f t="shared" si="47"/>
        <v/>
      </c>
      <c r="CH33" s="159" t="str">
        <f t="shared" si="47"/>
        <v/>
      </c>
      <c r="CI33" s="159" t="str">
        <f t="shared" si="47"/>
        <v/>
      </c>
      <c r="CJ33" s="159" t="str">
        <f t="shared" si="47"/>
        <v/>
      </c>
      <c r="CK33" s="159" t="str">
        <f t="shared" si="47"/>
        <v/>
      </c>
      <c r="CL33" s="159" t="str">
        <f t="shared" si="47"/>
        <v/>
      </c>
      <c r="CM33" s="159" t="str">
        <f t="shared" si="47"/>
        <v/>
      </c>
      <c r="CN33" s="159" t="str">
        <f t="shared" si="47"/>
        <v/>
      </c>
      <c r="CO33" s="159" t="str">
        <f t="shared" si="47"/>
        <v/>
      </c>
      <c r="CP33" s="159" t="str">
        <f t="shared" si="47"/>
        <v/>
      </c>
      <c r="CQ33" s="159" t="str">
        <f t="shared" si="47"/>
        <v/>
      </c>
      <c r="CR33" s="159" t="str">
        <f t="shared" si="47"/>
        <v/>
      </c>
      <c r="CS33" s="159" t="str">
        <f t="shared" si="47"/>
        <v/>
      </c>
      <c r="CT33" s="159" t="str">
        <f t="shared" si="47"/>
        <v/>
      </c>
      <c r="CU33" s="159" t="str">
        <f t="shared" si="47"/>
        <v/>
      </c>
      <c r="CV33" s="159" t="str">
        <f t="shared" si="47"/>
        <v/>
      </c>
      <c r="CW33" s="159" t="str">
        <f t="shared" si="47"/>
        <v/>
      </c>
      <c r="CX33" s="159" t="str">
        <f t="shared" si="47"/>
        <v/>
      </c>
      <c r="CY33" s="159" t="str">
        <f t="shared" si="47"/>
        <v/>
      </c>
    </row>
    <row r="34" spans="1:103" x14ac:dyDescent="0.2">
      <c r="A34" s="8"/>
      <c r="B34" s="48" t="s">
        <v>5</v>
      </c>
      <c r="C34" s="110"/>
      <c r="D34" s="23">
        <f t="shared" ref="D34:AI34" si="48">IF(ISNUMBER(outYear),inTotalInstalledCosts*inInsurance*(1+inInflationRate)^C6,"")</f>
        <v>0</v>
      </c>
      <c r="E34" s="23">
        <f t="shared" si="48"/>
        <v>0</v>
      </c>
      <c r="F34" s="23">
        <f t="shared" si="48"/>
        <v>0</v>
      </c>
      <c r="G34" s="23">
        <f t="shared" si="48"/>
        <v>0</v>
      </c>
      <c r="H34" s="23">
        <f t="shared" si="48"/>
        <v>0</v>
      </c>
      <c r="I34" s="23">
        <f t="shared" si="48"/>
        <v>0</v>
      </c>
      <c r="J34" s="23">
        <f t="shared" si="48"/>
        <v>0</v>
      </c>
      <c r="K34" s="23">
        <f t="shared" si="48"/>
        <v>0</v>
      </c>
      <c r="L34" s="23">
        <f t="shared" si="48"/>
        <v>0</v>
      </c>
      <c r="M34" s="23">
        <f t="shared" si="48"/>
        <v>0</v>
      </c>
      <c r="N34" s="23">
        <f t="shared" si="48"/>
        <v>0</v>
      </c>
      <c r="O34" s="23">
        <f t="shared" si="48"/>
        <v>0</v>
      </c>
      <c r="P34" s="23">
        <f t="shared" si="48"/>
        <v>0</v>
      </c>
      <c r="Q34" s="23">
        <f t="shared" si="48"/>
        <v>0</v>
      </c>
      <c r="R34" s="23">
        <f t="shared" si="48"/>
        <v>0</v>
      </c>
      <c r="S34" s="23">
        <f t="shared" si="48"/>
        <v>0</v>
      </c>
      <c r="T34" s="23">
        <f t="shared" si="48"/>
        <v>0</v>
      </c>
      <c r="U34" s="23">
        <f t="shared" si="48"/>
        <v>0</v>
      </c>
      <c r="V34" s="23">
        <f t="shared" si="48"/>
        <v>0</v>
      </c>
      <c r="W34" s="23">
        <f t="shared" si="48"/>
        <v>0</v>
      </c>
      <c r="X34" s="23">
        <f t="shared" si="48"/>
        <v>0</v>
      </c>
      <c r="Y34" s="23">
        <f t="shared" si="48"/>
        <v>0</v>
      </c>
      <c r="Z34" s="23">
        <f t="shared" si="48"/>
        <v>0</v>
      </c>
      <c r="AA34" s="23">
        <f t="shared" si="48"/>
        <v>0</v>
      </c>
      <c r="AB34" s="23">
        <f t="shared" si="48"/>
        <v>0</v>
      </c>
      <c r="AC34" s="23">
        <f t="shared" si="48"/>
        <v>0</v>
      </c>
      <c r="AD34" s="23">
        <f t="shared" si="48"/>
        <v>0</v>
      </c>
      <c r="AE34" s="23">
        <f t="shared" si="48"/>
        <v>0</v>
      </c>
      <c r="AF34" s="23">
        <f t="shared" si="48"/>
        <v>0</v>
      </c>
      <c r="AG34" s="23">
        <f t="shared" si="48"/>
        <v>0</v>
      </c>
      <c r="AH34" s="23" t="str">
        <f t="shared" si="48"/>
        <v/>
      </c>
      <c r="AI34" s="23" t="str">
        <f t="shared" si="48"/>
        <v/>
      </c>
      <c r="AJ34" s="23" t="str">
        <f t="shared" ref="AJ34:BO34" si="49">IF(ISNUMBER(outYear),inTotalInstalledCosts*inInsurance*(1+inInflationRate)^AI6,"")</f>
        <v/>
      </c>
      <c r="AK34" s="23" t="str">
        <f t="shared" si="49"/>
        <v/>
      </c>
      <c r="AL34" s="23" t="str">
        <f t="shared" si="49"/>
        <v/>
      </c>
      <c r="AM34" s="23" t="str">
        <f t="shared" si="49"/>
        <v/>
      </c>
      <c r="AN34" s="23" t="str">
        <f t="shared" si="49"/>
        <v/>
      </c>
      <c r="AO34" s="23" t="str">
        <f t="shared" si="49"/>
        <v/>
      </c>
      <c r="AP34" s="23" t="str">
        <f t="shared" si="49"/>
        <v/>
      </c>
      <c r="AQ34" s="23" t="str">
        <f t="shared" si="49"/>
        <v/>
      </c>
      <c r="AR34" s="23" t="str">
        <f t="shared" si="49"/>
        <v/>
      </c>
      <c r="AS34" s="23" t="str">
        <f t="shared" si="49"/>
        <v/>
      </c>
      <c r="AT34" s="23" t="str">
        <f t="shared" si="49"/>
        <v/>
      </c>
      <c r="AU34" s="23" t="str">
        <f t="shared" si="49"/>
        <v/>
      </c>
      <c r="AV34" s="23" t="str">
        <f t="shared" si="49"/>
        <v/>
      </c>
      <c r="AW34" s="23" t="str">
        <f t="shared" si="49"/>
        <v/>
      </c>
      <c r="AX34" s="23" t="str">
        <f t="shared" si="49"/>
        <v/>
      </c>
      <c r="AY34" s="23" t="str">
        <f t="shared" si="49"/>
        <v/>
      </c>
      <c r="AZ34" s="23" t="str">
        <f t="shared" si="49"/>
        <v/>
      </c>
      <c r="BA34" s="23" t="str">
        <f t="shared" si="49"/>
        <v/>
      </c>
      <c r="BB34" s="23" t="str">
        <f t="shared" si="49"/>
        <v/>
      </c>
      <c r="BC34" s="23" t="str">
        <f t="shared" si="49"/>
        <v/>
      </c>
      <c r="BD34" s="23" t="str">
        <f t="shared" si="49"/>
        <v/>
      </c>
      <c r="BE34" s="23" t="str">
        <f t="shared" si="49"/>
        <v/>
      </c>
      <c r="BF34" s="23" t="str">
        <f t="shared" si="49"/>
        <v/>
      </c>
      <c r="BG34" s="23" t="str">
        <f t="shared" si="49"/>
        <v/>
      </c>
      <c r="BH34" s="23" t="str">
        <f t="shared" si="49"/>
        <v/>
      </c>
      <c r="BI34" s="23" t="str">
        <f t="shared" si="49"/>
        <v/>
      </c>
      <c r="BJ34" s="23" t="str">
        <f t="shared" si="49"/>
        <v/>
      </c>
      <c r="BK34" s="23" t="str">
        <f t="shared" si="49"/>
        <v/>
      </c>
      <c r="BL34" s="23" t="str">
        <f t="shared" si="49"/>
        <v/>
      </c>
      <c r="BM34" s="23" t="str">
        <f t="shared" si="49"/>
        <v/>
      </c>
      <c r="BN34" s="23" t="str">
        <f t="shared" si="49"/>
        <v/>
      </c>
      <c r="BO34" s="23" t="str">
        <f t="shared" si="49"/>
        <v/>
      </c>
      <c r="BP34" s="23" t="str">
        <f t="shared" ref="BP34:CY34" si="50">IF(ISNUMBER(outYear),inTotalInstalledCosts*inInsurance*(1+inInflationRate)^BO6,"")</f>
        <v/>
      </c>
      <c r="BQ34" s="23" t="str">
        <f t="shared" si="50"/>
        <v/>
      </c>
      <c r="BR34" s="23" t="str">
        <f t="shared" si="50"/>
        <v/>
      </c>
      <c r="BS34" s="23" t="str">
        <f t="shared" si="50"/>
        <v/>
      </c>
      <c r="BT34" s="23" t="str">
        <f t="shared" si="50"/>
        <v/>
      </c>
      <c r="BU34" s="23" t="str">
        <f t="shared" si="50"/>
        <v/>
      </c>
      <c r="BV34" s="23" t="str">
        <f t="shared" si="50"/>
        <v/>
      </c>
      <c r="BW34" s="23" t="str">
        <f t="shared" si="50"/>
        <v/>
      </c>
      <c r="BX34" s="23" t="str">
        <f t="shared" si="50"/>
        <v/>
      </c>
      <c r="BY34" s="23" t="str">
        <f t="shared" si="50"/>
        <v/>
      </c>
      <c r="BZ34" s="23" t="str">
        <f t="shared" si="50"/>
        <v/>
      </c>
      <c r="CA34" s="23" t="str">
        <f t="shared" si="50"/>
        <v/>
      </c>
      <c r="CB34" s="23" t="str">
        <f t="shared" si="50"/>
        <v/>
      </c>
      <c r="CC34" s="23" t="str">
        <f t="shared" si="50"/>
        <v/>
      </c>
      <c r="CD34" s="23" t="str">
        <f t="shared" si="50"/>
        <v/>
      </c>
      <c r="CE34" s="23" t="str">
        <f t="shared" si="50"/>
        <v/>
      </c>
      <c r="CF34" s="23" t="str">
        <f t="shared" si="50"/>
        <v/>
      </c>
      <c r="CG34" s="23" t="str">
        <f t="shared" si="50"/>
        <v/>
      </c>
      <c r="CH34" s="23" t="str">
        <f t="shared" si="50"/>
        <v/>
      </c>
      <c r="CI34" s="23" t="str">
        <f t="shared" si="50"/>
        <v/>
      </c>
      <c r="CJ34" s="23" t="str">
        <f t="shared" si="50"/>
        <v/>
      </c>
      <c r="CK34" s="23" t="str">
        <f t="shared" si="50"/>
        <v/>
      </c>
      <c r="CL34" s="23" t="str">
        <f t="shared" si="50"/>
        <v/>
      </c>
      <c r="CM34" s="23" t="str">
        <f t="shared" si="50"/>
        <v/>
      </c>
      <c r="CN34" s="23" t="str">
        <f t="shared" si="50"/>
        <v/>
      </c>
      <c r="CO34" s="23" t="str">
        <f t="shared" si="50"/>
        <v/>
      </c>
      <c r="CP34" s="23" t="str">
        <f t="shared" si="50"/>
        <v/>
      </c>
      <c r="CQ34" s="23" t="str">
        <f t="shared" si="50"/>
        <v/>
      </c>
      <c r="CR34" s="23" t="str">
        <f t="shared" si="50"/>
        <v/>
      </c>
      <c r="CS34" s="23" t="str">
        <f t="shared" si="50"/>
        <v/>
      </c>
      <c r="CT34" s="23" t="str">
        <f t="shared" si="50"/>
        <v/>
      </c>
      <c r="CU34" s="23" t="str">
        <f t="shared" si="50"/>
        <v/>
      </c>
      <c r="CV34" s="23" t="str">
        <f t="shared" si="50"/>
        <v/>
      </c>
      <c r="CW34" s="23" t="str">
        <f t="shared" si="50"/>
        <v/>
      </c>
      <c r="CX34" s="23" t="str">
        <f t="shared" si="50"/>
        <v/>
      </c>
      <c r="CY34" s="23" t="str">
        <f t="shared" si="50"/>
        <v/>
      </c>
    </row>
    <row r="35" spans="1:103" x14ac:dyDescent="0.2">
      <c r="A35" s="8"/>
      <c r="B35" s="48" t="s">
        <v>144</v>
      </c>
      <c r="C35" s="110"/>
      <c r="D35" s="23">
        <f t="shared" ref="D35:AI35" si="51">IF(ISNUMBER(outYear),IF( (1-(outYear-1)*inPropertyAssessedDecline)&gt;0,(1-(outYear-1)*inPropertyAssessedDecline)*inTotalInstalledCosts*inPropertyAssessedPercent,0 ),"")</f>
        <v>0</v>
      </c>
      <c r="E35" s="23">
        <f t="shared" si="51"/>
        <v>0</v>
      </c>
      <c r="F35" s="23">
        <f t="shared" si="51"/>
        <v>0</v>
      </c>
      <c r="G35" s="23">
        <f t="shared" si="51"/>
        <v>0</v>
      </c>
      <c r="H35" s="23">
        <f t="shared" si="51"/>
        <v>0</v>
      </c>
      <c r="I35" s="23">
        <f t="shared" si="51"/>
        <v>0</v>
      </c>
      <c r="J35" s="23">
        <f t="shared" si="51"/>
        <v>0</v>
      </c>
      <c r="K35" s="23">
        <f t="shared" si="51"/>
        <v>0</v>
      </c>
      <c r="L35" s="23">
        <f t="shared" si="51"/>
        <v>0</v>
      </c>
      <c r="M35" s="23">
        <f t="shared" si="51"/>
        <v>0</v>
      </c>
      <c r="N35" s="23">
        <f t="shared" si="51"/>
        <v>0</v>
      </c>
      <c r="O35" s="23">
        <f t="shared" si="51"/>
        <v>0</v>
      </c>
      <c r="P35" s="23">
        <f t="shared" si="51"/>
        <v>0</v>
      </c>
      <c r="Q35" s="23">
        <f t="shared" si="51"/>
        <v>0</v>
      </c>
      <c r="R35" s="23">
        <f t="shared" si="51"/>
        <v>0</v>
      </c>
      <c r="S35" s="23">
        <f t="shared" si="51"/>
        <v>0</v>
      </c>
      <c r="T35" s="23">
        <f t="shared" si="51"/>
        <v>0</v>
      </c>
      <c r="U35" s="23">
        <f t="shared" si="51"/>
        <v>0</v>
      </c>
      <c r="V35" s="23">
        <f t="shared" si="51"/>
        <v>0</v>
      </c>
      <c r="W35" s="23">
        <f t="shared" si="51"/>
        <v>0</v>
      </c>
      <c r="X35" s="23">
        <f t="shared" si="51"/>
        <v>0</v>
      </c>
      <c r="Y35" s="23">
        <f t="shared" si="51"/>
        <v>0</v>
      </c>
      <c r="Z35" s="23">
        <f t="shared" si="51"/>
        <v>0</v>
      </c>
      <c r="AA35" s="23">
        <f t="shared" si="51"/>
        <v>0</v>
      </c>
      <c r="AB35" s="23">
        <f t="shared" si="51"/>
        <v>0</v>
      </c>
      <c r="AC35" s="23">
        <f t="shared" si="51"/>
        <v>0</v>
      </c>
      <c r="AD35" s="23">
        <f t="shared" si="51"/>
        <v>0</v>
      </c>
      <c r="AE35" s="23">
        <f t="shared" si="51"/>
        <v>0</v>
      </c>
      <c r="AF35" s="23">
        <f t="shared" si="51"/>
        <v>0</v>
      </c>
      <c r="AG35" s="23">
        <f t="shared" si="51"/>
        <v>0</v>
      </c>
      <c r="AH35" s="23" t="str">
        <f t="shared" si="51"/>
        <v/>
      </c>
      <c r="AI35" s="23" t="str">
        <f t="shared" si="51"/>
        <v/>
      </c>
      <c r="AJ35" s="23" t="str">
        <f t="shared" ref="AJ35:BO35" si="52">IF(ISNUMBER(outYear),IF( (1-(outYear-1)*inPropertyAssessedDecline)&gt;0,(1-(outYear-1)*inPropertyAssessedDecline)*inTotalInstalledCosts*inPropertyAssessedPercent,0 ),"")</f>
        <v/>
      </c>
      <c r="AK35" s="23" t="str">
        <f t="shared" si="52"/>
        <v/>
      </c>
      <c r="AL35" s="23" t="str">
        <f t="shared" si="52"/>
        <v/>
      </c>
      <c r="AM35" s="23" t="str">
        <f t="shared" si="52"/>
        <v/>
      </c>
      <c r="AN35" s="23" t="str">
        <f t="shared" si="52"/>
        <v/>
      </c>
      <c r="AO35" s="23" t="str">
        <f t="shared" si="52"/>
        <v/>
      </c>
      <c r="AP35" s="23" t="str">
        <f t="shared" si="52"/>
        <v/>
      </c>
      <c r="AQ35" s="23" t="str">
        <f t="shared" si="52"/>
        <v/>
      </c>
      <c r="AR35" s="23" t="str">
        <f t="shared" si="52"/>
        <v/>
      </c>
      <c r="AS35" s="23" t="str">
        <f t="shared" si="52"/>
        <v/>
      </c>
      <c r="AT35" s="23" t="str">
        <f t="shared" si="52"/>
        <v/>
      </c>
      <c r="AU35" s="23" t="str">
        <f t="shared" si="52"/>
        <v/>
      </c>
      <c r="AV35" s="23" t="str">
        <f t="shared" si="52"/>
        <v/>
      </c>
      <c r="AW35" s="23" t="str">
        <f t="shared" si="52"/>
        <v/>
      </c>
      <c r="AX35" s="23" t="str">
        <f t="shared" si="52"/>
        <v/>
      </c>
      <c r="AY35" s="23" t="str">
        <f t="shared" si="52"/>
        <v/>
      </c>
      <c r="AZ35" s="23" t="str">
        <f t="shared" si="52"/>
        <v/>
      </c>
      <c r="BA35" s="23" t="str">
        <f t="shared" si="52"/>
        <v/>
      </c>
      <c r="BB35" s="23" t="str">
        <f t="shared" si="52"/>
        <v/>
      </c>
      <c r="BC35" s="23" t="str">
        <f t="shared" si="52"/>
        <v/>
      </c>
      <c r="BD35" s="23" t="str">
        <f t="shared" si="52"/>
        <v/>
      </c>
      <c r="BE35" s="23" t="str">
        <f t="shared" si="52"/>
        <v/>
      </c>
      <c r="BF35" s="23" t="str">
        <f t="shared" si="52"/>
        <v/>
      </c>
      <c r="BG35" s="23" t="str">
        <f t="shared" si="52"/>
        <v/>
      </c>
      <c r="BH35" s="23" t="str">
        <f t="shared" si="52"/>
        <v/>
      </c>
      <c r="BI35" s="23" t="str">
        <f t="shared" si="52"/>
        <v/>
      </c>
      <c r="BJ35" s="23" t="str">
        <f t="shared" si="52"/>
        <v/>
      </c>
      <c r="BK35" s="23" t="str">
        <f t="shared" si="52"/>
        <v/>
      </c>
      <c r="BL35" s="23" t="str">
        <f t="shared" si="52"/>
        <v/>
      </c>
      <c r="BM35" s="23" t="str">
        <f t="shared" si="52"/>
        <v/>
      </c>
      <c r="BN35" s="23" t="str">
        <f t="shared" si="52"/>
        <v/>
      </c>
      <c r="BO35" s="23" t="str">
        <f t="shared" si="52"/>
        <v/>
      </c>
      <c r="BP35" s="23" t="str">
        <f t="shared" ref="BP35:CY35" si="53">IF(ISNUMBER(outYear),IF( (1-(outYear-1)*inPropertyAssessedDecline)&gt;0,(1-(outYear-1)*inPropertyAssessedDecline)*inTotalInstalledCosts*inPropertyAssessedPercent,0 ),"")</f>
        <v/>
      </c>
      <c r="BQ35" s="23" t="str">
        <f t="shared" si="53"/>
        <v/>
      </c>
      <c r="BR35" s="23" t="str">
        <f t="shared" si="53"/>
        <v/>
      </c>
      <c r="BS35" s="23" t="str">
        <f t="shared" si="53"/>
        <v/>
      </c>
      <c r="BT35" s="23" t="str">
        <f t="shared" si="53"/>
        <v/>
      </c>
      <c r="BU35" s="23" t="str">
        <f t="shared" si="53"/>
        <v/>
      </c>
      <c r="BV35" s="23" t="str">
        <f t="shared" si="53"/>
        <v/>
      </c>
      <c r="BW35" s="23" t="str">
        <f t="shared" si="53"/>
        <v/>
      </c>
      <c r="BX35" s="23" t="str">
        <f t="shared" si="53"/>
        <v/>
      </c>
      <c r="BY35" s="23" t="str">
        <f t="shared" si="53"/>
        <v/>
      </c>
      <c r="BZ35" s="23" t="str">
        <f t="shared" si="53"/>
        <v/>
      </c>
      <c r="CA35" s="23" t="str">
        <f t="shared" si="53"/>
        <v/>
      </c>
      <c r="CB35" s="23" t="str">
        <f t="shared" si="53"/>
        <v/>
      </c>
      <c r="CC35" s="23" t="str">
        <f t="shared" si="53"/>
        <v/>
      </c>
      <c r="CD35" s="23" t="str">
        <f t="shared" si="53"/>
        <v/>
      </c>
      <c r="CE35" s="23" t="str">
        <f t="shared" si="53"/>
        <v/>
      </c>
      <c r="CF35" s="23" t="str">
        <f t="shared" si="53"/>
        <v/>
      </c>
      <c r="CG35" s="23" t="str">
        <f t="shared" si="53"/>
        <v/>
      </c>
      <c r="CH35" s="23" t="str">
        <f t="shared" si="53"/>
        <v/>
      </c>
      <c r="CI35" s="23" t="str">
        <f t="shared" si="53"/>
        <v/>
      </c>
      <c r="CJ35" s="23" t="str">
        <f t="shared" si="53"/>
        <v/>
      </c>
      <c r="CK35" s="23" t="str">
        <f t="shared" si="53"/>
        <v/>
      </c>
      <c r="CL35" s="23" t="str">
        <f t="shared" si="53"/>
        <v/>
      </c>
      <c r="CM35" s="23" t="str">
        <f t="shared" si="53"/>
        <v/>
      </c>
      <c r="CN35" s="23" t="str">
        <f t="shared" si="53"/>
        <v/>
      </c>
      <c r="CO35" s="23" t="str">
        <f t="shared" si="53"/>
        <v/>
      </c>
      <c r="CP35" s="23" t="str">
        <f t="shared" si="53"/>
        <v/>
      </c>
      <c r="CQ35" s="23" t="str">
        <f t="shared" si="53"/>
        <v/>
      </c>
      <c r="CR35" s="23" t="str">
        <f t="shared" si="53"/>
        <v/>
      </c>
      <c r="CS35" s="23" t="str">
        <f t="shared" si="53"/>
        <v/>
      </c>
      <c r="CT35" s="23" t="str">
        <f t="shared" si="53"/>
        <v/>
      </c>
      <c r="CU35" s="23" t="str">
        <f t="shared" si="53"/>
        <v/>
      </c>
      <c r="CV35" s="23" t="str">
        <f t="shared" si="53"/>
        <v/>
      </c>
      <c r="CW35" s="23" t="str">
        <f t="shared" si="53"/>
        <v/>
      </c>
      <c r="CX35" s="23" t="str">
        <f t="shared" si="53"/>
        <v/>
      </c>
      <c r="CY35" s="23" t="str">
        <f t="shared" si="53"/>
        <v/>
      </c>
    </row>
    <row r="36" spans="1:103" x14ac:dyDescent="0.2">
      <c r="A36" s="8"/>
      <c r="B36" s="48" t="s">
        <v>56</v>
      </c>
      <c r="C36" s="110"/>
      <c r="D36" s="23">
        <f t="shared" ref="D36:AI36" si="54">IF(ISNUMBER(outYear),D35*inPropertyTax,"")</f>
        <v>0</v>
      </c>
      <c r="E36" s="23">
        <f t="shared" si="54"/>
        <v>0</v>
      </c>
      <c r="F36" s="23">
        <f t="shared" si="54"/>
        <v>0</v>
      </c>
      <c r="G36" s="23">
        <f t="shared" si="54"/>
        <v>0</v>
      </c>
      <c r="H36" s="23">
        <f t="shared" si="54"/>
        <v>0</v>
      </c>
      <c r="I36" s="23">
        <f t="shared" si="54"/>
        <v>0</v>
      </c>
      <c r="J36" s="23">
        <f t="shared" si="54"/>
        <v>0</v>
      </c>
      <c r="K36" s="23">
        <f t="shared" si="54"/>
        <v>0</v>
      </c>
      <c r="L36" s="23">
        <f t="shared" si="54"/>
        <v>0</v>
      </c>
      <c r="M36" s="23">
        <f t="shared" si="54"/>
        <v>0</v>
      </c>
      <c r="N36" s="23">
        <f t="shared" si="54"/>
        <v>0</v>
      </c>
      <c r="O36" s="23">
        <f t="shared" si="54"/>
        <v>0</v>
      </c>
      <c r="P36" s="23">
        <f t="shared" si="54"/>
        <v>0</v>
      </c>
      <c r="Q36" s="23">
        <f t="shared" si="54"/>
        <v>0</v>
      </c>
      <c r="R36" s="23">
        <f t="shared" si="54"/>
        <v>0</v>
      </c>
      <c r="S36" s="23">
        <f t="shared" si="54"/>
        <v>0</v>
      </c>
      <c r="T36" s="23">
        <f t="shared" si="54"/>
        <v>0</v>
      </c>
      <c r="U36" s="23">
        <f t="shared" si="54"/>
        <v>0</v>
      </c>
      <c r="V36" s="23">
        <f t="shared" si="54"/>
        <v>0</v>
      </c>
      <c r="W36" s="23">
        <f t="shared" si="54"/>
        <v>0</v>
      </c>
      <c r="X36" s="23">
        <f t="shared" si="54"/>
        <v>0</v>
      </c>
      <c r="Y36" s="23">
        <f t="shared" si="54"/>
        <v>0</v>
      </c>
      <c r="Z36" s="23">
        <f t="shared" si="54"/>
        <v>0</v>
      </c>
      <c r="AA36" s="23">
        <f t="shared" si="54"/>
        <v>0</v>
      </c>
      <c r="AB36" s="23">
        <f t="shared" si="54"/>
        <v>0</v>
      </c>
      <c r="AC36" s="23">
        <f t="shared" si="54"/>
        <v>0</v>
      </c>
      <c r="AD36" s="23">
        <f t="shared" si="54"/>
        <v>0</v>
      </c>
      <c r="AE36" s="23">
        <f t="shared" si="54"/>
        <v>0</v>
      </c>
      <c r="AF36" s="23">
        <f t="shared" si="54"/>
        <v>0</v>
      </c>
      <c r="AG36" s="23">
        <f t="shared" si="54"/>
        <v>0</v>
      </c>
      <c r="AH36" s="23" t="str">
        <f t="shared" si="54"/>
        <v/>
      </c>
      <c r="AI36" s="23" t="str">
        <f t="shared" si="54"/>
        <v/>
      </c>
      <c r="AJ36" s="23" t="str">
        <f t="shared" ref="AJ36:BO36" si="55">IF(ISNUMBER(outYear),AJ35*inPropertyTax,"")</f>
        <v/>
      </c>
      <c r="AK36" s="23" t="str">
        <f t="shared" si="55"/>
        <v/>
      </c>
      <c r="AL36" s="23" t="str">
        <f t="shared" si="55"/>
        <v/>
      </c>
      <c r="AM36" s="23" t="str">
        <f t="shared" si="55"/>
        <v/>
      </c>
      <c r="AN36" s="23" t="str">
        <f t="shared" si="55"/>
        <v/>
      </c>
      <c r="AO36" s="23" t="str">
        <f t="shared" si="55"/>
        <v/>
      </c>
      <c r="AP36" s="23" t="str">
        <f t="shared" si="55"/>
        <v/>
      </c>
      <c r="AQ36" s="23" t="str">
        <f t="shared" si="55"/>
        <v/>
      </c>
      <c r="AR36" s="23" t="str">
        <f t="shared" si="55"/>
        <v/>
      </c>
      <c r="AS36" s="23" t="str">
        <f t="shared" si="55"/>
        <v/>
      </c>
      <c r="AT36" s="23" t="str">
        <f t="shared" si="55"/>
        <v/>
      </c>
      <c r="AU36" s="23" t="str">
        <f t="shared" si="55"/>
        <v/>
      </c>
      <c r="AV36" s="23" t="str">
        <f t="shared" si="55"/>
        <v/>
      </c>
      <c r="AW36" s="23" t="str">
        <f t="shared" si="55"/>
        <v/>
      </c>
      <c r="AX36" s="23" t="str">
        <f t="shared" si="55"/>
        <v/>
      </c>
      <c r="AY36" s="23" t="str">
        <f t="shared" si="55"/>
        <v/>
      </c>
      <c r="AZ36" s="23" t="str">
        <f t="shared" si="55"/>
        <v/>
      </c>
      <c r="BA36" s="23" t="str">
        <f t="shared" si="55"/>
        <v/>
      </c>
      <c r="BB36" s="23" t="str">
        <f t="shared" si="55"/>
        <v/>
      </c>
      <c r="BC36" s="23" t="str">
        <f t="shared" si="55"/>
        <v/>
      </c>
      <c r="BD36" s="23" t="str">
        <f t="shared" si="55"/>
        <v/>
      </c>
      <c r="BE36" s="23" t="str">
        <f t="shared" si="55"/>
        <v/>
      </c>
      <c r="BF36" s="23" t="str">
        <f t="shared" si="55"/>
        <v/>
      </c>
      <c r="BG36" s="23" t="str">
        <f t="shared" si="55"/>
        <v/>
      </c>
      <c r="BH36" s="23" t="str">
        <f t="shared" si="55"/>
        <v/>
      </c>
      <c r="BI36" s="23" t="str">
        <f t="shared" si="55"/>
        <v/>
      </c>
      <c r="BJ36" s="23" t="str">
        <f t="shared" si="55"/>
        <v/>
      </c>
      <c r="BK36" s="23" t="str">
        <f t="shared" si="55"/>
        <v/>
      </c>
      <c r="BL36" s="23" t="str">
        <f t="shared" si="55"/>
        <v/>
      </c>
      <c r="BM36" s="23" t="str">
        <f t="shared" si="55"/>
        <v/>
      </c>
      <c r="BN36" s="23" t="str">
        <f t="shared" si="55"/>
        <v/>
      </c>
      <c r="BO36" s="23" t="str">
        <f t="shared" si="55"/>
        <v/>
      </c>
      <c r="BP36" s="23" t="str">
        <f t="shared" ref="BP36:CU36" si="56">IF(ISNUMBER(outYear),BP35*inPropertyTax,"")</f>
        <v/>
      </c>
      <c r="BQ36" s="23" t="str">
        <f t="shared" si="56"/>
        <v/>
      </c>
      <c r="BR36" s="23" t="str">
        <f t="shared" si="56"/>
        <v/>
      </c>
      <c r="BS36" s="23" t="str">
        <f t="shared" si="56"/>
        <v/>
      </c>
      <c r="BT36" s="23" t="str">
        <f t="shared" si="56"/>
        <v/>
      </c>
      <c r="BU36" s="23" t="str">
        <f t="shared" si="56"/>
        <v/>
      </c>
      <c r="BV36" s="23" t="str">
        <f t="shared" si="56"/>
        <v/>
      </c>
      <c r="BW36" s="23" t="str">
        <f t="shared" si="56"/>
        <v/>
      </c>
      <c r="BX36" s="23" t="str">
        <f t="shared" si="56"/>
        <v/>
      </c>
      <c r="BY36" s="23" t="str">
        <f t="shared" si="56"/>
        <v/>
      </c>
      <c r="BZ36" s="23" t="str">
        <f t="shared" si="56"/>
        <v/>
      </c>
      <c r="CA36" s="23" t="str">
        <f t="shared" si="56"/>
        <v/>
      </c>
      <c r="CB36" s="23" t="str">
        <f t="shared" si="56"/>
        <v/>
      </c>
      <c r="CC36" s="23" t="str">
        <f t="shared" si="56"/>
        <v/>
      </c>
      <c r="CD36" s="23" t="str">
        <f t="shared" si="56"/>
        <v/>
      </c>
      <c r="CE36" s="23" t="str">
        <f t="shared" si="56"/>
        <v/>
      </c>
      <c r="CF36" s="23" t="str">
        <f t="shared" si="56"/>
        <v/>
      </c>
      <c r="CG36" s="23" t="str">
        <f t="shared" si="56"/>
        <v/>
      </c>
      <c r="CH36" s="23" t="str">
        <f t="shared" si="56"/>
        <v/>
      </c>
      <c r="CI36" s="23" t="str">
        <f t="shared" si="56"/>
        <v/>
      </c>
      <c r="CJ36" s="23" t="str">
        <f t="shared" si="56"/>
        <v/>
      </c>
      <c r="CK36" s="23" t="str">
        <f t="shared" si="56"/>
        <v/>
      </c>
      <c r="CL36" s="23" t="str">
        <f t="shared" si="56"/>
        <v/>
      </c>
      <c r="CM36" s="23" t="str">
        <f t="shared" si="56"/>
        <v/>
      </c>
      <c r="CN36" s="23" t="str">
        <f t="shared" si="56"/>
        <v/>
      </c>
      <c r="CO36" s="23" t="str">
        <f t="shared" si="56"/>
        <v/>
      </c>
      <c r="CP36" s="23" t="str">
        <f t="shared" si="56"/>
        <v/>
      </c>
      <c r="CQ36" s="23" t="str">
        <f t="shared" si="56"/>
        <v/>
      </c>
      <c r="CR36" s="23" t="str">
        <f t="shared" si="56"/>
        <v/>
      </c>
      <c r="CS36" s="23" t="str">
        <f t="shared" si="56"/>
        <v/>
      </c>
      <c r="CT36" s="23" t="str">
        <f t="shared" si="56"/>
        <v/>
      </c>
      <c r="CU36" s="23" t="str">
        <f t="shared" si="56"/>
        <v/>
      </c>
      <c r="CV36" s="23" t="str">
        <f>IF(ISNUMBER(outYear),CV35*inPropertyTax,"")</f>
        <v/>
      </c>
      <c r="CW36" s="23" t="str">
        <f>IF(ISNUMBER(outYear),CW35*inPropertyTax,"")</f>
        <v/>
      </c>
      <c r="CX36" s="23" t="str">
        <f>IF(ISNUMBER(outYear),CX35*inPropertyTax,"")</f>
        <v/>
      </c>
      <c r="CY36" s="23" t="str">
        <f>IF(ISNUMBER(outYear),CY35*inPropertyTax,"")</f>
        <v/>
      </c>
    </row>
    <row r="37" spans="1:103" x14ac:dyDescent="0.2">
      <c r="A37" s="8"/>
      <c r="B37" s="48" t="s">
        <v>142</v>
      </c>
      <c r="C37" s="110"/>
      <c r="D37" s="23">
        <f t="shared" ref="D37:AI37" si="57">IF(ISNUMBER(outYear),IF((outYear=inAnalysisPeriod),inTotalInstalledCosts*inSalvageValue,0),"")</f>
        <v>0</v>
      </c>
      <c r="E37" s="23">
        <f t="shared" si="57"/>
        <v>0</v>
      </c>
      <c r="F37" s="23">
        <f t="shared" si="57"/>
        <v>0</v>
      </c>
      <c r="G37" s="23">
        <f t="shared" si="57"/>
        <v>0</v>
      </c>
      <c r="H37" s="23">
        <f t="shared" si="57"/>
        <v>0</v>
      </c>
      <c r="I37" s="23">
        <f t="shared" si="57"/>
        <v>0</v>
      </c>
      <c r="J37" s="23">
        <f t="shared" si="57"/>
        <v>0</v>
      </c>
      <c r="K37" s="23">
        <f t="shared" si="57"/>
        <v>0</v>
      </c>
      <c r="L37" s="23">
        <f t="shared" si="57"/>
        <v>0</v>
      </c>
      <c r="M37" s="23">
        <f t="shared" si="57"/>
        <v>0</v>
      </c>
      <c r="N37" s="23">
        <f t="shared" si="57"/>
        <v>0</v>
      </c>
      <c r="O37" s="23">
        <f t="shared" si="57"/>
        <v>0</v>
      </c>
      <c r="P37" s="23">
        <f t="shared" si="57"/>
        <v>0</v>
      </c>
      <c r="Q37" s="23">
        <f t="shared" si="57"/>
        <v>0</v>
      </c>
      <c r="R37" s="23">
        <f t="shared" si="57"/>
        <v>0</v>
      </c>
      <c r="S37" s="23">
        <f t="shared" si="57"/>
        <v>0</v>
      </c>
      <c r="T37" s="23">
        <f t="shared" si="57"/>
        <v>0</v>
      </c>
      <c r="U37" s="23">
        <f t="shared" si="57"/>
        <v>0</v>
      </c>
      <c r="V37" s="23">
        <f t="shared" si="57"/>
        <v>0</v>
      </c>
      <c r="W37" s="23">
        <f t="shared" si="57"/>
        <v>0</v>
      </c>
      <c r="X37" s="23">
        <f t="shared" si="57"/>
        <v>0</v>
      </c>
      <c r="Y37" s="23">
        <f t="shared" si="57"/>
        <v>0</v>
      </c>
      <c r="Z37" s="23">
        <f t="shared" si="57"/>
        <v>0</v>
      </c>
      <c r="AA37" s="23">
        <f t="shared" si="57"/>
        <v>0</v>
      </c>
      <c r="AB37" s="23">
        <f t="shared" si="57"/>
        <v>0</v>
      </c>
      <c r="AC37" s="23">
        <f t="shared" si="57"/>
        <v>0</v>
      </c>
      <c r="AD37" s="23">
        <f t="shared" si="57"/>
        <v>0</v>
      </c>
      <c r="AE37" s="23">
        <f t="shared" si="57"/>
        <v>0</v>
      </c>
      <c r="AF37" s="23">
        <f t="shared" si="57"/>
        <v>0</v>
      </c>
      <c r="AG37" s="23">
        <f t="shared" si="57"/>
        <v>3308.2751999999996</v>
      </c>
      <c r="AH37" s="23" t="str">
        <f t="shared" si="57"/>
        <v/>
      </c>
      <c r="AI37" s="23" t="str">
        <f t="shared" si="57"/>
        <v/>
      </c>
      <c r="AJ37" s="23" t="str">
        <f t="shared" ref="AJ37:BO37" si="58">IF(ISNUMBER(outYear),IF((outYear=inAnalysisPeriod),inTotalInstalledCosts*inSalvageValue,0),"")</f>
        <v/>
      </c>
      <c r="AK37" s="23" t="str">
        <f t="shared" si="58"/>
        <v/>
      </c>
      <c r="AL37" s="23" t="str">
        <f t="shared" si="58"/>
        <v/>
      </c>
      <c r="AM37" s="23" t="str">
        <f t="shared" si="58"/>
        <v/>
      </c>
      <c r="AN37" s="23" t="str">
        <f t="shared" si="58"/>
        <v/>
      </c>
      <c r="AO37" s="23" t="str">
        <f t="shared" si="58"/>
        <v/>
      </c>
      <c r="AP37" s="23" t="str">
        <f t="shared" si="58"/>
        <v/>
      </c>
      <c r="AQ37" s="23" t="str">
        <f t="shared" si="58"/>
        <v/>
      </c>
      <c r="AR37" s="23" t="str">
        <f t="shared" si="58"/>
        <v/>
      </c>
      <c r="AS37" s="23" t="str">
        <f t="shared" si="58"/>
        <v/>
      </c>
      <c r="AT37" s="23" t="str">
        <f t="shared" si="58"/>
        <v/>
      </c>
      <c r="AU37" s="23" t="str">
        <f t="shared" si="58"/>
        <v/>
      </c>
      <c r="AV37" s="23" t="str">
        <f t="shared" si="58"/>
        <v/>
      </c>
      <c r="AW37" s="23" t="str">
        <f t="shared" si="58"/>
        <v/>
      </c>
      <c r="AX37" s="23" t="str">
        <f t="shared" si="58"/>
        <v/>
      </c>
      <c r="AY37" s="23" t="str">
        <f t="shared" si="58"/>
        <v/>
      </c>
      <c r="AZ37" s="23" t="str">
        <f t="shared" si="58"/>
        <v/>
      </c>
      <c r="BA37" s="23" t="str">
        <f t="shared" si="58"/>
        <v/>
      </c>
      <c r="BB37" s="23" t="str">
        <f t="shared" si="58"/>
        <v/>
      </c>
      <c r="BC37" s="23" t="str">
        <f t="shared" si="58"/>
        <v/>
      </c>
      <c r="BD37" s="23" t="str">
        <f t="shared" si="58"/>
        <v/>
      </c>
      <c r="BE37" s="23" t="str">
        <f t="shared" si="58"/>
        <v/>
      </c>
      <c r="BF37" s="23" t="str">
        <f t="shared" si="58"/>
        <v/>
      </c>
      <c r="BG37" s="23" t="str">
        <f t="shared" si="58"/>
        <v/>
      </c>
      <c r="BH37" s="23" t="str">
        <f t="shared" si="58"/>
        <v/>
      </c>
      <c r="BI37" s="23" t="str">
        <f t="shared" si="58"/>
        <v/>
      </c>
      <c r="BJ37" s="23" t="str">
        <f t="shared" si="58"/>
        <v/>
      </c>
      <c r="BK37" s="23" t="str">
        <f t="shared" si="58"/>
        <v/>
      </c>
      <c r="BL37" s="23" t="str">
        <f t="shared" si="58"/>
        <v/>
      </c>
      <c r="BM37" s="23" t="str">
        <f t="shared" si="58"/>
        <v/>
      </c>
      <c r="BN37" s="23" t="str">
        <f t="shared" si="58"/>
        <v/>
      </c>
      <c r="BO37" s="23" t="str">
        <f t="shared" si="58"/>
        <v/>
      </c>
      <c r="BP37" s="23" t="str">
        <f t="shared" ref="BP37:CY37" si="59">IF(ISNUMBER(outYear),IF((outYear=inAnalysisPeriod),inTotalInstalledCosts*inSalvageValue,0),"")</f>
        <v/>
      </c>
      <c r="BQ37" s="23" t="str">
        <f t="shared" si="59"/>
        <v/>
      </c>
      <c r="BR37" s="23" t="str">
        <f t="shared" si="59"/>
        <v/>
      </c>
      <c r="BS37" s="23" t="str">
        <f t="shared" si="59"/>
        <v/>
      </c>
      <c r="BT37" s="23" t="str">
        <f t="shared" si="59"/>
        <v/>
      </c>
      <c r="BU37" s="23" t="str">
        <f t="shared" si="59"/>
        <v/>
      </c>
      <c r="BV37" s="23" t="str">
        <f t="shared" si="59"/>
        <v/>
      </c>
      <c r="BW37" s="23" t="str">
        <f t="shared" si="59"/>
        <v/>
      </c>
      <c r="BX37" s="23" t="str">
        <f t="shared" si="59"/>
        <v/>
      </c>
      <c r="BY37" s="23" t="str">
        <f t="shared" si="59"/>
        <v/>
      </c>
      <c r="BZ37" s="23" t="str">
        <f t="shared" si="59"/>
        <v/>
      </c>
      <c r="CA37" s="23" t="str">
        <f t="shared" si="59"/>
        <v/>
      </c>
      <c r="CB37" s="23" t="str">
        <f t="shared" si="59"/>
        <v/>
      </c>
      <c r="CC37" s="23" t="str">
        <f t="shared" si="59"/>
        <v/>
      </c>
      <c r="CD37" s="23" t="str">
        <f t="shared" si="59"/>
        <v/>
      </c>
      <c r="CE37" s="23" t="str">
        <f t="shared" si="59"/>
        <v/>
      </c>
      <c r="CF37" s="23" t="str">
        <f t="shared" si="59"/>
        <v/>
      </c>
      <c r="CG37" s="23" t="str">
        <f t="shared" si="59"/>
        <v/>
      </c>
      <c r="CH37" s="23" t="str">
        <f t="shared" si="59"/>
        <v/>
      </c>
      <c r="CI37" s="23" t="str">
        <f t="shared" si="59"/>
        <v/>
      </c>
      <c r="CJ37" s="23" t="str">
        <f t="shared" si="59"/>
        <v/>
      </c>
      <c r="CK37" s="23" t="str">
        <f t="shared" si="59"/>
        <v/>
      </c>
      <c r="CL37" s="23" t="str">
        <f t="shared" si="59"/>
        <v/>
      </c>
      <c r="CM37" s="23" t="str">
        <f t="shared" si="59"/>
        <v/>
      </c>
      <c r="CN37" s="23" t="str">
        <f t="shared" si="59"/>
        <v/>
      </c>
      <c r="CO37" s="23" t="str">
        <f t="shared" si="59"/>
        <v/>
      </c>
      <c r="CP37" s="23" t="str">
        <f t="shared" si="59"/>
        <v/>
      </c>
      <c r="CQ37" s="23" t="str">
        <f t="shared" si="59"/>
        <v/>
      </c>
      <c r="CR37" s="23" t="str">
        <f t="shared" si="59"/>
        <v/>
      </c>
      <c r="CS37" s="23" t="str">
        <f t="shared" si="59"/>
        <v/>
      </c>
      <c r="CT37" s="23" t="str">
        <f t="shared" si="59"/>
        <v/>
      </c>
      <c r="CU37" s="23" t="str">
        <f t="shared" si="59"/>
        <v/>
      </c>
      <c r="CV37" s="23" t="str">
        <f t="shared" si="59"/>
        <v/>
      </c>
      <c r="CW37" s="23" t="str">
        <f t="shared" si="59"/>
        <v/>
      </c>
      <c r="CX37" s="23" t="str">
        <f t="shared" si="59"/>
        <v/>
      </c>
      <c r="CY37" s="23" t="str">
        <f t="shared" si="59"/>
        <v/>
      </c>
    </row>
    <row r="38" spans="1:103" x14ac:dyDescent="0.2">
      <c r="A38" s="8"/>
      <c r="B38" s="48" t="s">
        <v>132</v>
      </c>
      <c r="C38" s="110"/>
      <c r="D38" s="23">
        <f t="shared" ref="D38:AI38" si="60">IF(ISNUMBER(outYear),D22+D25+D28+D31++D32+D33+D34+D36-D37,"")</f>
        <v>152.08799999999999</v>
      </c>
      <c r="E38" s="159">
        <f t="shared" si="60"/>
        <v>155.89019999999999</v>
      </c>
      <c r="F38" s="159">
        <f t="shared" si="60"/>
        <v>159.78745499999999</v>
      </c>
      <c r="G38" s="159">
        <f t="shared" si="60"/>
        <v>163.78214137500001</v>
      </c>
      <c r="H38" s="159">
        <f t="shared" si="60"/>
        <v>167.87669490937495</v>
      </c>
      <c r="I38" s="159">
        <f t="shared" si="60"/>
        <v>172.07361228210931</v>
      </c>
      <c r="J38" s="159">
        <f t="shared" si="60"/>
        <v>176.37545258916205</v>
      </c>
      <c r="K38" s="159">
        <f t="shared" si="60"/>
        <v>180.78483890389109</v>
      </c>
      <c r="L38" s="159">
        <f t="shared" si="60"/>
        <v>185.30445987648838</v>
      </c>
      <c r="M38" s="159">
        <f t="shared" si="60"/>
        <v>189.93707137340053</v>
      </c>
      <c r="N38" s="159">
        <f t="shared" si="60"/>
        <v>194.68549815773557</v>
      </c>
      <c r="O38" s="159">
        <f t="shared" si="60"/>
        <v>199.55263561167894</v>
      </c>
      <c r="P38" s="159">
        <f t="shared" si="60"/>
        <v>204.5414515019709</v>
      </c>
      <c r="Q38" s="159">
        <f t="shared" si="60"/>
        <v>209.65498778952016</v>
      </c>
      <c r="R38" s="159">
        <f t="shared" si="60"/>
        <v>214.89636248425813</v>
      </c>
      <c r="S38" s="159">
        <f t="shared" si="60"/>
        <v>220.2687715463646</v>
      </c>
      <c r="T38" s="159">
        <f t="shared" si="60"/>
        <v>225.7754908350237</v>
      </c>
      <c r="U38" s="159">
        <f t="shared" si="60"/>
        <v>231.41987810589924</v>
      </c>
      <c r="V38" s="159">
        <f t="shared" si="60"/>
        <v>237.20537505854676</v>
      </c>
      <c r="W38" s="159">
        <f t="shared" si="60"/>
        <v>243.13550943501042</v>
      </c>
      <c r="X38" s="159">
        <f t="shared" si="60"/>
        <v>249.21389717088567</v>
      </c>
      <c r="Y38" s="159">
        <f t="shared" si="60"/>
        <v>255.44424460015779</v>
      </c>
      <c r="Z38" s="159">
        <f t="shared" si="60"/>
        <v>261.83035071516173</v>
      </c>
      <c r="AA38" s="159">
        <f t="shared" si="60"/>
        <v>268.37610948304075</v>
      </c>
      <c r="AB38" s="159">
        <f t="shared" si="60"/>
        <v>275.08551222011675</v>
      </c>
      <c r="AC38" s="159">
        <f t="shared" si="60"/>
        <v>281.96265002561961</v>
      </c>
      <c r="AD38" s="159">
        <f t="shared" si="60"/>
        <v>289.01171627626007</v>
      </c>
      <c r="AE38" s="159">
        <f t="shared" si="60"/>
        <v>296.23700918316655</v>
      </c>
      <c r="AF38" s="159">
        <f t="shared" si="60"/>
        <v>303.64293441274572</v>
      </c>
      <c r="AG38" s="159">
        <f t="shared" si="60"/>
        <v>-2997.041192226935</v>
      </c>
      <c r="AH38" s="159" t="str">
        <f t="shared" si="60"/>
        <v/>
      </c>
      <c r="AI38" s="159" t="str">
        <f t="shared" si="60"/>
        <v/>
      </c>
      <c r="AJ38" s="159" t="str">
        <f t="shared" ref="AJ38:BO38" si="61">IF(ISNUMBER(outYear),AJ22+AJ25+AJ28+AJ31++AJ32+AJ33+AJ34+AJ36-AJ37,"")</f>
        <v/>
      </c>
      <c r="AK38" s="159" t="str">
        <f t="shared" si="61"/>
        <v/>
      </c>
      <c r="AL38" s="159" t="str">
        <f t="shared" si="61"/>
        <v/>
      </c>
      <c r="AM38" s="159" t="str">
        <f t="shared" si="61"/>
        <v/>
      </c>
      <c r="AN38" s="159" t="str">
        <f t="shared" si="61"/>
        <v/>
      </c>
      <c r="AO38" s="159" t="str">
        <f t="shared" si="61"/>
        <v/>
      </c>
      <c r="AP38" s="159" t="str">
        <f t="shared" si="61"/>
        <v/>
      </c>
      <c r="AQ38" s="159" t="str">
        <f t="shared" si="61"/>
        <v/>
      </c>
      <c r="AR38" s="159" t="str">
        <f t="shared" si="61"/>
        <v/>
      </c>
      <c r="AS38" s="159" t="str">
        <f t="shared" si="61"/>
        <v/>
      </c>
      <c r="AT38" s="159" t="str">
        <f t="shared" si="61"/>
        <v/>
      </c>
      <c r="AU38" s="159" t="str">
        <f t="shared" si="61"/>
        <v/>
      </c>
      <c r="AV38" s="159" t="str">
        <f t="shared" si="61"/>
        <v/>
      </c>
      <c r="AW38" s="159" t="str">
        <f t="shared" si="61"/>
        <v/>
      </c>
      <c r="AX38" s="159" t="str">
        <f t="shared" si="61"/>
        <v/>
      </c>
      <c r="AY38" s="159" t="str">
        <f t="shared" si="61"/>
        <v/>
      </c>
      <c r="AZ38" s="159" t="str">
        <f t="shared" si="61"/>
        <v/>
      </c>
      <c r="BA38" s="159" t="str">
        <f t="shared" si="61"/>
        <v/>
      </c>
      <c r="BB38" s="159" t="str">
        <f t="shared" si="61"/>
        <v/>
      </c>
      <c r="BC38" s="159" t="str">
        <f t="shared" si="61"/>
        <v/>
      </c>
      <c r="BD38" s="159" t="str">
        <f t="shared" si="61"/>
        <v/>
      </c>
      <c r="BE38" s="159" t="str">
        <f t="shared" si="61"/>
        <v/>
      </c>
      <c r="BF38" s="159" t="str">
        <f t="shared" si="61"/>
        <v/>
      </c>
      <c r="BG38" s="159" t="str">
        <f t="shared" si="61"/>
        <v/>
      </c>
      <c r="BH38" s="159" t="str">
        <f t="shared" si="61"/>
        <v/>
      </c>
      <c r="BI38" s="159" t="str">
        <f t="shared" si="61"/>
        <v/>
      </c>
      <c r="BJ38" s="159" t="str">
        <f t="shared" si="61"/>
        <v/>
      </c>
      <c r="BK38" s="159" t="str">
        <f t="shared" si="61"/>
        <v/>
      </c>
      <c r="BL38" s="159" t="str">
        <f t="shared" si="61"/>
        <v/>
      </c>
      <c r="BM38" s="159" t="str">
        <f t="shared" si="61"/>
        <v/>
      </c>
      <c r="BN38" s="159" t="str">
        <f t="shared" si="61"/>
        <v/>
      </c>
      <c r="BO38" s="159" t="str">
        <f t="shared" si="61"/>
        <v/>
      </c>
      <c r="BP38" s="159" t="str">
        <f t="shared" ref="BP38:CU38" si="62">IF(ISNUMBER(outYear),BP22+BP25+BP28+BP31++BP32+BP33+BP34+BP36-BP37,"")</f>
        <v/>
      </c>
      <c r="BQ38" s="159" t="str">
        <f t="shared" si="62"/>
        <v/>
      </c>
      <c r="BR38" s="159" t="str">
        <f t="shared" si="62"/>
        <v/>
      </c>
      <c r="BS38" s="159" t="str">
        <f t="shared" si="62"/>
        <v/>
      </c>
      <c r="BT38" s="159" t="str">
        <f t="shared" si="62"/>
        <v/>
      </c>
      <c r="BU38" s="159" t="str">
        <f t="shared" si="62"/>
        <v/>
      </c>
      <c r="BV38" s="159" t="str">
        <f t="shared" si="62"/>
        <v/>
      </c>
      <c r="BW38" s="159" t="str">
        <f t="shared" si="62"/>
        <v/>
      </c>
      <c r="BX38" s="159" t="str">
        <f t="shared" si="62"/>
        <v/>
      </c>
      <c r="BY38" s="159" t="str">
        <f t="shared" si="62"/>
        <v/>
      </c>
      <c r="BZ38" s="159" t="str">
        <f t="shared" si="62"/>
        <v/>
      </c>
      <c r="CA38" s="159" t="str">
        <f t="shared" si="62"/>
        <v/>
      </c>
      <c r="CB38" s="159" t="str">
        <f t="shared" si="62"/>
        <v/>
      </c>
      <c r="CC38" s="159" t="str">
        <f t="shared" si="62"/>
        <v/>
      </c>
      <c r="CD38" s="159" t="str">
        <f t="shared" si="62"/>
        <v/>
      </c>
      <c r="CE38" s="159" t="str">
        <f t="shared" si="62"/>
        <v/>
      </c>
      <c r="CF38" s="159" t="str">
        <f t="shared" si="62"/>
        <v/>
      </c>
      <c r="CG38" s="159" t="str">
        <f t="shared" si="62"/>
        <v/>
      </c>
      <c r="CH38" s="159" t="str">
        <f t="shared" si="62"/>
        <v/>
      </c>
      <c r="CI38" s="159" t="str">
        <f t="shared" si="62"/>
        <v/>
      </c>
      <c r="CJ38" s="159" t="str">
        <f t="shared" si="62"/>
        <v/>
      </c>
      <c r="CK38" s="159" t="str">
        <f t="shared" si="62"/>
        <v/>
      </c>
      <c r="CL38" s="159" t="str">
        <f t="shared" si="62"/>
        <v/>
      </c>
      <c r="CM38" s="159" t="str">
        <f t="shared" si="62"/>
        <v/>
      </c>
      <c r="CN38" s="159" t="str">
        <f t="shared" si="62"/>
        <v/>
      </c>
      <c r="CO38" s="159" t="str">
        <f t="shared" si="62"/>
        <v/>
      </c>
      <c r="CP38" s="159" t="str">
        <f t="shared" si="62"/>
        <v/>
      </c>
      <c r="CQ38" s="159" t="str">
        <f t="shared" si="62"/>
        <v/>
      </c>
      <c r="CR38" s="159" t="str">
        <f t="shared" si="62"/>
        <v/>
      </c>
      <c r="CS38" s="159" t="str">
        <f t="shared" si="62"/>
        <v/>
      </c>
      <c r="CT38" s="159" t="str">
        <f t="shared" si="62"/>
        <v/>
      </c>
      <c r="CU38" s="159" t="str">
        <f t="shared" si="62"/>
        <v/>
      </c>
      <c r="CV38" s="159" t="str">
        <f>IF(ISNUMBER(outYear),CV22+CV25+CV28+CV31++CV32+CV33+CV34+CV36-CV37,"")</f>
        <v/>
      </c>
      <c r="CW38" s="159" t="str">
        <f>IF(ISNUMBER(outYear),CW22+CW25+CW28+CW31++CW32+CW33+CW34+CW36-CW37,"")</f>
        <v/>
      </c>
      <c r="CX38" s="159" t="str">
        <f>IF(ISNUMBER(outYear),CX22+CX25+CX28+CX31++CX32+CX33+CX34+CX36-CX37,"")</f>
        <v/>
      </c>
      <c r="CY38" s="159" t="str">
        <f>IF(ISNUMBER(outYear),CY22+CY25+CY28+CY31++CY32+CY33+CY34+CY36-CY37,"")</f>
        <v/>
      </c>
    </row>
    <row r="39" spans="1:103" x14ac:dyDescent="0.2">
      <c r="A39" s="8"/>
      <c r="B39" s="37"/>
      <c r="C39" s="127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</row>
    <row r="40" spans="1:103" s="5" customFormat="1" x14ac:dyDescent="0.2">
      <c r="A40" s="6"/>
      <c r="B40" s="42" t="s">
        <v>166</v>
      </c>
      <c r="C40" s="110"/>
      <c r="D40" s="23">
        <f t="shared" ref="D40:AI40" si="63">IF(ISNUMBER(outYear),-D38,"")</f>
        <v>-152.08799999999999</v>
      </c>
      <c r="E40" s="23">
        <f t="shared" si="63"/>
        <v>-155.89019999999999</v>
      </c>
      <c r="F40" s="23">
        <f t="shared" si="63"/>
        <v>-159.78745499999999</v>
      </c>
      <c r="G40" s="23">
        <f t="shared" si="63"/>
        <v>-163.78214137500001</v>
      </c>
      <c r="H40" s="23">
        <f t="shared" si="63"/>
        <v>-167.87669490937495</v>
      </c>
      <c r="I40" s="23">
        <f t="shared" si="63"/>
        <v>-172.07361228210931</v>
      </c>
      <c r="J40" s="23">
        <f t="shared" si="63"/>
        <v>-176.37545258916205</v>
      </c>
      <c r="K40" s="23">
        <f t="shared" si="63"/>
        <v>-180.78483890389109</v>
      </c>
      <c r="L40" s="23">
        <f t="shared" si="63"/>
        <v>-185.30445987648838</v>
      </c>
      <c r="M40" s="23">
        <f t="shared" si="63"/>
        <v>-189.93707137340053</v>
      </c>
      <c r="N40" s="23">
        <f t="shared" si="63"/>
        <v>-194.68549815773557</v>
      </c>
      <c r="O40" s="23">
        <f t="shared" si="63"/>
        <v>-199.55263561167894</v>
      </c>
      <c r="P40" s="23">
        <f t="shared" si="63"/>
        <v>-204.5414515019709</v>
      </c>
      <c r="Q40" s="23">
        <f t="shared" si="63"/>
        <v>-209.65498778952016</v>
      </c>
      <c r="R40" s="23">
        <f t="shared" si="63"/>
        <v>-214.89636248425813</v>
      </c>
      <c r="S40" s="23">
        <f t="shared" si="63"/>
        <v>-220.2687715463646</v>
      </c>
      <c r="T40" s="23">
        <f t="shared" si="63"/>
        <v>-225.7754908350237</v>
      </c>
      <c r="U40" s="23">
        <f t="shared" si="63"/>
        <v>-231.41987810589924</v>
      </c>
      <c r="V40" s="23">
        <f t="shared" si="63"/>
        <v>-237.20537505854676</v>
      </c>
      <c r="W40" s="23">
        <f t="shared" si="63"/>
        <v>-243.13550943501042</v>
      </c>
      <c r="X40" s="23">
        <f t="shared" si="63"/>
        <v>-249.21389717088567</v>
      </c>
      <c r="Y40" s="23">
        <f t="shared" si="63"/>
        <v>-255.44424460015779</v>
      </c>
      <c r="Z40" s="23">
        <f t="shared" si="63"/>
        <v>-261.83035071516173</v>
      </c>
      <c r="AA40" s="23">
        <f t="shared" si="63"/>
        <v>-268.37610948304075</v>
      </c>
      <c r="AB40" s="23">
        <f t="shared" si="63"/>
        <v>-275.08551222011675</v>
      </c>
      <c r="AC40" s="23">
        <f t="shared" si="63"/>
        <v>-281.96265002561961</v>
      </c>
      <c r="AD40" s="23">
        <f t="shared" si="63"/>
        <v>-289.01171627626007</v>
      </c>
      <c r="AE40" s="23">
        <f t="shared" si="63"/>
        <v>-296.23700918316655</v>
      </c>
      <c r="AF40" s="23">
        <f t="shared" si="63"/>
        <v>-303.64293441274572</v>
      </c>
      <c r="AG40" s="23">
        <f t="shared" si="63"/>
        <v>2997.041192226935</v>
      </c>
      <c r="AH40" s="23" t="str">
        <f t="shared" si="63"/>
        <v/>
      </c>
      <c r="AI40" s="23" t="str">
        <f t="shared" si="63"/>
        <v/>
      </c>
      <c r="AJ40" s="23" t="str">
        <f t="shared" ref="AJ40:BO40" si="64">IF(ISNUMBER(outYear),-AJ38,"")</f>
        <v/>
      </c>
      <c r="AK40" s="23" t="str">
        <f t="shared" si="64"/>
        <v/>
      </c>
      <c r="AL40" s="23" t="str">
        <f t="shared" si="64"/>
        <v/>
      </c>
      <c r="AM40" s="23" t="str">
        <f t="shared" si="64"/>
        <v/>
      </c>
      <c r="AN40" s="23" t="str">
        <f t="shared" si="64"/>
        <v/>
      </c>
      <c r="AO40" s="23" t="str">
        <f t="shared" si="64"/>
        <v/>
      </c>
      <c r="AP40" s="23" t="str">
        <f t="shared" si="64"/>
        <v/>
      </c>
      <c r="AQ40" s="23" t="str">
        <f t="shared" si="64"/>
        <v/>
      </c>
      <c r="AR40" s="23" t="str">
        <f t="shared" si="64"/>
        <v/>
      </c>
      <c r="AS40" s="23" t="str">
        <f t="shared" si="64"/>
        <v/>
      </c>
      <c r="AT40" s="23" t="str">
        <f t="shared" si="64"/>
        <v/>
      </c>
      <c r="AU40" s="23" t="str">
        <f t="shared" si="64"/>
        <v/>
      </c>
      <c r="AV40" s="23" t="str">
        <f t="shared" si="64"/>
        <v/>
      </c>
      <c r="AW40" s="23" t="str">
        <f t="shared" si="64"/>
        <v/>
      </c>
      <c r="AX40" s="23" t="str">
        <f t="shared" si="64"/>
        <v/>
      </c>
      <c r="AY40" s="23" t="str">
        <f t="shared" si="64"/>
        <v/>
      </c>
      <c r="AZ40" s="23" t="str">
        <f t="shared" si="64"/>
        <v/>
      </c>
      <c r="BA40" s="23" t="str">
        <f t="shared" si="64"/>
        <v/>
      </c>
      <c r="BB40" s="23" t="str">
        <f t="shared" si="64"/>
        <v/>
      </c>
      <c r="BC40" s="23" t="str">
        <f t="shared" si="64"/>
        <v/>
      </c>
      <c r="BD40" s="23" t="str">
        <f t="shared" si="64"/>
        <v/>
      </c>
      <c r="BE40" s="23" t="str">
        <f t="shared" si="64"/>
        <v/>
      </c>
      <c r="BF40" s="23" t="str">
        <f t="shared" si="64"/>
        <v/>
      </c>
      <c r="BG40" s="23" t="str">
        <f t="shared" si="64"/>
        <v/>
      </c>
      <c r="BH40" s="23" t="str">
        <f t="shared" si="64"/>
        <v/>
      </c>
      <c r="BI40" s="23" t="str">
        <f t="shared" si="64"/>
        <v/>
      </c>
      <c r="BJ40" s="23" t="str">
        <f t="shared" si="64"/>
        <v/>
      </c>
      <c r="BK40" s="23" t="str">
        <f t="shared" si="64"/>
        <v/>
      </c>
      <c r="BL40" s="23" t="str">
        <f t="shared" si="64"/>
        <v/>
      </c>
      <c r="BM40" s="23" t="str">
        <f t="shared" si="64"/>
        <v/>
      </c>
      <c r="BN40" s="23" t="str">
        <f t="shared" si="64"/>
        <v/>
      </c>
      <c r="BO40" s="23" t="str">
        <f t="shared" si="64"/>
        <v/>
      </c>
      <c r="BP40" s="23" t="str">
        <f t="shared" ref="BP40:CY40" si="65">IF(ISNUMBER(outYear),-BP38,"")</f>
        <v/>
      </c>
      <c r="BQ40" s="23" t="str">
        <f t="shared" si="65"/>
        <v/>
      </c>
      <c r="BR40" s="23" t="str">
        <f t="shared" si="65"/>
        <v/>
      </c>
      <c r="BS40" s="23" t="str">
        <f t="shared" si="65"/>
        <v/>
      </c>
      <c r="BT40" s="23" t="str">
        <f t="shared" si="65"/>
        <v/>
      </c>
      <c r="BU40" s="23" t="str">
        <f t="shared" si="65"/>
        <v/>
      </c>
      <c r="BV40" s="23" t="str">
        <f t="shared" si="65"/>
        <v/>
      </c>
      <c r="BW40" s="23" t="str">
        <f t="shared" si="65"/>
        <v/>
      </c>
      <c r="BX40" s="23" t="str">
        <f t="shared" si="65"/>
        <v/>
      </c>
      <c r="BY40" s="23" t="str">
        <f t="shared" si="65"/>
        <v/>
      </c>
      <c r="BZ40" s="23" t="str">
        <f t="shared" si="65"/>
        <v/>
      </c>
      <c r="CA40" s="23" t="str">
        <f t="shared" si="65"/>
        <v/>
      </c>
      <c r="CB40" s="23" t="str">
        <f t="shared" si="65"/>
        <v/>
      </c>
      <c r="CC40" s="23" t="str">
        <f t="shared" si="65"/>
        <v/>
      </c>
      <c r="CD40" s="23" t="str">
        <f t="shared" si="65"/>
        <v/>
      </c>
      <c r="CE40" s="23" t="str">
        <f t="shared" si="65"/>
        <v/>
      </c>
      <c r="CF40" s="23" t="str">
        <f t="shared" si="65"/>
        <v/>
      </c>
      <c r="CG40" s="23" t="str">
        <f t="shared" si="65"/>
        <v/>
      </c>
      <c r="CH40" s="23" t="str">
        <f t="shared" si="65"/>
        <v/>
      </c>
      <c r="CI40" s="23" t="str">
        <f t="shared" si="65"/>
        <v/>
      </c>
      <c r="CJ40" s="23" t="str">
        <f t="shared" si="65"/>
        <v/>
      </c>
      <c r="CK40" s="23" t="str">
        <f t="shared" si="65"/>
        <v/>
      </c>
      <c r="CL40" s="23" t="str">
        <f t="shared" si="65"/>
        <v/>
      </c>
      <c r="CM40" s="23" t="str">
        <f t="shared" si="65"/>
        <v/>
      </c>
      <c r="CN40" s="23" t="str">
        <f t="shared" si="65"/>
        <v/>
      </c>
      <c r="CO40" s="23" t="str">
        <f t="shared" si="65"/>
        <v/>
      </c>
      <c r="CP40" s="23" t="str">
        <f t="shared" si="65"/>
        <v/>
      </c>
      <c r="CQ40" s="23" t="str">
        <f t="shared" si="65"/>
        <v/>
      </c>
      <c r="CR40" s="23" t="str">
        <f t="shared" si="65"/>
        <v/>
      </c>
      <c r="CS40" s="23" t="str">
        <f t="shared" si="65"/>
        <v/>
      </c>
      <c r="CT40" s="23" t="str">
        <f t="shared" si="65"/>
        <v/>
      </c>
      <c r="CU40" s="23" t="str">
        <f t="shared" si="65"/>
        <v/>
      </c>
      <c r="CV40" s="23" t="str">
        <f t="shared" si="65"/>
        <v/>
      </c>
      <c r="CW40" s="23" t="str">
        <f t="shared" si="65"/>
        <v/>
      </c>
      <c r="CX40" s="23" t="str">
        <f t="shared" si="65"/>
        <v/>
      </c>
      <c r="CY40" s="23" t="str">
        <f t="shared" si="65"/>
        <v/>
      </c>
    </row>
    <row r="41" spans="1:103" x14ac:dyDescent="0.2">
      <c r="A41" s="8"/>
      <c r="B41" s="37"/>
      <c r="C41" s="126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</row>
    <row r="42" spans="1:103" x14ac:dyDescent="0.2">
      <c r="A42" s="8"/>
      <c r="B42" s="42" t="s">
        <v>60</v>
      </c>
      <c r="C42" s="110"/>
      <c r="D42" s="23">
        <f t="shared" ref="D42:AI42" si="66">IF(ISNUMBER(outYear),D40,"")</f>
        <v>-152.08799999999999</v>
      </c>
      <c r="E42" s="23">
        <f t="shared" si="66"/>
        <v>-155.89019999999999</v>
      </c>
      <c r="F42" s="23">
        <f t="shared" si="66"/>
        <v>-159.78745499999999</v>
      </c>
      <c r="G42" s="23">
        <f t="shared" si="66"/>
        <v>-163.78214137500001</v>
      </c>
      <c r="H42" s="23">
        <f t="shared" si="66"/>
        <v>-167.87669490937495</v>
      </c>
      <c r="I42" s="23">
        <f t="shared" si="66"/>
        <v>-172.07361228210931</v>
      </c>
      <c r="J42" s="23">
        <f t="shared" si="66"/>
        <v>-176.37545258916205</v>
      </c>
      <c r="K42" s="23">
        <f t="shared" si="66"/>
        <v>-180.78483890389109</v>
      </c>
      <c r="L42" s="23">
        <f t="shared" si="66"/>
        <v>-185.30445987648838</v>
      </c>
      <c r="M42" s="23">
        <f t="shared" si="66"/>
        <v>-189.93707137340053</v>
      </c>
      <c r="N42" s="23">
        <f t="shared" si="66"/>
        <v>-194.68549815773557</v>
      </c>
      <c r="O42" s="23">
        <f t="shared" si="66"/>
        <v>-199.55263561167894</v>
      </c>
      <c r="P42" s="23">
        <f t="shared" si="66"/>
        <v>-204.5414515019709</v>
      </c>
      <c r="Q42" s="23">
        <f t="shared" si="66"/>
        <v>-209.65498778952016</v>
      </c>
      <c r="R42" s="23">
        <f t="shared" si="66"/>
        <v>-214.89636248425813</v>
      </c>
      <c r="S42" s="23">
        <f t="shared" si="66"/>
        <v>-220.2687715463646</v>
      </c>
      <c r="T42" s="23">
        <f t="shared" si="66"/>
        <v>-225.7754908350237</v>
      </c>
      <c r="U42" s="23">
        <f t="shared" si="66"/>
        <v>-231.41987810589924</v>
      </c>
      <c r="V42" s="23">
        <f t="shared" si="66"/>
        <v>-237.20537505854676</v>
      </c>
      <c r="W42" s="23">
        <f t="shared" si="66"/>
        <v>-243.13550943501042</v>
      </c>
      <c r="X42" s="23">
        <f t="shared" si="66"/>
        <v>-249.21389717088567</v>
      </c>
      <c r="Y42" s="23">
        <f t="shared" si="66"/>
        <v>-255.44424460015779</v>
      </c>
      <c r="Z42" s="23">
        <f t="shared" si="66"/>
        <v>-261.83035071516173</v>
      </c>
      <c r="AA42" s="23">
        <f t="shared" si="66"/>
        <v>-268.37610948304075</v>
      </c>
      <c r="AB42" s="23">
        <f t="shared" si="66"/>
        <v>-275.08551222011675</v>
      </c>
      <c r="AC42" s="23">
        <f t="shared" si="66"/>
        <v>-281.96265002561961</v>
      </c>
      <c r="AD42" s="23">
        <f t="shared" si="66"/>
        <v>-289.01171627626007</v>
      </c>
      <c r="AE42" s="23">
        <f t="shared" si="66"/>
        <v>-296.23700918316655</v>
      </c>
      <c r="AF42" s="23">
        <f t="shared" si="66"/>
        <v>-303.64293441274572</v>
      </c>
      <c r="AG42" s="23">
        <f t="shared" si="66"/>
        <v>2997.041192226935</v>
      </c>
      <c r="AH42" s="23" t="str">
        <f t="shared" si="66"/>
        <v/>
      </c>
      <c r="AI42" s="23" t="str">
        <f t="shared" si="66"/>
        <v/>
      </c>
      <c r="AJ42" s="23" t="str">
        <f t="shared" ref="AJ42:BO42" si="67">IF(ISNUMBER(outYear),AJ40,"")</f>
        <v/>
      </c>
      <c r="AK42" s="23" t="str">
        <f t="shared" si="67"/>
        <v/>
      </c>
      <c r="AL42" s="23" t="str">
        <f t="shared" si="67"/>
        <v/>
      </c>
      <c r="AM42" s="23" t="str">
        <f t="shared" si="67"/>
        <v/>
      </c>
      <c r="AN42" s="23" t="str">
        <f t="shared" si="67"/>
        <v/>
      </c>
      <c r="AO42" s="23" t="str">
        <f t="shared" si="67"/>
        <v/>
      </c>
      <c r="AP42" s="23" t="str">
        <f t="shared" si="67"/>
        <v/>
      </c>
      <c r="AQ42" s="23" t="str">
        <f t="shared" si="67"/>
        <v/>
      </c>
      <c r="AR42" s="23" t="str">
        <f t="shared" si="67"/>
        <v/>
      </c>
      <c r="AS42" s="23" t="str">
        <f t="shared" si="67"/>
        <v/>
      </c>
      <c r="AT42" s="23" t="str">
        <f t="shared" si="67"/>
        <v/>
      </c>
      <c r="AU42" s="23" t="str">
        <f t="shared" si="67"/>
        <v/>
      </c>
      <c r="AV42" s="23" t="str">
        <f t="shared" si="67"/>
        <v/>
      </c>
      <c r="AW42" s="23" t="str">
        <f t="shared" si="67"/>
        <v/>
      </c>
      <c r="AX42" s="23" t="str">
        <f t="shared" si="67"/>
        <v/>
      </c>
      <c r="AY42" s="23" t="str">
        <f t="shared" si="67"/>
        <v/>
      </c>
      <c r="AZ42" s="23" t="str">
        <f t="shared" si="67"/>
        <v/>
      </c>
      <c r="BA42" s="23" t="str">
        <f t="shared" si="67"/>
        <v/>
      </c>
      <c r="BB42" s="23" t="str">
        <f t="shared" si="67"/>
        <v/>
      </c>
      <c r="BC42" s="23" t="str">
        <f t="shared" si="67"/>
        <v/>
      </c>
      <c r="BD42" s="23" t="str">
        <f t="shared" si="67"/>
        <v/>
      </c>
      <c r="BE42" s="23" t="str">
        <f t="shared" si="67"/>
        <v/>
      </c>
      <c r="BF42" s="23" t="str">
        <f t="shared" si="67"/>
        <v/>
      </c>
      <c r="BG42" s="23" t="str">
        <f t="shared" si="67"/>
        <v/>
      </c>
      <c r="BH42" s="23" t="str">
        <f t="shared" si="67"/>
        <v/>
      </c>
      <c r="BI42" s="23" t="str">
        <f t="shared" si="67"/>
        <v/>
      </c>
      <c r="BJ42" s="23" t="str">
        <f t="shared" si="67"/>
        <v/>
      </c>
      <c r="BK42" s="23" t="str">
        <f t="shared" si="67"/>
        <v/>
      </c>
      <c r="BL42" s="23" t="str">
        <f t="shared" si="67"/>
        <v/>
      </c>
      <c r="BM42" s="23" t="str">
        <f t="shared" si="67"/>
        <v/>
      </c>
      <c r="BN42" s="23" t="str">
        <f t="shared" si="67"/>
        <v/>
      </c>
      <c r="BO42" s="23" t="str">
        <f t="shared" si="67"/>
        <v/>
      </c>
      <c r="BP42" s="23" t="str">
        <f t="shared" ref="BP42:CY42" si="68">IF(ISNUMBER(outYear),BP40,"")</f>
        <v/>
      </c>
      <c r="BQ42" s="23" t="str">
        <f t="shared" si="68"/>
        <v/>
      </c>
      <c r="BR42" s="23" t="str">
        <f t="shared" si="68"/>
        <v/>
      </c>
      <c r="BS42" s="23" t="str">
        <f t="shared" si="68"/>
        <v/>
      </c>
      <c r="BT42" s="23" t="str">
        <f t="shared" si="68"/>
        <v/>
      </c>
      <c r="BU42" s="23" t="str">
        <f t="shared" si="68"/>
        <v/>
      </c>
      <c r="BV42" s="23" t="str">
        <f t="shared" si="68"/>
        <v/>
      </c>
      <c r="BW42" s="23" t="str">
        <f t="shared" si="68"/>
        <v/>
      </c>
      <c r="BX42" s="23" t="str">
        <f t="shared" si="68"/>
        <v/>
      </c>
      <c r="BY42" s="23" t="str">
        <f t="shared" si="68"/>
        <v/>
      </c>
      <c r="BZ42" s="23" t="str">
        <f t="shared" si="68"/>
        <v/>
      </c>
      <c r="CA42" s="23" t="str">
        <f t="shared" si="68"/>
        <v/>
      </c>
      <c r="CB42" s="23" t="str">
        <f t="shared" si="68"/>
        <v/>
      </c>
      <c r="CC42" s="23" t="str">
        <f t="shared" si="68"/>
        <v/>
      </c>
      <c r="CD42" s="23" t="str">
        <f t="shared" si="68"/>
        <v/>
      </c>
      <c r="CE42" s="23" t="str">
        <f t="shared" si="68"/>
        <v/>
      </c>
      <c r="CF42" s="23" t="str">
        <f t="shared" si="68"/>
        <v/>
      </c>
      <c r="CG42" s="23" t="str">
        <f t="shared" si="68"/>
        <v/>
      </c>
      <c r="CH42" s="23" t="str">
        <f t="shared" si="68"/>
        <v/>
      </c>
      <c r="CI42" s="23" t="str">
        <f t="shared" si="68"/>
        <v/>
      </c>
      <c r="CJ42" s="23" t="str">
        <f t="shared" si="68"/>
        <v/>
      </c>
      <c r="CK42" s="23" t="str">
        <f t="shared" si="68"/>
        <v/>
      </c>
      <c r="CL42" s="23" t="str">
        <f t="shared" si="68"/>
        <v/>
      </c>
      <c r="CM42" s="23" t="str">
        <f t="shared" si="68"/>
        <v/>
      </c>
      <c r="CN42" s="23" t="str">
        <f t="shared" si="68"/>
        <v/>
      </c>
      <c r="CO42" s="23" t="str">
        <f t="shared" si="68"/>
        <v/>
      </c>
      <c r="CP42" s="23" t="str">
        <f t="shared" si="68"/>
        <v/>
      </c>
      <c r="CQ42" s="23" t="str">
        <f t="shared" si="68"/>
        <v/>
      </c>
      <c r="CR42" s="23" t="str">
        <f t="shared" si="68"/>
        <v/>
      </c>
      <c r="CS42" s="23" t="str">
        <f t="shared" si="68"/>
        <v/>
      </c>
      <c r="CT42" s="23" t="str">
        <f t="shared" si="68"/>
        <v/>
      </c>
      <c r="CU42" s="23" t="str">
        <f t="shared" si="68"/>
        <v/>
      </c>
      <c r="CV42" s="23" t="str">
        <f t="shared" si="68"/>
        <v/>
      </c>
      <c r="CW42" s="23" t="str">
        <f t="shared" si="68"/>
        <v/>
      </c>
      <c r="CX42" s="23" t="str">
        <f t="shared" si="68"/>
        <v/>
      </c>
      <c r="CY42" s="23" t="str">
        <f t="shared" si="68"/>
        <v/>
      </c>
    </row>
    <row r="43" spans="1:103" x14ac:dyDescent="0.2">
      <c r="A43" s="8"/>
      <c r="B43" s="42" t="s">
        <v>61</v>
      </c>
      <c r="C43" s="110"/>
      <c r="D43" s="23">
        <f t="shared" ref="D43:AI43" si="69">IF(ISNUMBER(outYear),IF(outYear&gt;inLoanTerm,0,-IPMT(inLoanRate,outYear,inLoanTerm,outLoanAmount,0,0)),"")</f>
        <v>1654.1375999999998</v>
      </c>
      <c r="E43" s="23">
        <f t="shared" si="69"/>
        <v>1633.2145599052408</v>
      </c>
      <c r="F43" s="23">
        <f t="shared" si="69"/>
        <v>1611.0361374047959</v>
      </c>
      <c r="G43" s="23">
        <f t="shared" si="69"/>
        <v>1587.5270095543246</v>
      </c>
      <c r="H43" s="23">
        <f t="shared" si="69"/>
        <v>1562.6073340328251</v>
      </c>
      <c r="I43" s="23">
        <f t="shared" si="69"/>
        <v>1536.1924779800354</v>
      </c>
      <c r="J43" s="23">
        <f t="shared" si="69"/>
        <v>1508.1927305640781</v>
      </c>
      <c r="K43" s="23">
        <f t="shared" si="69"/>
        <v>1478.5129983031641</v>
      </c>
      <c r="L43" s="23">
        <f t="shared" si="69"/>
        <v>1447.0524821065947</v>
      </c>
      <c r="M43" s="23">
        <f t="shared" si="69"/>
        <v>1413.7043349382311</v>
      </c>
      <c r="N43" s="23">
        <f t="shared" si="69"/>
        <v>1378.355298939766</v>
      </c>
      <c r="O43" s="23">
        <f t="shared" si="69"/>
        <v>1340.8853207813927</v>
      </c>
      <c r="P43" s="23">
        <f t="shared" si="69"/>
        <v>1301.1671439335173</v>
      </c>
      <c r="Q43" s="23">
        <f t="shared" si="69"/>
        <v>1259.0658764747695</v>
      </c>
      <c r="R43" s="23">
        <f t="shared" si="69"/>
        <v>1214.438532968496</v>
      </c>
      <c r="S43" s="23">
        <f t="shared" si="69"/>
        <v>1167.1335488518469</v>
      </c>
      <c r="T43" s="23">
        <f t="shared" si="69"/>
        <v>1116.9902656881984</v>
      </c>
      <c r="U43" s="23">
        <f t="shared" si="69"/>
        <v>1063.8383855347313</v>
      </c>
      <c r="V43" s="23">
        <f t="shared" si="69"/>
        <v>1007.4973925720558</v>
      </c>
      <c r="W43" s="23">
        <f t="shared" si="69"/>
        <v>947.77594003162028</v>
      </c>
      <c r="X43" s="23">
        <f t="shared" si="69"/>
        <v>884.47120033875819</v>
      </c>
      <c r="Y43" s="23">
        <f t="shared" si="69"/>
        <v>817.36817626432469</v>
      </c>
      <c r="Z43" s="23">
        <f t="shared" si="69"/>
        <v>746.23897074542481</v>
      </c>
      <c r="AA43" s="23">
        <f t="shared" si="69"/>
        <v>670.84201289539124</v>
      </c>
      <c r="AB43" s="23">
        <f t="shared" si="69"/>
        <v>590.92123757435559</v>
      </c>
      <c r="AC43" s="23">
        <f t="shared" si="69"/>
        <v>506.2052157340579</v>
      </c>
      <c r="AD43" s="23">
        <f t="shared" si="69"/>
        <v>416.40623258334222</v>
      </c>
      <c r="AE43" s="23">
        <f t="shared" si="69"/>
        <v>321.21931044358354</v>
      </c>
      <c r="AF43" s="23">
        <f t="shared" si="69"/>
        <v>220.32117297543948</v>
      </c>
      <c r="AG43" s="23">
        <f t="shared" si="69"/>
        <v>113.36914725920673</v>
      </c>
      <c r="AH43" s="23" t="str">
        <f t="shared" si="69"/>
        <v/>
      </c>
      <c r="AI43" s="23" t="str">
        <f t="shared" si="69"/>
        <v/>
      </c>
      <c r="AJ43" s="23" t="str">
        <f t="shared" ref="AJ43:BO43" si="70">IF(ISNUMBER(outYear),IF(outYear&gt;inLoanTerm,0,-IPMT(inLoanRate,outYear,inLoanTerm,outLoanAmount,0,0)),"")</f>
        <v/>
      </c>
      <c r="AK43" s="23" t="str">
        <f t="shared" si="70"/>
        <v/>
      </c>
      <c r="AL43" s="23" t="str">
        <f t="shared" si="70"/>
        <v/>
      </c>
      <c r="AM43" s="23" t="str">
        <f t="shared" si="70"/>
        <v/>
      </c>
      <c r="AN43" s="23" t="str">
        <f t="shared" si="70"/>
        <v/>
      </c>
      <c r="AO43" s="23" t="str">
        <f t="shared" si="70"/>
        <v/>
      </c>
      <c r="AP43" s="23" t="str">
        <f t="shared" si="70"/>
        <v/>
      </c>
      <c r="AQ43" s="23" t="str">
        <f t="shared" si="70"/>
        <v/>
      </c>
      <c r="AR43" s="23" t="str">
        <f t="shared" si="70"/>
        <v/>
      </c>
      <c r="AS43" s="23" t="str">
        <f t="shared" si="70"/>
        <v/>
      </c>
      <c r="AT43" s="23" t="str">
        <f t="shared" si="70"/>
        <v/>
      </c>
      <c r="AU43" s="23" t="str">
        <f t="shared" si="70"/>
        <v/>
      </c>
      <c r="AV43" s="23" t="str">
        <f t="shared" si="70"/>
        <v/>
      </c>
      <c r="AW43" s="23" t="str">
        <f t="shared" si="70"/>
        <v/>
      </c>
      <c r="AX43" s="23" t="str">
        <f t="shared" si="70"/>
        <v/>
      </c>
      <c r="AY43" s="23" t="str">
        <f t="shared" si="70"/>
        <v/>
      </c>
      <c r="AZ43" s="23" t="str">
        <f t="shared" si="70"/>
        <v/>
      </c>
      <c r="BA43" s="23" t="str">
        <f t="shared" si="70"/>
        <v/>
      </c>
      <c r="BB43" s="23" t="str">
        <f t="shared" si="70"/>
        <v/>
      </c>
      <c r="BC43" s="23" t="str">
        <f t="shared" si="70"/>
        <v/>
      </c>
      <c r="BD43" s="23" t="str">
        <f t="shared" si="70"/>
        <v/>
      </c>
      <c r="BE43" s="23" t="str">
        <f t="shared" si="70"/>
        <v/>
      </c>
      <c r="BF43" s="23" t="str">
        <f t="shared" si="70"/>
        <v/>
      </c>
      <c r="BG43" s="23" t="str">
        <f t="shared" si="70"/>
        <v/>
      </c>
      <c r="BH43" s="23" t="str">
        <f t="shared" si="70"/>
        <v/>
      </c>
      <c r="BI43" s="23" t="str">
        <f t="shared" si="70"/>
        <v/>
      </c>
      <c r="BJ43" s="23" t="str">
        <f t="shared" si="70"/>
        <v/>
      </c>
      <c r="BK43" s="23" t="str">
        <f t="shared" si="70"/>
        <v/>
      </c>
      <c r="BL43" s="23" t="str">
        <f t="shared" si="70"/>
        <v/>
      </c>
      <c r="BM43" s="23" t="str">
        <f t="shared" si="70"/>
        <v/>
      </c>
      <c r="BN43" s="23" t="str">
        <f t="shared" si="70"/>
        <v/>
      </c>
      <c r="BO43" s="23" t="str">
        <f t="shared" si="70"/>
        <v/>
      </c>
      <c r="BP43" s="23" t="str">
        <f t="shared" ref="BP43:CY43" si="71">IF(ISNUMBER(outYear),IF(outYear&gt;inLoanTerm,0,-IPMT(inLoanRate,outYear,inLoanTerm,outLoanAmount,0,0)),"")</f>
        <v/>
      </c>
      <c r="BQ43" s="23" t="str">
        <f t="shared" si="71"/>
        <v/>
      </c>
      <c r="BR43" s="23" t="str">
        <f t="shared" si="71"/>
        <v/>
      </c>
      <c r="BS43" s="23" t="str">
        <f t="shared" si="71"/>
        <v/>
      </c>
      <c r="BT43" s="23" t="str">
        <f t="shared" si="71"/>
        <v/>
      </c>
      <c r="BU43" s="23" t="str">
        <f t="shared" si="71"/>
        <v/>
      </c>
      <c r="BV43" s="23" t="str">
        <f t="shared" si="71"/>
        <v/>
      </c>
      <c r="BW43" s="23" t="str">
        <f t="shared" si="71"/>
        <v/>
      </c>
      <c r="BX43" s="23" t="str">
        <f t="shared" si="71"/>
        <v/>
      </c>
      <c r="BY43" s="23" t="str">
        <f t="shared" si="71"/>
        <v/>
      </c>
      <c r="BZ43" s="23" t="str">
        <f t="shared" si="71"/>
        <v/>
      </c>
      <c r="CA43" s="23" t="str">
        <f t="shared" si="71"/>
        <v/>
      </c>
      <c r="CB43" s="23" t="str">
        <f t="shared" si="71"/>
        <v/>
      </c>
      <c r="CC43" s="23" t="str">
        <f t="shared" si="71"/>
        <v/>
      </c>
      <c r="CD43" s="23" t="str">
        <f t="shared" si="71"/>
        <v/>
      </c>
      <c r="CE43" s="23" t="str">
        <f t="shared" si="71"/>
        <v/>
      </c>
      <c r="CF43" s="23" t="str">
        <f t="shared" si="71"/>
        <v/>
      </c>
      <c r="CG43" s="23" t="str">
        <f t="shared" si="71"/>
        <v/>
      </c>
      <c r="CH43" s="23" t="str">
        <f t="shared" si="71"/>
        <v/>
      </c>
      <c r="CI43" s="23" t="str">
        <f t="shared" si="71"/>
        <v/>
      </c>
      <c r="CJ43" s="23" t="str">
        <f t="shared" si="71"/>
        <v/>
      </c>
      <c r="CK43" s="23" t="str">
        <f t="shared" si="71"/>
        <v/>
      </c>
      <c r="CL43" s="23" t="str">
        <f t="shared" si="71"/>
        <v/>
      </c>
      <c r="CM43" s="23" t="str">
        <f t="shared" si="71"/>
        <v/>
      </c>
      <c r="CN43" s="23" t="str">
        <f t="shared" si="71"/>
        <v/>
      </c>
      <c r="CO43" s="23" t="str">
        <f t="shared" si="71"/>
        <v/>
      </c>
      <c r="CP43" s="23" t="str">
        <f t="shared" si="71"/>
        <v/>
      </c>
      <c r="CQ43" s="23" t="str">
        <f t="shared" si="71"/>
        <v/>
      </c>
      <c r="CR43" s="23" t="str">
        <f t="shared" si="71"/>
        <v/>
      </c>
      <c r="CS43" s="23" t="str">
        <f t="shared" si="71"/>
        <v/>
      </c>
      <c r="CT43" s="23" t="str">
        <f t="shared" si="71"/>
        <v/>
      </c>
      <c r="CU43" s="23" t="str">
        <f t="shared" si="71"/>
        <v/>
      </c>
      <c r="CV43" s="23" t="str">
        <f t="shared" si="71"/>
        <v/>
      </c>
      <c r="CW43" s="23" t="str">
        <f t="shared" si="71"/>
        <v/>
      </c>
      <c r="CX43" s="23" t="str">
        <f t="shared" si="71"/>
        <v/>
      </c>
      <c r="CY43" s="23" t="str">
        <f t="shared" si="71"/>
        <v/>
      </c>
    </row>
    <row r="44" spans="1:103" x14ac:dyDescent="0.2">
      <c r="A44" s="8"/>
      <c r="B44" s="42" t="s">
        <v>62</v>
      </c>
      <c r="C44" s="110"/>
      <c r="D44" s="23">
        <f t="shared" ref="D44:AI44" si="72">IF(ISNUMBER(outYear),IF(outYear&gt;inLoanTerm,0,-PPMT(inLoanRate,outYear,inLoanTerm,outLoanAmount,0,0)),"")</f>
        <v>348.7173349126524</v>
      </c>
      <c r="E44" s="23">
        <f t="shared" si="72"/>
        <v>369.64037500741159</v>
      </c>
      <c r="F44" s="23">
        <f t="shared" si="72"/>
        <v>391.81879750785623</v>
      </c>
      <c r="G44" s="23">
        <f t="shared" si="72"/>
        <v>415.32792535832766</v>
      </c>
      <c r="H44" s="23">
        <f t="shared" si="72"/>
        <v>440.2476008798273</v>
      </c>
      <c r="I44" s="23">
        <f t="shared" si="72"/>
        <v>466.66245693261698</v>
      </c>
      <c r="J44" s="23">
        <f t="shared" si="72"/>
        <v>494.66220434857394</v>
      </c>
      <c r="K44" s="23">
        <f t="shared" si="72"/>
        <v>524.34193660948836</v>
      </c>
      <c r="L44" s="23">
        <f t="shared" si="72"/>
        <v>555.80245280605766</v>
      </c>
      <c r="M44" s="23">
        <f t="shared" si="72"/>
        <v>589.15059997442108</v>
      </c>
      <c r="N44" s="23">
        <f t="shared" si="72"/>
        <v>624.49963597288638</v>
      </c>
      <c r="O44" s="23">
        <f t="shared" si="72"/>
        <v>661.9696141312595</v>
      </c>
      <c r="P44" s="23">
        <f t="shared" si="72"/>
        <v>701.68779097913512</v>
      </c>
      <c r="Q44" s="23">
        <f t="shared" si="72"/>
        <v>743.78905843788311</v>
      </c>
      <c r="R44" s="23">
        <f t="shared" si="72"/>
        <v>788.41640194415618</v>
      </c>
      <c r="S44" s="23">
        <f t="shared" si="72"/>
        <v>835.72138606080568</v>
      </c>
      <c r="T44" s="23">
        <f t="shared" si="72"/>
        <v>885.86466922445391</v>
      </c>
      <c r="U44" s="23">
        <f t="shared" si="72"/>
        <v>939.01654937792114</v>
      </c>
      <c r="V44" s="23">
        <f t="shared" si="72"/>
        <v>995.35754234059652</v>
      </c>
      <c r="W44" s="23">
        <f t="shared" si="72"/>
        <v>1055.0789948810323</v>
      </c>
      <c r="X44" s="23">
        <f t="shared" si="72"/>
        <v>1118.3837345738941</v>
      </c>
      <c r="Y44" s="23">
        <f t="shared" si="72"/>
        <v>1185.4867586483279</v>
      </c>
      <c r="Z44" s="23">
        <f t="shared" si="72"/>
        <v>1256.6159641672273</v>
      </c>
      <c r="AA44" s="23">
        <f t="shared" si="72"/>
        <v>1332.012922017261</v>
      </c>
      <c r="AB44" s="23">
        <f t="shared" si="72"/>
        <v>1411.9336973382967</v>
      </c>
      <c r="AC44" s="23">
        <f t="shared" si="72"/>
        <v>1496.6497191785945</v>
      </c>
      <c r="AD44" s="23">
        <f t="shared" si="72"/>
        <v>1586.4487023293102</v>
      </c>
      <c r="AE44" s="23">
        <f t="shared" si="72"/>
        <v>1681.6356244690687</v>
      </c>
      <c r="AF44" s="23">
        <f t="shared" si="72"/>
        <v>1782.5337619372128</v>
      </c>
      <c r="AG44" s="23">
        <f t="shared" si="72"/>
        <v>1889.4857876534456</v>
      </c>
      <c r="AH44" s="23" t="str">
        <f t="shared" si="72"/>
        <v/>
      </c>
      <c r="AI44" s="23" t="str">
        <f t="shared" si="72"/>
        <v/>
      </c>
      <c r="AJ44" s="23" t="str">
        <f t="shared" ref="AJ44:BO44" si="73">IF(ISNUMBER(outYear),IF(outYear&gt;inLoanTerm,0,-PPMT(inLoanRate,outYear,inLoanTerm,outLoanAmount,0,0)),"")</f>
        <v/>
      </c>
      <c r="AK44" s="23" t="str">
        <f t="shared" si="73"/>
        <v/>
      </c>
      <c r="AL44" s="23" t="str">
        <f t="shared" si="73"/>
        <v/>
      </c>
      <c r="AM44" s="23" t="str">
        <f t="shared" si="73"/>
        <v/>
      </c>
      <c r="AN44" s="23" t="str">
        <f t="shared" si="73"/>
        <v/>
      </c>
      <c r="AO44" s="23" t="str">
        <f t="shared" si="73"/>
        <v/>
      </c>
      <c r="AP44" s="23" t="str">
        <f t="shared" si="73"/>
        <v/>
      </c>
      <c r="AQ44" s="23" t="str">
        <f t="shared" si="73"/>
        <v/>
      </c>
      <c r="AR44" s="23" t="str">
        <f t="shared" si="73"/>
        <v/>
      </c>
      <c r="AS44" s="23" t="str">
        <f t="shared" si="73"/>
        <v/>
      </c>
      <c r="AT44" s="23" t="str">
        <f t="shared" si="73"/>
        <v/>
      </c>
      <c r="AU44" s="23" t="str">
        <f t="shared" si="73"/>
        <v/>
      </c>
      <c r="AV44" s="23" t="str">
        <f t="shared" si="73"/>
        <v/>
      </c>
      <c r="AW44" s="23" t="str">
        <f t="shared" si="73"/>
        <v/>
      </c>
      <c r="AX44" s="23" t="str">
        <f t="shared" si="73"/>
        <v/>
      </c>
      <c r="AY44" s="23" t="str">
        <f t="shared" si="73"/>
        <v/>
      </c>
      <c r="AZ44" s="23" t="str">
        <f t="shared" si="73"/>
        <v/>
      </c>
      <c r="BA44" s="23" t="str">
        <f t="shared" si="73"/>
        <v/>
      </c>
      <c r="BB44" s="23" t="str">
        <f t="shared" si="73"/>
        <v/>
      </c>
      <c r="BC44" s="23" t="str">
        <f t="shared" si="73"/>
        <v/>
      </c>
      <c r="BD44" s="23" t="str">
        <f t="shared" si="73"/>
        <v/>
      </c>
      <c r="BE44" s="23" t="str">
        <f t="shared" si="73"/>
        <v/>
      </c>
      <c r="BF44" s="23" t="str">
        <f t="shared" si="73"/>
        <v/>
      </c>
      <c r="BG44" s="23" t="str">
        <f t="shared" si="73"/>
        <v/>
      </c>
      <c r="BH44" s="23" t="str">
        <f t="shared" si="73"/>
        <v/>
      </c>
      <c r="BI44" s="23" t="str">
        <f t="shared" si="73"/>
        <v/>
      </c>
      <c r="BJ44" s="23" t="str">
        <f t="shared" si="73"/>
        <v/>
      </c>
      <c r="BK44" s="23" t="str">
        <f t="shared" si="73"/>
        <v/>
      </c>
      <c r="BL44" s="23" t="str">
        <f t="shared" si="73"/>
        <v/>
      </c>
      <c r="BM44" s="23" t="str">
        <f t="shared" si="73"/>
        <v/>
      </c>
      <c r="BN44" s="23" t="str">
        <f t="shared" si="73"/>
        <v/>
      </c>
      <c r="BO44" s="23" t="str">
        <f t="shared" si="73"/>
        <v/>
      </c>
      <c r="BP44" s="23" t="str">
        <f t="shared" ref="BP44:CY44" si="74">IF(ISNUMBER(outYear),IF(outYear&gt;inLoanTerm,0,-PPMT(inLoanRate,outYear,inLoanTerm,outLoanAmount,0,0)),"")</f>
        <v/>
      </c>
      <c r="BQ44" s="23" t="str">
        <f t="shared" si="74"/>
        <v/>
      </c>
      <c r="BR44" s="23" t="str">
        <f t="shared" si="74"/>
        <v/>
      </c>
      <c r="BS44" s="23" t="str">
        <f t="shared" si="74"/>
        <v/>
      </c>
      <c r="BT44" s="23" t="str">
        <f t="shared" si="74"/>
        <v/>
      </c>
      <c r="BU44" s="23" t="str">
        <f t="shared" si="74"/>
        <v/>
      </c>
      <c r="BV44" s="23" t="str">
        <f t="shared" si="74"/>
        <v/>
      </c>
      <c r="BW44" s="23" t="str">
        <f t="shared" si="74"/>
        <v/>
      </c>
      <c r="BX44" s="23" t="str">
        <f t="shared" si="74"/>
        <v/>
      </c>
      <c r="BY44" s="23" t="str">
        <f t="shared" si="74"/>
        <v/>
      </c>
      <c r="BZ44" s="23" t="str">
        <f t="shared" si="74"/>
        <v/>
      </c>
      <c r="CA44" s="23" t="str">
        <f t="shared" si="74"/>
        <v/>
      </c>
      <c r="CB44" s="23" t="str">
        <f t="shared" si="74"/>
        <v/>
      </c>
      <c r="CC44" s="23" t="str">
        <f t="shared" si="74"/>
        <v/>
      </c>
      <c r="CD44" s="23" t="str">
        <f t="shared" si="74"/>
        <v/>
      </c>
      <c r="CE44" s="23" t="str">
        <f t="shared" si="74"/>
        <v/>
      </c>
      <c r="CF44" s="23" t="str">
        <f t="shared" si="74"/>
        <v/>
      </c>
      <c r="CG44" s="23" t="str">
        <f t="shared" si="74"/>
        <v/>
      </c>
      <c r="CH44" s="23" t="str">
        <f t="shared" si="74"/>
        <v/>
      </c>
      <c r="CI44" s="23" t="str">
        <f t="shared" si="74"/>
        <v/>
      </c>
      <c r="CJ44" s="23" t="str">
        <f t="shared" si="74"/>
        <v/>
      </c>
      <c r="CK44" s="23" t="str">
        <f t="shared" si="74"/>
        <v/>
      </c>
      <c r="CL44" s="23" t="str">
        <f t="shared" si="74"/>
        <v/>
      </c>
      <c r="CM44" s="23" t="str">
        <f t="shared" si="74"/>
        <v/>
      </c>
      <c r="CN44" s="23" t="str">
        <f t="shared" si="74"/>
        <v/>
      </c>
      <c r="CO44" s="23" t="str">
        <f t="shared" si="74"/>
        <v/>
      </c>
      <c r="CP44" s="23" t="str">
        <f t="shared" si="74"/>
        <v/>
      </c>
      <c r="CQ44" s="23" t="str">
        <f t="shared" si="74"/>
        <v/>
      </c>
      <c r="CR44" s="23" t="str">
        <f t="shared" si="74"/>
        <v/>
      </c>
      <c r="CS44" s="23" t="str">
        <f t="shared" si="74"/>
        <v/>
      </c>
      <c r="CT44" s="23" t="str">
        <f t="shared" si="74"/>
        <v/>
      </c>
      <c r="CU44" s="23" t="str">
        <f t="shared" si="74"/>
        <v/>
      </c>
      <c r="CV44" s="23" t="str">
        <f t="shared" si="74"/>
        <v/>
      </c>
      <c r="CW44" s="23" t="str">
        <f t="shared" si="74"/>
        <v/>
      </c>
      <c r="CX44" s="23" t="str">
        <f t="shared" si="74"/>
        <v/>
      </c>
      <c r="CY44" s="23" t="str">
        <f t="shared" si="74"/>
        <v/>
      </c>
    </row>
    <row r="45" spans="1:103" x14ac:dyDescent="0.2">
      <c r="A45" s="8"/>
      <c r="B45" s="42" t="s">
        <v>63</v>
      </c>
      <c r="C45" s="110"/>
      <c r="D45" s="23">
        <f t="shared" ref="D45:AI45" si="75">IF(ISNUMBER(outYear),+D43+D44,"")</f>
        <v>2002.8549349126522</v>
      </c>
      <c r="E45" s="23">
        <f t="shared" si="75"/>
        <v>2002.8549349126524</v>
      </c>
      <c r="F45" s="23">
        <f t="shared" si="75"/>
        <v>2002.8549349126522</v>
      </c>
      <c r="G45" s="23">
        <f t="shared" si="75"/>
        <v>2002.8549349126524</v>
      </c>
      <c r="H45" s="23">
        <f t="shared" si="75"/>
        <v>2002.8549349126524</v>
      </c>
      <c r="I45" s="23">
        <f t="shared" si="75"/>
        <v>2002.8549349126524</v>
      </c>
      <c r="J45" s="23">
        <f t="shared" si="75"/>
        <v>2002.854934912652</v>
      </c>
      <c r="K45" s="23">
        <f t="shared" si="75"/>
        <v>2002.8549349126524</v>
      </c>
      <c r="L45" s="23">
        <f t="shared" si="75"/>
        <v>2002.8549349126524</v>
      </c>
      <c r="M45" s="23">
        <f t="shared" si="75"/>
        <v>2002.8549349126522</v>
      </c>
      <c r="N45" s="23">
        <f t="shared" si="75"/>
        <v>2002.8549349126524</v>
      </c>
      <c r="O45" s="23">
        <f t="shared" si="75"/>
        <v>2002.8549349126522</v>
      </c>
      <c r="P45" s="23">
        <f t="shared" si="75"/>
        <v>2002.8549349126524</v>
      </c>
      <c r="Q45" s="23">
        <f t="shared" si="75"/>
        <v>2002.8549349126527</v>
      </c>
      <c r="R45" s="23">
        <f t="shared" si="75"/>
        <v>2002.8549349126522</v>
      </c>
      <c r="S45" s="23">
        <f t="shared" si="75"/>
        <v>2002.8549349126524</v>
      </c>
      <c r="T45" s="23">
        <f t="shared" si="75"/>
        <v>2002.8549349126524</v>
      </c>
      <c r="U45" s="23">
        <f t="shared" si="75"/>
        <v>2002.8549349126524</v>
      </c>
      <c r="V45" s="23">
        <f t="shared" si="75"/>
        <v>2002.8549349126524</v>
      </c>
      <c r="W45" s="23">
        <f t="shared" si="75"/>
        <v>2002.8549349126524</v>
      </c>
      <c r="X45" s="23">
        <f t="shared" si="75"/>
        <v>2002.8549349126524</v>
      </c>
      <c r="Y45" s="23">
        <f t="shared" si="75"/>
        <v>2002.8549349126524</v>
      </c>
      <c r="Z45" s="23">
        <f t="shared" si="75"/>
        <v>2002.854934912652</v>
      </c>
      <c r="AA45" s="23">
        <f t="shared" si="75"/>
        <v>2002.8549349126522</v>
      </c>
      <c r="AB45" s="23">
        <f t="shared" si="75"/>
        <v>2002.8549349126524</v>
      </c>
      <c r="AC45" s="23">
        <f t="shared" si="75"/>
        <v>2002.8549349126524</v>
      </c>
      <c r="AD45" s="23">
        <f t="shared" si="75"/>
        <v>2002.8549349126524</v>
      </c>
      <c r="AE45" s="23">
        <f t="shared" si="75"/>
        <v>2002.8549349126522</v>
      </c>
      <c r="AF45" s="23">
        <f t="shared" si="75"/>
        <v>2002.8549349126524</v>
      </c>
      <c r="AG45" s="23">
        <f t="shared" si="75"/>
        <v>2002.8549349126524</v>
      </c>
      <c r="AH45" s="23" t="str">
        <f t="shared" si="75"/>
        <v/>
      </c>
      <c r="AI45" s="23" t="str">
        <f t="shared" si="75"/>
        <v/>
      </c>
      <c r="AJ45" s="23" t="str">
        <f t="shared" ref="AJ45:BO45" si="76">IF(ISNUMBER(outYear),+AJ43+AJ44,"")</f>
        <v/>
      </c>
      <c r="AK45" s="23" t="str">
        <f t="shared" si="76"/>
        <v/>
      </c>
      <c r="AL45" s="23" t="str">
        <f t="shared" si="76"/>
        <v/>
      </c>
      <c r="AM45" s="23" t="str">
        <f t="shared" si="76"/>
        <v/>
      </c>
      <c r="AN45" s="23" t="str">
        <f t="shared" si="76"/>
        <v/>
      </c>
      <c r="AO45" s="23" t="str">
        <f t="shared" si="76"/>
        <v/>
      </c>
      <c r="AP45" s="23" t="str">
        <f t="shared" si="76"/>
        <v/>
      </c>
      <c r="AQ45" s="23" t="str">
        <f t="shared" si="76"/>
        <v/>
      </c>
      <c r="AR45" s="23" t="str">
        <f t="shared" si="76"/>
        <v/>
      </c>
      <c r="AS45" s="23" t="str">
        <f t="shared" si="76"/>
        <v/>
      </c>
      <c r="AT45" s="23" t="str">
        <f t="shared" si="76"/>
        <v/>
      </c>
      <c r="AU45" s="23" t="str">
        <f t="shared" si="76"/>
        <v/>
      </c>
      <c r="AV45" s="23" t="str">
        <f t="shared" si="76"/>
        <v/>
      </c>
      <c r="AW45" s="23" t="str">
        <f t="shared" si="76"/>
        <v/>
      </c>
      <c r="AX45" s="23" t="str">
        <f t="shared" si="76"/>
        <v/>
      </c>
      <c r="AY45" s="23" t="str">
        <f t="shared" si="76"/>
        <v/>
      </c>
      <c r="AZ45" s="23" t="str">
        <f t="shared" si="76"/>
        <v/>
      </c>
      <c r="BA45" s="23" t="str">
        <f t="shared" si="76"/>
        <v/>
      </c>
      <c r="BB45" s="23" t="str">
        <f t="shared" si="76"/>
        <v/>
      </c>
      <c r="BC45" s="23" t="str">
        <f t="shared" si="76"/>
        <v/>
      </c>
      <c r="BD45" s="23" t="str">
        <f t="shared" si="76"/>
        <v/>
      </c>
      <c r="BE45" s="23" t="str">
        <f t="shared" si="76"/>
        <v/>
      </c>
      <c r="BF45" s="23" t="str">
        <f t="shared" si="76"/>
        <v/>
      </c>
      <c r="BG45" s="23" t="str">
        <f t="shared" si="76"/>
        <v/>
      </c>
      <c r="BH45" s="23" t="str">
        <f t="shared" si="76"/>
        <v/>
      </c>
      <c r="BI45" s="23" t="str">
        <f t="shared" si="76"/>
        <v/>
      </c>
      <c r="BJ45" s="23" t="str">
        <f t="shared" si="76"/>
        <v/>
      </c>
      <c r="BK45" s="23" t="str">
        <f t="shared" si="76"/>
        <v/>
      </c>
      <c r="BL45" s="23" t="str">
        <f t="shared" si="76"/>
        <v/>
      </c>
      <c r="BM45" s="23" t="str">
        <f t="shared" si="76"/>
        <v/>
      </c>
      <c r="BN45" s="23" t="str">
        <f t="shared" si="76"/>
        <v/>
      </c>
      <c r="BO45" s="23" t="str">
        <f t="shared" si="76"/>
        <v/>
      </c>
      <c r="BP45" s="23" t="str">
        <f t="shared" ref="BP45:CU45" si="77">IF(ISNUMBER(outYear),+BP43+BP44,"")</f>
        <v/>
      </c>
      <c r="BQ45" s="23" t="str">
        <f t="shared" si="77"/>
        <v/>
      </c>
      <c r="BR45" s="23" t="str">
        <f t="shared" si="77"/>
        <v/>
      </c>
      <c r="BS45" s="23" t="str">
        <f t="shared" si="77"/>
        <v/>
      </c>
      <c r="BT45" s="23" t="str">
        <f t="shared" si="77"/>
        <v/>
      </c>
      <c r="BU45" s="23" t="str">
        <f t="shared" si="77"/>
        <v/>
      </c>
      <c r="BV45" s="23" t="str">
        <f t="shared" si="77"/>
        <v/>
      </c>
      <c r="BW45" s="23" t="str">
        <f t="shared" si="77"/>
        <v/>
      </c>
      <c r="BX45" s="23" t="str">
        <f t="shared" si="77"/>
        <v/>
      </c>
      <c r="BY45" s="23" t="str">
        <f t="shared" si="77"/>
        <v/>
      </c>
      <c r="BZ45" s="23" t="str">
        <f t="shared" si="77"/>
        <v/>
      </c>
      <c r="CA45" s="23" t="str">
        <f t="shared" si="77"/>
        <v/>
      </c>
      <c r="CB45" s="23" t="str">
        <f t="shared" si="77"/>
        <v/>
      </c>
      <c r="CC45" s="23" t="str">
        <f t="shared" si="77"/>
        <v/>
      </c>
      <c r="CD45" s="23" t="str">
        <f t="shared" si="77"/>
        <v/>
      </c>
      <c r="CE45" s="23" t="str">
        <f t="shared" si="77"/>
        <v/>
      </c>
      <c r="CF45" s="23" t="str">
        <f t="shared" si="77"/>
        <v/>
      </c>
      <c r="CG45" s="23" t="str">
        <f t="shared" si="77"/>
        <v/>
      </c>
      <c r="CH45" s="23" t="str">
        <f t="shared" si="77"/>
        <v/>
      </c>
      <c r="CI45" s="23" t="str">
        <f t="shared" si="77"/>
        <v/>
      </c>
      <c r="CJ45" s="23" t="str">
        <f t="shared" si="77"/>
        <v/>
      </c>
      <c r="CK45" s="23" t="str">
        <f t="shared" si="77"/>
        <v/>
      </c>
      <c r="CL45" s="23" t="str">
        <f t="shared" si="77"/>
        <v/>
      </c>
      <c r="CM45" s="23" t="str">
        <f t="shared" si="77"/>
        <v/>
      </c>
      <c r="CN45" s="23" t="str">
        <f t="shared" si="77"/>
        <v/>
      </c>
      <c r="CO45" s="23" t="str">
        <f t="shared" si="77"/>
        <v/>
      </c>
      <c r="CP45" s="23" t="str">
        <f t="shared" si="77"/>
        <v/>
      </c>
      <c r="CQ45" s="23" t="str">
        <f t="shared" si="77"/>
        <v/>
      </c>
      <c r="CR45" s="23" t="str">
        <f t="shared" si="77"/>
        <v/>
      </c>
      <c r="CS45" s="23" t="str">
        <f t="shared" si="77"/>
        <v/>
      </c>
      <c r="CT45" s="23" t="str">
        <f t="shared" si="77"/>
        <v/>
      </c>
      <c r="CU45" s="23" t="str">
        <f t="shared" si="77"/>
        <v/>
      </c>
      <c r="CV45" s="23" t="str">
        <f>IF(ISNUMBER(outYear),+CV43+CV44,"")</f>
        <v/>
      </c>
      <c r="CW45" s="23" t="str">
        <f>IF(ISNUMBER(outYear),+CW43+CW44,"")</f>
        <v/>
      </c>
      <c r="CX45" s="23" t="str">
        <f>IF(ISNUMBER(outYear),+CX43+CX44,"")</f>
        <v/>
      </c>
      <c r="CY45" s="23" t="str">
        <f>IF(ISNUMBER(outYear),+CY43+CY44,"")</f>
        <v/>
      </c>
    </row>
    <row r="46" spans="1:103" x14ac:dyDescent="0.2">
      <c r="A46" s="8"/>
      <c r="B46" s="37"/>
      <c r="C46" s="126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</row>
    <row r="47" spans="1:103" x14ac:dyDescent="0.2">
      <c r="A47" s="8"/>
      <c r="B47" s="44" t="s">
        <v>49</v>
      </c>
      <c r="C47" s="130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  <c r="CU47" s="27"/>
      <c r="CV47" s="27"/>
      <c r="CW47" s="27"/>
      <c r="CX47" s="27"/>
      <c r="CY47" s="27"/>
    </row>
    <row r="48" spans="1:103" x14ac:dyDescent="0.2">
      <c r="A48" s="8"/>
      <c r="B48" s="50" t="s">
        <v>166</v>
      </c>
      <c r="C48" s="110"/>
      <c r="D48" s="23">
        <f t="shared" ref="D48:AI48" si="78">IF(ISNUMBER(outYear),D40,"")</f>
        <v>-152.08799999999999</v>
      </c>
      <c r="E48" s="23">
        <f t="shared" si="78"/>
        <v>-155.89019999999999</v>
      </c>
      <c r="F48" s="23">
        <f t="shared" si="78"/>
        <v>-159.78745499999999</v>
      </c>
      <c r="G48" s="23">
        <f t="shared" si="78"/>
        <v>-163.78214137500001</v>
      </c>
      <c r="H48" s="23">
        <f t="shared" si="78"/>
        <v>-167.87669490937495</v>
      </c>
      <c r="I48" s="23">
        <f t="shared" si="78"/>
        <v>-172.07361228210931</v>
      </c>
      <c r="J48" s="23">
        <f t="shared" si="78"/>
        <v>-176.37545258916205</v>
      </c>
      <c r="K48" s="23">
        <f t="shared" si="78"/>
        <v>-180.78483890389109</v>
      </c>
      <c r="L48" s="23">
        <f t="shared" si="78"/>
        <v>-185.30445987648838</v>
      </c>
      <c r="M48" s="23">
        <f t="shared" si="78"/>
        <v>-189.93707137340053</v>
      </c>
      <c r="N48" s="23">
        <f t="shared" si="78"/>
        <v>-194.68549815773557</v>
      </c>
      <c r="O48" s="23">
        <f t="shared" si="78"/>
        <v>-199.55263561167894</v>
      </c>
      <c r="P48" s="23">
        <f t="shared" si="78"/>
        <v>-204.5414515019709</v>
      </c>
      <c r="Q48" s="23">
        <f t="shared" si="78"/>
        <v>-209.65498778952016</v>
      </c>
      <c r="R48" s="23">
        <f t="shared" si="78"/>
        <v>-214.89636248425813</v>
      </c>
      <c r="S48" s="23">
        <f t="shared" si="78"/>
        <v>-220.2687715463646</v>
      </c>
      <c r="T48" s="23">
        <f t="shared" si="78"/>
        <v>-225.7754908350237</v>
      </c>
      <c r="U48" s="23">
        <f t="shared" si="78"/>
        <v>-231.41987810589924</v>
      </c>
      <c r="V48" s="23">
        <f t="shared" si="78"/>
        <v>-237.20537505854676</v>
      </c>
      <c r="W48" s="23">
        <f t="shared" si="78"/>
        <v>-243.13550943501042</v>
      </c>
      <c r="X48" s="23">
        <f t="shared" si="78"/>
        <v>-249.21389717088567</v>
      </c>
      <c r="Y48" s="23">
        <f t="shared" si="78"/>
        <v>-255.44424460015779</v>
      </c>
      <c r="Z48" s="23">
        <f t="shared" si="78"/>
        <v>-261.83035071516173</v>
      </c>
      <c r="AA48" s="23">
        <f t="shared" si="78"/>
        <v>-268.37610948304075</v>
      </c>
      <c r="AB48" s="23">
        <f t="shared" si="78"/>
        <v>-275.08551222011675</v>
      </c>
      <c r="AC48" s="23">
        <f t="shared" si="78"/>
        <v>-281.96265002561961</v>
      </c>
      <c r="AD48" s="23">
        <f t="shared" si="78"/>
        <v>-289.01171627626007</v>
      </c>
      <c r="AE48" s="23">
        <f t="shared" si="78"/>
        <v>-296.23700918316655</v>
      </c>
      <c r="AF48" s="23">
        <f t="shared" si="78"/>
        <v>-303.64293441274572</v>
      </c>
      <c r="AG48" s="23">
        <f t="shared" si="78"/>
        <v>2997.041192226935</v>
      </c>
      <c r="AH48" s="23" t="str">
        <f t="shared" si="78"/>
        <v/>
      </c>
      <c r="AI48" s="23" t="str">
        <f t="shared" si="78"/>
        <v/>
      </c>
      <c r="AJ48" s="23" t="str">
        <f t="shared" ref="AJ48:BO48" si="79">IF(ISNUMBER(outYear),AJ40,"")</f>
        <v/>
      </c>
      <c r="AK48" s="23" t="str">
        <f t="shared" si="79"/>
        <v/>
      </c>
      <c r="AL48" s="23" t="str">
        <f t="shared" si="79"/>
        <v/>
      </c>
      <c r="AM48" s="23" t="str">
        <f t="shared" si="79"/>
        <v/>
      </c>
      <c r="AN48" s="23" t="str">
        <f t="shared" si="79"/>
        <v/>
      </c>
      <c r="AO48" s="23" t="str">
        <f t="shared" si="79"/>
        <v/>
      </c>
      <c r="AP48" s="23" t="str">
        <f t="shared" si="79"/>
        <v/>
      </c>
      <c r="AQ48" s="23" t="str">
        <f t="shared" si="79"/>
        <v/>
      </c>
      <c r="AR48" s="23" t="str">
        <f t="shared" si="79"/>
        <v/>
      </c>
      <c r="AS48" s="23" t="str">
        <f t="shared" si="79"/>
        <v/>
      </c>
      <c r="AT48" s="23" t="str">
        <f t="shared" si="79"/>
        <v/>
      </c>
      <c r="AU48" s="23" t="str">
        <f t="shared" si="79"/>
        <v/>
      </c>
      <c r="AV48" s="23" t="str">
        <f t="shared" si="79"/>
        <v/>
      </c>
      <c r="AW48" s="23" t="str">
        <f t="shared" si="79"/>
        <v/>
      </c>
      <c r="AX48" s="23" t="str">
        <f t="shared" si="79"/>
        <v/>
      </c>
      <c r="AY48" s="23" t="str">
        <f t="shared" si="79"/>
        <v/>
      </c>
      <c r="AZ48" s="23" t="str">
        <f t="shared" si="79"/>
        <v/>
      </c>
      <c r="BA48" s="23" t="str">
        <f t="shared" si="79"/>
        <v/>
      </c>
      <c r="BB48" s="23" t="str">
        <f t="shared" si="79"/>
        <v/>
      </c>
      <c r="BC48" s="23" t="str">
        <f t="shared" si="79"/>
        <v/>
      </c>
      <c r="BD48" s="23" t="str">
        <f t="shared" si="79"/>
        <v/>
      </c>
      <c r="BE48" s="23" t="str">
        <f t="shared" si="79"/>
        <v/>
      </c>
      <c r="BF48" s="23" t="str">
        <f t="shared" si="79"/>
        <v/>
      </c>
      <c r="BG48" s="23" t="str">
        <f t="shared" si="79"/>
        <v/>
      </c>
      <c r="BH48" s="23" t="str">
        <f t="shared" si="79"/>
        <v/>
      </c>
      <c r="BI48" s="23" t="str">
        <f t="shared" si="79"/>
        <v/>
      </c>
      <c r="BJ48" s="23" t="str">
        <f t="shared" si="79"/>
        <v/>
      </c>
      <c r="BK48" s="23" t="str">
        <f t="shared" si="79"/>
        <v/>
      </c>
      <c r="BL48" s="23" t="str">
        <f t="shared" si="79"/>
        <v/>
      </c>
      <c r="BM48" s="23" t="str">
        <f t="shared" si="79"/>
        <v/>
      </c>
      <c r="BN48" s="23" t="str">
        <f t="shared" si="79"/>
        <v/>
      </c>
      <c r="BO48" s="23" t="str">
        <f t="shared" si="79"/>
        <v/>
      </c>
      <c r="BP48" s="23" t="str">
        <f t="shared" ref="BP48:CY48" si="80">IF(ISNUMBER(outYear),BP40,"")</f>
        <v/>
      </c>
      <c r="BQ48" s="23" t="str">
        <f t="shared" si="80"/>
        <v/>
      </c>
      <c r="BR48" s="23" t="str">
        <f t="shared" si="80"/>
        <v/>
      </c>
      <c r="BS48" s="23" t="str">
        <f t="shared" si="80"/>
        <v/>
      </c>
      <c r="BT48" s="23" t="str">
        <f t="shared" si="80"/>
        <v/>
      </c>
      <c r="BU48" s="23" t="str">
        <f t="shared" si="80"/>
        <v/>
      </c>
      <c r="BV48" s="23" t="str">
        <f t="shared" si="80"/>
        <v/>
      </c>
      <c r="BW48" s="23" t="str">
        <f t="shared" si="80"/>
        <v/>
      </c>
      <c r="BX48" s="23" t="str">
        <f t="shared" si="80"/>
        <v/>
      </c>
      <c r="BY48" s="23" t="str">
        <f t="shared" si="80"/>
        <v/>
      </c>
      <c r="BZ48" s="23" t="str">
        <f t="shared" si="80"/>
        <v/>
      </c>
      <c r="CA48" s="23" t="str">
        <f t="shared" si="80"/>
        <v/>
      </c>
      <c r="CB48" s="23" t="str">
        <f t="shared" si="80"/>
        <v/>
      </c>
      <c r="CC48" s="23" t="str">
        <f t="shared" si="80"/>
        <v/>
      </c>
      <c r="CD48" s="23" t="str">
        <f t="shared" si="80"/>
        <v/>
      </c>
      <c r="CE48" s="23" t="str">
        <f t="shared" si="80"/>
        <v/>
      </c>
      <c r="CF48" s="23" t="str">
        <f t="shared" si="80"/>
        <v/>
      </c>
      <c r="CG48" s="23" t="str">
        <f t="shared" si="80"/>
        <v/>
      </c>
      <c r="CH48" s="23" t="str">
        <f t="shared" si="80"/>
        <v/>
      </c>
      <c r="CI48" s="23" t="str">
        <f t="shared" si="80"/>
        <v/>
      </c>
      <c r="CJ48" s="23" t="str">
        <f t="shared" si="80"/>
        <v/>
      </c>
      <c r="CK48" s="23" t="str">
        <f t="shared" si="80"/>
        <v/>
      </c>
      <c r="CL48" s="23" t="str">
        <f t="shared" si="80"/>
        <v/>
      </c>
      <c r="CM48" s="23" t="str">
        <f t="shared" si="80"/>
        <v/>
      </c>
      <c r="CN48" s="23" t="str">
        <f t="shared" si="80"/>
        <v/>
      </c>
      <c r="CO48" s="23" t="str">
        <f t="shared" si="80"/>
        <v/>
      </c>
      <c r="CP48" s="23" t="str">
        <f t="shared" si="80"/>
        <v/>
      </c>
      <c r="CQ48" s="23" t="str">
        <f t="shared" si="80"/>
        <v/>
      </c>
      <c r="CR48" s="23" t="str">
        <f t="shared" si="80"/>
        <v/>
      </c>
      <c r="CS48" s="23" t="str">
        <f t="shared" si="80"/>
        <v/>
      </c>
      <c r="CT48" s="23" t="str">
        <f t="shared" si="80"/>
        <v/>
      </c>
      <c r="CU48" s="23" t="str">
        <f t="shared" si="80"/>
        <v/>
      </c>
      <c r="CV48" s="23" t="str">
        <f t="shared" si="80"/>
        <v/>
      </c>
      <c r="CW48" s="23" t="str">
        <f t="shared" si="80"/>
        <v/>
      </c>
      <c r="CX48" s="23" t="str">
        <f t="shared" si="80"/>
        <v/>
      </c>
      <c r="CY48" s="23" t="str">
        <f t="shared" si="80"/>
        <v/>
      </c>
    </row>
    <row r="49" spans="1:256" x14ac:dyDescent="0.2">
      <c r="A49" s="8"/>
      <c r="B49" s="50" t="s">
        <v>64</v>
      </c>
      <c r="C49" s="110"/>
      <c r="D49" s="23">
        <f>IF(ISNUMBER(outYear),D50+D51+D52+D53,"")</f>
        <v>0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/>
      <c r="IR49" s="4"/>
      <c r="IS49" s="4"/>
      <c r="IT49" s="4"/>
      <c r="IU49" s="4"/>
      <c r="IV49" s="4"/>
    </row>
    <row r="50" spans="1:256" x14ac:dyDescent="0.2">
      <c r="A50" s="8"/>
      <c r="B50" s="51" t="s">
        <v>65</v>
      </c>
      <c r="C50" s="110"/>
      <c r="D50" s="23">
        <f>IF(ISNUMBER(outYear),outFedFixed+inFedIBIAmt,"")</f>
        <v>0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  <c r="IN50" s="4"/>
      <c r="IO50" s="4"/>
      <c r="IP50" s="4"/>
      <c r="IQ50" s="4"/>
      <c r="IR50" s="4"/>
      <c r="IS50" s="4"/>
      <c r="IT50" s="4"/>
      <c r="IU50" s="4"/>
      <c r="IV50" s="4"/>
    </row>
    <row r="51" spans="1:256" x14ac:dyDescent="0.2">
      <c r="A51" s="4"/>
      <c r="B51" s="51" t="s">
        <v>66</v>
      </c>
      <c r="C51" s="110"/>
      <c r="D51" s="23">
        <f>IF(ISNUMBER(outYear),outStateFixed+inStateIBIAmt,"")</f>
        <v>0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/>
      <c r="IL51" s="4"/>
      <c r="IM51" s="4"/>
      <c r="IN51" s="4"/>
      <c r="IO51" s="4"/>
      <c r="IP51" s="4"/>
      <c r="IQ51" s="4"/>
      <c r="IR51" s="4"/>
      <c r="IS51" s="4"/>
      <c r="IT51" s="4"/>
      <c r="IU51" s="4"/>
      <c r="IV51" s="4"/>
    </row>
    <row r="52" spans="1:256" x14ac:dyDescent="0.2">
      <c r="A52" s="4"/>
      <c r="B52" s="51" t="s">
        <v>67</v>
      </c>
      <c r="C52" s="110"/>
      <c r="D52" s="23">
        <f>IF(ISNUMBER(outYear),outUtilityFixed+inUtilityIBIAmt,"")</f>
        <v>0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/>
      <c r="IB52" s="4"/>
      <c r="IC52" s="4"/>
      <c r="ID52" s="4"/>
      <c r="IE52" s="4"/>
      <c r="IF52" s="4"/>
      <c r="IG52" s="4"/>
      <c r="IH52" s="4"/>
      <c r="II52" s="4"/>
      <c r="IJ52" s="4"/>
      <c r="IK52" s="4"/>
      <c r="IL52" s="4"/>
      <c r="IM52" s="4"/>
      <c r="IN52" s="4"/>
      <c r="IO52" s="4"/>
      <c r="IP52" s="4"/>
      <c r="IQ52" s="4"/>
      <c r="IR52" s="4"/>
      <c r="IS52" s="4"/>
      <c r="IT52" s="4"/>
      <c r="IU52" s="4"/>
      <c r="IV52" s="4"/>
    </row>
    <row r="53" spans="1:256" x14ac:dyDescent="0.2">
      <c r="A53" s="4"/>
      <c r="B53" s="51" t="s">
        <v>68</v>
      </c>
      <c r="C53" s="110"/>
      <c r="D53" s="23">
        <f>IF(ISNUMBER(outYear),outOtherFixed+inOtherIBIAmt,"")</f>
        <v>0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/>
      <c r="IL53" s="4"/>
      <c r="IM53" s="4"/>
      <c r="IN53" s="4"/>
      <c r="IO53" s="4"/>
      <c r="IP53" s="4"/>
      <c r="IQ53" s="4"/>
      <c r="IR53" s="4"/>
      <c r="IS53" s="4"/>
      <c r="IT53" s="4"/>
      <c r="IU53" s="4"/>
      <c r="IV53" s="4"/>
    </row>
    <row r="54" spans="1:256" x14ac:dyDescent="0.2">
      <c r="A54" s="4"/>
      <c r="B54" s="50" t="s">
        <v>69</v>
      </c>
      <c r="C54" s="110"/>
      <c r="D54" s="23">
        <f>IF(ISNUMBER(outYear),D55+D56+D57+D58,"")</f>
        <v>0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  <c r="IB54" s="4"/>
      <c r="IC54" s="4"/>
      <c r="ID54" s="4"/>
      <c r="IE54" s="4"/>
      <c r="IF54" s="4"/>
      <c r="IG54" s="4"/>
      <c r="IH54" s="4"/>
      <c r="II54" s="4"/>
      <c r="IJ54" s="4"/>
      <c r="IK54" s="4"/>
      <c r="IL54" s="4"/>
      <c r="IM54" s="4"/>
      <c r="IN54" s="4"/>
      <c r="IO54" s="4"/>
      <c r="IP54" s="4"/>
      <c r="IQ54" s="4"/>
      <c r="IR54" s="4"/>
      <c r="IS54" s="4"/>
      <c r="IT54" s="4"/>
      <c r="IU54" s="4"/>
      <c r="IV54" s="4"/>
    </row>
    <row r="55" spans="1:256" x14ac:dyDescent="0.2">
      <c r="A55" s="4"/>
      <c r="B55" s="51" t="s">
        <v>38</v>
      </c>
      <c r="C55" s="110"/>
      <c r="D55" s="23">
        <f>IF(ISNUMBER(outYear),outFedBuyDown,"")</f>
        <v>0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  <c r="IE55" s="4"/>
      <c r="IF55" s="4"/>
      <c r="IG55" s="4"/>
      <c r="IH55" s="4"/>
      <c r="II55" s="4"/>
      <c r="IJ55" s="4"/>
      <c r="IK55" s="4"/>
      <c r="IL55" s="4"/>
      <c r="IM55" s="4"/>
      <c r="IN55" s="4"/>
      <c r="IO55" s="4"/>
      <c r="IP55" s="4"/>
      <c r="IQ55" s="4"/>
      <c r="IR55" s="4"/>
      <c r="IS55" s="4"/>
      <c r="IT55" s="4"/>
      <c r="IU55" s="4"/>
      <c r="IV55" s="4"/>
    </row>
    <row r="56" spans="1:256" x14ac:dyDescent="0.2">
      <c r="A56" s="4"/>
      <c r="B56" s="51" t="s">
        <v>39</v>
      </c>
      <c r="C56" s="110"/>
      <c r="D56" s="23">
        <f>IF(ISNUMBER(outYear),outStateBuyDown,"")</f>
        <v>0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  <c r="IC56" s="4"/>
      <c r="ID56" s="4"/>
      <c r="IE56" s="4"/>
      <c r="IF56" s="4"/>
      <c r="IG56" s="4"/>
      <c r="IH56" s="4"/>
      <c r="II56" s="4"/>
      <c r="IJ56" s="4"/>
      <c r="IK56" s="4"/>
      <c r="IL56" s="4"/>
      <c r="IM56" s="4"/>
      <c r="IN56" s="4"/>
      <c r="IO56" s="4"/>
      <c r="IP56" s="4"/>
      <c r="IQ56" s="4"/>
      <c r="IR56" s="4"/>
      <c r="IS56" s="4"/>
      <c r="IT56" s="4"/>
      <c r="IU56" s="4"/>
      <c r="IV56" s="4"/>
    </row>
    <row r="57" spans="1:256" x14ac:dyDescent="0.2">
      <c r="A57" s="4"/>
      <c r="B57" s="51" t="s">
        <v>40</v>
      </c>
      <c r="C57" s="110"/>
      <c r="D57" s="23">
        <f>IF(ISNUMBER(outYear),outUtilityBuyDown,"")</f>
        <v>0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  <c r="IC57" s="4"/>
      <c r="ID57" s="4"/>
      <c r="IE57" s="4"/>
      <c r="IF57" s="4"/>
      <c r="IG57" s="4"/>
      <c r="IH57" s="4"/>
      <c r="II57" s="4"/>
      <c r="IJ57" s="4"/>
      <c r="IK57" s="4"/>
      <c r="IL57" s="4"/>
      <c r="IM57" s="4"/>
      <c r="IN57" s="4"/>
      <c r="IO57" s="4"/>
      <c r="IP57" s="4"/>
      <c r="IQ57" s="4"/>
      <c r="IR57" s="4"/>
      <c r="IS57" s="4"/>
      <c r="IT57" s="4"/>
      <c r="IU57" s="4"/>
      <c r="IV57" s="4"/>
    </row>
    <row r="58" spans="1:256" x14ac:dyDescent="0.2">
      <c r="A58" s="4"/>
      <c r="B58" s="51" t="s">
        <v>41</v>
      </c>
      <c r="C58" s="110"/>
      <c r="D58" s="23">
        <f>IF(ISNUMBER(outYear),outOtherBuyDown,"")</f>
        <v>0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  <c r="IE58" s="4"/>
      <c r="IF58" s="4"/>
      <c r="IG58" s="4"/>
      <c r="IH58" s="4"/>
      <c r="II58" s="4"/>
      <c r="IJ58" s="4"/>
      <c r="IK58" s="4"/>
      <c r="IL58" s="4"/>
      <c r="IM58" s="4"/>
      <c r="IN58" s="4"/>
      <c r="IO58" s="4"/>
      <c r="IP58" s="4"/>
      <c r="IQ58" s="4"/>
      <c r="IR58" s="4"/>
      <c r="IS58" s="4"/>
      <c r="IT58" s="4"/>
      <c r="IU58" s="4"/>
      <c r="IV58" s="4"/>
    </row>
    <row r="59" spans="1:256" x14ac:dyDescent="0.2">
      <c r="A59" s="4"/>
      <c r="B59" s="50" t="s">
        <v>70</v>
      </c>
      <c r="C59" s="110"/>
      <c r="D59" s="23">
        <f t="shared" ref="D59:AI59" si="81">IF(ISNUMBER(outYear),SUM(D60:D63),"")</f>
        <v>0</v>
      </c>
      <c r="E59" s="23">
        <f t="shared" si="81"/>
        <v>0</v>
      </c>
      <c r="F59" s="23">
        <f t="shared" si="81"/>
        <v>0</v>
      </c>
      <c r="G59" s="23">
        <f t="shared" si="81"/>
        <v>0</v>
      </c>
      <c r="H59" s="23">
        <f t="shared" si="81"/>
        <v>0</v>
      </c>
      <c r="I59" s="23">
        <f t="shared" si="81"/>
        <v>0</v>
      </c>
      <c r="J59" s="23">
        <f t="shared" si="81"/>
        <v>0</v>
      </c>
      <c r="K59" s="23">
        <f t="shared" si="81"/>
        <v>0</v>
      </c>
      <c r="L59" s="23">
        <f t="shared" si="81"/>
        <v>0</v>
      </c>
      <c r="M59" s="23">
        <f t="shared" si="81"/>
        <v>0</v>
      </c>
      <c r="N59" s="23">
        <f t="shared" si="81"/>
        <v>0</v>
      </c>
      <c r="O59" s="23">
        <f t="shared" si="81"/>
        <v>0</v>
      </c>
      <c r="P59" s="23">
        <f t="shared" si="81"/>
        <v>0</v>
      </c>
      <c r="Q59" s="23">
        <f t="shared" si="81"/>
        <v>0</v>
      </c>
      <c r="R59" s="23">
        <f t="shared" si="81"/>
        <v>0</v>
      </c>
      <c r="S59" s="23">
        <f t="shared" si="81"/>
        <v>0</v>
      </c>
      <c r="T59" s="23">
        <f t="shared" si="81"/>
        <v>0</v>
      </c>
      <c r="U59" s="23">
        <f t="shared" si="81"/>
        <v>0</v>
      </c>
      <c r="V59" s="23">
        <f t="shared" si="81"/>
        <v>0</v>
      </c>
      <c r="W59" s="23">
        <f t="shared" si="81"/>
        <v>0</v>
      </c>
      <c r="X59" s="23">
        <f t="shared" si="81"/>
        <v>0</v>
      </c>
      <c r="Y59" s="23">
        <f t="shared" si="81"/>
        <v>0</v>
      </c>
      <c r="Z59" s="23">
        <f t="shared" si="81"/>
        <v>0</v>
      </c>
      <c r="AA59" s="23">
        <f t="shared" si="81"/>
        <v>0</v>
      </c>
      <c r="AB59" s="23">
        <f t="shared" si="81"/>
        <v>0</v>
      </c>
      <c r="AC59" s="23">
        <f t="shared" si="81"/>
        <v>0</v>
      </c>
      <c r="AD59" s="23">
        <f t="shared" si="81"/>
        <v>0</v>
      </c>
      <c r="AE59" s="23">
        <f t="shared" si="81"/>
        <v>0</v>
      </c>
      <c r="AF59" s="23">
        <f t="shared" si="81"/>
        <v>0</v>
      </c>
      <c r="AG59" s="23">
        <f t="shared" si="81"/>
        <v>0</v>
      </c>
      <c r="AH59" s="23" t="str">
        <f t="shared" si="81"/>
        <v/>
      </c>
      <c r="AI59" s="23" t="str">
        <f t="shared" si="81"/>
        <v/>
      </c>
      <c r="AJ59" s="23" t="str">
        <f t="shared" ref="AJ59:BO59" si="82">IF(ISNUMBER(outYear),SUM(AJ60:AJ63),"")</f>
        <v/>
      </c>
      <c r="AK59" s="23" t="str">
        <f t="shared" si="82"/>
        <v/>
      </c>
      <c r="AL59" s="23" t="str">
        <f t="shared" si="82"/>
        <v/>
      </c>
      <c r="AM59" s="23" t="str">
        <f t="shared" si="82"/>
        <v/>
      </c>
      <c r="AN59" s="23" t="str">
        <f t="shared" si="82"/>
        <v/>
      </c>
      <c r="AO59" s="23" t="str">
        <f t="shared" si="82"/>
        <v/>
      </c>
      <c r="AP59" s="23" t="str">
        <f t="shared" si="82"/>
        <v/>
      </c>
      <c r="AQ59" s="23" t="str">
        <f t="shared" si="82"/>
        <v/>
      </c>
      <c r="AR59" s="23" t="str">
        <f t="shared" si="82"/>
        <v/>
      </c>
      <c r="AS59" s="23" t="str">
        <f t="shared" si="82"/>
        <v/>
      </c>
      <c r="AT59" s="23" t="str">
        <f t="shared" si="82"/>
        <v/>
      </c>
      <c r="AU59" s="23" t="str">
        <f t="shared" si="82"/>
        <v/>
      </c>
      <c r="AV59" s="23" t="str">
        <f t="shared" si="82"/>
        <v/>
      </c>
      <c r="AW59" s="23" t="str">
        <f t="shared" si="82"/>
        <v/>
      </c>
      <c r="AX59" s="23" t="str">
        <f t="shared" si="82"/>
        <v/>
      </c>
      <c r="AY59" s="23" t="str">
        <f t="shared" si="82"/>
        <v/>
      </c>
      <c r="AZ59" s="23" t="str">
        <f t="shared" si="82"/>
        <v/>
      </c>
      <c r="BA59" s="23" t="str">
        <f t="shared" si="82"/>
        <v/>
      </c>
      <c r="BB59" s="23" t="str">
        <f t="shared" si="82"/>
        <v/>
      </c>
      <c r="BC59" s="23" t="str">
        <f t="shared" si="82"/>
        <v/>
      </c>
      <c r="BD59" s="23" t="str">
        <f t="shared" si="82"/>
        <v/>
      </c>
      <c r="BE59" s="23" t="str">
        <f t="shared" si="82"/>
        <v/>
      </c>
      <c r="BF59" s="23" t="str">
        <f t="shared" si="82"/>
        <v/>
      </c>
      <c r="BG59" s="23" t="str">
        <f t="shared" si="82"/>
        <v/>
      </c>
      <c r="BH59" s="23" t="str">
        <f t="shared" si="82"/>
        <v/>
      </c>
      <c r="BI59" s="23" t="str">
        <f t="shared" si="82"/>
        <v/>
      </c>
      <c r="BJ59" s="23" t="str">
        <f t="shared" si="82"/>
        <v/>
      </c>
      <c r="BK59" s="23" t="str">
        <f t="shared" si="82"/>
        <v/>
      </c>
      <c r="BL59" s="23" t="str">
        <f t="shared" si="82"/>
        <v/>
      </c>
      <c r="BM59" s="23" t="str">
        <f t="shared" si="82"/>
        <v/>
      </c>
      <c r="BN59" s="23" t="str">
        <f t="shared" si="82"/>
        <v/>
      </c>
      <c r="BO59" s="23" t="str">
        <f t="shared" si="82"/>
        <v/>
      </c>
      <c r="BP59" s="23" t="str">
        <f t="shared" ref="BP59:CU59" si="83">IF(ISNUMBER(outYear),SUM(BP60:BP63),"")</f>
        <v/>
      </c>
      <c r="BQ59" s="23" t="str">
        <f t="shared" si="83"/>
        <v/>
      </c>
      <c r="BR59" s="23" t="str">
        <f t="shared" si="83"/>
        <v/>
      </c>
      <c r="BS59" s="23" t="str">
        <f t="shared" si="83"/>
        <v/>
      </c>
      <c r="BT59" s="23" t="str">
        <f t="shared" si="83"/>
        <v/>
      </c>
      <c r="BU59" s="23" t="str">
        <f t="shared" si="83"/>
        <v/>
      </c>
      <c r="BV59" s="23" t="str">
        <f t="shared" si="83"/>
        <v/>
      </c>
      <c r="BW59" s="23" t="str">
        <f t="shared" si="83"/>
        <v/>
      </c>
      <c r="BX59" s="23" t="str">
        <f t="shared" si="83"/>
        <v/>
      </c>
      <c r="BY59" s="23" t="str">
        <f t="shared" si="83"/>
        <v/>
      </c>
      <c r="BZ59" s="23" t="str">
        <f t="shared" si="83"/>
        <v/>
      </c>
      <c r="CA59" s="23" t="str">
        <f t="shared" si="83"/>
        <v/>
      </c>
      <c r="CB59" s="23" t="str">
        <f t="shared" si="83"/>
        <v/>
      </c>
      <c r="CC59" s="23" t="str">
        <f t="shared" si="83"/>
        <v/>
      </c>
      <c r="CD59" s="23" t="str">
        <f t="shared" si="83"/>
        <v/>
      </c>
      <c r="CE59" s="23" t="str">
        <f t="shared" si="83"/>
        <v/>
      </c>
      <c r="CF59" s="23" t="str">
        <f t="shared" si="83"/>
        <v/>
      </c>
      <c r="CG59" s="23" t="str">
        <f t="shared" si="83"/>
        <v/>
      </c>
      <c r="CH59" s="23" t="str">
        <f t="shared" si="83"/>
        <v/>
      </c>
      <c r="CI59" s="23" t="str">
        <f t="shared" si="83"/>
        <v/>
      </c>
      <c r="CJ59" s="23" t="str">
        <f t="shared" si="83"/>
        <v/>
      </c>
      <c r="CK59" s="23" t="str">
        <f t="shared" si="83"/>
        <v/>
      </c>
      <c r="CL59" s="23" t="str">
        <f t="shared" si="83"/>
        <v/>
      </c>
      <c r="CM59" s="23" t="str">
        <f t="shared" si="83"/>
        <v/>
      </c>
      <c r="CN59" s="23" t="str">
        <f t="shared" si="83"/>
        <v/>
      </c>
      <c r="CO59" s="23" t="str">
        <f t="shared" si="83"/>
        <v/>
      </c>
      <c r="CP59" s="23" t="str">
        <f t="shared" si="83"/>
        <v/>
      </c>
      <c r="CQ59" s="23" t="str">
        <f t="shared" si="83"/>
        <v/>
      </c>
      <c r="CR59" s="23" t="str">
        <f t="shared" si="83"/>
        <v/>
      </c>
      <c r="CS59" s="23" t="str">
        <f t="shared" si="83"/>
        <v/>
      </c>
      <c r="CT59" s="23" t="str">
        <f t="shared" si="83"/>
        <v/>
      </c>
      <c r="CU59" s="23" t="str">
        <f t="shared" si="83"/>
        <v/>
      </c>
      <c r="CV59" s="23" t="str">
        <f>IF(ISNUMBER(outYear),SUM(CV60:CV63),"")</f>
        <v/>
      </c>
      <c r="CW59" s="23" t="str">
        <f>IF(ISNUMBER(outYear),SUM(CW60:CW63),"")</f>
        <v/>
      </c>
      <c r="CX59" s="23" t="str">
        <f>IF(ISNUMBER(outYear),SUM(CX60:CX63),"")</f>
        <v/>
      </c>
      <c r="CY59" s="23" t="str">
        <f>IF(ISNUMBER(outYear),SUM(CY60:CY63),"")</f>
        <v/>
      </c>
    </row>
    <row r="60" spans="1:256" x14ac:dyDescent="0.2">
      <c r="A60" s="4"/>
      <c r="B60" s="51" t="s">
        <v>71</v>
      </c>
      <c r="C60" s="110"/>
      <c r="D60" s="23">
        <f t="shared" ref="D60:AI60" si="84">IF(ISNUMBER(outYear),IF(outYear&lt;=inFedPBITerm,+inFedPBI*(1+inFedPBIEsc/100)^(outYear-1)*outOutput,0),"")</f>
        <v>0</v>
      </c>
      <c r="E60" s="23">
        <f t="shared" si="84"/>
        <v>0</v>
      </c>
      <c r="F60" s="23">
        <f t="shared" si="84"/>
        <v>0</v>
      </c>
      <c r="G60" s="23">
        <f t="shared" si="84"/>
        <v>0</v>
      </c>
      <c r="H60" s="23">
        <f t="shared" si="84"/>
        <v>0</v>
      </c>
      <c r="I60" s="23">
        <f t="shared" si="84"/>
        <v>0</v>
      </c>
      <c r="J60" s="23">
        <f t="shared" si="84"/>
        <v>0</v>
      </c>
      <c r="K60" s="23">
        <f t="shared" si="84"/>
        <v>0</v>
      </c>
      <c r="L60" s="23">
        <f t="shared" si="84"/>
        <v>0</v>
      </c>
      <c r="M60" s="23">
        <f t="shared" si="84"/>
        <v>0</v>
      </c>
      <c r="N60" s="23">
        <f t="shared" si="84"/>
        <v>0</v>
      </c>
      <c r="O60" s="23">
        <f t="shared" si="84"/>
        <v>0</v>
      </c>
      <c r="P60" s="23">
        <f t="shared" si="84"/>
        <v>0</v>
      </c>
      <c r="Q60" s="23">
        <f t="shared" si="84"/>
        <v>0</v>
      </c>
      <c r="R60" s="23">
        <f t="shared" si="84"/>
        <v>0</v>
      </c>
      <c r="S60" s="23">
        <f t="shared" si="84"/>
        <v>0</v>
      </c>
      <c r="T60" s="23">
        <f t="shared" si="84"/>
        <v>0</v>
      </c>
      <c r="U60" s="23">
        <f t="shared" si="84"/>
        <v>0</v>
      </c>
      <c r="V60" s="23">
        <f t="shared" si="84"/>
        <v>0</v>
      </c>
      <c r="W60" s="23">
        <f t="shared" si="84"/>
        <v>0</v>
      </c>
      <c r="X60" s="23">
        <f t="shared" si="84"/>
        <v>0</v>
      </c>
      <c r="Y60" s="23">
        <f t="shared" si="84"/>
        <v>0</v>
      </c>
      <c r="Z60" s="23">
        <f t="shared" si="84"/>
        <v>0</v>
      </c>
      <c r="AA60" s="23">
        <f t="shared" si="84"/>
        <v>0</v>
      </c>
      <c r="AB60" s="23">
        <f t="shared" si="84"/>
        <v>0</v>
      </c>
      <c r="AC60" s="23">
        <f t="shared" si="84"/>
        <v>0</v>
      </c>
      <c r="AD60" s="23">
        <f t="shared" si="84"/>
        <v>0</v>
      </c>
      <c r="AE60" s="23">
        <f t="shared" si="84"/>
        <v>0</v>
      </c>
      <c r="AF60" s="23">
        <f t="shared" si="84"/>
        <v>0</v>
      </c>
      <c r="AG60" s="23">
        <f t="shared" si="84"/>
        <v>0</v>
      </c>
      <c r="AH60" s="23" t="str">
        <f t="shared" si="84"/>
        <v/>
      </c>
      <c r="AI60" s="23" t="str">
        <f t="shared" si="84"/>
        <v/>
      </c>
      <c r="AJ60" s="23" t="str">
        <f t="shared" ref="AJ60:BO60" si="85">IF(ISNUMBER(outYear),IF(outYear&lt;=inFedPBITerm,+inFedPBI*(1+inFedPBIEsc/100)^(outYear-1)*outOutput,0),"")</f>
        <v/>
      </c>
      <c r="AK60" s="23" t="str">
        <f t="shared" si="85"/>
        <v/>
      </c>
      <c r="AL60" s="23" t="str">
        <f t="shared" si="85"/>
        <v/>
      </c>
      <c r="AM60" s="23" t="str">
        <f t="shared" si="85"/>
        <v/>
      </c>
      <c r="AN60" s="23" t="str">
        <f t="shared" si="85"/>
        <v/>
      </c>
      <c r="AO60" s="23" t="str">
        <f t="shared" si="85"/>
        <v/>
      </c>
      <c r="AP60" s="23" t="str">
        <f t="shared" si="85"/>
        <v/>
      </c>
      <c r="AQ60" s="23" t="str">
        <f t="shared" si="85"/>
        <v/>
      </c>
      <c r="AR60" s="23" t="str">
        <f t="shared" si="85"/>
        <v/>
      </c>
      <c r="AS60" s="23" t="str">
        <f t="shared" si="85"/>
        <v/>
      </c>
      <c r="AT60" s="23" t="str">
        <f t="shared" si="85"/>
        <v/>
      </c>
      <c r="AU60" s="23" t="str">
        <f t="shared" si="85"/>
        <v/>
      </c>
      <c r="AV60" s="23" t="str">
        <f t="shared" si="85"/>
        <v/>
      </c>
      <c r="AW60" s="23" t="str">
        <f t="shared" si="85"/>
        <v/>
      </c>
      <c r="AX60" s="23" t="str">
        <f t="shared" si="85"/>
        <v/>
      </c>
      <c r="AY60" s="23" t="str">
        <f t="shared" si="85"/>
        <v/>
      </c>
      <c r="AZ60" s="23" t="str">
        <f t="shared" si="85"/>
        <v/>
      </c>
      <c r="BA60" s="23" t="str">
        <f t="shared" si="85"/>
        <v/>
      </c>
      <c r="BB60" s="23" t="str">
        <f t="shared" si="85"/>
        <v/>
      </c>
      <c r="BC60" s="23" t="str">
        <f t="shared" si="85"/>
        <v/>
      </c>
      <c r="BD60" s="23" t="str">
        <f t="shared" si="85"/>
        <v/>
      </c>
      <c r="BE60" s="23" t="str">
        <f t="shared" si="85"/>
        <v/>
      </c>
      <c r="BF60" s="23" t="str">
        <f t="shared" si="85"/>
        <v/>
      </c>
      <c r="BG60" s="23" t="str">
        <f t="shared" si="85"/>
        <v/>
      </c>
      <c r="BH60" s="23" t="str">
        <f t="shared" si="85"/>
        <v/>
      </c>
      <c r="BI60" s="23" t="str">
        <f t="shared" si="85"/>
        <v/>
      </c>
      <c r="BJ60" s="23" t="str">
        <f t="shared" si="85"/>
        <v/>
      </c>
      <c r="BK60" s="23" t="str">
        <f t="shared" si="85"/>
        <v/>
      </c>
      <c r="BL60" s="23" t="str">
        <f t="shared" si="85"/>
        <v/>
      </c>
      <c r="BM60" s="23" t="str">
        <f t="shared" si="85"/>
        <v/>
      </c>
      <c r="BN60" s="23" t="str">
        <f t="shared" si="85"/>
        <v/>
      </c>
      <c r="BO60" s="23" t="str">
        <f t="shared" si="85"/>
        <v/>
      </c>
      <c r="BP60" s="23" t="str">
        <f t="shared" ref="BP60:CY60" si="86">IF(ISNUMBER(outYear),IF(outYear&lt;=inFedPBITerm,+inFedPBI*(1+inFedPBIEsc/100)^(outYear-1)*outOutput,0),"")</f>
        <v/>
      </c>
      <c r="BQ60" s="23" t="str">
        <f t="shared" si="86"/>
        <v/>
      </c>
      <c r="BR60" s="23" t="str">
        <f t="shared" si="86"/>
        <v/>
      </c>
      <c r="BS60" s="23" t="str">
        <f t="shared" si="86"/>
        <v/>
      </c>
      <c r="BT60" s="23" t="str">
        <f t="shared" si="86"/>
        <v/>
      </c>
      <c r="BU60" s="23" t="str">
        <f t="shared" si="86"/>
        <v/>
      </c>
      <c r="BV60" s="23" t="str">
        <f t="shared" si="86"/>
        <v/>
      </c>
      <c r="BW60" s="23" t="str">
        <f t="shared" si="86"/>
        <v/>
      </c>
      <c r="BX60" s="23" t="str">
        <f t="shared" si="86"/>
        <v/>
      </c>
      <c r="BY60" s="23" t="str">
        <f t="shared" si="86"/>
        <v/>
      </c>
      <c r="BZ60" s="23" t="str">
        <f t="shared" si="86"/>
        <v/>
      </c>
      <c r="CA60" s="23" t="str">
        <f t="shared" si="86"/>
        <v/>
      </c>
      <c r="CB60" s="23" t="str">
        <f t="shared" si="86"/>
        <v/>
      </c>
      <c r="CC60" s="23" t="str">
        <f t="shared" si="86"/>
        <v/>
      </c>
      <c r="CD60" s="23" t="str">
        <f t="shared" si="86"/>
        <v/>
      </c>
      <c r="CE60" s="23" t="str">
        <f t="shared" si="86"/>
        <v/>
      </c>
      <c r="CF60" s="23" t="str">
        <f t="shared" si="86"/>
        <v/>
      </c>
      <c r="CG60" s="23" t="str">
        <f t="shared" si="86"/>
        <v/>
      </c>
      <c r="CH60" s="23" t="str">
        <f t="shared" si="86"/>
        <v/>
      </c>
      <c r="CI60" s="23" t="str">
        <f t="shared" si="86"/>
        <v/>
      </c>
      <c r="CJ60" s="23" t="str">
        <f t="shared" si="86"/>
        <v/>
      </c>
      <c r="CK60" s="23" t="str">
        <f t="shared" si="86"/>
        <v/>
      </c>
      <c r="CL60" s="23" t="str">
        <f t="shared" si="86"/>
        <v/>
      </c>
      <c r="CM60" s="23" t="str">
        <f t="shared" si="86"/>
        <v/>
      </c>
      <c r="CN60" s="23" t="str">
        <f t="shared" si="86"/>
        <v/>
      </c>
      <c r="CO60" s="23" t="str">
        <f t="shared" si="86"/>
        <v/>
      </c>
      <c r="CP60" s="23" t="str">
        <f t="shared" si="86"/>
        <v/>
      </c>
      <c r="CQ60" s="23" t="str">
        <f t="shared" si="86"/>
        <v/>
      </c>
      <c r="CR60" s="23" t="str">
        <f t="shared" si="86"/>
        <v/>
      </c>
      <c r="CS60" s="23" t="str">
        <f t="shared" si="86"/>
        <v/>
      </c>
      <c r="CT60" s="23" t="str">
        <f t="shared" si="86"/>
        <v/>
      </c>
      <c r="CU60" s="23" t="str">
        <f t="shared" si="86"/>
        <v/>
      </c>
      <c r="CV60" s="23" t="str">
        <f t="shared" si="86"/>
        <v/>
      </c>
      <c r="CW60" s="23" t="str">
        <f t="shared" si="86"/>
        <v/>
      </c>
      <c r="CX60" s="23" t="str">
        <f t="shared" si="86"/>
        <v/>
      </c>
      <c r="CY60" s="23" t="str">
        <f t="shared" si="86"/>
        <v/>
      </c>
    </row>
    <row r="61" spans="1:256" x14ac:dyDescent="0.2">
      <c r="A61" s="4"/>
      <c r="B61" s="51" t="s">
        <v>72</v>
      </c>
      <c r="C61" s="110"/>
      <c r="D61" s="23">
        <f t="shared" ref="D61:AI61" si="87">IF(ISNUMBER(outYear),IF(outYear&lt;=inStatePBITerm,+inStatePBI*(1+inStatePBIEsc/100)^(outYear-1)*outOutput,0),"")</f>
        <v>0</v>
      </c>
      <c r="E61" s="23">
        <f t="shared" si="87"/>
        <v>0</v>
      </c>
      <c r="F61" s="23">
        <f t="shared" si="87"/>
        <v>0</v>
      </c>
      <c r="G61" s="23">
        <f t="shared" si="87"/>
        <v>0</v>
      </c>
      <c r="H61" s="23">
        <f t="shared" si="87"/>
        <v>0</v>
      </c>
      <c r="I61" s="23">
        <f t="shared" si="87"/>
        <v>0</v>
      </c>
      <c r="J61" s="23">
        <f t="shared" si="87"/>
        <v>0</v>
      </c>
      <c r="K61" s="23">
        <f t="shared" si="87"/>
        <v>0</v>
      </c>
      <c r="L61" s="23">
        <f t="shared" si="87"/>
        <v>0</v>
      </c>
      <c r="M61" s="23">
        <f t="shared" si="87"/>
        <v>0</v>
      </c>
      <c r="N61" s="23">
        <f t="shared" si="87"/>
        <v>0</v>
      </c>
      <c r="O61" s="23">
        <f t="shared" si="87"/>
        <v>0</v>
      </c>
      <c r="P61" s="23">
        <f t="shared" si="87"/>
        <v>0</v>
      </c>
      <c r="Q61" s="23">
        <f t="shared" si="87"/>
        <v>0</v>
      </c>
      <c r="R61" s="23">
        <f t="shared" si="87"/>
        <v>0</v>
      </c>
      <c r="S61" s="23">
        <f t="shared" si="87"/>
        <v>0</v>
      </c>
      <c r="T61" s="23">
        <f t="shared" si="87"/>
        <v>0</v>
      </c>
      <c r="U61" s="23">
        <f t="shared" si="87"/>
        <v>0</v>
      </c>
      <c r="V61" s="23">
        <f t="shared" si="87"/>
        <v>0</v>
      </c>
      <c r="W61" s="23">
        <f t="shared" si="87"/>
        <v>0</v>
      </c>
      <c r="X61" s="23">
        <f t="shared" si="87"/>
        <v>0</v>
      </c>
      <c r="Y61" s="23">
        <f t="shared" si="87"/>
        <v>0</v>
      </c>
      <c r="Z61" s="23">
        <f t="shared" si="87"/>
        <v>0</v>
      </c>
      <c r="AA61" s="23">
        <f t="shared" si="87"/>
        <v>0</v>
      </c>
      <c r="AB61" s="23">
        <f t="shared" si="87"/>
        <v>0</v>
      </c>
      <c r="AC61" s="23">
        <f t="shared" si="87"/>
        <v>0</v>
      </c>
      <c r="AD61" s="23">
        <f t="shared" si="87"/>
        <v>0</v>
      </c>
      <c r="AE61" s="23">
        <f t="shared" si="87"/>
        <v>0</v>
      </c>
      <c r="AF61" s="23">
        <f t="shared" si="87"/>
        <v>0</v>
      </c>
      <c r="AG61" s="23">
        <f t="shared" si="87"/>
        <v>0</v>
      </c>
      <c r="AH61" s="23" t="str">
        <f t="shared" si="87"/>
        <v/>
      </c>
      <c r="AI61" s="23" t="str">
        <f t="shared" si="87"/>
        <v/>
      </c>
      <c r="AJ61" s="23" t="str">
        <f t="shared" ref="AJ61:BO61" si="88">IF(ISNUMBER(outYear),IF(outYear&lt;=inStatePBITerm,+inStatePBI*(1+inStatePBIEsc/100)^(outYear-1)*outOutput,0),"")</f>
        <v/>
      </c>
      <c r="AK61" s="23" t="str">
        <f t="shared" si="88"/>
        <v/>
      </c>
      <c r="AL61" s="23" t="str">
        <f t="shared" si="88"/>
        <v/>
      </c>
      <c r="AM61" s="23" t="str">
        <f t="shared" si="88"/>
        <v/>
      </c>
      <c r="AN61" s="23" t="str">
        <f t="shared" si="88"/>
        <v/>
      </c>
      <c r="AO61" s="23" t="str">
        <f t="shared" si="88"/>
        <v/>
      </c>
      <c r="AP61" s="23" t="str">
        <f t="shared" si="88"/>
        <v/>
      </c>
      <c r="AQ61" s="23" t="str">
        <f t="shared" si="88"/>
        <v/>
      </c>
      <c r="AR61" s="23" t="str">
        <f t="shared" si="88"/>
        <v/>
      </c>
      <c r="AS61" s="23" t="str">
        <f t="shared" si="88"/>
        <v/>
      </c>
      <c r="AT61" s="23" t="str">
        <f t="shared" si="88"/>
        <v/>
      </c>
      <c r="AU61" s="23" t="str">
        <f t="shared" si="88"/>
        <v/>
      </c>
      <c r="AV61" s="23" t="str">
        <f t="shared" si="88"/>
        <v/>
      </c>
      <c r="AW61" s="23" t="str">
        <f t="shared" si="88"/>
        <v/>
      </c>
      <c r="AX61" s="23" t="str">
        <f t="shared" si="88"/>
        <v/>
      </c>
      <c r="AY61" s="23" t="str">
        <f t="shared" si="88"/>
        <v/>
      </c>
      <c r="AZ61" s="23" t="str">
        <f t="shared" si="88"/>
        <v/>
      </c>
      <c r="BA61" s="23" t="str">
        <f t="shared" si="88"/>
        <v/>
      </c>
      <c r="BB61" s="23" t="str">
        <f t="shared" si="88"/>
        <v/>
      </c>
      <c r="BC61" s="23" t="str">
        <f t="shared" si="88"/>
        <v/>
      </c>
      <c r="BD61" s="23" t="str">
        <f t="shared" si="88"/>
        <v/>
      </c>
      <c r="BE61" s="23" t="str">
        <f t="shared" si="88"/>
        <v/>
      </c>
      <c r="BF61" s="23" t="str">
        <f t="shared" si="88"/>
        <v/>
      </c>
      <c r="BG61" s="23" t="str">
        <f t="shared" si="88"/>
        <v/>
      </c>
      <c r="BH61" s="23" t="str">
        <f t="shared" si="88"/>
        <v/>
      </c>
      <c r="BI61" s="23" t="str">
        <f t="shared" si="88"/>
        <v/>
      </c>
      <c r="BJ61" s="23" t="str">
        <f t="shared" si="88"/>
        <v/>
      </c>
      <c r="BK61" s="23" t="str">
        <f t="shared" si="88"/>
        <v/>
      </c>
      <c r="BL61" s="23" t="str">
        <f t="shared" si="88"/>
        <v/>
      </c>
      <c r="BM61" s="23" t="str">
        <f t="shared" si="88"/>
        <v/>
      </c>
      <c r="BN61" s="23" t="str">
        <f t="shared" si="88"/>
        <v/>
      </c>
      <c r="BO61" s="23" t="str">
        <f t="shared" si="88"/>
        <v/>
      </c>
      <c r="BP61" s="23" t="str">
        <f t="shared" ref="BP61:CY61" si="89">IF(ISNUMBER(outYear),IF(outYear&lt;=inStatePBITerm,+inStatePBI*(1+inStatePBIEsc/100)^(outYear-1)*outOutput,0),"")</f>
        <v/>
      </c>
      <c r="BQ61" s="23" t="str">
        <f t="shared" si="89"/>
        <v/>
      </c>
      <c r="BR61" s="23" t="str">
        <f t="shared" si="89"/>
        <v/>
      </c>
      <c r="BS61" s="23" t="str">
        <f t="shared" si="89"/>
        <v/>
      </c>
      <c r="BT61" s="23" t="str">
        <f t="shared" si="89"/>
        <v/>
      </c>
      <c r="BU61" s="23" t="str">
        <f t="shared" si="89"/>
        <v/>
      </c>
      <c r="BV61" s="23" t="str">
        <f t="shared" si="89"/>
        <v/>
      </c>
      <c r="BW61" s="23" t="str">
        <f t="shared" si="89"/>
        <v/>
      </c>
      <c r="BX61" s="23" t="str">
        <f t="shared" si="89"/>
        <v/>
      </c>
      <c r="BY61" s="23" t="str">
        <f t="shared" si="89"/>
        <v/>
      </c>
      <c r="BZ61" s="23" t="str">
        <f t="shared" si="89"/>
        <v/>
      </c>
      <c r="CA61" s="23" t="str">
        <f t="shared" si="89"/>
        <v/>
      </c>
      <c r="CB61" s="23" t="str">
        <f t="shared" si="89"/>
        <v/>
      </c>
      <c r="CC61" s="23" t="str">
        <f t="shared" si="89"/>
        <v/>
      </c>
      <c r="CD61" s="23" t="str">
        <f t="shared" si="89"/>
        <v/>
      </c>
      <c r="CE61" s="23" t="str">
        <f t="shared" si="89"/>
        <v/>
      </c>
      <c r="CF61" s="23" t="str">
        <f t="shared" si="89"/>
        <v/>
      </c>
      <c r="CG61" s="23" t="str">
        <f t="shared" si="89"/>
        <v/>
      </c>
      <c r="CH61" s="23" t="str">
        <f t="shared" si="89"/>
        <v/>
      </c>
      <c r="CI61" s="23" t="str">
        <f t="shared" si="89"/>
        <v/>
      </c>
      <c r="CJ61" s="23" t="str">
        <f t="shared" si="89"/>
        <v/>
      </c>
      <c r="CK61" s="23" t="str">
        <f t="shared" si="89"/>
        <v/>
      </c>
      <c r="CL61" s="23" t="str">
        <f t="shared" si="89"/>
        <v/>
      </c>
      <c r="CM61" s="23" t="str">
        <f t="shared" si="89"/>
        <v/>
      </c>
      <c r="CN61" s="23" t="str">
        <f t="shared" si="89"/>
        <v/>
      </c>
      <c r="CO61" s="23" t="str">
        <f t="shared" si="89"/>
        <v/>
      </c>
      <c r="CP61" s="23" t="str">
        <f t="shared" si="89"/>
        <v/>
      </c>
      <c r="CQ61" s="23" t="str">
        <f t="shared" si="89"/>
        <v/>
      </c>
      <c r="CR61" s="23" t="str">
        <f t="shared" si="89"/>
        <v/>
      </c>
      <c r="CS61" s="23" t="str">
        <f t="shared" si="89"/>
        <v/>
      </c>
      <c r="CT61" s="23" t="str">
        <f t="shared" si="89"/>
        <v/>
      </c>
      <c r="CU61" s="23" t="str">
        <f t="shared" si="89"/>
        <v/>
      </c>
      <c r="CV61" s="23" t="str">
        <f t="shared" si="89"/>
        <v/>
      </c>
      <c r="CW61" s="23" t="str">
        <f t="shared" si="89"/>
        <v/>
      </c>
      <c r="CX61" s="23" t="str">
        <f t="shared" si="89"/>
        <v/>
      </c>
      <c r="CY61" s="23" t="str">
        <f t="shared" si="89"/>
        <v/>
      </c>
    </row>
    <row r="62" spans="1:256" x14ac:dyDescent="0.2">
      <c r="A62" s="4"/>
      <c r="B62" s="51" t="s">
        <v>73</v>
      </c>
      <c r="C62" s="110"/>
      <c r="D62" s="23">
        <f t="shared" ref="D62:AI62" si="90">IF(ISNUMBER(outYear),IF(outYear&lt;=inUtilityPBITerm,+inUtilityPBI*(1+inUtilityPBIEsc/100)^(outYear-1)*outOutput,0),"")</f>
        <v>0</v>
      </c>
      <c r="E62" s="23">
        <f t="shared" si="90"/>
        <v>0</v>
      </c>
      <c r="F62" s="23">
        <f t="shared" si="90"/>
        <v>0</v>
      </c>
      <c r="G62" s="23">
        <f t="shared" si="90"/>
        <v>0</v>
      </c>
      <c r="H62" s="23">
        <f t="shared" si="90"/>
        <v>0</v>
      </c>
      <c r="I62" s="23">
        <f t="shared" si="90"/>
        <v>0</v>
      </c>
      <c r="J62" s="23">
        <f t="shared" si="90"/>
        <v>0</v>
      </c>
      <c r="K62" s="23">
        <f t="shared" si="90"/>
        <v>0</v>
      </c>
      <c r="L62" s="23">
        <f t="shared" si="90"/>
        <v>0</v>
      </c>
      <c r="M62" s="23">
        <f t="shared" si="90"/>
        <v>0</v>
      </c>
      <c r="N62" s="23">
        <f t="shared" si="90"/>
        <v>0</v>
      </c>
      <c r="O62" s="23">
        <f t="shared" si="90"/>
        <v>0</v>
      </c>
      <c r="P62" s="23">
        <f t="shared" si="90"/>
        <v>0</v>
      </c>
      <c r="Q62" s="23">
        <f t="shared" si="90"/>
        <v>0</v>
      </c>
      <c r="R62" s="23">
        <f t="shared" si="90"/>
        <v>0</v>
      </c>
      <c r="S62" s="23">
        <f t="shared" si="90"/>
        <v>0</v>
      </c>
      <c r="T62" s="23">
        <f t="shared" si="90"/>
        <v>0</v>
      </c>
      <c r="U62" s="23">
        <f t="shared" si="90"/>
        <v>0</v>
      </c>
      <c r="V62" s="23">
        <f t="shared" si="90"/>
        <v>0</v>
      </c>
      <c r="W62" s="23">
        <f t="shared" si="90"/>
        <v>0</v>
      </c>
      <c r="X62" s="23">
        <f t="shared" si="90"/>
        <v>0</v>
      </c>
      <c r="Y62" s="23">
        <f t="shared" si="90"/>
        <v>0</v>
      </c>
      <c r="Z62" s="23">
        <f t="shared" si="90"/>
        <v>0</v>
      </c>
      <c r="AA62" s="23">
        <f t="shared" si="90"/>
        <v>0</v>
      </c>
      <c r="AB62" s="23">
        <f t="shared" si="90"/>
        <v>0</v>
      </c>
      <c r="AC62" s="23">
        <f t="shared" si="90"/>
        <v>0</v>
      </c>
      <c r="AD62" s="23">
        <f t="shared" si="90"/>
        <v>0</v>
      </c>
      <c r="AE62" s="23">
        <f t="shared" si="90"/>
        <v>0</v>
      </c>
      <c r="AF62" s="23">
        <f t="shared" si="90"/>
        <v>0</v>
      </c>
      <c r="AG62" s="23">
        <f t="shared" si="90"/>
        <v>0</v>
      </c>
      <c r="AH62" s="23" t="str">
        <f t="shared" si="90"/>
        <v/>
      </c>
      <c r="AI62" s="23" t="str">
        <f t="shared" si="90"/>
        <v/>
      </c>
      <c r="AJ62" s="23" t="str">
        <f t="shared" ref="AJ62:BO62" si="91">IF(ISNUMBER(outYear),IF(outYear&lt;=inUtilityPBITerm,+inUtilityPBI*(1+inUtilityPBIEsc/100)^(outYear-1)*outOutput,0),"")</f>
        <v/>
      </c>
      <c r="AK62" s="23" t="str">
        <f t="shared" si="91"/>
        <v/>
      </c>
      <c r="AL62" s="23" t="str">
        <f t="shared" si="91"/>
        <v/>
      </c>
      <c r="AM62" s="23" t="str">
        <f t="shared" si="91"/>
        <v/>
      </c>
      <c r="AN62" s="23" t="str">
        <f t="shared" si="91"/>
        <v/>
      </c>
      <c r="AO62" s="23" t="str">
        <f t="shared" si="91"/>
        <v/>
      </c>
      <c r="AP62" s="23" t="str">
        <f t="shared" si="91"/>
        <v/>
      </c>
      <c r="AQ62" s="23" t="str">
        <f t="shared" si="91"/>
        <v/>
      </c>
      <c r="AR62" s="23" t="str">
        <f t="shared" si="91"/>
        <v/>
      </c>
      <c r="AS62" s="23" t="str">
        <f t="shared" si="91"/>
        <v/>
      </c>
      <c r="AT62" s="23" t="str">
        <f t="shared" si="91"/>
        <v/>
      </c>
      <c r="AU62" s="23" t="str">
        <f t="shared" si="91"/>
        <v/>
      </c>
      <c r="AV62" s="23" t="str">
        <f t="shared" si="91"/>
        <v/>
      </c>
      <c r="AW62" s="23" t="str">
        <f t="shared" si="91"/>
        <v/>
      </c>
      <c r="AX62" s="23" t="str">
        <f t="shared" si="91"/>
        <v/>
      </c>
      <c r="AY62" s="23" t="str">
        <f t="shared" si="91"/>
        <v/>
      </c>
      <c r="AZ62" s="23" t="str">
        <f t="shared" si="91"/>
        <v/>
      </c>
      <c r="BA62" s="23" t="str">
        <f t="shared" si="91"/>
        <v/>
      </c>
      <c r="BB62" s="23" t="str">
        <f t="shared" si="91"/>
        <v/>
      </c>
      <c r="BC62" s="23" t="str">
        <f t="shared" si="91"/>
        <v/>
      </c>
      <c r="BD62" s="23" t="str">
        <f t="shared" si="91"/>
        <v/>
      </c>
      <c r="BE62" s="23" t="str">
        <f t="shared" si="91"/>
        <v/>
      </c>
      <c r="BF62" s="23" t="str">
        <f t="shared" si="91"/>
        <v/>
      </c>
      <c r="BG62" s="23" t="str">
        <f t="shared" si="91"/>
        <v/>
      </c>
      <c r="BH62" s="23" t="str">
        <f t="shared" si="91"/>
        <v/>
      </c>
      <c r="BI62" s="23" t="str">
        <f t="shared" si="91"/>
        <v/>
      </c>
      <c r="BJ62" s="23" t="str">
        <f t="shared" si="91"/>
        <v/>
      </c>
      <c r="BK62" s="23" t="str">
        <f t="shared" si="91"/>
        <v/>
      </c>
      <c r="BL62" s="23" t="str">
        <f t="shared" si="91"/>
        <v/>
      </c>
      <c r="BM62" s="23" t="str">
        <f t="shared" si="91"/>
        <v/>
      </c>
      <c r="BN62" s="23" t="str">
        <f t="shared" si="91"/>
        <v/>
      </c>
      <c r="BO62" s="23" t="str">
        <f t="shared" si="91"/>
        <v/>
      </c>
      <c r="BP62" s="23" t="str">
        <f t="shared" ref="BP62:CY62" si="92">IF(ISNUMBER(outYear),IF(outYear&lt;=inUtilityPBITerm,+inUtilityPBI*(1+inUtilityPBIEsc/100)^(outYear-1)*outOutput,0),"")</f>
        <v/>
      </c>
      <c r="BQ62" s="23" t="str">
        <f t="shared" si="92"/>
        <v/>
      </c>
      <c r="BR62" s="23" t="str">
        <f t="shared" si="92"/>
        <v/>
      </c>
      <c r="BS62" s="23" t="str">
        <f t="shared" si="92"/>
        <v/>
      </c>
      <c r="BT62" s="23" t="str">
        <f t="shared" si="92"/>
        <v/>
      </c>
      <c r="BU62" s="23" t="str">
        <f t="shared" si="92"/>
        <v/>
      </c>
      <c r="BV62" s="23" t="str">
        <f t="shared" si="92"/>
        <v/>
      </c>
      <c r="BW62" s="23" t="str">
        <f t="shared" si="92"/>
        <v/>
      </c>
      <c r="BX62" s="23" t="str">
        <f t="shared" si="92"/>
        <v/>
      </c>
      <c r="BY62" s="23" t="str">
        <f t="shared" si="92"/>
        <v/>
      </c>
      <c r="BZ62" s="23" t="str">
        <f t="shared" si="92"/>
        <v/>
      </c>
      <c r="CA62" s="23" t="str">
        <f t="shared" si="92"/>
        <v/>
      </c>
      <c r="CB62" s="23" t="str">
        <f t="shared" si="92"/>
        <v/>
      </c>
      <c r="CC62" s="23" t="str">
        <f t="shared" si="92"/>
        <v/>
      </c>
      <c r="CD62" s="23" t="str">
        <f t="shared" si="92"/>
        <v/>
      </c>
      <c r="CE62" s="23" t="str">
        <f t="shared" si="92"/>
        <v/>
      </c>
      <c r="CF62" s="23" t="str">
        <f t="shared" si="92"/>
        <v/>
      </c>
      <c r="CG62" s="23" t="str">
        <f t="shared" si="92"/>
        <v/>
      </c>
      <c r="CH62" s="23" t="str">
        <f t="shared" si="92"/>
        <v/>
      </c>
      <c r="CI62" s="23" t="str">
        <f t="shared" si="92"/>
        <v/>
      </c>
      <c r="CJ62" s="23" t="str">
        <f t="shared" si="92"/>
        <v/>
      </c>
      <c r="CK62" s="23" t="str">
        <f t="shared" si="92"/>
        <v/>
      </c>
      <c r="CL62" s="23" t="str">
        <f t="shared" si="92"/>
        <v/>
      </c>
      <c r="CM62" s="23" t="str">
        <f t="shared" si="92"/>
        <v/>
      </c>
      <c r="CN62" s="23" t="str">
        <f t="shared" si="92"/>
        <v/>
      </c>
      <c r="CO62" s="23" t="str">
        <f t="shared" si="92"/>
        <v/>
      </c>
      <c r="CP62" s="23" t="str">
        <f t="shared" si="92"/>
        <v/>
      </c>
      <c r="CQ62" s="23" t="str">
        <f t="shared" si="92"/>
        <v/>
      </c>
      <c r="CR62" s="23" t="str">
        <f t="shared" si="92"/>
        <v/>
      </c>
      <c r="CS62" s="23" t="str">
        <f t="shared" si="92"/>
        <v/>
      </c>
      <c r="CT62" s="23" t="str">
        <f t="shared" si="92"/>
        <v/>
      </c>
      <c r="CU62" s="23" t="str">
        <f t="shared" si="92"/>
        <v/>
      </c>
      <c r="CV62" s="23" t="str">
        <f t="shared" si="92"/>
        <v/>
      </c>
      <c r="CW62" s="23" t="str">
        <f t="shared" si="92"/>
        <v/>
      </c>
      <c r="CX62" s="23" t="str">
        <f t="shared" si="92"/>
        <v/>
      </c>
      <c r="CY62" s="23" t="str">
        <f t="shared" si="92"/>
        <v/>
      </c>
    </row>
    <row r="63" spans="1:256" x14ac:dyDescent="0.2">
      <c r="A63" s="4"/>
      <c r="B63" s="51" t="s">
        <v>74</v>
      </c>
      <c r="C63" s="110"/>
      <c r="D63" s="23">
        <f t="shared" ref="D63:AI63" si="93">IF(ISNUMBER(outYear),IF(outYear&lt;=inOtherPBITerm,+inOtherPBI*(1+inOtherPBIEsc/100)^(outYear-1)*outOutput,0),"")</f>
        <v>0</v>
      </c>
      <c r="E63" s="23">
        <f t="shared" si="93"/>
        <v>0</v>
      </c>
      <c r="F63" s="23">
        <f t="shared" si="93"/>
        <v>0</v>
      </c>
      <c r="G63" s="23">
        <f t="shared" si="93"/>
        <v>0</v>
      </c>
      <c r="H63" s="23">
        <f t="shared" si="93"/>
        <v>0</v>
      </c>
      <c r="I63" s="23">
        <f t="shared" si="93"/>
        <v>0</v>
      </c>
      <c r="J63" s="23">
        <f t="shared" si="93"/>
        <v>0</v>
      </c>
      <c r="K63" s="23">
        <f t="shared" si="93"/>
        <v>0</v>
      </c>
      <c r="L63" s="23">
        <f t="shared" si="93"/>
        <v>0</v>
      </c>
      <c r="M63" s="23">
        <f t="shared" si="93"/>
        <v>0</v>
      </c>
      <c r="N63" s="23">
        <f t="shared" si="93"/>
        <v>0</v>
      </c>
      <c r="O63" s="23">
        <f t="shared" si="93"/>
        <v>0</v>
      </c>
      <c r="P63" s="23">
        <f t="shared" si="93"/>
        <v>0</v>
      </c>
      <c r="Q63" s="23">
        <f t="shared" si="93"/>
        <v>0</v>
      </c>
      <c r="R63" s="23">
        <f t="shared" si="93"/>
        <v>0</v>
      </c>
      <c r="S63" s="23">
        <f t="shared" si="93"/>
        <v>0</v>
      </c>
      <c r="T63" s="23">
        <f t="shared" si="93"/>
        <v>0</v>
      </c>
      <c r="U63" s="23">
        <f t="shared" si="93"/>
        <v>0</v>
      </c>
      <c r="V63" s="23">
        <f t="shared" si="93"/>
        <v>0</v>
      </c>
      <c r="W63" s="23">
        <f t="shared" si="93"/>
        <v>0</v>
      </c>
      <c r="X63" s="23">
        <f t="shared" si="93"/>
        <v>0</v>
      </c>
      <c r="Y63" s="23">
        <f t="shared" si="93"/>
        <v>0</v>
      </c>
      <c r="Z63" s="23">
        <f t="shared" si="93"/>
        <v>0</v>
      </c>
      <c r="AA63" s="23">
        <f t="shared" si="93"/>
        <v>0</v>
      </c>
      <c r="AB63" s="23">
        <f t="shared" si="93"/>
        <v>0</v>
      </c>
      <c r="AC63" s="23">
        <f t="shared" si="93"/>
        <v>0</v>
      </c>
      <c r="AD63" s="23">
        <f t="shared" si="93"/>
        <v>0</v>
      </c>
      <c r="AE63" s="23">
        <f t="shared" si="93"/>
        <v>0</v>
      </c>
      <c r="AF63" s="23">
        <f t="shared" si="93"/>
        <v>0</v>
      </c>
      <c r="AG63" s="23">
        <f t="shared" si="93"/>
        <v>0</v>
      </c>
      <c r="AH63" s="23" t="str">
        <f t="shared" si="93"/>
        <v/>
      </c>
      <c r="AI63" s="23" t="str">
        <f t="shared" si="93"/>
        <v/>
      </c>
      <c r="AJ63" s="23" t="str">
        <f t="shared" ref="AJ63:BO63" si="94">IF(ISNUMBER(outYear),IF(outYear&lt;=inOtherPBITerm,+inOtherPBI*(1+inOtherPBIEsc/100)^(outYear-1)*outOutput,0),"")</f>
        <v/>
      </c>
      <c r="AK63" s="23" t="str">
        <f t="shared" si="94"/>
        <v/>
      </c>
      <c r="AL63" s="23" t="str">
        <f t="shared" si="94"/>
        <v/>
      </c>
      <c r="AM63" s="23" t="str">
        <f t="shared" si="94"/>
        <v/>
      </c>
      <c r="AN63" s="23" t="str">
        <f t="shared" si="94"/>
        <v/>
      </c>
      <c r="AO63" s="23" t="str">
        <f t="shared" si="94"/>
        <v/>
      </c>
      <c r="AP63" s="23" t="str">
        <f t="shared" si="94"/>
        <v/>
      </c>
      <c r="AQ63" s="23" t="str">
        <f t="shared" si="94"/>
        <v/>
      </c>
      <c r="AR63" s="23" t="str">
        <f t="shared" si="94"/>
        <v/>
      </c>
      <c r="AS63" s="23" t="str">
        <f t="shared" si="94"/>
        <v/>
      </c>
      <c r="AT63" s="23" t="str">
        <f t="shared" si="94"/>
        <v/>
      </c>
      <c r="AU63" s="23" t="str">
        <f t="shared" si="94"/>
        <v/>
      </c>
      <c r="AV63" s="23" t="str">
        <f t="shared" si="94"/>
        <v/>
      </c>
      <c r="AW63" s="23" t="str">
        <f t="shared" si="94"/>
        <v/>
      </c>
      <c r="AX63" s="23" t="str">
        <f t="shared" si="94"/>
        <v/>
      </c>
      <c r="AY63" s="23" t="str">
        <f t="shared" si="94"/>
        <v/>
      </c>
      <c r="AZ63" s="23" t="str">
        <f t="shared" si="94"/>
        <v/>
      </c>
      <c r="BA63" s="23" t="str">
        <f t="shared" si="94"/>
        <v/>
      </c>
      <c r="BB63" s="23" t="str">
        <f t="shared" si="94"/>
        <v/>
      </c>
      <c r="BC63" s="23" t="str">
        <f t="shared" si="94"/>
        <v/>
      </c>
      <c r="BD63" s="23" t="str">
        <f t="shared" si="94"/>
        <v/>
      </c>
      <c r="BE63" s="23" t="str">
        <f t="shared" si="94"/>
        <v/>
      </c>
      <c r="BF63" s="23" t="str">
        <f t="shared" si="94"/>
        <v/>
      </c>
      <c r="BG63" s="23" t="str">
        <f t="shared" si="94"/>
        <v/>
      </c>
      <c r="BH63" s="23" t="str">
        <f t="shared" si="94"/>
        <v/>
      </c>
      <c r="BI63" s="23" t="str">
        <f t="shared" si="94"/>
        <v/>
      </c>
      <c r="BJ63" s="23" t="str">
        <f t="shared" si="94"/>
        <v/>
      </c>
      <c r="BK63" s="23" t="str">
        <f t="shared" si="94"/>
        <v/>
      </c>
      <c r="BL63" s="23" t="str">
        <f t="shared" si="94"/>
        <v/>
      </c>
      <c r="BM63" s="23" t="str">
        <f t="shared" si="94"/>
        <v/>
      </c>
      <c r="BN63" s="23" t="str">
        <f t="shared" si="94"/>
        <v/>
      </c>
      <c r="BO63" s="23" t="str">
        <f t="shared" si="94"/>
        <v/>
      </c>
      <c r="BP63" s="23" t="str">
        <f t="shared" ref="BP63:CY63" si="95">IF(ISNUMBER(outYear),IF(outYear&lt;=inOtherPBITerm,+inOtherPBI*(1+inOtherPBIEsc/100)^(outYear-1)*outOutput,0),"")</f>
        <v/>
      </c>
      <c r="BQ63" s="23" t="str">
        <f t="shared" si="95"/>
        <v/>
      </c>
      <c r="BR63" s="23" t="str">
        <f t="shared" si="95"/>
        <v/>
      </c>
      <c r="BS63" s="23" t="str">
        <f t="shared" si="95"/>
        <v/>
      </c>
      <c r="BT63" s="23" t="str">
        <f t="shared" si="95"/>
        <v/>
      </c>
      <c r="BU63" s="23" t="str">
        <f t="shared" si="95"/>
        <v/>
      </c>
      <c r="BV63" s="23" t="str">
        <f t="shared" si="95"/>
        <v/>
      </c>
      <c r="BW63" s="23" t="str">
        <f t="shared" si="95"/>
        <v/>
      </c>
      <c r="BX63" s="23" t="str">
        <f t="shared" si="95"/>
        <v/>
      </c>
      <c r="BY63" s="23" t="str">
        <f t="shared" si="95"/>
        <v/>
      </c>
      <c r="BZ63" s="23" t="str">
        <f t="shared" si="95"/>
        <v/>
      </c>
      <c r="CA63" s="23" t="str">
        <f t="shared" si="95"/>
        <v/>
      </c>
      <c r="CB63" s="23" t="str">
        <f t="shared" si="95"/>
        <v/>
      </c>
      <c r="CC63" s="23" t="str">
        <f t="shared" si="95"/>
        <v/>
      </c>
      <c r="CD63" s="23" t="str">
        <f t="shared" si="95"/>
        <v/>
      </c>
      <c r="CE63" s="23" t="str">
        <f t="shared" si="95"/>
        <v/>
      </c>
      <c r="CF63" s="23" t="str">
        <f t="shared" si="95"/>
        <v/>
      </c>
      <c r="CG63" s="23" t="str">
        <f t="shared" si="95"/>
        <v/>
      </c>
      <c r="CH63" s="23" t="str">
        <f t="shared" si="95"/>
        <v/>
      </c>
      <c r="CI63" s="23" t="str">
        <f t="shared" si="95"/>
        <v/>
      </c>
      <c r="CJ63" s="23" t="str">
        <f t="shared" si="95"/>
        <v/>
      </c>
      <c r="CK63" s="23" t="str">
        <f t="shared" si="95"/>
        <v/>
      </c>
      <c r="CL63" s="23" t="str">
        <f t="shared" si="95"/>
        <v/>
      </c>
      <c r="CM63" s="23" t="str">
        <f t="shared" si="95"/>
        <v/>
      </c>
      <c r="CN63" s="23" t="str">
        <f t="shared" si="95"/>
        <v/>
      </c>
      <c r="CO63" s="23" t="str">
        <f t="shared" si="95"/>
        <v/>
      </c>
      <c r="CP63" s="23" t="str">
        <f t="shared" si="95"/>
        <v/>
      </c>
      <c r="CQ63" s="23" t="str">
        <f t="shared" si="95"/>
        <v/>
      </c>
      <c r="CR63" s="23" t="str">
        <f t="shared" si="95"/>
        <v/>
      </c>
      <c r="CS63" s="23" t="str">
        <f t="shared" si="95"/>
        <v/>
      </c>
      <c r="CT63" s="23" t="str">
        <f t="shared" si="95"/>
        <v/>
      </c>
      <c r="CU63" s="23" t="str">
        <f t="shared" si="95"/>
        <v/>
      </c>
      <c r="CV63" s="23" t="str">
        <f t="shared" si="95"/>
        <v/>
      </c>
      <c r="CW63" s="23" t="str">
        <f t="shared" si="95"/>
        <v/>
      </c>
      <c r="CX63" s="23" t="str">
        <f t="shared" si="95"/>
        <v/>
      </c>
      <c r="CY63" s="23" t="str">
        <f t="shared" si="95"/>
        <v/>
      </c>
    </row>
    <row r="64" spans="1:256" s="143" customFormat="1" x14ac:dyDescent="0.2">
      <c r="A64" s="140"/>
      <c r="B64" s="141" t="s">
        <v>158</v>
      </c>
      <c r="C64" s="142"/>
      <c r="D64" s="142"/>
      <c r="E64" s="142"/>
      <c r="F64" s="142"/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  <c r="X64" s="142"/>
      <c r="Y64" s="142"/>
      <c r="Z64" s="142"/>
      <c r="AA64" s="142"/>
      <c r="AB64" s="142"/>
      <c r="AC64" s="142"/>
      <c r="AD64" s="142"/>
      <c r="AE64" s="142"/>
      <c r="AF64" s="142"/>
      <c r="AG64" s="142"/>
      <c r="AH64" s="142"/>
      <c r="AI64" s="142"/>
      <c r="AJ64" s="142"/>
      <c r="AK64" s="142"/>
      <c r="AL64" s="142"/>
      <c r="AM64" s="142"/>
      <c r="AN64" s="142"/>
      <c r="AO64" s="142"/>
      <c r="AP64" s="142"/>
      <c r="AQ64" s="142"/>
      <c r="AR64" s="142"/>
      <c r="AS64" s="142"/>
      <c r="AT64" s="142"/>
      <c r="AU64" s="142"/>
      <c r="AV64" s="142"/>
      <c r="AW64" s="142"/>
      <c r="AX64" s="142"/>
      <c r="AY64" s="142"/>
      <c r="AZ64" s="142"/>
      <c r="BA64" s="142"/>
      <c r="BB64" s="142"/>
      <c r="BC64" s="142"/>
      <c r="BD64" s="142"/>
      <c r="BE64" s="142"/>
      <c r="BF64" s="142"/>
      <c r="BG64" s="142"/>
      <c r="BH64" s="142"/>
      <c r="BI64" s="142"/>
      <c r="BJ64" s="142"/>
      <c r="BK64" s="142"/>
      <c r="BL64" s="142"/>
      <c r="BM64" s="142"/>
      <c r="BN64" s="142"/>
      <c r="BO64" s="142"/>
      <c r="BP64" s="142"/>
      <c r="BQ64" s="142"/>
      <c r="BR64" s="142"/>
      <c r="BS64" s="142"/>
      <c r="BT64" s="142"/>
      <c r="BU64" s="142"/>
      <c r="BV64" s="142"/>
      <c r="BW64" s="142"/>
      <c r="BX64" s="142"/>
      <c r="BY64" s="142"/>
      <c r="BZ64" s="142"/>
      <c r="CA64" s="142"/>
      <c r="CB64" s="142"/>
      <c r="CC64" s="142"/>
      <c r="CD64" s="142"/>
      <c r="CE64" s="142"/>
      <c r="CF64" s="142"/>
      <c r="CG64" s="142"/>
      <c r="CH64" s="142"/>
      <c r="CI64" s="142"/>
      <c r="CJ64" s="142"/>
      <c r="CK64" s="142"/>
      <c r="CL64" s="142"/>
      <c r="CM64" s="142"/>
      <c r="CN64" s="142"/>
      <c r="CO64" s="142"/>
      <c r="CP64" s="142"/>
      <c r="CQ64" s="142"/>
      <c r="CR64" s="142"/>
      <c r="CS64" s="142"/>
      <c r="CT64" s="142"/>
      <c r="CU64" s="142"/>
      <c r="CV64" s="142"/>
      <c r="CW64" s="142"/>
      <c r="CX64" s="142"/>
      <c r="CY64" s="142"/>
    </row>
    <row r="65" spans="1:256" x14ac:dyDescent="0.2">
      <c r="A65" s="4"/>
      <c r="B65" s="50" t="s">
        <v>18</v>
      </c>
      <c r="C65" s="110"/>
      <c r="D65" s="23">
        <f t="shared" ref="D65:AI65" si="96">IF(ISNUMBER(outYear),D64*outStateDeprBasis,"")</f>
        <v>0</v>
      </c>
      <c r="E65" s="23">
        <f t="shared" si="96"/>
        <v>0</v>
      </c>
      <c r="F65" s="23">
        <f t="shared" si="96"/>
        <v>0</v>
      </c>
      <c r="G65" s="23">
        <f t="shared" si="96"/>
        <v>0</v>
      </c>
      <c r="H65" s="23">
        <f t="shared" si="96"/>
        <v>0</v>
      </c>
      <c r="I65" s="23">
        <f t="shared" si="96"/>
        <v>0</v>
      </c>
      <c r="J65" s="23">
        <f t="shared" si="96"/>
        <v>0</v>
      </c>
      <c r="K65" s="23">
        <f t="shared" si="96"/>
        <v>0</v>
      </c>
      <c r="L65" s="23">
        <f t="shared" si="96"/>
        <v>0</v>
      </c>
      <c r="M65" s="23">
        <f t="shared" si="96"/>
        <v>0</v>
      </c>
      <c r="N65" s="23">
        <f t="shared" si="96"/>
        <v>0</v>
      </c>
      <c r="O65" s="23">
        <f t="shared" si="96"/>
        <v>0</v>
      </c>
      <c r="P65" s="23">
        <f t="shared" si="96"/>
        <v>0</v>
      </c>
      <c r="Q65" s="23">
        <f t="shared" si="96"/>
        <v>0</v>
      </c>
      <c r="R65" s="23">
        <f t="shared" si="96"/>
        <v>0</v>
      </c>
      <c r="S65" s="23">
        <f t="shared" si="96"/>
        <v>0</v>
      </c>
      <c r="T65" s="23">
        <f t="shared" si="96"/>
        <v>0</v>
      </c>
      <c r="U65" s="23">
        <f t="shared" si="96"/>
        <v>0</v>
      </c>
      <c r="V65" s="23">
        <f t="shared" si="96"/>
        <v>0</v>
      </c>
      <c r="W65" s="23">
        <f t="shared" si="96"/>
        <v>0</v>
      </c>
      <c r="X65" s="23">
        <f t="shared" si="96"/>
        <v>0</v>
      </c>
      <c r="Y65" s="23">
        <f t="shared" si="96"/>
        <v>0</v>
      </c>
      <c r="Z65" s="23">
        <f t="shared" si="96"/>
        <v>0</v>
      </c>
      <c r="AA65" s="23">
        <f t="shared" si="96"/>
        <v>0</v>
      </c>
      <c r="AB65" s="23">
        <f t="shared" si="96"/>
        <v>0</v>
      </c>
      <c r="AC65" s="23">
        <f t="shared" si="96"/>
        <v>0</v>
      </c>
      <c r="AD65" s="23">
        <f t="shared" si="96"/>
        <v>0</v>
      </c>
      <c r="AE65" s="23">
        <f t="shared" si="96"/>
        <v>0</v>
      </c>
      <c r="AF65" s="23">
        <f t="shared" si="96"/>
        <v>0</v>
      </c>
      <c r="AG65" s="23">
        <f t="shared" si="96"/>
        <v>0</v>
      </c>
      <c r="AH65" s="23" t="str">
        <f t="shared" si="96"/>
        <v/>
      </c>
      <c r="AI65" s="23" t="str">
        <f t="shared" si="96"/>
        <v/>
      </c>
      <c r="AJ65" s="23" t="str">
        <f t="shared" ref="AJ65:BO65" si="97">IF(ISNUMBER(outYear),AJ64*outStateDeprBasis,"")</f>
        <v/>
      </c>
      <c r="AK65" s="23" t="str">
        <f t="shared" si="97"/>
        <v/>
      </c>
      <c r="AL65" s="23" t="str">
        <f t="shared" si="97"/>
        <v/>
      </c>
      <c r="AM65" s="23" t="str">
        <f t="shared" si="97"/>
        <v/>
      </c>
      <c r="AN65" s="23" t="str">
        <f t="shared" si="97"/>
        <v/>
      </c>
      <c r="AO65" s="23" t="str">
        <f t="shared" si="97"/>
        <v/>
      </c>
      <c r="AP65" s="23" t="str">
        <f t="shared" si="97"/>
        <v/>
      </c>
      <c r="AQ65" s="23" t="str">
        <f t="shared" si="97"/>
        <v/>
      </c>
      <c r="AR65" s="23" t="str">
        <f t="shared" si="97"/>
        <v/>
      </c>
      <c r="AS65" s="23" t="str">
        <f t="shared" si="97"/>
        <v/>
      </c>
      <c r="AT65" s="23" t="str">
        <f t="shared" si="97"/>
        <v/>
      </c>
      <c r="AU65" s="23" t="str">
        <f t="shared" si="97"/>
        <v/>
      </c>
      <c r="AV65" s="23" t="str">
        <f t="shared" si="97"/>
        <v/>
      </c>
      <c r="AW65" s="23" t="str">
        <f t="shared" si="97"/>
        <v/>
      </c>
      <c r="AX65" s="23" t="str">
        <f t="shared" si="97"/>
        <v/>
      </c>
      <c r="AY65" s="23" t="str">
        <f t="shared" si="97"/>
        <v/>
      </c>
      <c r="AZ65" s="23" t="str">
        <f t="shared" si="97"/>
        <v/>
      </c>
      <c r="BA65" s="23" t="str">
        <f t="shared" si="97"/>
        <v/>
      </c>
      <c r="BB65" s="23" t="str">
        <f t="shared" si="97"/>
        <v/>
      </c>
      <c r="BC65" s="23" t="str">
        <f t="shared" si="97"/>
        <v/>
      </c>
      <c r="BD65" s="23" t="str">
        <f t="shared" si="97"/>
        <v/>
      </c>
      <c r="BE65" s="23" t="str">
        <f t="shared" si="97"/>
        <v/>
      </c>
      <c r="BF65" s="23" t="str">
        <f t="shared" si="97"/>
        <v/>
      </c>
      <c r="BG65" s="23" t="str">
        <f t="shared" si="97"/>
        <v/>
      </c>
      <c r="BH65" s="23" t="str">
        <f t="shared" si="97"/>
        <v/>
      </c>
      <c r="BI65" s="23" t="str">
        <f t="shared" si="97"/>
        <v/>
      </c>
      <c r="BJ65" s="23" t="str">
        <f t="shared" si="97"/>
        <v/>
      </c>
      <c r="BK65" s="23" t="str">
        <f t="shared" si="97"/>
        <v/>
      </c>
      <c r="BL65" s="23" t="str">
        <f t="shared" si="97"/>
        <v/>
      </c>
      <c r="BM65" s="23" t="str">
        <f t="shared" si="97"/>
        <v/>
      </c>
      <c r="BN65" s="23" t="str">
        <f t="shared" si="97"/>
        <v/>
      </c>
      <c r="BO65" s="23" t="str">
        <f t="shared" si="97"/>
        <v/>
      </c>
      <c r="BP65" s="23" t="str">
        <f t="shared" ref="BP65:CU65" si="98">IF(ISNUMBER(outYear),BP64*outStateDeprBasis,"")</f>
        <v/>
      </c>
      <c r="BQ65" s="23" t="str">
        <f t="shared" si="98"/>
        <v/>
      </c>
      <c r="BR65" s="23" t="str">
        <f t="shared" si="98"/>
        <v/>
      </c>
      <c r="BS65" s="23" t="str">
        <f t="shared" si="98"/>
        <v/>
      </c>
      <c r="BT65" s="23" t="str">
        <f t="shared" si="98"/>
        <v/>
      </c>
      <c r="BU65" s="23" t="str">
        <f t="shared" si="98"/>
        <v/>
      </c>
      <c r="BV65" s="23" t="str">
        <f t="shared" si="98"/>
        <v/>
      </c>
      <c r="BW65" s="23" t="str">
        <f t="shared" si="98"/>
        <v/>
      </c>
      <c r="BX65" s="23" t="str">
        <f t="shared" si="98"/>
        <v/>
      </c>
      <c r="BY65" s="23" t="str">
        <f t="shared" si="98"/>
        <v/>
      </c>
      <c r="BZ65" s="23" t="str">
        <f t="shared" si="98"/>
        <v/>
      </c>
      <c r="CA65" s="23" t="str">
        <f t="shared" si="98"/>
        <v/>
      </c>
      <c r="CB65" s="23" t="str">
        <f t="shared" si="98"/>
        <v/>
      </c>
      <c r="CC65" s="23" t="str">
        <f t="shared" si="98"/>
        <v/>
      </c>
      <c r="CD65" s="23" t="str">
        <f t="shared" si="98"/>
        <v/>
      </c>
      <c r="CE65" s="23" t="str">
        <f t="shared" si="98"/>
        <v/>
      </c>
      <c r="CF65" s="23" t="str">
        <f t="shared" si="98"/>
        <v/>
      </c>
      <c r="CG65" s="23" t="str">
        <f t="shared" si="98"/>
        <v/>
      </c>
      <c r="CH65" s="23" t="str">
        <f t="shared" si="98"/>
        <v/>
      </c>
      <c r="CI65" s="23" t="str">
        <f t="shared" si="98"/>
        <v/>
      </c>
      <c r="CJ65" s="23" t="str">
        <f t="shared" si="98"/>
        <v/>
      </c>
      <c r="CK65" s="23" t="str">
        <f t="shared" si="98"/>
        <v/>
      </c>
      <c r="CL65" s="23" t="str">
        <f t="shared" si="98"/>
        <v/>
      </c>
      <c r="CM65" s="23" t="str">
        <f t="shared" si="98"/>
        <v/>
      </c>
      <c r="CN65" s="23" t="str">
        <f t="shared" si="98"/>
        <v/>
      </c>
      <c r="CO65" s="23" t="str">
        <f t="shared" si="98"/>
        <v/>
      </c>
      <c r="CP65" s="23" t="str">
        <f t="shared" si="98"/>
        <v/>
      </c>
      <c r="CQ65" s="23" t="str">
        <f t="shared" si="98"/>
        <v/>
      </c>
      <c r="CR65" s="23" t="str">
        <f t="shared" si="98"/>
        <v/>
      </c>
      <c r="CS65" s="23" t="str">
        <f t="shared" si="98"/>
        <v/>
      </c>
      <c r="CT65" s="23" t="str">
        <f t="shared" si="98"/>
        <v/>
      </c>
      <c r="CU65" s="23" t="str">
        <f t="shared" si="98"/>
        <v/>
      </c>
      <c r="CV65" s="23" t="str">
        <f>IF(ISNUMBER(outYear),CV64*outStateDeprBasis,"")</f>
        <v/>
      </c>
      <c r="CW65" s="23" t="str">
        <f>IF(ISNUMBER(outYear),CW64*outStateDeprBasis,"")</f>
        <v/>
      </c>
      <c r="CX65" s="23" t="str">
        <f>IF(ISNUMBER(outYear),CX64*outStateDeprBasis,"")</f>
        <v/>
      </c>
      <c r="CY65" s="23" t="str">
        <f>IF(ISNUMBER(outYear),CY64*outStateDeprBasis,"")</f>
        <v/>
      </c>
    </row>
    <row r="66" spans="1:256" x14ac:dyDescent="0.2">
      <c r="A66" s="4"/>
      <c r="B66" s="50" t="s">
        <v>14</v>
      </c>
      <c r="C66" s="110"/>
      <c r="D66" s="23">
        <f>D43</f>
        <v>1654.1375999999998</v>
      </c>
      <c r="E66" s="23">
        <f t="shared" ref="E66:BP66" si="99">E43</f>
        <v>1633.2145599052408</v>
      </c>
      <c r="F66" s="23">
        <f t="shared" si="99"/>
        <v>1611.0361374047959</v>
      </c>
      <c r="G66" s="23">
        <f t="shared" si="99"/>
        <v>1587.5270095543246</v>
      </c>
      <c r="H66" s="23">
        <f t="shared" si="99"/>
        <v>1562.6073340328251</v>
      </c>
      <c r="I66" s="23">
        <f t="shared" si="99"/>
        <v>1536.1924779800354</v>
      </c>
      <c r="J66" s="23">
        <f t="shared" si="99"/>
        <v>1508.1927305640781</v>
      </c>
      <c r="K66" s="23">
        <f t="shared" si="99"/>
        <v>1478.5129983031641</v>
      </c>
      <c r="L66" s="23">
        <f t="shared" si="99"/>
        <v>1447.0524821065947</v>
      </c>
      <c r="M66" s="23">
        <f t="shared" si="99"/>
        <v>1413.7043349382311</v>
      </c>
      <c r="N66" s="23">
        <f t="shared" si="99"/>
        <v>1378.355298939766</v>
      </c>
      <c r="O66" s="23">
        <f t="shared" si="99"/>
        <v>1340.8853207813927</v>
      </c>
      <c r="P66" s="23">
        <f t="shared" si="99"/>
        <v>1301.1671439335173</v>
      </c>
      <c r="Q66" s="23">
        <f t="shared" si="99"/>
        <v>1259.0658764747695</v>
      </c>
      <c r="R66" s="23">
        <f t="shared" si="99"/>
        <v>1214.438532968496</v>
      </c>
      <c r="S66" s="23">
        <f t="shared" si="99"/>
        <v>1167.1335488518469</v>
      </c>
      <c r="T66" s="23">
        <f t="shared" si="99"/>
        <v>1116.9902656881984</v>
      </c>
      <c r="U66" s="23">
        <f t="shared" si="99"/>
        <v>1063.8383855347313</v>
      </c>
      <c r="V66" s="23">
        <f t="shared" si="99"/>
        <v>1007.4973925720558</v>
      </c>
      <c r="W66" s="23">
        <f t="shared" si="99"/>
        <v>947.77594003162028</v>
      </c>
      <c r="X66" s="23">
        <f t="shared" si="99"/>
        <v>884.47120033875819</v>
      </c>
      <c r="Y66" s="23">
        <f t="shared" si="99"/>
        <v>817.36817626432469</v>
      </c>
      <c r="Z66" s="23">
        <f t="shared" si="99"/>
        <v>746.23897074542481</v>
      </c>
      <c r="AA66" s="23">
        <f t="shared" si="99"/>
        <v>670.84201289539124</v>
      </c>
      <c r="AB66" s="23">
        <f t="shared" si="99"/>
        <v>590.92123757435559</v>
      </c>
      <c r="AC66" s="23">
        <f t="shared" si="99"/>
        <v>506.2052157340579</v>
      </c>
      <c r="AD66" s="23">
        <f t="shared" si="99"/>
        <v>416.40623258334222</v>
      </c>
      <c r="AE66" s="23">
        <f t="shared" si="99"/>
        <v>321.21931044358354</v>
      </c>
      <c r="AF66" s="23">
        <f t="shared" si="99"/>
        <v>220.32117297543948</v>
      </c>
      <c r="AG66" s="23">
        <f t="shared" si="99"/>
        <v>113.36914725920673</v>
      </c>
      <c r="AH66" s="23" t="str">
        <f t="shared" si="99"/>
        <v/>
      </c>
      <c r="AI66" s="23" t="str">
        <f t="shared" si="99"/>
        <v/>
      </c>
      <c r="AJ66" s="23" t="str">
        <f t="shared" si="99"/>
        <v/>
      </c>
      <c r="AK66" s="23" t="str">
        <f t="shared" si="99"/>
        <v/>
      </c>
      <c r="AL66" s="23" t="str">
        <f t="shared" si="99"/>
        <v/>
      </c>
      <c r="AM66" s="23" t="str">
        <f t="shared" si="99"/>
        <v/>
      </c>
      <c r="AN66" s="23" t="str">
        <f t="shared" si="99"/>
        <v/>
      </c>
      <c r="AO66" s="23" t="str">
        <f t="shared" si="99"/>
        <v/>
      </c>
      <c r="AP66" s="23" t="str">
        <f t="shared" si="99"/>
        <v/>
      </c>
      <c r="AQ66" s="23" t="str">
        <f t="shared" si="99"/>
        <v/>
      </c>
      <c r="AR66" s="23" t="str">
        <f t="shared" si="99"/>
        <v/>
      </c>
      <c r="AS66" s="23" t="str">
        <f t="shared" si="99"/>
        <v/>
      </c>
      <c r="AT66" s="23" t="str">
        <f t="shared" si="99"/>
        <v/>
      </c>
      <c r="AU66" s="23" t="str">
        <f t="shared" si="99"/>
        <v/>
      </c>
      <c r="AV66" s="23" t="str">
        <f t="shared" si="99"/>
        <v/>
      </c>
      <c r="AW66" s="23" t="str">
        <f t="shared" si="99"/>
        <v/>
      </c>
      <c r="AX66" s="23" t="str">
        <f t="shared" si="99"/>
        <v/>
      </c>
      <c r="AY66" s="23" t="str">
        <f t="shared" si="99"/>
        <v/>
      </c>
      <c r="AZ66" s="23" t="str">
        <f t="shared" si="99"/>
        <v/>
      </c>
      <c r="BA66" s="23" t="str">
        <f t="shared" si="99"/>
        <v/>
      </c>
      <c r="BB66" s="23" t="str">
        <f t="shared" si="99"/>
        <v/>
      </c>
      <c r="BC66" s="23" t="str">
        <f t="shared" si="99"/>
        <v/>
      </c>
      <c r="BD66" s="23" t="str">
        <f t="shared" si="99"/>
        <v/>
      </c>
      <c r="BE66" s="23" t="str">
        <f t="shared" si="99"/>
        <v/>
      </c>
      <c r="BF66" s="23" t="str">
        <f t="shared" si="99"/>
        <v/>
      </c>
      <c r="BG66" s="23" t="str">
        <f t="shared" si="99"/>
        <v/>
      </c>
      <c r="BH66" s="23" t="str">
        <f t="shared" si="99"/>
        <v/>
      </c>
      <c r="BI66" s="23" t="str">
        <f t="shared" si="99"/>
        <v/>
      </c>
      <c r="BJ66" s="23" t="str">
        <f t="shared" si="99"/>
        <v/>
      </c>
      <c r="BK66" s="23" t="str">
        <f t="shared" si="99"/>
        <v/>
      </c>
      <c r="BL66" s="23" t="str">
        <f t="shared" si="99"/>
        <v/>
      </c>
      <c r="BM66" s="23" t="str">
        <f t="shared" si="99"/>
        <v/>
      </c>
      <c r="BN66" s="23" t="str">
        <f t="shared" si="99"/>
        <v/>
      </c>
      <c r="BO66" s="23" t="str">
        <f t="shared" si="99"/>
        <v/>
      </c>
      <c r="BP66" s="23" t="str">
        <f t="shared" si="99"/>
        <v/>
      </c>
      <c r="BQ66" s="23" t="str">
        <f t="shared" ref="BQ66:CY66" si="100">BQ43</f>
        <v/>
      </c>
      <c r="BR66" s="23" t="str">
        <f t="shared" si="100"/>
        <v/>
      </c>
      <c r="BS66" s="23" t="str">
        <f t="shared" si="100"/>
        <v/>
      </c>
      <c r="BT66" s="23" t="str">
        <f t="shared" si="100"/>
        <v/>
      </c>
      <c r="BU66" s="23" t="str">
        <f t="shared" si="100"/>
        <v/>
      </c>
      <c r="BV66" s="23" t="str">
        <f t="shared" si="100"/>
        <v/>
      </c>
      <c r="BW66" s="23" t="str">
        <f t="shared" si="100"/>
        <v/>
      </c>
      <c r="BX66" s="23" t="str">
        <f t="shared" si="100"/>
        <v/>
      </c>
      <c r="BY66" s="23" t="str">
        <f t="shared" si="100"/>
        <v/>
      </c>
      <c r="BZ66" s="23" t="str">
        <f t="shared" si="100"/>
        <v/>
      </c>
      <c r="CA66" s="23" t="str">
        <f t="shared" si="100"/>
        <v/>
      </c>
      <c r="CB66" s="23" t="str">
        <f t="shared" si="100"/>
        <v/>
      </c>
      <c r="CC66" s="23" t="str">
        <f t="shared" si="100"/>
        <v/>
      </c>
      <c r="CD66" s="23" t="str">
        <f t="shared" si="100"/>
        <v/>
      </c>
      <c r="CE66" s="23" t="str">
        <f t="shared" si="100"/>
        <v/>
      </c>
      <c r="CF66" s="23" t="str">
        <f t="shared" si="100"/>
        <v/>
      </c>
      <c r="CG66" s="23" t="str">
        <f t="shared" si="100"/>
        <v/>
      </c>
      <c r="CH66" s="23" t="str">
        <f t="shared" si="100"/>
        <v/>
      </c>
      <c r="CI66" s="23" t="str">
        <f t="shared" si="100"/>
        <v/>
      </c>
      <c r="CJ66" s="23" t="str">
        <f t="shared" si="100"/>
        <v/>
      </c>
      <c r="CK66" s="23" t="str">
        <f t="shared" si="100"/>
        <v/>
      </c>
      <c r="CL66" s="23" t="str">
        <f t="shared" si="100"/>
        <v/>
      </c>
      <c r="CM66" s="23" t="str">
        <f t="shared" si="100"/>
        <v/>
      </c>
      <c r="CN66" s="23" t="str">
        <f t="shared" si="100"/>
        <v/>
      </c>
      <c r="CO66" s="23" t="str">
        <f t="shared" si="100"/>
        <v/>
      </c>
      <c r="CP66" s="23" t="str">
        <f t="shared" si="100"/>
        <v/>
      </c>
      <c r="CQ66" s="23" t="str">
        <f t="shared" si="100"/>
        <v/>
      </c>
      <c r="CR66" s="23" t="str">
        <f t="shared" si="100"/>
        <v/>
      </c>
      <c r="CS66" s="23" t="str">
        <f t="shared" si="100"/>
        <v/>
      </c>
      <c r="CT66" s="23" t="str">
        <f t="shared" si="100"/>
        <v/>
      </c>
      <c r="CU66" s="23" t="str">
        <f t="shared" si="100"/>
        <v/>
      </c>
      <c r="CV66" s="23" t="str">
        <f t="shared" si="100"/>
        <v/>
      </c>
      <c r="CW66" s="23" t="str">
        <f t="shared" si="100"/>
        <v/>
      </c>
      <c r="CX66" s="23" t="str">
        <f t="shared" si="100"/>
        <v/>
      </c>
      <c r="CY66" s="23" t="str">
        <f t="shared" si="100"/>
        <v/>
      </c>
    </row>
    <row r="67" spans="1:256" x14ac:dyDescent="0.2">
      <c r="A67" s="4"/>
      <c r="B67" s="50" t="s">
        <v>80</v>
      </c>
      <c r="C67" s="110"/>
      <c r="D67" s="23">
        <f>IF(ISNUMBER(outYear),+D48+D49+D54+D59-D65-D66,"")</f>
        <v>-1806.2255999999998</v>
      </c>
      <c r="E67" s="23">
        <f t="shared" ref="E67:AJ67" si="101">IF(ISNUMBER(outYear),+E48+E59-E65-E66,"")</f>
        <v>-1789.1047599052408</v>
      </c>
      <c r="F67" s="23">
        <f t="shared" si="101"/>
        <v>-1770.8235924047958</v>
      </c>
      <c r="G67" s="23">
        <f t="shared" si="101"/>
        <v>-1751.3091509293247</v>
      </c>
      <c r="H67" s="23">
        <f t="shared" si="101"/>
        <v>-1730.4840289422</v>
      </c>
      <c r="I67" s="23">
        <f t="shared" si="101"/>
        <v>-1708.2660902621446</v>
      </c>
      <c r="J67" s="23">
        <f t="shared" si="101"/>
        <v>-1684.5681831532402</v>
      </c>
      <c r="K67" s="23">
        <f t="shared" si="101"/>
        <v>-1659.2978372070552</v>
      </c>
      <c r="L67" s="23">
        <f t="shared" si="101"/>
        <v>-1632.3569419830831</v>
      </c>
      <c r="M67" s="23">
        <f t="shared" si="101"/>
        <v>-1603.6414063116317</v>
      </c>
      <c r="N67" s="23">
        <f t="shared" si="101"/>
        <v>-1573.0407970975016</v>
      </c>
      <c r="O67" s="23">
        <f t="shared" si="101"/>
        <v>-1540.4379563930715</v>
      </c>
      <c r="P67" s="23">
        <f t="shared" si="101"/>
        <v>-1505.7085954354882</v>
      </c>
      <c r="Q67" s="23">
        <f t="shared" si="101"/>
        <v>-1468.7208642642897</v>
      </c>
      <c r="R67" s="23">
        <f t="shared" si="101"/>
        <v>-1429.3348954527542</v>
      </c>
      <c r="S67" s="23">
        <f t="shared" si="101"/>
        <v>-1387.4023203982115</v>
      </c>
      <c r="T67" s="23">
        <f t="shared" si="101"/>
        <v>-1342.7657565232221</v>
      </c>
      <c r="U67" s="23">
        <f t="shared" si="101"/>
        <v>-1295.2582636406305</v>
      </c>
      <c r="V67" s="23">
        <f t="shared" si="101"/>
        <v>-1244.7027676306025</v>
      </c>
      <c r="W67" s="23">
        <f t="shared" si="101"/>
        <v>-1190.9114494666308</v>
      </c>
      <c r="X67" s="23">
        <f t="shared" si="101"/>
        <v>-1133.6850975096438</v>
      </c>
      <c r="Y67" s="23">
        <f t="shared" si="101"/>
        <v>-1072.8124208644824</v>
      </c>
      <c r="Z67" s="23">
        <f t="shared" si="101"/>
        <v>-1008.0693214605865</v>
      </c>
      <c r="AA67" s="23">
        <f t="shared" si="101"/>
        <v>-939.21812237843199</v>
      </c>
      <c r="AB67" s="23">
        <f t="shared" si="101"/>
        <v>-866.0067497944724</v>
      </c>
      <c r="AC67" s="23">
        <f t="shared" si="101"/>
        <v>-788.16786575967751</v>
      </c>
      <c r="AD67" s="23">
        <f t="shared" si="101"/>
        <v>-705.41794885960235</v>
      </c>
      <c r="AE67" s="23">
        <f t="shared" si="101"/>
        <v>-617.45631962675009</v>
      </c>
      <c r="AF67" s="23">
        <f t="shared" si="101"/>
        <v>-523.9641073881852</v>
      </c>
      <c r="AG67" s="23">
        <f t="shared" si="101"/>
        <v>2883.6720449677282</v>
      </c>
      <c r="AH67" s="23" t="str">
        <f t="shared" si="101"/>
        <v/>
      </c>
      <c r="AI67" s="23" t="str">
        <f t="shared" si="101"/>
        <v/>
      </c>
      <c r="AJ67" s="23" t="str">
        <f t="shared" si="101"/>
        <v/>
      </c>
      <c r="AK67" s="23" t="str">
        <f t="shared" ref="AK67:BP67" si="102">IF(ISNUMBER(outYear),+AK48+AK59-AK65-AK66,"")</f>
        <v/>
      </c>
      <c r="AL67" s="23" t="str">
        <f t="shared" si="102"/>
        <v/>
      </c>
      <c r="AM67" s="23" t="str">
        <f t="shared" si="102"/>
        <v/>
      </c>
      <c r="AN67" s="23" t="str">
        <f t="shared" si="102"/>
        <v/>
      </c>
      <c r="AO67" s="23" t="str">
        <f t="shared" si="102"/>
        <v/>
      </c>
      <c r="AP67" s="23" t="str">
        <f t="shared" si="102"/>
        <v/>
      </c>
      <c r="AQ67" s="23" t="str">
        <f t="shared" si="102"/>
        <v/>
      </c>
      <c r="AR67" s="23" t="str">
        <f t="shared" si="102"/>
        <v/>
      </c>
      <c r="AS67" s="23" t="str">
        <f t="shared" si="102"/>
        <v/>
      </c>
      <c r="AT67" s="23" t="str">
        <f t="shared" si="102"/>
        <v/>
      </c>
      <c r="AU67" s="23" t="str">
        <f t="shared" si="102"/>
        <v/>
      </c>
      <c r="AV67" s="23" t="str">
        <f t="shared" si="102"/>
        <v/>
      </c>
      <c r="AW67" s="23" t="str">
        <f t="shared" si="102"/>
        <v/>
      </c>
      <c r="AX67" s="23" t="str">
        <f t="shared" si="102"/>
        <v/>
      </c>
      <c r="AY67" s="23" t="str">
        <f t="shared" si="102"/>
        <v/>
      </c>
      <c r="AZ67" s="23" t="str">
        <f t="shared" si="102"/>
        <v/>
      </c>
      <c r="BA67" s="23" t="str">
        <f t="shared" si="102"/>
        <v/>
      </c>
      <c r="BB67" s="23" t="str">
        <f t="shared" si="102"/>
        <v/>
      </c>
      <c r="BC67" s="23" t="str">
        <f t="shared" si="102"/>
        <v/>
      </c>
      <c r="BD67" s="23" t="str">
        <f t="shared" si="102"/>
        <v/>
      </c>
      <c r="BE67" s="23" t="str">
        <f t="shared" si="102"/>
        <v/>
      </c>
      <c r="BF67" s="23" t="str">
        <f t="shared" si="102"/>
        <v/>
      </c>
      <c r="BG67" s="23" t="str">
        <f t="shared" si="102"/>
        <v/>
      </c>
      <c r="BH67" s="23" t="str">
        <f t="shared" si="102"/>
        <v/>
      </c>
      <c r="BI67" s="23" t="str">
        <f t="shared" si="102"/>
        <v/>
      </c>
      <c r="BJ67" s="23" t="str">
        <f t="shared" si="102"/>
        <v/>
      </c>
      <c r="BK67" s="23" t="str">
        <f t="shared" si="102"/>
        <v/>
      </c>
      <c r="BL67" s="23" t="str">
        <f t="shared" si="102"/>
        <v/>
      </c>
      <c r="BM67" s="23" t="str">
        <f t="shared" si="102"/>
        <v/>
      </c>
      <c r="BN67" s="23" t="str">
        <f t="shared" si="102"/>
        <v/>
      </c>
      <c r="BO67" s="23" t="str">
        <f t="shared" si="102"/>
        <v/>
      </c>
      <c r="BP67" s="23" t="str">
        <f t="shared" si="102"/>
        <v/>
      </c>
      <c r="BQ67" s="23" t="str">
        <f t="shared" ref="BQ67:CV67" si="103">IF(ISNUMBER(outYear),+BQ48+BQ59-BQ65-BQ66,"")</f>
        <v/>
      </c>
      <c r="BR67" s="23" t="str">
        <f t="shared" si="103"/>
        <v/>
      </c>
      <c r="BS67" s="23" t="str">
        <f t="shared" si="103"/>
        <v/>
      </c>
      <c r="BT67" s="23" t="str">
        <f t="shared" si="103"/>
        <v/>
      </c>
      <c r="BU67" s="23" t="str">
        <f t="shared" si="103"/>
        <v/>
      </c>
      <c r="BV67" s="23" t="str">
        <f t="shared" si="103"/>
        <v/>
      </c>
      <c r="BW67" s="23" t="str">
        <f t="shared" si="103"/>
        <v/>
      </c>
      <c r="BX67" s="23" t="str">
        <f t="shared" si="103"/>
        <v/>
      </c>
      <c r="BY67" s="23" t="str">
        <f t="shared" si="103"/>
        <v/>
      </c>
      <c r="BZ67" s="23" t="str">
        <f t="shared" si="103"/>
        <v/>
      </c>
      <c r="CA67" s="23" t="str">
        <f t="shared" si="103"/>
        <v/>
      </c>
      <c r="CB67" s="23" t="str">
        <f t="shared" si="103"/>
        <v/>
      </c>
      <c r="CC67" s="23" t="str">
        <f t="shared" si="103"/>
        <v/>
      </c>
      <c r="CD67" s="23" t="str">
        <f t="shared" si="103"/>
        <v/>
      </c>
      <c r="CE67" s="23" t="str">
        <f t="shared" si="103"/>
        <v/>
      </c>
      <c r="CF67" s="23" t="str">
        <f t="shared" si="103"/>
        <v/>
      </c>
      <c r="CG67" s="23" t="str">
        <f t="shared" si="103"/>
        <v/>
      </c>
      <c r="CH67" s="23" t="str">
        <f t="shared" si="103"/>
        <v/>
      </c>
      <c r="CI67" s="23" t="str">
        <f t="shared" si="103"/>
        <v/>
      </c>
      <c r="CJ67" s="23" t="str">
        <f t="shared" si="103"/>
        <v/>
      </c>
      <c r="CK67" s="23" t="str">
        <f t="shared" si="103"/>
        <v/>
      </c>
      <c r="CL67" s="23" t="str">
        <f t="shared" si="103"/>
        <v/>
      </c>
      <c r="CM67" s="23" t="str">
        <f t="shared" si="103"/>
        <v/>
      </c>
      <c r="CN67" s="23" t="str">
        <f t="shared" si="103"/>
        <v/>
      </c>
      <c r="CO67" s="23" t="str">
        <f t="shared" si="103"/>
        <v/>
      </c>
      <c r="CP67" s="23" t="str">
        <f t="shared" si="103"/>
        <v/>
      </c>
      <c r="CQ67" s="23" t="str">
        <f t="shared" si="103"/>
        <v/>
      </c>
      <c r="CR67" s="23" t="str">
        <f t="shared" si="103"/>
        <v/>
      </c>
      <c r="CS67" s="23" t="str">
        <f t="shared" si="103"/>
        <v/>
      </c>
      <c r="CT67" s="23" t="str">
        <f t="shared" si="103"/>
        <v/>
      </c>
      <c r="CU67" s="23" t="str">
        <f t="shared" si="103"/>
        <v/>
      </c>
      <c r="CV67" s="23" t="str">
        <f t="shared" si="103"/>
        <v/>
      </c>
      <c r="CW67" s="23" t="str">
        <f>IF(ISNUMBER(outYear),+CW48+CW59-CW65-CW66,"")</f>
        <v/>
      </c>
      <c r="CX67" s="23" t="str">
        <f>IF(ISNUMBER(outYear),+CX48+CX59-CX65-CX66,"")</f>
        <v/>
      </c>
      <c r="CY67" s="23" t="str">
        <f>IF(ISNUMBER(outYear),+CY48+CY59-CY65-CY66,"")</f>
        <v/>
      </c>
    </row>
    <row r="68" spans="1:256" x14ac:dyDescent="0.2">
      <c r="A68" s="4"/>
      <c r="B68" s="50" t="s">
        <v>81</v>
      </c>
      <c r="C68" s="110"/>
      <c r="D68" s="23">
        <f>IF(ISNUMBER(outYear),IF(inFedIBIAmtTaxableState="x",inFedIBIAmt,0)+IF(inStateIBIAmtTaxableState="x",inStateIBIAmt,0)+IF(inUtilityIBIAmtTaxableState="x",inUtilityIBIAmt,0)+IF(inOtherIBIAmtTaxableState="x",inOtherIBIAmt,0)+IF(inFedIBITaxableState="x",outFedFixed,0)+IF(inStateIBITaxableState="x",outStateFixed,0)+IF(inUtilityIBITaxableState="x",outUtilityFixed,0)+IF(inOtherIBITaxableState="x",outOtherFixed,0)+IF(inFedCBITaxableState="x",outFedBuyDown,0)+IF(inStateCBITaxableState="x",outStateBuyDown,0)+IF(inUtilityCBITaxableState="x",outUtilityBuyDown,0)+IF(inOtherCBITaxableState="x",outOtherBuyDown,0)+IF(inFedPBITaxableState="x",outFedPBILineItem,0)+IF(inStatePBITaxableState="x",outStatePBILineItem,0)+IF(inUtilityPBITaxableState="x",outUtilityPBILineItem,0)+IF(inOtherPBITaxableState="x",outOtherPBILineItem,0)+D48-D65-D66,"")</f>
        <v>-1806.2255999999998</v>
      </c>
      <c r="E68" s="23">
        <f t="shared" ref="E68:AJ68" si="104">IF(ISNUMBER(outYear),IF(inFedPBITaxableState="x",outFedPBILineItem,0)+IF(inStatePBITaxableState="x",outStatePBILineItem,0)+IF(inUtilityPBITaxableState="x",outUtilityPBILineItem,0)+IF(inOtherPBITaxableState="x",outOtherPBILineItem,0)+E48-E65-E66,"")</f>
        <v>-1789.1047599052408</v>
      </c>
      <c r="F68" s="23">
        <f t="shared" si="104"/>
        <v>-1770.8235924047958</v>
      </c>
      <c r="G68" s="23">
        <f t="shared" si="104"/>
        <v>-1751.3091509293247</v>
      </c>
      <c r="H68" s="23">
        <f t="shared" si="104"/>
        <v>-1730.4840289422</v>
      </c>
      <c r="I68" s="23">
        <f t="shared" si="104"/>
        <v>-1708.2660902621446</v>
      </c>
      <c r="J68" s="23">
        <f t="shared" si="104"/>
        <v>-1684.5681831532402</v>
      </c>
      <c r="K68" s="23">
        <f t="shared" si="104"/>
        <v>-1659.2978372070552</v>
      </c>
      <c r="L68" s="23">
        <f t="shared" si="104"/>
        <v>-1632.3569419830831</v>
      </c>
      <c r="M68" s="23">
        <f t="shared" si="104"/>
        <v>-1603.6414063116317</v>
      </c>
      <c r="N68" s="23">
        <f t="shared" si="104"/>
        <v>-1573.0407970975016</v>
      </c>
      <c r="O68" s="23">
        <f t="shared" si="104"/>
        <v>-1540.4379563930715</v>
      </c>
      <c r="P68" s="23">
        <f t="shared" si="104"/>
        <v>-1505.7085954354882</v>
      </c>
      <c r="Q68" s="23">
        <f t="shared" si="104"/>
        <v>-1468.7208642642897</v>
      </c>
      <c r="R68" s="23">
        <f t="shared" si="104"/>
        <v>-1429.3348954527542</v>
      </c>
      <c r="S68" s="23">
        <f t="shared" si="104"/>
        <v>-1387.4023203982115</v>
      </c>
      <c r="T68" s="23">
        <f t="shared" si="104"/>
        <v>-1342.7657565232221</v>
      </c>
      <c r="U68" s="23">
        <f t="shared" si="104"/>
        <v>-1295.2582636406305</v>
      </c>
      <c r="V68" s="23">
        <f t="shared" si="104"/>
        <v>-1244.7027676306025</v>
      </c>
      <c r="W68" s="23">
        <f t="shared" si="104"/>
        <v>-1190.9114494666308</v>
      </c>
      <c r="X68" s="23">
        <f t="shared" si="104"/>
        <v>-1133.6850975096438</v>
      </c>
      <c r="Y68" s="23">
        <f t="shared" si="104"/>
        <v>-1072.8124208644824</v>
      </c>
      <c r="Z68" s="23">
        <f t="shared" si="104"/>
        <v>-1008.0693214605865</v>
      </c>
      <c r="AA68" s="23">
        <f t="shared" si="104"/>
        <v>-939.21812237843199</v>
      </c>
      <c r="AB68" s="23">
        <f t="shared" si="104"/>
        <v>-866.0067497944724</v>
      </c>
      <c r="AC68" s="23">
        <f t="shared" si="104"/>
        <v>-788.16786575967751</v>
      </c>
      <c r="AD68" s="23">
        <f t="shared" si="104"/>
        <v>-705.41794885960235</v>
      </c>
      <c r="AE68" s="23">
        <f t="shared" si="104"/>
        <v>-617.45631962675009</v>
      </c>
      <c r="AF68" s="23">
        <f t="shared" si="104"/>
        <v>-523.9641073881852</v>
      </c>
      <c r="AG68" s="23">
        <f t="shared" si="104"/>
        <v>2883.6720449677282</v>
      </c>
      <c r="AH68" s="23" t="str">
        <f t="shared" si="104"/>
        <v/>
      </c>
      <c r="AI68" s="23" t="str">
        <f t="shared" si="104"/>
        <v/>
      </c>
      <c r="AJ68" s="23" t="str">
        <f t="shared" si="104"/>
        <v/>
      </c>
      <c r="AK68" s="23" t="str">
        <f t="shared" ref="AK68:BP68" si="105">IF(ISNUMBER(outYear),IF(inFedPBITaxableState="x",outFedPBILineItem,0)+IF(inStatePBITaxableState="x",outStatePBILineItem,0)+IF(inUtilityPBITaxableState="x",outUtilityPBILineItem,0)+IF(inOtherPBITaxableState="x",outOtherPBILineItem,0)+AK48-AK65-AK66,"")</f>
        <v/>
      </c>
      <c r="AL68" s="23" t="str">
        <f t="shared" si="105"/>
        <v/>
      </c>
      <c r="AM68" s="23" t="str">
        <f t="shared" si="105"/>
        <v/>
      </c>
      <c r="AN68" s="23" t="str">
        <f t="shared" si="105"/>
        <v/>
      </c>
      <c r="AO68" s="23" t="str">
        <f t="shared" si="105"/>
        <v/>
      </c>
      <c r="AP68" s="23" t="str">
        <f t="shared" si="105"/>
        <v/>
      </c>
      <c r="AQ68" s="23" t="str">
        <f t="shared" si="105"/>
        <v/>
      </c>
      <c r="AR68" s="23" t="str">
        <f t="shared" si="105"/>
        <v/>
      </c>
      <c r="AS68" s="23" t="str">
        <f t="shared" si="105"/>
        <v/>
      </c>
      <c r="AT68" s="23" t="str">
        <f t="shared" si="105"/>
        <v/>
      </c>
      <c r="AU68" s="23" t="str">
        <f t="shared" si="105"/>
        <v/>
      </c>
      <c r="AV68" s="23" t="str">
        <f t="shared" si="105"/>
        <v/>
      </c>
      <c r="AW68" s="23" t="str">
        <f t="shared" si="105"/>
        <v/>
      </c>
      <c r="AX68" s="23" t="str">
        <f t="shared" si="105"/>
        <v/>
      </c>
      <c r="AY68" s="23" t="str">
        <f t="shared" si="105"/>
        <v/>
      </c>
      <c r="AZ68" s="23" t="str">
        <f t="shared" si="105"/>
        <v/>
      </c>
      <c r="BA68" s="23" t="str">
        <f t="shared" si="105"/>
        <v/>
      </c>
      <c r="BB68" s="23" t="str">
        <f t="shared" si="105"/>
        <v/>
      </c>
      <c r="BC68" s="23" t="str">
        <f t="shared" si="105"/>
        <v/>
      </c>
      <c r="BD68" s="23" t="str">
        <f t="shared" si="105"/>
        <v/>
      </c>
      <c r="BE68" s="23" t="str">
        <f t="shared" si="105"/>
        <v/>
      </c>
      <c r="BF68" s="23" t="str">
        <f t="shared" si="105"/>
        <v/>
      </c>
      <c r="BG68" s="23" t="str">
        <f t="shared" si="105"/>
        <v/>
      </c>
      <c r="BH68" s="23" t="str">
        <f t="shared" si="105"/>
        <v/>
      </c>
      <c r="BI68" s="23" t="str">
        <f t="shared" si="105"/>
        <v/>
      </c>
      <c r="BJ68" s="23" t="str">
        <f t="shared" si="105"/>
        <v/>
      </c>
      <c r="BK68" s="23" t="str">
        <f t="shared" si="105"/>
        <v/>
      </c>
      <c r="BL68" s="23" t="str">
        <f t="shared" si="105"/>
        <v/>
      </c>
      <c r="BM68" s="23" t="str">
        <f t="shared" si="105"/>
        <v/>
      </c>
      <c r="BN68" s="23" t="str">
        <f t="shared" si="105"/>
        <v/>
      </c>
      <c r="BO68" s="23" t="str">
        <f t="shared" si="105"/>
        <v/>
      </c>
      <c r="BP68" s="23" t="str">
        <f t="shared" si="105"/>
        <v/>
      </c>
      <c r="BQ68" s="23" t="str">
        <f t="shared" ref="BQ68:CY68" si="106">IF(ISNUMBER(outYear),IF(inFedPBITaxableState="x",outFedPBILineItem,0)+IF(inStatePBITaxableState="x",outStatePBILineItem,0)+IF(inUtilityPBITaxableState="x",outUtilityPBILineItem,0)+IF(inOtherPBITaxableState="x",outOtherPBILineItem,0)+BQ48-BQ65-BQ66,"")</f>
        <v/>
      </c>
      <c r="BR68" s="23" t="str">
        <f t="shared" si="106"/>
        <v/>
      </c>
      <c r="BS68" s="23" t="str">
        <f t="shared" si="106"/>
        <v/>
      </c>
      <c r="BT68" s="23" t="str">
        <f t="shared" si="106"/>
        <v/>
      </c>
      <c r="BU68" s="23" t="str">
        <f t="shared" si="106"/>
        <v/>
      </c>
      <c r="BV68" s="23" t="str">
        <f t="shared" si="106"/>
        <v/>
      </c>
      <c r="BW68" s="23" t="str">
        <f t="shared" si="106"/>
        <v/>
      </c>
      <c r="BX68" s="23" t="str">
        <f t="shared" si="106"/>
        <v/>
      </c>
      <c r="BY68" s="23" t="str">
        <f t="shared" si="106"/>
        <v/>
      </c>
      <c r="BZ68" s="23" t="str">
        <f t="shared" si="106"/>
        <v/>
      </c>
      <c r="CA68" s="23" t="str">
        <f t="shared" si="106"/>
        <v/>
      </c>
      <c r="CB68" s="23" t="str">
        <f t="shared" si="106"/>
        <v/>
      </c>
      <c r="CC68" s="23" t="str">
        <f t="shared" si="106"/>
        <v/>
      </c>
      <c r="CD68" s="23" t="str">
        <f t="shared" si="106"/>
        <v/>
      </c>
      <c r="CE68" s="23" t="str">
        <f t="shared" si="106"/>
        <v/>
      </c>
      <c r="CF68" s="23" t="str">
        <f t="shared" si="106"/>
        <v/>
      </c>
      <c r="CG68" s="23" t="str">
        <f t="shared" si="106"/>
        <v/>
      </c>
      <c r="CH68" s="23" t="str">
        <f t="shared" si="106"/>
        <v/>
      </c>
      <c r="CI68" s="23" t="str">
        <f t="shared" si="106"/>
        <v/>
      </c>
      <c r="CJ68" s="23" t="str">
        <f t="shared" si="106"/>
        <v/>
      </c>
      <c r="CK68" s="23" t="str">
        <f t="shared" si="106"/>
        <v/>
      </c>
      <c r="CL68" s="23" t="str">
        <f t="shared" si="106"/>
        <v/>
      </c>
      <c r="CM68" s="23" t="str">
        <f t="shared" si="106"/>
        <v/>
      </c>
      <c r="CN68" s="23" t="str">
        <f t="shared" si="106"/>
        <v/>
      </c>
      <c r="CO68" s="23" t="str">
        <f t="shared" si="106"/>
        <v/>
      </c>
      <c r="CP68" s="23" t="str">
        <f t="shared" si="106"/>
        <v/>
      </c>
      <c r="CQ68" s="23" t="str">
        <f t="shared" si="106"/>
        <v/>
      </c>
      <c r="CR68" s="23" t="str">
        <f t="shared" si="106"/>
        <v/>
      </c>
      <c r="CS68" s="23" t="str">
        <f t="shared" si="106"/>
        <v/>
      </c>
      <c r="CT68" s="23" t="str">
        <f t="shared" si="106"/>
        <v/>
      </c>
      <c r="CU68" s="23" t="str">
        <f t="shared" si="106"/>
        <v/>
      </c>
      <c r="CV68" s="23" t="str">
        <f t="shared" si="106"/>
        <v/>
      </c>
      <c r="CW68" s="23" t="str">
        <f t="shared" si="106"/>
        <v/>
      </c>
      <c r="CX68" s="23" t="str">
        <f t="shared" si="106"/>
        <v/>
      </c>
      <c r="CY68" s="23" t="str">
        <f t="shared" si="106"/>
        <v/>
      </c>
    </row>
    <row r="69" spans="1:256" x14ac:dyDescent="0.2">
      <c r="A69" s="4"/>
      <c r="B69" s="50" t="s">
        <v>51</v>
      </c>
      <c r="C69" s="110"/>
      <c r="D69" s="23">
        <f t="shared" ref="D69:AI69" si="107">IF(ISNUMBER(outYear),+D68*inStateTax,"")</f>
        <v>-126.43579199999999</v>
      </c>
      <c r="E69" s="23">
        <f t="shared" si="107"/>
        <v>-125.23733319336687</v>
      </c>
      <c r="F69" s="23">
        <f t="shared" si="107"/>
        <v>-123.95765146833573</v>
      </c>
      <c r="G69" s="23">
        <f t="shared" si="107"/>
        <v>-122.59164056505274</v>
      </c>
      <c r="H69" s="23">
        <f t="shared" si="107"/>
        <v>-121.13388202595401</v>
      </c>
      <c r="I69" s="23">
        <f t="shared" si="107"/>
        <v>-119.57862631835013</v>
      </c>
      <c r="J69" s="23">
        <f t="shared" si="107"/>
        <v>-117.91977282072682</v>
      </c>
      <c r="K69" s="23">
        <f t="shared" si="107"/>
        <v>-116.15084860449387</v>
      </c>
      <c r="L69" s="23">
        <f t="shared" si="107"/>
        <v>-114.26498593881583</v>
      </c>
      <c r="M69" s="23">
        <f t="shared" si="107"/>
        <v>-112.25489844181423</v>
      </c>
      <c r="N69" s="23">
        <f t="shared" si="107"/>
        <v>-110.11285579682512</v>
      </c>
      <c r="O69" s="23">
        <f t="shared" si="107"/>
        <v>-107.83065694751502</v>
      </c>
      <c r="P69" s="23">
        <f t="shared" si="107"/>
        <v>-105.39960168048418</v>
      </c>
      <c r="Q69" s="23">
        <f t="shared" si="107"/>
        <v>-102.81046049850029</v>
      </c>
      <c r="R69" s="23">
        <f t="shared" si="107"/>
        <v>-100.0534426816928</v>
      </c>
      <c r="S69" s="23">
        <f t="shared" si="107"/>
        <v>-97.118162427874807</v>
      </c>
      <c r="T69" s="23">
        <f t="shared" si="107"/>
        <v>-93.993602956625551</v>
      </c>
      <c r="U69" s="23">
        <f t="shared" si="107"/>
        <v>-90.668078454844149</v>
      </c>
      <c r="V69" s="23">
        <f t="shared" si="107"/>
        <v>-87.129193734142177</v>
      </c>
      <c r="W69" s="23">
        <f t="shared" si="107"/>
        <v>-83.363801462664156</v>
      </c>
      <c r="X69" s="23">
        <f t="shared" si="107"/>
        <v>-79.357956825675075</v>
      </c>
      <c r="Y69" s="23">
        <f t="shared" si="107"/>
        <v>-75.096869460513773</v>
      </c>
      <c r="Z69" s="23">
        <f t="shared" si="107"/>
        <v>-70.564852502241067</v>
      </c>
      <c r="AA69" s="23">
        <f t="shared" si="107"/>
        <v>-65.745268566490239</v>
      </c>
      <c r="AB69" s="23">
        <f t="shared" si="107"/>
        <v>-60.620472485613071</v>
      </c>
      <c r="AC69" s="23">
        <f t="shared" si="107"/>
        <v>-55.171750603177429</v>
      </c>
      <c r="AD69" s="23">
        <f t="shared" si="107"/>
        <v>-49.379256420172169</v>
      </c>
      <c r="AE69" s="23">
        <f t="shared" si="107"/>
        <v>-43.221942373872508</v>
      </c>
      <c r="AF69" s="23">
        <f t="shared" si="107"/>
        <v>-36.67748751717297</v>
      </c>
      <c r="AG69" s="23">
        <f t="shared" si="107"/>
        <v>201.857043147741</v>
      </c>
      <c r="AH69" s="23" t="str">
        <f t="shared" si="107"/>
        <v/>
      </c>
      <c r="AI69" s="23" t="str">
        <f t="shared" si="107"/>
        <v/>
      </c>
      <c r="AJ69" s="23" t="str">
        <f t="shared" ref="AJ69:BO69" si="108">IF(ISNUMBER(outYear),+AJ68*inStateTax,"")</f>
        <v/>
      </c>
      <c r="AK69" s="23" t="str">
        <f t="shared" si="108"/>
        <v/>
      </c>
      <c r="AL69" s="23" t="str">
        <f t="shared" si="108"/>
        <v/>
      </c>
      <c r="AM69" s="23" t="str">
        <f t="shared" si="108"/>
        <v/>
      </c>
      <c r="AN69" s="23" t="str">
        <f t="shared" si="108"/>
        <v/>
      </c>
      <c r="AO69" s="23" t="str">
        <f t="shared" si="108"/>
        <v/>
      </c>
      <c r="AP69" s="23" t="str">
        <f t="shared" si="108"/>
        <v/>
      </c>
      <c r="AQ69" s="23" t="str">
        <f t="shared" si="108"/>
        <v/>
      </c>
      <c r="AR69" s="23" t="str">
        <f t="shared" si="108"/>
        <v/>
      </c>
      <c r="AS69" s="23" t="str">
        <f t="shared" si="108"/>
        <v/>
      </c>
      <c r="AT69" s="23" t="str">
        <f t="shared" si="108"/>
        <v/>
      </c>
      <c r="AU69" s="23" t="str">
        <f t="shared" si="108"/>
        <v/>
      </c>
      <c r="AV69" s="23" t="str">
        <f t="shared" si="108"/>
        <v/>
      </c>
      <c r="AW69" s="23" t="str">
        <f t="shared" si="108"/>
        <v/>
      </c>
      <c r="AX69" s="23" t="str">
        <f t="shared" si="108"/>
        <v/>
      </c>
      <c r="AY69" s="23" t="str">
        <f t="shared" si="108"/>
        <v/>
      </c>
      <c r="AZ69" s="23" t="str">
        <f t="shared" si="108"/>
        <v/>
      </c>
      <c r="BA69" s="23" t="str">
        <f t="shared" si="108"/>
        <v/>
      </c>
      <c r="BB69" s="23" t="str">
        <f t="shared" si="108"/>
        <v/>
      </c>
      <c r="BC69" s="23" t="str">
        <f t="shared" si="108"/>
        <v/>
      </c>
      <c r="BD69" s="23" t="str">
        <f t="shared" si="108"/>
        <v/>
      </c>
      <c r="BE69" s="23" t="str">
        <f t="shared" si="108"/>
        <v/>
      </c>
      <c r="BF69" s="23" t="str">
        <f t="shared" si="108"/>
        <v/>
      </c>
      <c r="BG69" s="23" t="str">
        <f t="shared" si="108"/>
        <v/>
      </c>
      <c r="BH69" s="23" t="str">
        <f t="shared" si="108"/>
        <v/>
      </c>
      <c r="BI69" s="23" t="str">
        <f t="shared" si="108"/>
        <v/>
      </c>
      <c r="BJ69" s="23" t="str">
        <f t="shared" si="108"/>
        <v/>
      </c>
      <c r="BK69" s="23" t="str">
        <f t="shared" si="108"/>
        <v/>
      </c>
      <c r="BL69" s="23" t="str">
        <f t="shared" si="108"/>
        <v/>
      </c>
      <c r="BM69" s="23" t="str">
        <f t="shared" si="108"/>
        <v/>
      </c>
      <c r="BN69" s="23" t="str">
        <f t="shared" si="108"/>
        <v/>
      </c>
      <c r="BO69" s="23" t="str">
        <f t="shared" si="108"/>
        <v/>
      </c>
      <c r="BP69" s="23" t="str">
        <f t="shared" ref="BP69:CU69" si="109">IF(ISNUMBER(outYear),+BP68*inStateTax,"")</f>
        <v/>
      </c>
      <c r="BQ69" s="23" t="str">
        <f t="shared" si="109"/>
        <v/>
      </c>
      <c r="BR69" s="23" t="str">
        <f t="shared" si="109"/>
        <v/>
      </c>
      <c r="BS69" s="23" t="str">
        <f t="shared" si="109"/>
        <v/>
      </c>
      <c r="BT69" s="23" t="str">
        <f t="shared" si="109"/>
        <v/>
      </c>
      <c r="BU69" s="23" t="str">
        <f t="shared" si="109"/>
        <v/>
      </c>
      <c r="BV69" s="23" t="str">
        <f t="shared" si="109"/>
        <v/>
      </c>
      <c r="BW69" s="23" t="str">
        <f t="shared" si="109"/>
        <v/>
      </c>
      <c r="BX69" s="23" t="str">
        <f t="shared" si="109"/>
        <v/>
      </c>
      <c r="BY69" s="23" t="str">
        <f t="shared" si="109"/>
        <v/>
      </c>
      <c r="BZ69" s="23" t="str">
        <f t="shared" si="109"/>
        <v/>
      </c>
      <c r="CA69" s="23" t="str">
        <f t="shared" si="109"/>
        <v/>
      </c>
      <c r="CB69" s="23" t="str">
        <f t="shared" si="109"/>
        <v/>
      </c>
      <c r="CC69" s="23" t="str">
        <f t="shared" si="109"/>
        <v/>
      </c>
      <c r="CD69" s="23" t="str">
        <f t="shared" si="109"/>
        <v/>
      </c>
      <c r="CE69" s="23" t="str">
        <f t="shared" si="109"/>
        <v/>
      </c>
      <c r="CF69" s="23" t="str">
        <f t="shared" si="109"/>
        <v/>
      </c>
      <c r="CG69" s="23" t="str">
        <f t="shared" si="109"/>
        <v/>
      </c>
      <c r="CH69" s="23" t="str">
        <f t="shared" si="109"/>
        <v/>
      </c>
      <c r="CI69" s="23" t="str">
        <f t="shared" si="109"/>
        <v/>
      </c>
      <c r="CJ69" s="23" t="str">
        <f t="shared" si="109"/>
        <v/>
      </c>
      <c r="CK69" s="23" t="str">
        <f t="shared" si="109"/>
        <v/>
      </c>
      <c r="CL69" s="23" t="str">
        <f t="shared" si="109"/>
        <v/>
      </c>
      <c r="CM69" s="23" t="str">
        <f t="shared" si="109"/>
        <v/>
      </c>
      <c r="CN69" s="23" t="str">
        <f t="shared" si="109"/>
        <v/>
      </c>
      <c r="CO69" s="23" t="str">
        <f t="shared" si="109"/>
        <v/>
      </c>
      <c r="CP69" s="23" t="str">
        <f t="shared" si="109"/>
        <v/>
      </c>
      <c r="CQ69" s="23" t="str">
        <f t="shared" si="109"/>
        <v/>
      </c>
      <c r="CR69" s="23" t="str">
        <f t="shared" si="109"/>
        <v/>
      </c>
      <c r="CS69" s="23" t="str">
        <f t="shared" si="109"/>
        <v/>
      </c>
      <c r="CT69" s="23" t="str">
        <f t="shared" si="109"/>
        <v/>
      </c>
      <c r="CU69" s="23" t="str">
        <f t="shared" si="109"/>
        <v/>
      </c>
      <c r="CV69" s="23" t="str">
        <f>IF(ISNUMBER(outYear),+CV68*inStateTax,"")</f>
        <v/>
      </c>
      <c r="CW69" s="23" t="str">
        <f>IF(ISNUMBER(outYear),+CW68*inStateTax,"")</f>
        <v/>
      </c>
      <c r="CX69" s="23" t="str">
        <f>IF(ISNUMBER(outYear),+CX68*inStateTax,"")</f>
        <v/>
      </c>
      <c r="CY69" s="23" t="str">
        <f>IF(ISNUMBER(outYear),+CY68*inStateTax,"")</f>
        <v/>
      </c>
    </row>
    <row r="70" spans="1:256" x14ac:dyDescent="0.2">
      <c r="A70" s="4"/>
      <c r="B70" s="50" t="s">
        <v>52</v>
      </c>
      <c r="C70" s="110"/>
      <c r="D70" s="23">
        <f t="shared" ref="D70:AI70" si="110">IF(ISNUMBER(outYear),IF(outYear&lt;=inStatePTCTerm,ROUND(inStatePTC*1000*(1+inStatePTCEsc/100)^(outYear-1),0)*outOutput/1000,0),"")</f>
        <v>0</v>
      </c>
      <c r="E70" s="23">
        <f t="shared" si="110"/>
        <v>0</v>
      </c>
      <c r="F70" s="23">
        <f t="shared" si="110"/>
        <v>0</v>
      </c>
      <c r="G70" s="23">
        <f t="shared" si="110"/>
        <v>0</v>
      </c>
      <c r="H70" s="23">
        <f t="shared" si="110"/>
        <v>0</v>
      </c>
      <c r="I70" s="23">
        <f t="shared" si="110"/>
        <v>0</v>
      </c>
      <c r="J70" s="23">
        <f t="shared" si="110"/>
        <v>0</v>
      </c>
      <c r="K70" s="23">
        <f t="shared" si="110"/>
        <v>0</v>
      </c>
      <c r="L70" s="23">
        <f t="shared" si="110"/>
        <v>0</v>
      </c>
      <c r="M70" s="23">
        <f t="shared" si="110"/>
        <v>0</v>
      </c>
      <c r="N70" s="23">
        <f t="shared" si="110"/>
        <v>0</v>
      </c>
      <c r="O70" s="23">
        <f t="shared" si="110"/>
        <v>0</v>
      </c>
      <c r="P70" s="23">
        <f t="shared" si="110"/>
        <v>0</v>
      </c>
      <c r="Q70" s="23">
        <f t="shared" si="110"/>
        <v>0</v>
      </c>
      <c r="R70" s="23">
        <f t="shared" si="110"/>
        <v>0</v>
      </c>
      <c r="S70" s="23">
        <f t="shared" si="110"/>
        <v>0</v>
      </c>
      <c r="T70" s="23">
        <f t="shared" si="110"/>
        <v>0</v>
      </c>
      <c r="U70" s="23">
        <f t="shared" si="110"/>
        <v>0</v>
      </c>
      <c r="V70" s="23">
        <f t="shared" si="110"/>
        <v>0</v>
      </c>
      <c r="W70" s="23">
        <f t="shared" si="110"/>
        <v>0</v>
      </c>
      <c r="X70" s="23">
        <f t="shared" si="110"/>
        <v>0</v>
      </c>
      <c r="Y70" s="23">
        <f t="shared" si="110"/>
        <v>0</v>
      </c>
      <c r="Z70" s="23">
        <f t="shared" si="110"/>
        <v>0</v>
      </c>
      <c r="AA70" s="23">
        <f t="shared" si="110"/>
        <v>0</v>
      </c>
      <c r="AB70" s="23">
        <f t="shared" si="110"/>
        <v>0</v>
      </c>
      <c r="AC70" s="23">
        <f t="shared" si="110"/>
        <v>0</v>
      </c>
      <c r="AD70" s="23">
        <f t="shared" si="110"/>
        <v>0</v>
      </c>
      <c r="AE70" s="23">
        <f t="shared" si="110"/>
        <v>0</v>
      </c>
      <c r="AF70" s="23">
        <f t="shared" si="110"/>
        <v>0</v>
      </c>
      <c r="AG70" s="23">
        <f t="shared" si="110"/>
        <v>0</v>
      </c>
      <c r="AH70" s="23" t="str">
        <f t="shared" si="110"/>
        <v/>
      </c>
      <c r="AI70" s="23" t="str">
        <f t="shared" si="110"/>
        <v/>
      </c>
      <c r="AJ70" s="23" t="str">
        <f t="shared" ref="AJ70:BO70" si="111">IF(ISNUMBER(outYear),IF(outYear&lt;=inStatePTCTerm,ROUND(inStatePTC*1000*(1+inStatePTCEsc/100)^(outYear-1),0)*outOutput/1000,0),"")</f>
        <v/>
      </c>
      <c r="AK70" s="23" t="str">
        <f t="shared" si="111"/>
        <v/>
      </c>
      <c r="AL70" s="23" t="str">
        <f t="shared" si="111"/>
        <v/>
      </c>
      <c r="AM70" s="23" t="str">
        <f t="shared" si="111"/>
        <v/>
      </c>
      <c r="AN70" s="23" t="str">
        <f t="shared" si="111"/>
        <v/>
      </c>
      <c r="AO70" s="23" t="str">
        <f t="shared" si="111"/>
        <v/>
      </c>
      <c r="AP70" s="23" t="str">
        <f t="shared" si="111"/>
        <v/>
      </c>
      <c r="AQ70" s="23" t="str">
        <f t="shared" si="111"/>
        <v/>
      </c>
      <c r="AR70" s="23" t="str">
        <f t="shared" si="111"/>
        <v/>
      </c>
      <c r="AS70" s="23" t="str">
        <f t="shared" si="111"/>
        <v/>
      </c>
      <c r="AT70" s="23" t="str">
        <f t="shared" si="111"/>
        <v/>
      </c>
      <c r="AU70" s="23" t="str">
        <f t="shared" si="111"/>
        <v/>
      </c>
      <c r="AV70" s="23" t="str">
        <f t="shared" si="111"/>
        <v/>
      </c>
      <c r="AW70" s="23" t="str">
        <f t="shared" si="111"/>
        <v/>
      </c>
      <c r="AX70" s="23" t="str">
        <f t="shared" si="111"/>
        <v/>
      </c>
      <c r="AY70" s="23" t="str">
        <f t="shared" si="111"/>
        <v/>
      </c>
      <c r="AZ70" s="23" t="str">
        <f t="shared" si="111"/>
        <v/>
      </c>
      <c r="BA70" s="23" t="str">
        <f t="shared" si="111"/>
        <v/>
      </c>
      <c r="BB70" s="23" t="str">
        <f t="shared" si="111"/>
        <v/>
      </c>
      <c r="BC70" s="23" t="str">
        <f t="shared" si="111"/>
        <v/>
      </c>
      <c r="BD70" s="23" t="str">
        <f t="shared" si="111"/>
        <v/>
      </c>
      <c r="BE70" s="23" t="str">
        <f t="shared" si="111"/>
        <v/>
      </c>
      <c r="BF70" s="23" t="str">
        <f t="shared" si="111"/>
        <v/>
      </c>
      <c r="BG70" s="23" t="str">
        <f t="shared" si="111"/>
        <v/>
      </c>
      <c r="BH70" s="23" t="str">
        <f t="shared" si="111"/>
        <v/>
      </c>
      <c r="BI70" s="23" t="str">
        <f t="shared" si="111"/>
        <v/>
      </c>
      <c r="BJ70" s="23" t="str">
        <f t="shared" si="111"/>
        <v/>
      </c>
      <c r="BK70" s="23" t="str">
        <f t="shared" si="111"/>
        <v/>
      </c>
      <c r="BL70" s="23" t="str">
        <f t="shared" si="111"/>
        <v/>
      </c>
      <c r="BM70" s="23" t="str">
        <f t="shared" si="111"/>
        <v/>
      </c>
      <c r="BN70" s="23" t="str">
        <f t="shared" si="111"/>
        <v/>
      </c>
      <c r="BO70" s="23" t="str">
        <f t="shared" si="111"/>
        <v/>
      </c>
      <c r="BP70" s="23" t="str">
        <f t="shared" ref="BP70:CY70" si="112">IF(ISNUMBER(outYear),IF(outYear&lt;=inStatePTCTerm,ROUND(inStatePTC*1000*(1+inStatePTCEsc/100)^(outYear-1),0)*outOutput/1000,0),"")</f>
        <v/>
      </c>
      <c r="BQ70" s="23" t="str">
        <f t="shared" si="112"/>
        <v/>
      </c>
      <c r="BR70" s="23" t="str">
        <f t="shared" si="112"/>
        <v/>
      </c>
      <c r="BS70" s="23" t="str">
        <f t="shared" si="112"/>
        <v/>
      </c>
      <c r="BT70" s="23" t="str">
        <f t="shared" si="112"/>
        <v/>
      </c>
      <c r="BU70" s="23" t="str">
        <f t="shared" si="112"/>
        <v/>
      </c>
      <c r="BV70" s="23" t="str">
        <f t="shared" si="112"/>
        <v/>
      </c>
      <c r="BW70" s="23" t="str">
        <f t="shared" si="112"/>
        <v/>
      </c>
      <c r="BX70" s="23" t="str">
        <f t="shared" si="112"/>
        <v/>
      </c>
      <c r="BY70" s="23" t="str">
        <f t="shared" si="112"/>
        <v/>
      </c>
      <c r="BZ70" s="23" t="str">
        <f t="shared" si="112"/>
        <v/>
      </c>
      <c r="CA70" s="23" t="str">
        <f t="shared" si="112"/>
        <v/>
      </c>
      <c r="CB70" s="23" t="str">
        <f t="shared" si="112"/>
        <v/>
      </c>
      <c r="CC70" s="23" t="str">
        <f t="shared" si="112"/>
        <v/>
      </c>
      <c r="CD70" s="23" t="str">
        <f t="shared" si="112"/>
        <v/>
      </c>
      <c r="CE70" s="23" t="str">
        <f t="shared" si="112"/>
        <v/>
      </c>
      <c r="CF70" s="23" t="str">
        <f t="shared" si="112"/>
        <v/>
      </c>
      <c r="CG70" s="23" t="str">
        <f t="shared" si="112"/>
        <v/>
      </c>
      <c r="CH70" s="23" t="str">
        <f t="shared" si="112"/>
        <v/>
      </c>
      <c r="CI70" s="23" t="str">
        <f t="shared" si="112"/>
        <v/>
      </c>
      <c r="CJ70" s="23" t="str">
        <f t="shared" si="112"/>
        <v/>
      </c>
      <c r="CK70" s="23" t="str">
        <f t="shared" si="112"/>
        <v/>
      </c>
      <c r="CL70" s="23" t="str">
        <f t="shared" si="112"/>
        <v/>
      </c>
      <c r="CM70" s="23" t="str">
        <f t="shared" si="112"/>
        <v/>
      </c>
      <c r="CN70" s="23" t="str">
        <f t="shared" si="112"/>
        <v/>
      </c>
      <c r="CO70" s="23" t="str">
        <f t="shared" si="112"/>
        <v/>
      </c>
      <c r="CP70" s="23" t="str">
        <f t="shared" si="112"/>
        <v/>
      </c>
      <c r="CQ70" s="23" t="str">
        <f t="shared" si="112"/>
        <v/>
      </c>
      <c r="CR70" s="23" t="str">
        <f t="shared" si="112"/>
        <v/>
      </c>
      <c r="CS70" s="23" t="str">
        <f t="shared" si="112"/>
        <v/>
      </c>
      <c r="CT70" s="23" t="str">
        <f t="shared" si="112"/>
        <v/>
      </c>
      <c r="CU70" s="23" t="str">
        <f t="shared" si="112"/>
        <v/>
      </c>
      <c r="CV70" s="23" t="str">
        <f t="shared" si="112"/>
        <v/>
      </c>
      <c r="CW70" s="23" t="str">
        <f t="shared" si="112"/>
        <v/>
      </c>
      <c r="CX70" s="23" t="str">
        <f t="shared" si="112"/>
        <v/>
      </c>
      <c r="CY70" s="23" t="str">
        <f t="shared" si="112"/>
        <v/>
      </c>
    </row>
    <row r="71" spans="1:256" x14ac:dyDescent="0.2">
      <c r="A71" s="4"/>
      <c r="B71" s="50" t="s">
        <v>53</v>
      </c>
      <c r="C71" s="110"/>
      <c r="D71" s="23">
        <f>IF(ISNUMBER(outYear),outStateITCAmount+inStateITC,"")</f>
        <v>10000</v>
      </c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</row>
    <row r="72" spans="1:256" x14ac:dyDescent="0.2">
      <c r="A72" s="4"/>
      <c r="B72" s="50" t="s">
        <v>54</v>
      </c>
      <c r="C72" s="110"/>
      <c r="D72" s="23">
        <f t="shared" ref="D72:AI72" si="113">IF(ISNUMBER(outYear),+D70+D71-D69,"")</f>
        <v>10126.435792</v>
      </c>
      <c r="E72" s="23">
        <f t="shared" si="113"/>
        <v>125.23733319336687</v>
      </c>
      <c r="F72" s="23">
        <f t="shared" si="113"/>
        <v>123.95765146833573</v>
      </c>
      <c r="G72" s="23">
        <f t="shared" si="113"/>
        <v>122.59164056505274</v>
      </c>
      <c r="H72" s="23">
        <f t="shared" si="113"/>
        <v>121.13388202595401</v>
      </c>
      <c r="I72" s="23">
        <f t="shared" si="113"/>
        <v>119.57862631835013</v>
      </c>
      <c r="J72" s="23">
        <f t="shared" si="113"/>
        <v>117.91977282072682</v>
      </c>
      <c r="K72" s="23">
        <f t="shared" si="113"/>
        <v>116.15084860449387</v>
      </c>
      <c r="L72" s="23">
        <f t="shared" si="113"/>
        <v>114.26498593881583</v>
      </c>
      <c r="M72" s="23">
        <f t="shared" si="113"/>
        <v>112.25489844181423</v>
      </c>
      <c r="N72" s="23">
        <f t="shared" si="113"/>
        <v>110.11285579682512</v>
      </c>
      <c r="O72" s="23">
        <f t="shared" si="113"/>
        <v>107.83065694751502</v>
      </c>
      <c r="P72" s="23">
        <f t="shared" si="113"/>
        <v>105.39960168048418</v>
      </c>
      <c r="Q72" s="23">
        <f t="shared" si="113"/>
        <v>102.81046049850029</v>
      </c>
      <c r="R72" s="23">
        <f t="shared" si="113"/>
        <v>100.0534426816928</v>
      </c>
      <c r="S72" s="23">
        <f t="shared" si="113"/>
        <v>97.118162427874807</v>
      </c>
      <c r="T72" s="23">
        <f t="shared" si="113"/>
        <v>93.993602956625551</v>
      </c>
      <c r="U72" s="23">
        <f t="shared" si="113"/>
        <v>90.668078454844149</v>
      </c>
      <c r="V72" s="23">
        <f t="shared" si="113"/>
        <v>87.129193734142177</v>
      </c>
      <c r="W72" s="23">
        <f t="shared" si="113"/>
        <v>83.363801462664156</v>
      </c>
      <c r="X72" s="23">
        <f t="shared" si="113"/>
        <v>79.357956825675075</v>
      </c>
      <c r="Y72" s="23">
        <f t="shared" si="113"/>
        <v>75.096869460513773</v>
      </c>
      <c r="Z72" s="23">
        <f t="shared" si="113"/>
        <v>70.564852502241067</v>
      </c>
      <c r="AA72" s="23">
        <f t="shared" si="113"/>
        <v>65.745268566490239</v>
      </c>
      <c r="AB72" s="23">
        <f t="shared" si="113"/>
        <v>60.620472485613071</v>
      </c>
      <c r="AC72" s="23">
        <f t="shared" si="113"/>
        <v>55.171750603177429</v>
      </c>
      <c r="AD72" s="23">
        <f t="shared" si="113"/>
        <v>49.379256420172169</v>
      </c>
      <c r="AE72" s="23">
        <f t="shared" si="113"/>
        <v>43.221942373872508</v>
      </c>
      <c r="AF72" s="23">
        <f t="shared" si="113"/>
        <v>36.67748751717297</v>
      </c>
      <c r="AG72" s="23">
        <f t="shared" si="113"/>
        <v>-201.857043147741</v>
      </c>
      <c r="AH72" s="23" t="str">
        <f t="shared" si="113"/>
        <v/>
      </c>
      <c r="AI72" s="23" t="str">
        <f t="shared" si="113"/>
        <v/>
      </c>
      <c r="AJ72" s="23" t="str">
        <f t="shared" ref="AJ72:BO72" si="114">IF(ISNUMBER(outYear),+AJ70+AJ71-AJ69,"")</f>
        <v/>
      </c>
      <c r="AK72" s="23" t="str">
        <f t="shared" si="114"/>
        <v/>
      </c>
      <c r="AL72" s="23" t="str">
        <f t="shared" si="114"/>
        <v/>
      </c>
      <c r="AM72" s="23" t="str">
        <f t="shared" si="114"/>
        <v/>
      </c>
      <c r="AN72" s="23" t="str">
        <f t="shared" si="114"/>
        <v/>
      </c>
      <c r="AO72" s="23" t="str">
        <f t="shared" si="114"/>
        <v/>
      </c>
      <c r="AP72" s="23" t="str">
        <f t="shared" si="114"/>
        <v/>
      </c>
      <c r="AQ72" s="23" t="str">
        <f t="shared" si="114"/>
        <v/>
      </c>
      <c r="AR72" s="23" t="str">
        <f t="shared" si="114"/>
        <v/>
      </c>
      <c r="AS72" s="23" t="str">
        <f t="shared" si="114"/>
        <v/>
      </c>
      <c r="AT72" s="23" t="str">
        <f t="shared" si="114"/>
        <v/>
      </c>
      <c r="AU72" s="23" t="str">
        <f t="shared" si="114"/>
        <v/>
      </c>
      <c r="AV72" s="23" t="str">
        <f t="shared" si="114"/>
        <v/>
      </c>
      <c r="AW72" s="23" t="str">
        <f t="shared" si="114"/>
        <v/>
      </c>
      <c r="AX72" s="23" t="str">
        <f t="shared" si="114"/>
        <v/>
      </c>
      <c r="AY72" s="23" t="str">
        <f t="shared" si="114"/>
        <v/>
      </c>
      <c r="AZ72" s="23" t="str">
        <f t="shared" si="114"/>
        <v/>
      </c>
      <c r="BA72" s="23" t="str">
        <f t="shared" si="114"/>
        <v/>
      </c>
      <c r="BB72" s="23" t="str">
        <f t="shared" si="114"/>
        <v/>
      </c>
      <c r="BC72" s="23" t="str">
        <f t="shared" si="114"/>
        <v/>
      </c>
      <c r="BD72" s="23" t="str">
        <f t="shared" si="114"/>
        <v/>
      </c>
      <c r="BE72" s="23" t="str">
        <f t="shared" si="114"/>
        <v/>
      </c>
      <c r="BF72" s="23" t="str">
        <f t="shared" si="114"/>
        <v/>
      </c>
      <c r="BG72" s="23" t="str">
        <f t="shared" si="114"/>
        <v/>
      </c>
      <c r="BH72" s="23" t="str">
        <f t="shared" si="114"/>
        <v/>
      </c>
      <c r="BI72" s="23" t="str">
        <f t="shared" si="114"/>
        <v/>
      </c>
      <c r="BJ72" s="23" t="str">
        <f t="shared" si="114"/>
        <v/>
      </c>
      <c r="BK72" s="23" t="str">
        <f t="shared" si="114"/>
        <v/>
      </c>
      <c r="BL72" s="23" t="str">
        <f t="shared" si="114"/>
        <v/>
      </c>
      <c r="BM72" s="23" t="str">
        <f t="shared" si="114"/>
        <v/>
      </c>
      <c r="BN72" s="23" t="str">
        <f t="shared" si="114"/>
        <v/>
      </c>
      <c r="BO72" s="23" t="str">
        <f t="shared" si="114"/>
        <v/>
      </c>
      <c r="BP72" s="23" t="str">
        <f t="shared" ref="BP72:CU72" si="115">IF(ISNUMBER(outYear),+BP70+BP71-BP69,"")</f>
        <v/>
      </c>
      <c r="BQ72" s="23" t="str">
        <f t="shared" si="115"/>
        <v/>
      </c>
      <c r="BR72" s="23" t="str">
        <f t="shared" si="115"/>
        <v/>
      </c>
      <c r="BS72" s="23" t="str">
        <f t="shared" si="115"/>
        <v/>
      </c>
      <c r="BT72" s="23" t="str">
        <f t="shared" si="115"/>
        <v/>
      </c>
      <c r="BU72" s="23" t="str">
        <f t="shared" si="115"/>
        <v/>
      </c>
      <c r="BV72" s="23" t="str">
        <f t="shared" si="115"/>
        <v/>
      </c>
      <c r="BW72" s="23" t="str">
        <f t="shared" si="115"/>
        <v/>
      </c>
      <c r="BX72" s="23" t="str">
        <f t="shared" si="115"/>
        <v/>
      </c>
      <c r="BY72" s="23" t="str">
        <f t="shared" si="115"/>
        <v/>
      </c>
      <c r="BZ72" s="23" t="str">
        <f t="shared" si="115"/>
        <v/>
      </c>
      <c r="CA72" s="23" t="str">
        <f t="shared" si="115"/>
        <v/>
      </c>
      <c r="CB72" s="23" t="str">
        <f t="shared" si="115"/>
        <v/>
      </c>
      <c r="CC72" s="23" t="str">
        <f t="shared" si="115"/>
        <v/>
      </c>
      <c r="CD72" s="23" t="str">
        <f t="shared" si="115"/>
        <v/>
      </c>
      <c r="CE72" s="23" t="str">
        <f t="shared" si="115"/>
        <v/>
      </c>
      <c r="CF72" s="23" t="str">
        <f t="shared" si="115"/>
        <v/>
      </c>
      <c r="CG72" s="23" t="str">
        <f t="shared" si="115"/>
        <v/>
      </c>
      <c r="CH72" s="23" t="str">
        <f t="shared" si="115"/>
        <v/>
      </c>
      <c r="CI72" s="23" t="str">
        <f t="shared" si="115"/>
        <v/>
      </c>
      <c r="CJ72" s="23" t="str">
        <f t="shared" si="115"/>
        <v/>
      </c>
      <c r="CK72" s="23" t="str">
        <f t="shared" si="115"/>
        <v/>
      </c>
      <c r="CL72" s="23" t="str">
        <f t="shared" si="115"/>
        <v/>
      </c>
      <c r="CM72" s="23" t="str">
        <f t="shared" si="115"/>
        <v/>
      </c>
      <c r="CN72" s="23" t="str">
        <f t="shared" si="115"/>
        <v/>
      </c>
      <c r="CO72" s="23" t="str">
        <f t="shared" si="115"/>
        <v/>
      </c>
      <c r="CP72" s="23" t="str">
        <f t="shared" si="115"/>
        <v/>
      </c>
      <c r="CQ72" s="23" t="str">
        <f t="shared" si="115"/>
        <v/>
      </c>
      <c r="CR72" s="23" t="str">
        <f t="shared" si="115"/>
        <v/>
      </c>
      <c r="CS72" s="23" t="str">
        <f t="shared" si="115"/>
        <v/>
      </c>
      <c r="CT72" s="23" t="str">
        <f t="shared" si="115"/>
        <v/>
      </c>
      <c r="CU72" s="23" t="str">
        <f t="shared" si="115"/>
        <v/>
      </c>
      <c r="CV72" s="23" t="str">
        <f>IF(ISNUMBER(outYear),+CV70+CV71-CV69,"")</f>
        <v/>
      </c>
      <c r="CW72" s="23" t="str">
        <f>IF(ISNUMBER(outYear),+CW70+CW71-CW69,"")</f>
        <v/>
      </c>
      <c r="CX72" s="23" t="str">
        <f>IF(ISNUMBER(outYear),+CX70+CX71-CX69,"")</f>
        <v/>
      </c>
      <c r="CY72" s="23" t="str">
        <f>IF(ISNUMBER(outYear),+CY70+CY71-CY69,"")</f>
        <v/>
      </c>
    </row>
    <row r="73" spans="1:256" x14ac:dyDescent="0.2">
      <c r="A73" s="4"/>
      <c r="B73" s="37"/>
      <c r="C73" s="126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17"/>
      <c r="CI73" s="17"/>
      <c r="CJ73" s="17"/>
      <c r="CK73" s="17"/>
      <c r="CL73" s="17"/>
      <c r="CM73" s="17"/>
      <c r="CN73" s="17"/>
      <c r="CO73" s="17"/>
      <c r="CP73" s="17"/>
      <c r="CQ73" s="17"/>
      <c r="CR73" s="17"/>
      <c r="CS73" s="17"/>
      <c r="CT73" s="17"/>
      <c r="CU73" s="17"/>
      <c r="CV73" s="17"/>
      <c r="CW73" s="17"/>
      <c r="CX73" s="17"/>
      <c r="CY73" s="17"/>
    </row>
    <row r="74" spans="1:256" x14ac:dyDescent="0.2">
      <c r="A74" s="4"/>
      <c r="B74" s="44" t="s">
        <v>48</v>
      </c>
      <c r="C74" s="130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27"/>
      <c r="CD74" s="27"/>
      <c r="CE74" s="27"/>
      <c r="CF74" s="27"/>
      <c r="CG74" s="27"/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27"/>
      <c r="CT74" s="27"/>
      <c r="CU74" s="27"/>
      <c r="CV74" s="27"/>
      <c r="CW74" s="27"/>
      <c r="CX74" s="27"/>
      <c r="CY74" s="27"/>
    </row>
    <row r="75" spans="1:256" x14ac:dyDescent="0.2">
      <c r="A75" s="4"/>
      <c r="B75" s="50" t="s">
        <v>77</v>
      </c>
      <c r="C75" s="110"/>
      <c r="D75" s="23">
        <f t="shared" ref="D75:AI75" si="116">IF(ISNUMBER(outYear),D40,"")</f>
        <v>-152.08799999999999</v>
      </c>
      <c r="E75" s="23">
        <f t="shared" si="116"/>
        <v>-155.89019999999999</v>
      </c>
      <c r="F75" s="23">
        <f t="shared" si="116"/>
        <v>-159.78745499999999</v>
      </c>
      <c r="G75" s="23">
        <f t="shared" si="116"/>
        <v>-163.78214137500001</v>
      </c>
      <c r="H75" s="23">
        <f t="shared" si="116"/>
        <v>-167.87669490937495</v>
      </c>
      <c r="I75" s="23">
        <f t="shared" si="116"/>
        <v>-172.07361228210931</v>
      </c>
      <c r="J75" s="23">
        <f t="shared" si="116"/>
        <v>-176.37545258916205</v>
      </c>
      <c r="K75" s="23">
        <f t="shared" si="116"/>
        <v>-180.78483890389109</v>
      </c>
      <c r="L75" s="23">
        <f t="shared" si="116"/>
        <v>-185.30445987648838</v>
      </c>
      <c r="M75" s="23">
        <f t="shared" si="116"/>
        <v>-189.93707137340053</v>
      </c>
      <c r="N75" s="23">
        <f t="shared" si="116"/>
        <v>-194.68549815773557</v>
      </c>
      <c r="O75" s="23">
        <f t="shared" si="116"/>
        <v>-199.55263561167894</v>
      </c>
      <c r="P75" s="23">
        <f t="shared" si="116"/>
        <v>-204.5414515019709</v>
      </c>
      <c r="Q75" s="23">
        <f t="shared" si="116"/>
        <v>-209.65498778952016</v>
      </c>
      <c r="R75" s="23">
        <f t="shared" si="116"/>
        <v>-214.89636248425813</v>
      </c>
      <c r="S75" s="23">
        <f t="shared" si="116"/>
        <v>-220.2687715463646</v>
      </c>
      <c r="T75" s="23">
        <f t="shared" si="116"/>
        <v>-225.7754908350237</v>
      </c>
      <c r="U75" s="23">
        <f t="shared" si="116"/>
        <v>-231.41987810589924</v>
      </c>
      <c r="V75" s="23">
        <f t="shared" si="116"/>
        <v>-237.20537505854676</v>
      </c>
      <c r="W75" s="23">
        <f t="shared" si="116"/>
        <v>-243.13550943501042</v>
      </c>
      <c r="X75" s="23">
        <f t="shared" si="116"/>
        <v>-249.21389717088567</v>
      </c>
      <c r="Y75" s="23">
        <f t="shared" si="116"/>
        <v>-255.44424460015779</v>
      </c>
      <c r="Z75" s="23">
        <f t="shared" si="116"/>
        <v>-261.83035071516173</v>
      </c>
      <c r="AA75" s="23">
        <f t="shared" si="116"/>
        <v>-268.37610948304075</v>
      </c>
      <c r="AB75" s="23">
        <f t="shared" si="116"/>
        <v>-275.08551222011675</v>
      </c>
      <c r="AC75" s="23">
        <f t="shared" si="116"/>
        <v>-281.96265002561961</v>
      </c>
      <c r="AD75" s="23">
        <f t="shared" si="116"/>
        <v>-289.01171627626007</v>
      </c>
      <c r="AE75" s="23">
        <f t="shared" si="116"/>
        <v>-296.23700918316655</v>
      </c>
      <c r="AF75" s="23">
        <f t="shared" si="116"/>
        <v>-303.64293441274572</v>
      </c>
      <c r="AG75" s="23">
        <f t="shared" si="116"/>
        <v>2997.041192226935</v>
      </c>
      <c r="AH75" s="23" t="str">
        <f t="shared" si="116"/>
        <v/>
      </c>
      <c r="AI75" s="23" t="str">
        <f t="shared" si="116"/>
        <v/>
      </c>
      <c r="AJ75" s="23" t="str">
        <f t="shared" ref="AJ75:BO75" si="117">IF(ISNUMBER(outYear),AJ40,"")</f>
        <v/>
      </c>
      <c r="AK75" s="23" t="str">
        <f t="shared" si="117"/>
        <v/>
      </c>
      <c r="AL75" s="23" t="str">
        <f t="shared" si="117"/>
        <v/>
      </c>
      <c r="AM75" s="23" t="str">
        <f t="shared" si="117"/>
        <v/>
      </c>
      <c r="AN75" s="23" t="str">
        <f t="shared" si="117"/>
        <v/>
      </c>
      <c r="AO75" s="23" t="str">
        <f t="shared" si="117"/>
        <v/>
      </c>
      <c r="AP75" s="23" t="str">
        <f t="shared" si="117"/>
        <v/>
      </c>
      <c r="AQ75" s="23" t="str">
        <f t="shared" si="117"/>
        <v/>
      </c>
      <c r="AR75" s="23" t="str">
        <f t="shared" si="117"/>
        <v/>
      </c>
      <c r="AS75" s="23" t="str">
        <f t="shared" si="117"/>
        <v/>
      </c>
      <c r="AT75" s="23" t="str">
        <f t="shared" si="117"/>
        <v/>
      </c>
      <c r="AU75" s="23" t="str">
        <f t="shared" si="117"/>
        <v/>
      </c>
      <c r="AV75" s="23" t="str">
        <f t="shared" si="117"/>
        <v/>
      </c>
      <c r="AW75" s="23" t="str">
        <f t="shared" si="117"/>
        <v/>
      </c>
      <c r="AX75" s="23" t="str">
        <f t="shared" si="117"/>
        <v/>
      </c>
      <c r="AY75" s="23" t="str">
        <f t="shared" si="117"/>
        <v/>
      </c>
      <c r="AZ75" s="23" t="str">
        <f t="shared" si="117"/>
        <v/>
      </c>
      <c r="BA75" s="23" t="str">
        <f t="shared" si="117"/>
        <v/>
      </c>
      <c r="BB75" s="23" t="str">
        <f t="shared" si="117"/>
        <v/>
      </c>
      <c r="BC75" s="23" t="str">
        <f t="shared" si="117"/>
        <v/>
      </c>
      <c r="BD75" s="23" t="str">
        <f t="shared" si="117"/>
        <v/>
      </c>
      <c r="BE75" s="23" t="str">
        <f t="shared" si="117"/>
        <v/>
      </c>
      <c r="BF75" s="23" t="str">
        <f t="shared" si="117"/>
        <v/>
      </c>
      <c r="BG75" s="23" t="str">
        <f t="shared" si="117"/>
        <v/>
      </c>
      <c r="BH75" s="23" t="str">
        <f t="shared" si="117"/>
        <v/>
      </c>
      <c r="BI75" s="23" t="str">
        <f t="shared" si="117"/>
        <v/>
      </c>
      <c r="BJ75" s="23" t="str">
        <f t="shared" si="117"/>
        <v/>
      </c>
      <c r="BK75" s="23" t="str">
        <f t="shared" si="117"/>
        <v/>
      </c>
      <c r="BL75" s="23" t="str">
        <f t="shared" si="117"/>
        <v/>
      </c>
      <c r="BM75" s="23" t="str">
        <f t="shared" si="117"/>
        <v/>
      </c>
      <c r="BN75" s="23" t="str">
        <f t="shared" si="117"/>
        <v/>
      </c>
      <c r="BO75" s="23" t="str">
        <f t="shared" si="117"/>
        <v/>
      </c>
      <c r="BP75" s="23" t="str">
        <f t="shared" ref="BP75:CY75" si="118">IF(ISNUMBER(outYear),BP40,"")</f>
        <v/>
      </c>
      <c r="BQ75" s="23" t="str">
        <f t="shared" si="118"/>
        <v/>
      </c>
      <c r="BR75" s="23" t="str">
        <f t="shared" si="118"/>
        <v/>
      </c>
      <c r="BS75" s="23" t="str">
        <f t="shared" si="118"/>
        <v/>
      </c>
      <c r="BT75" s="23" t="str">
        <f t="shared" si="118"/>
        <v/>
      </c>
      <c r="BU75" s="23" t="str">
        <f t="shared" si="118"/>
        <v/>
      </c>
      <c r="BV75" s="23" t="str">
        <f t="shared" si="118"/>
        <v/>
      </c>
      <c r="BW75" s="23" t="str">
        <f t="shared" si="118"/>
        <v/>
      </c>
      <c r="BX75" s="23" t="str">
        <f t="shared" si="118"/>
        <v/>
      </c>
      <c r="BY75" s="23" t="str">
        <f t="shared" si="118"/>
        <v/>
      </c>
      <c r="BZ75" s="23" t="str">
        <f t="shared" si="118"/>
        <v/>
      </c>
      <c r="CA75" s="23" t="str">
        <f t="shared" si="118"/>
        <v/>
      </c>
      <c r="CB75" s="23" t="str">
        <f t="shared" si="118"/>
        <v/>
      </c>
      <c r="CC75" s="23" t="str">
        <f t="shared" si="118"/>
        <v/>
      </c>
      <c r="CD75" s="23" t="str">
        <f t="shared" si="118"/>
        <v/>
      </c>
      <c r="CE75" s="23" t="str">
        <f t="shared" si="118"/>
        <v/>
      </c>
      <c r="CF75" s="23" t="str">
        <f t="shared" si="118"/>
        <v/>
      </c>
      <c r="CG75" s="23" t="str">
        <f t="shared" si="118"/>
        <v/>
      </c>
      <c r="CH75" s="23" t="str">
        <f t="shared" si="118"/>
        <v/>
      </c>
      <c r="CI75" s="23" t="str">
        <f t="shared" si="118"/>
        <v/>
      </c>
      <c r="CJ75" s="23" t="str">
        <f t="shared" si="118"/>
        <v/>
      </c>
      <c r="CK75" s="23" t="str">
        <f t="shared" si="118"/>
        <v/>
      </c>
      <c r="CL75" s="23" t="str">
        <f t="shared" si="118"/>
        <v/>
      </c>
      <c r="CM75" s="23" t="str">
        <f t="shared" si="118"/>
        <v/>
      </c>
      <c r="CN75" s="23" t="str">
        <f t="shared" si="118"/>
        <v/>
      </c>
      <c r="CO75" s="23" t="str">
        <f t="shared" si="118"/>
        <v/>
      </c>
      <c r="CP75" s="23" t="str">
        <f t="shared" si="118"/>
        <v/>
      </c>
      <c r="CQ75" s="23" t="str">
        <f t="shared" si="118"/>
        <v/>
      </c>
      <c r="CR75" s="23" t="str">
        <f t="shared" si="118"/>
        <v/>
      </c>
      <c r="CS75" s="23" t="str">
        <f t="shared" si="118"/>
        <v/>
      </c>
      <c r="CT75" s="23" t="str">
        <f t="shared" si="118"/>
        <v/>
      </c>
      <c r="CU75" s="23" t="str">
        <f t="shared" si="118"/>
        <v/>
      </c>
      <c r="CV75" s="23" t="str">
        <f t="shared" si="118"/>
        <v/>
      </c>
      <c r="CW75" s="23" t="str">
        <f t="shared" si="118"/>
        <v/>
      </c>
      <c r="CX75" s="23" t="str">
        <f t="shared" si="118"/>
        <v/>
      </c>
      <c r="CY75" s="23" t="str">
        <f t="shared" si="118"/>
        <v/>
      </c>
    </row>
    <row r="76" spans="1:256" x14ac:dyDescent="0.2">
      <c r="A76" s="4"/>
      <c r="B76" s="50" t="s">
        <v>64</v>
      </c>
      <c r="C76" s="110"/>
      <c r="D76" s="23">
        <f>IF(ISNUMBER(outYear),D77+D78+D79+D80,"")</f>
        <v>0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  <c r="HB76" s="4"/>
      <c r="HC76" s="4"/>
      <c r="HD76" s="4"/>
      <c r="HE76" s="4"/>
      <c r="HF76" s="4"/>
      <c r="HG76" s="4"/>
      <c r="HH76" s="4"/>
      <c r="HI76" s="4"/>
      <c r="HJ76" s="4"/>
      <c r="HK76" s="4"/>
      <c r="HL76" s="4"/>
      <c r="HM76" s="4"/>
      <c r="HN76" s="4"/>
      <c r="HO76" s="4"/>
      <c r="HP76" s="4"/>
      <c r="HQ76" s="4"/>
      <c r="HR76" s="4"/>
      <c r="HS76" s="4"/>
      <c r="HT76" s="4"/>
      <c r="HU76" s="4"/>
      <c r="HV76" s="4"/>
      <c r="HW76" s="4"/>
      <c r="HX76" s="4"/>
      <c r="HY76" s="4"/>
      <c r="HZ76" s="4"/>
      <c r="IA76" s="4"/>
      <c r="IB76" s="4"/>
      <c r="IC76" s="4"/>
      <c r="ID76" s="4"/>
      <c r="IE76" s="4"/>
      <c r="IF76" s="4"/>
      <c r="IG76" s="4"/>
      <c r="IH76" s="4"/>
      <c r="II76" s="4"/>
      <c r="IJ76" s="4"/>
      <c r="IK76" s="4"/>
      <c r="IL76" s="4"/>
      <c r="IM76" s="4"/>
      <c r="IN76" s="4"/>
      <c r="IO76" s="4"/>
      <c r="IP76" s="4"/>
      <c r="IQ76" s="4"/>
      <c r="IR76" s="4"/>
      <c r="IS76" s="4"/>
      <c r="IT76" s="4"/>
      <c r="IU76" s="4"/>
      <c r="IV76" s="4"/>
    </row>
    <row r="77" spans="1:256" x14ac:dyDescent="0.2">
      <c r="A77" s="4"/>
      <c r="B77" s="51" t="s">
        <v>65</v>
      </c>
      <c r="C77" s="110"/>
      <c r="D77" s="23">
        <f>IF(ISNUMBER(outYear),outFedFixed+inFedIBIAmt,"")</f>
        <v>0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  <c r="HA77" s="4"/>
      <c r="HB77" s="4"/>
      <c r="HC77" s="4"/>
      <c r="HD77" s="4"/>
      <c r="HE77" s="4"/>
      <c r="HF77" s="4"/>
      <c r="HG77" s="4"/>
      <c r="HH77" s="4"/>
      <c r="HI77" s="4"/>
      <c r="HJ77" s="4"/>
      <c r="HK77" s="4"/>
      <c r="HL77" s="4"/>
      <c r="HM77" s="4"/>
      <c r="HN77" s="4"/>
      <c r="HO77" s="4"/>
      <c r="HP77" s="4"/>
      <c r="HQ77" s="4"/>
      <c r="HR77" s="4"/>
      <c r="HS77" s="4"/>
      <c r="HT77" s="4"/>
      <c r="HU77" s="4"/>
      <c r="HV77" s="4"/>
      <c r="HW77" s="4"/>
      <c r="HX77" s="4"/>
      <c r="HY77" s="4"/>
      <c r="HZ77" s="4"/>
      <c r="IA77" s="4"/>
      <c r="IB77" s="4"/>
      <c r="IC77" s="4"/>
      <c r="ID77" s="4"/>
      <c r="IE77" s="4"/>
      <c r="IF77" s="4"/>
      <c r="IG77" s="4"/>
      <c r="IH77" s="4"/>
      <c r="II77" s="4"/>
      <c r="IJ77" s="4"/>
      <c r="IK77" s="4"/>
      <c r="IL77" s="4"/>
      <c r="IM77" s="4"/>
      <c r="IN77" s="4"/>
      <c r="IO77" s="4"/>
      <c r="IP77" s="4"/>
      <c r="IQ77" s="4"/>
      <c r="IR77" s="4"/>
      <c r="IS77" s="4"/>
      <c r="IT77" s="4"/>
      <c r="IU77" s="4"/>
      <c r="IV77" s="4"/>
    </row>
    <row r="78" spans="1:256" x14ac:dyDescent="0.2">
      <c r="A78" s="4"/>
      <c r="B78" s="51" t="s">
        <v>66</v>
      </c>
      <c r="C78" s="110"/>
      <c r="D78" s="23">
        <f>IF(ISNUMBER(outYear),outStateFixed+inStateIBIAmt,"")</f>
        <v>0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  <c r="HA78" s="4"/>
      <c r="HB78" s="4"/>
      <c r="HC78" s="4"/>
      <c r="HD78" s="4"/>
      <c r="HE78" s="4"/>
      <c r="HF78" s="4"/>
      <c r="HG78" s="4"/>
      <c r="HH78" s="4"/>
      <c r="HI78" s="4"/>
      <c r="HJ78" s="4"/>
      <c r="HK78" s="4"/>
      <c r="HL78" s="4"/>
      <c r="HM78" s="4"/>
      <c r="HN78" s="4"/>
      <c r="HO78" s="4"/>
      <c r="HP78" s="4"/>
      <c r="HQ78" s="4"/>
      <c r="HR78" s="4"/>
      <c r="HS78" s="4"/>
      <c r="HT78" s="4"/>
      <c r="HU78" s="4"/>
      <c r="HV78" s="4"/>
      <c r="HW78" s="4"/>
      <c r="HX78" s="4"/>
      <c r="HY78" s="4"/>
      <c r="HZ78" s="4"/>
      <c r="IA78" s="4"/>
      <c r="IB78" s="4"/>
      <c r="IC78" s="4"/>
      <c r="ID78" s="4"/>
      <c r="IE78" s="4"/>
      <c r="IF78" s="4"/>
      <c r="IG78" s="4"/>
      <c r="IH78" s="4"/>
      <c r="II78" s="4"/>
      <c r="IJ78" s="4"/>
      <c r="IK78" s="4"/>
      <c r="IL78" s="4"/>
      <c r="IM78" s="4"/>
      <c r="IN78" s="4"/>
      <c r="IO78" s="4"/>
      <c r="IP78" s="4"/>
      <c r="IQ78" s="4"/>
      <c r="IR78" s="4"/>
      <c r="IS78" s="4"/>
      <c r="IT78" s="4"/>
      <c r="IU78" s="4"/>
      <c r="IV78" s="4"/>
    </row>
    <row r="79" spans="1:256" x14ac:dyDescent="0.2">
      <c r="A79" s="4"/>
      <c r="B79" s="51" t="s">
        <v>67</v>
      </c>
      <c r="C79" s="110"/>
      <c r="D79" s="23">
        <f>IF(ISNUMBER(outYear),outUtilityFixed+inUtilityIBIAmt,"")</f>
        <v>0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  <c r="HA79" s="4"/>
      <c r="HB79" s="4"/>
      <c r="HC79" s="4"/>
      <c r="HD79" s="4"/>
      <c r="HE79" s="4"/>
      <c r="HF79" s="4"/>
      <c r="HG79" s="4"/>
      <c r="HH79" s="4"/>
      <c r="HI79" s="4"/>
      <c r="HJ79" s="4"/>
      <c r="HK79" s="4"/>
      <c r="HL79" s="4"/>
      <c r="HM79" s="4"/>
      <c r="HN79" s="4"/>
      <c r="HO79" s="4"/>
      <c r="HP79" s="4"/>
      <c r="HQ79" s="4"/>
      <c r="HR79" s="4"/>
      <c r="HS79" s="4"/>
      <c r="HT79" s="4"/>
      <c r="HU79" s="4"/>
      <c r="HV79" s="4"/>
      <c r="HW79" s="4"/>
      <c r="HX79" s="4"/>
      <c r="HY79" s="4"/>
      <c r="HZ79" s="4"/>
      <c r="IA79" s="4"/>
      <c r="IB79" s="4"/>
      <c r="IC79" s="4"/>
      <c r="ID79" s="4"/>
      <c r="IE79" s="4"/>
      <c r="IF79" s="4"/>
      <c r="IG79" s="4"/>
      <c r="IH79" s="4"/>
      <c r="II79" s="4"/>
      <c r="IJ79" s="4"/>
      <c r="IK79" s="4"/>
      <c r="IL79" s="4"/>
      <c r="IM79" s="4"/>
      <c r="IN79" s="4"/>
      <c r="IO79" s="4"/>
      <c r="IP79" s="4"/>
      <c r="IQ79" s="4"/>
      <c r="IR79" s="4"/>
      <c r="IS79" s="4"/>
      <c r="IT79" s="4"/>
      <c r="IU79" s="4"/>
      <c r="IV79" s="4"/>
    </row>
    <row r="80" spans="1:256" x14ac:dyDescent="0.2">
      <c r="A80" s="4"/>
      <c r="B80" s="51" t="s">
        <v>68</v>
      </c>
      <c r="C80" s="110"/>
      <c r="D80" s="23">
        <f>IF(ISNUMBER(outYear),outOtherFixed+inOtherIBIAmt,"")</f>
        <v>0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  <c r="HA80" s="4"/>
      <c r="HB80" s="4"/>
      <c r="HC80" s="4"/>
      <c r="HD80" s="4"/>
      <c r="HE80" s="4"/>
      <c r="HF80" s="4"/>
      <c r="HG80" s="4"/>
      <c r="HH80" s="4"/>
      <c r="HI80" s="4"/>
      <c r="HJ80" s="4"/>
      <c r="HK80" s="4"/>
      <c r="HL80" s="4"/>
      <c r="HM80" s="4"/>
      <c r="HN80" s="4"/>
      <c r="HO80" s="4"/>
      <c r="HP80" s="4"/>
      <c r="HQ80" s="4"/>
      <c r="HR80" s="4"/>
      <c r="HS80" s="4"/>
      <c r="HT80" s="4"/>
      <c r="HU80" s="4"/>
      <c r="HV80" s="4"/>
      <c r="HW80" s="4"/>
      <c r="HX80" s="4"/>
      <c r="HY80" s="4"/>
      <c r="HZ80" s="4"/>
      <c r="IA80" s="4"/>
      <c r="IB80" s="4"/>
      <c r="IC80" s="4"/>
      <c r="ID80" s="4"/>
      <c r="IE80" s="4"/>
      <c r="IF80" s="4"/>
      <c r="IG80" s="4"/>
      <c r="IH80" s="4"/>
      <c r="II80" s="4"/>
      <c r="IJ80" s="4"/>
      <c r="IK80" s="4"/>
      <c r="IL80" s="4"/>
      <c r="IM80" s="4"/>
      <c r="IN80" s="4"/>
      <c r="IO80" s="4"/>
      <c r="IP80" s="4"/>
      <c r="IQ80" s="4"/>
      <c r="IR80" s="4"/>
      <c r="IS80" s="4"/>
      <c r="IT80" s="4"/>
      <c r="IU80" s="4"/>
      <c r="IV80" s="4"/>
    </row>
    <row r="81" spans="1:256" x14ac:dyDescent="0.2">
      <c r="A81" s="4"/>
      <c r="B81" s="50" t="s">
        <v>69</v>
      </c>
      <c r="C81" s="110"/>
      <c r="D81" s="23">
        <f>IF(ISNUMBER(outYear),D82+D83+D84+D85,"")</f>
        <v>0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/>
      <c r="GX81" s="4"/>
      <c r="GY81" s="4"/>
      <c r="GZ81" s="4"/>
      <c r="HA81" s="4"/>
      <c r="HB81" s="4"/>
      <c r="HC81" s="4"/>
      <c r="HD81" s="4"/>
      <c r="HE81" s="4"/>
      <c r="HF81" s="4"/>
      <c r="HG81" s="4"/>
      <c r="HH81" s="4"/>
      <c r="HI81" s="4"/>
      <c r="HJ81" s="4"/>
      <c r="HK81" s="4"/>
      <c r="HL81" s="4"/>
      <c r="HM81" s="4"/>
      <c r="HN81" s="4"/>
      <c r="HO81" s="4"/>
      <c r="HP81" s="4"/>
      <c r="HQ81" s="4"/>
      <c r="HR81" s="4"/>
      <c r="HS81" s="4"/>
      <c r="HT81" s="4"/>
      <c r="HU81" s="4"/>
      <c r="HV81" s="4"/>
      <c r="HW81" s="4"/>
      <c r="HX81" s="4"/>
      <c r="HY81" s="4"/>
      <c r="HZ81" s="4"/>
      <c r="IA81" s="4"/>
      <c r="IB81" s="4"/>
      <c r="IC81" s="4"/>
      <c r="ID81" s="4"/>
      <c r="IE81" s="4"/>
      <c r="IF81" s="4"/>
      <c r="IG81" s="4"/>
      <c r="IH81" s="4"/>
      <c r="II81" s="4"/>
      <c r="IJ81" s="4"/>
      <c r="IK81" s="4"/>
      <c r="IL81" s="4"/>
      <c r="IM81" s="4"/>
      <c r="IN81" s="4"/>
      <c r="IO81" s="4"/>
      <c r="IP81" s="4"/>
      <c r="IQ81" s="4"/>
      <c r="IR81" s="4"/>
      <c r="IS81" s="4"/>
      <c r="IT81" s="4"/>
      <c r="IU81" s="4"/>
      <c r="IV81" s="4"/>
    </row>
    <row r="82" spans="1:256" ht="12.75" customHeight="1" x14ac:dyDescent="0.2">
      <c r="A82" s="4"/>
      <c r="B82" s="51" t="s">
        <v>38</v>
      </c>
      <c r="C82" s="110"/>
      <c r="D82" s="23">
        <f>IF(ISNUMBER(outYear),outFedBuyDown,"")</f>
        <v>0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  <c r="HA82" s="4"/>
      <c r="HB82" s="4"/>
      <c r="HC82" s="4"/>
      <c r="HD82" s="4"/>
      <c r="HE82" s="4"/>
      <c r="HF82" s="4"/>
      <c r="HG82" s="4"/>
      <c r="HH82" s="4"/>
      <c r="HI82" s="4"/>
      <c r="HJ82" s="4"/>
      <c r="HK82" s="4"/>
      <c r="HL82" s="4"/>
      <c r="HM82" s="4"/>
      <c r="HN82" s="4"/>
      <c r="HO82" s="4"/>
      <c r="HP82" s="4"/>
      <c r="HQ82" s="4"/>
      <c r="HR82" s="4"/>
      <c r="HS82" s="4"/>
      <c r="HT82" s="4"/>
      <c r="HU82" s="4"/>
      <c r="HV82" s="4"/>
      <c r="HW82" s="4"/>
      <c r="HX82" s="4"/>
      <c r="HY82" s="4"/>
      <c r="HZ82" s="4"/>
      <c r="IA82" s="4"/>
      <c r="IB82" s="4"/>
      <c r="IC82" s="4"/>
      <c r="ID82" s="4"/>
      <c r="IE82" s="4"/>
      <c r="IF82" s="4"/>
      <c r="IG82" s="4"/>
      <c r="IH82" s="4"/>
      <c r="II82" s="4"/>
      <c r="IJ82" s="4"/>
      <c r="IK82" s="4"/>
      <c r="IL82" s="4"/>
      <c r="IM82" s="4"/>
      <c r="IN82" s="4"/>
      <c r="IO82" s="4"/>
      <c r="IP82" s="4"/>
      <c r="IQ82" s="4"/>
      <c r="IR82" s="4"/>
      <c r="IS82" s="4"/>
      <c r="IT82" s="4"/>
      <c r="IU82" s="4"/>
      <c r="IV82" s="4"/>
    </row>
    <row r="83" spans="1:256" x14ac:dyDescent="0.2">
      <c r="A83" s="4"/>
      <c r="B83" s="51" t="s">
        <v>39</v>
      </c>
      <c r="C83" s="110"/>
      <c r="D83" s="23">
        <f>IF(ISNUMBER(outYear),outStateBuyDown,"")</f>
        <v>0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4"/>
      <c r="GX83" s="4"/>
      <c r="GY83" s="4"/>
      <c r="GZ83" s="4"/>
      <c r="HA83" s="4"/>
      <c r="HB83" s="4"/>
      <c r="HC83" s="4"/>
      <c r="HD83" s="4"/>
      <c r="HE83" s="4"/>
      <c r="HF83" s="4"/>
      <c r="HG83" s="4"/>
      <c r="HH83" s="4"/>
      <c r="HI83" s="4"/>
      <c r="HJ83" s="4"/>
      <c r="HK83" s="4"/>
      <c r="HL83" s="4"/>
      <c r="HM83" s="4"/>
      <c r="HN83" s="4"/>
      <c r="HO83" s="4"/>
      <c r="HP83" s="4"/>
      <c r="HQ83" s="4"/>
      <c r="HR83" s="4"/>
      <c r="HS83" s="4"/>
      <c r="HT83" s="4"/>
      <c r="HU83" s="4"/>
      <c r="HV83" s="4"/>
      <c r="HW83" s="4"/>
      <c r="HX83" s="4"/>
      <c r="HY83" s="4"/>
      <c r="HZ83" s="4"/>
      <c r="IA83" s="4"/>
      <c r="IB83" s="4"/>
      <c r="IC83" s="4"/>
      <c r="ID83" s="4"/>
      <c r="IE83" s="4"/>
      <c r="IF83" s="4"/>
      <c r="IG83" s="4"/>
      <c r="IH83" s="4"/>
      <c r="II83" s="4"/>
      <c r="IJ83" s="4"/>
      <c r="IK83" s="4"/>
      <c r="IL83" s="4"/>
      <c r="IM83" s="4"/>
      <c r="IN83" s="4"/>
      <c r="IO83" s="4"/>
      <c r="IP83" s="4"/>
      <c r="IQ83" s="4"/>
      <c r="IR83" s="4"/>
      <c r="IS83" s="4"/>
      <c r="IT83" s="4"/>
      <c r="IU83" s="4"/>
      <c r="IV83" s="4"/>
    </row>
    <row r="84" spans="1:256" x14ac:dyDescent="0.2">
      <c r="A84" s="4"/>
      <c r="B84" s="51" t="s">
        <v>40</v>
      </c>
      <c r="C84" s="110"/>
      <c r="D84" s="23">
        <f>IF(ISNUMBER(outYear),outUtilityBuyDown,"")</f>
        <v>0</v>
      </c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  <c r="HA84" s="4"/>
      <c r="HB84" s="4"/>
      <c r="HC84" s="4"/>
      <c r="HD84" s="4"/>
      <c r="HE84" s="4"/>
      <c r="HF84" s="4"/>
      <c r="HG84" s="4"/>
      <c r="HH84" s="4"/>
      <c r="HI84" s="4"/>
      <c r="HJ84" s="4"/>
      <c r="HK84" s="4"/>
      <c r="HL84" s="4"/>
      <c r="HM84" s="4"/>
      <c r="HN84" s="4"/>
      <c r="HO84" s="4"/>
      <c r="HP84" s="4"/>
      <c r="HQ84" s="4"/>
      <c r="HR84" s="4"/>
      <c r="HS84" s="4"/>
      <c r="HT84" s="4"/>
      <c r="HU84" s="4"/>
      <c r="HV84" s="4"/>
      <c r="HW84" s="4"/>
      <c r="HX84" s="4"/>
      <c r="HY84" s="4"/>
      <c r="HZ84" s="4"/>
      <c r="IA84" s="4"/>
      <c r="IB84" s="4"/>
      <c r="IC84" s="4"/>
      <c r="ID84" s="4"/>
      <c r="IE84" s="4"/>
      <c r="IF84" s="4"/>
      <c r="IG84" s="4"/>
      <c r="IH84" s="4"/>
      <c r="II84" s="4"/>
      <c r="IJ84" s="4"/>
      <c r="IK84" s="4"/>
      <c r="IL84" s="4"/>
      <c r="IM84" s="4"/>
      <c r="IN84" s="4"/>
      <c r="IO84" s="4"/>
      <c r="IP84" s="4"/>
      <c r="IQ84" s="4"/>
      <c r="IR84" s="4"/>
      <c r="IS84" s="4"/>
      <c r="IT84" s="4"/>
      <c r="IU84" s="4"/>
      <c r="IV84" s="4"/>
    </row>
    <row r="85" spans="1:256" x14ac:dyDescent="0.2">
      <c r="A85" s="4"/>
      <c r="B85" s="51" t="s">
        <v>41</v>
      </c>
      <c r="C85" s="110"/>
      <c r="D85" s="23">
        <f>IF(ISNUMBER(outYear),outOtherBuyDown,"")</f>
        <v>0</v>
      </c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4"/>
      <c r="GX85" s="4"/>
      <c r="GY85" s="4"/>
      <c r="GZ85" s="4"/>
      <c r="HA85" s="4"/>
      <c r="HB85" s="4"/>
      <c r="HC85" s="4"/>
      <c r="HD85" s="4"/>
      <c r="HE85" s="4"/>
      <c r="HF85" s="4"/>
      <c r="HG85" s="4"/>
      <c r="HH85" s="4"/>
      <c r="HI85" s="4"/>
      <c r="HJ85" s="4"/>
      <c r="HK85" s="4"/>
      <c r="HL85" s="4"/>
      <c r="HM85" s="4"/>
      <c r="HN85" s="4"/>
      <c r="HO85" s="4"/>
      <c r="HP85" s="4"/>
      <c r="HQ85" s="4"/>
      <c r="HR85" s="4"/>
      <c r="HS85" s="4"/>
      <c r="HT85" s="4"/>
      <c r="HU85" s="4"/>
      <c r="HV85" s="4"/>
      <c r="HW85" s="4"/>
      <c r="HX85" s="4"/>
      <c r="HY85" s="4"/>
      <c r="HZ85" s="4"/>
      <c r="IA85" s="4"/>
      <c r="IB85" s="4"/>
      <c r="IC85" s="4"/>
      <c r="ID85" s="4"/>
      <c r="IE85" s="4"/>
      <c r="IF85" s="4"/>
      <c r="IG85" s="4"/>
      <c r="IH85" s="4"/>
      <c r="II85" s="4"/>
      <c r="IJ85" s="4"/>
      <c r="IK85" s="4"/>
      <c r="IL85" s="4"/>
      <c r="IM85" s="4"/>
      <c r="IN85" s="4"/>
      <c r="IO85" s="4"/>
      <c r="IP85" s="4"/>
      <c r="IQ85" s="4"/>
      <c r="IR85" s="4"/>
      <c r="IS85" s="4"/>
      <c r="IT85" s="4"/>
      <c r="IU85" s="4"/>
      <c r="IV85" s="4"/>
    </row>
    <row r="86" spans="1:256" x14ac:dyDescent="0.2">
      <c r="A86" s="4"/>
      <c r="B86" s="50" t="s">
        <v>70</v>
      </c>
      <c r="C86" s="110"/>
      <c r="D86" s="23">
        <f t="shared" ref="D86:AI86" si="119">IF(ISNUMBER(outYear),SUM(D87:D90),"")</f>
        <v>0</v>
      </c>
      <c r="E86" s="23">
        <f t="shared" si="119"/>
        <v>0</v>
      </c>
      <c r="F86" s="23">
        <f t="shared" si="119"/>
        <v>0</v>
      </c>
      <c r="G86" s="23">
        <f t="shared" si="119"/>
        <v>0</v>
      </c>
      <c r="H86" s="23">
        <f t="shared" si="119"/>
        <v>0</v>
      </c>
      <c r="I86" s="23">
        <f t="shared" si="119"/>
        <v>0</v>
      </c>
      <c r="J86" s="23">
        <f t="shared" si="119"/>
        <v>0</v>
      </c>
      <c r="K86" s="23">
        <f t="shared" si="119"/>
        <v>0</v>
      </c>
      <c r="L86" s="23">
        <f t="shared" si="119"/>
        <v>0</v>
      </c>
      <c r="M86" s="23">
        <f t="shared" si="119"/>
        <v>0</v>
      </c>
      <c r="N86" s="23">
        <f t="shared" si="119"/>
        <v>0</v>
      </c>
      <c r="O86" s="23">
        <f t="shared" si="119"/>
        <v>0</v>
      </c>
      <c r="P86" s="23">
        <f t="shared" si="119"/>
        <v>0</v>
      </c>
      <c r="Q86" s="23">
        <f t="shared" si="119"/>
        <v>0</v>
      </c>
      <c r="R86" s="23">
        <f t="shared" si="119"/>
        <v>0</v>
      </c>
      <c r="S86" s="23">
        <f t="shared" si="119"/>
        <v>0</v>
      </c>
      <c r="T86" s="23">
        <f t="shared" si="119"/>
        <v>0</v>
      </c>
      <c r="U86" s="23">
        <f t="shared" si="119"/>
        <v>0</v>
      </c>
      <c r="V86" s="23">
        <f t="shared" si="119"/>
        <v>0</v>
      </c>
      <c r="W86" s="23">
        <f t="shared" si="119"/>
        <v>0</v>
      </c>
      <c r="X86" s="23">
        <f t="shared" si="119"/>
        <v>0</v>
      </c>
      <c r="Y86" s="23">
        <f t="shared" si="119"/>
        <v>0</v>
      </c>
      <c r="Z86" s="23">
        <f t="shared" si="119"/>
        <v>0</v>
      </c>
      <c r="AA86" s="23">
        <f t="shared" si="119"/>
        <v>0</v>
      </c>
      <c r="AB86" s="23">
        <f t="shared" si="119"/>
        <v>0</v>
      </c>
      <c r="AC86" s="23">
        <f t="shared" si="119"/>
        <v>0</v>
      </c>
      <c r="AD86" s="23">
        <f t="shared" si="119"/>
        <v>0</v>
      </c>
      <c r="AE86" s="23">
        <f t="shared" si="119"/>
        <v>0</v>
      </c>
      <c r="AF86" s="23">
        <f t="shared" si="119"/>
        <v>0</v>
      </c>
      <c r="AG86" s="23">
        <f t="shared" si="119"/>
        <v>0</v>
      </c>
      <c r="AH86" s="23" t="str">
        <f t="shared" si="119"/>
        <v/>
      </c>
      <c r="AI86" s="23" t="str">
        <f t="shared" si="119"/>
        <v/>
      </c>
      <c r="AJ86" s="23" t="str">
        <f t="shared" ref="AJ86:BO86" si="120">IF(ISNUMBER(outYear),SUM(AJ87:AJ90),"")</f>
        <v/>
      </c>
      <c r="AK86" s="23" t="str">
        <f t="shared" si="120"/>
        <v/>
      </c>
      <c r="AL86" s="23" t="str">
        <f t="shared" si="120"/>
        <v/>
      </c>
      <c r="AM86" s="23" t="str">
        <f t="shared" si="120"/>
        <v/>
      </c>
      <c r="AN86" s="23" t="str">
        <f t="shared" si="120"/>
        <v/>
      </c>
      <c r="AO86" s="23" t="str">
        <f t="shared" si="120"/>
        <v/>
      </c>
      <c r="AP86" s="23" t="str">
        <f t="shared" si="120"/>
        <v/>
      </c>
      <c r="AQ86" s="23" t="str">
        <f t="shared" si="120"/>
        <v/>
      </c>
      <c r="AR86" s="23" t="str">
        <f t="shared" si="120"/>
        <v/>
      </c>
      <c r="AS86" s="23" t="str">
        <f t="shared" si="120"/>
        <v/>
      </c>
      <c r="AT86" s="23" t="str">
        <f t="shared" si="120"/>
        <v/>
      </c>
      <c r="AU86" s="23" t="str">
        <f t="shared" si="120"/>
        <v/>
      </c>
      <c r="AV86" s="23" t="str">
        <f t="shared" si="120"/>
        <v/>
      </c>
      <c r="AW86" s="23" t="str">
        <f t="shared" si="120"/>
        <v/>
      </c>
      <c r="AX86" s="23" t="str">
        <f t="shared" si="120"/>
        <v/>
      </c>
      <c r="AY86" s="23" t="str">
        <f t="shared" si="120"/>
        <v/>
      </c>
      <c r="AZ86" s="23" t="str">
        <f t="shared" si="120"/>
        <v/>
      </c>
      <c r="BA86" s="23" t="str">
        <f t="shared" si="120"/>
        <v/>
      </c>
      <c r="BB86" s="23" t="str">
        <f t="shared" si="120"/>
        <v/>
      </c>
      <c r="BC86" s="23" t="str">
        <f t="shared" si="120"/>
        <v/>
      </c>
      <c r="BD86" s="23" t="str">
        <f t="shared" si="120"/>
        <v/>
      </c>
      <c r="BE86" s="23" t="str">
        <f t="shared" si="120"/>
        <v/>
      </c>
      <c r="BF86" s="23" t="str">
        <f t="shared" si="120"/>
        <v/>
      </c>
      <c r="BG86" s="23" t="str">
        <f t="shared" si="120"/>
        <v/>
      </c>
      <c r="BH86" s="23" t="str">
        <f t="shared" si="120"/>
        <v/>
      </c>
      <c r="BI86" s="23" t="str">
        <f t="shared" si="120"/>
        <v/>
      </c>
      <c r="BJ86" s="23" t="str">
        <f t="shared" si="120"/>
        <v/>
      </c>
      <c r="BK86" s="23" t="str">
        <f t="shared" si="120"/>
        <v/>
      </c>
      <c r="BL86" s="23" t="str">
        <f t="shared" si="120"/>
        <v/>
      </c>
      <c r="BM86" s="23" t="str">
        <f t="shared" si="120"/>
        <v/>
      </c>
      <c r="BN86" s="23" t="str">
        <f t="shared" si="120"/>
        <v/>
      </c>
      <c r="BO86" s="23" t="str">
        <f t="shared" si="120"/>
        <v/>
      </c>
      <c r="BP86" s="23" t="str">
        <f t="shared" ref="BP86:CU86" si="121">IF(ISNUMBER(outYear),SUM(BP87:BP90),"")</f>
        <v/>
      </c>
      <c r="BQ86" s="23" t="str">
        <f t="shared" si="121"/>
        <v/>
      </c>
      <c r="BR86" s="23" t="str">
        <f t="shared" si="121"/>
        <v/>
      </c>
      <c r="BS86" s="23" t="str">
        <f t="shared" si="121"/>
        <v/>
      </c>
      <c r="BT86" s="23" t="str">
        <f t="shared" si="121"/>
        <v/>
      </c>
      <c r="BU86" s="23" t="str">
        <f t="shared" si="121"/>
        <v/>
      </c>
      <c r="BV86" s="23" t="str">
        <f t="shared" si="121"/>
        <v/>
      </c>
      <c r="BW86" s="23" t="str">
        <f t="shared" si="121"/>
        <v/>
      </c>
      <c r="BX86" s="23" t="str">
        <f t="shared" si="121"/>
        <v/>
      </c>
      <c r="BY86" s="23" t="str">
        <f t="shared" si="121"/>
        <v/>
      </c>
      <c r="BZ86" s="23" t="str">
        <f t="shared" si="121"/>
        <v/>
      </c>
      <c r="CA86" s="23" t="str">
        <f t="shared" si="121"/>
        <v/>
      </c>
      <c r="CB86" s="23" t="str">
        <f t="shared" si="121"/>
        <v/>
      </c>
      <c r="CC86" s="23" t="str">
        <f t="shared" si="121"/>
        <v/>
      </c>
      <c r="CD86" s="23" t="str">
        <f t="shared" si="121"/>
        <v/>
      </c>
      <c r="CE86" s="23" t="str">
        <f t="shared" si="121"/>
        <v/>
      </c>
      <c r="CF86" s="23" t="str">
        <f t="shared" si="121"/>
        <v/>
      </c>
      <c r="CG86" s="23" t="str">
        <f t="shared" si="121"/>
        <v/>
      </c>
      <c r="CH86" s="23" t="str">
        <f t="shared" si="121"/>
        <v/>
      </c>
      <c r="CI86" s="23" t="str">
        <f t="shared" si="121"/>
        <v/>
      </c>
      <c r="CJ86" s="23" t="str">
        <f t="shared" si="121"/>
        <v/>
      </c>
      <c r="CK86" s="23" t="str">
        <f t="shared" si="121"/>
        <v/>
      </c>
      <c r="CL86" s="23" t="str">
        <f t="shared" si="121"/>
        <v/>
      </c>
      <c r="CM86" s="23" t="str">
        <f t="shared" si="121"/>
        <v/>
      </c>
      <c r="CN86" s="23" t="str">
        <f t="shared" si="121"/>
        <v/>
      </c>
      <c r="CO86" s="23" t="str">
        <f t="shared" si="121"/>
        <v/>
      </c>
      <c r="CP86" s="23" t="str">
        <f t="shared" si="121"/>
        <v/>
      </c>
      <c r="CQ86" s="23" t="str">
        <f t="shared" si="121"/>
        <v/>
      </c>
      <c r="CR86" s="23" t="str">
        <f t="shared" si="121"/>
        <v/>
      </c>
      <c r="CS86" s="23" t="str">
        <f t="shared" si="121"/>
        <v/>
      </c>
      <c r="CT86" s="23" t="str">
        <f t="shared" si="121"/>
        <v/>
      </c>
      <c r="CU86" s="23" t="str">
        <f t="shared" si="121"/>
        <v/>
      </c>
      <c r="CV86" s="23" t="str">
        <f>IF(ISNUMBER(outYear),SUM(CV87:CV90),"")</f>
        <v/>
      </c>
      <c r="CW86" s="23" t="str">
        <f>IF(ISNUMBER(outYear),SUM(CW87:CW90),"")</f>
        <v/>
      </c>
      <c r="CX86" s="23" t="str">
        <f>IF(ISNUMBER(outYear),SUM(CX87:CX90),"")</f>
        <v/>
      </c>
      <c r="CY86" s="23" t="str">
        <f>IF(ISNUMBER(outYear),SUM(CY87:CY90),"")</f>
        <v/>
      </c>
    </row>
    <row r="87" spans="1:256" x14ac:dyDescent="0.2">
      <c r="A87" s="4"/>
      <c r="B87" s="51" t="s">
        <v>71</v>
      </c>
      <c r="C87" s="110"/>
      <c r="D87" s="23">
        <f t="shared" ref="D87:AI87" si="122">IF(ISNUMBER(outYear),IF(outYear&lt;=inFedPBITerm,+inFedPBI*(1+inFedPBIEsc/100)^(outYear-1)*outOutput,0),"")</f>
        <v>0</v>
      </c>
      <c r="E87" s="23">
        <f t="shared" si="122"/>
        <v>0</v>
      </c>
      <c r="F87" s="23">
        <f t="shared" si="122"/>
        <v>0</v>
      </c>
      <c r="G87" s="23">
        <f t="shared" si="122"/>
        <v>0</v>
      </c>
      <c r="H87" s="23">
        <f t="shared" si="122"/>
        <v>0</v>
      </c>
      <c r="I87" s="23">
        <f t="shared" si="122"/>
        <v>0</v>
      </c>
      <c r="J87" s="23">
        <f t="shared" si="122"/>
        <v>0</v>
      </c>
      <c r="K87" s="23">
        <f t="shared" si="122"/>
        <v>0</v>
      </c>
      <c r="L87" s="23">
        <f t="shared" si="122"/>
        <v>0</v>
      </c>
      <c r="M87" s="23">
        <f t="shared" si="122"/>
        <v>0</v>
      </c>
      <c r="N87" s="23">
        <f t="shared" si="122"/>
        <v>0</v>
      </c>
      <c r="O87" s="23">
        <f t="shared" si="122"/>
        <v>0</v>
      </c>
      <c r="P87" s="23">
        <f t="shared" si="122"/>
        <v>0</v>
      </c>
      <c r="Q87" s="23">
        <f t="shared" si="122"/>
        <v>0</v>
      </c>
      <c r="R87" s="23">
        <f t="shared" si="122"/>
        <v>0</v>
      </c>
      <c r="S87" s="23">
        <f t="shared" si="122"/>
        <v>0</v>
      </c>
      <c r="T87" s="23">
        <f t="shared" si="122"/>
        <v>0</v>
      </c>
      <c r="U87" s="23">
        <f t="shared" si="122"/>
        <v>0</v>
      </c>
      <c r="V87" s="23">
        <f t="shared" si="122"/>
        <v>0</v>
      </c>
      <c r="W87" s="23">
        <f t="shared" si="122"/>
        <v>0</v>
      </c>
      <c r="X87" s="23">
        <f t="shared" si="122"/>
        <v>0</v>
      </c>
      <c r="Y87" s="23">
        <f t="shared" si="122"/>
        <v>0</v>
      </c>
      <c r="Z87" s="23">
        <f t="shared" si="122"/>
        <v>0</v>
      </c>
      <c r="AA87" s="23">
        <f t="shared" si="122"/>
        <v>0</v>
      </c>
      <c r="AB87" s="23">
        <f t="shared" si="122"/>
        <v>0</v>
      </c>
      <c r="AC87" s="23">
        <f t="shared" si="122"/>
        <v>0</v>
      </c>
      <c r="AD87" s="23">
        <f t="shared" si="122"/>
        <v>0</v>
      </c>
      <c r="AE87" s="23">
        <f t="shared" si="122"/>
        <v>0</v>
      </c>
      <c r="AF87" s="23">
        <f t="shared" si="122"/>
        <v>0</v>
      </c>
      <c r="AG87" s="23">
        <f t="shared" si="122"/>
        <v>0</v>
      </c>
      <c r="AH87" s="23" t="str">
        <f t="shared" si="122"/>
        <v/>
      </c>
      <c r="AI87" s="23" t="str">
        <f t="shared" si="122"/>
        <v/>
      </c>
      <c r="AJ87" s="23" t="str">
        <f t="shared" ref="AJ87:BO87" si="123">IF(ISNUMBER(outYear),IF(outYear&lt;=inFedPBITerm,+inFedPBI*(1+inFedPBIEsc/100)^(outYear-1)*outOutput,0),"")</f>
        <v/>
      </c>
      <c r="AK87" s="23" t="str">
        <f t="shared" si="123"/>
        <v/>
      </c>
      <c r="AL87" s="23" t="str">
        <f t="shared" si="123"/>
        <v/>
      </c>
      <c r="AM87" s="23" t="str">
        <f t="shared" si="123"/>
        <v/>
      </c>
      <c r="AN87" s="23" t="str">
        <f t="shared" si="123"/>
        <v/>
      </c>
      <c r="AO87" s="23" t="str">
        <f t="shared" si="123"/>
        <v/>
      </c>
      <c r="AP87" s="23" t="str">
        <f t="shared" si="123"/>
        <v/>
      </c>
      <c r="AQ87" s="23" t="str">
        <f t="shared" si="123"/>
        <v/>
      </c>
      <c r="AR87" s="23" t="str">
        <f t="shared" si="123"/>
        <v/>
      </c>
      <c r="AS87" s="23" t="str">
        <f t="shared" si="123"/>
        <v/>
      </c>
      <c r="AT87" s="23" t="str">
        <f t="shared" si="123"/>
        <v/>
      </c>
      <c r="AU87" s="23" t="str">
        <f t="shared" si="123"/>
        <v/>
      </c>
      <c r="AV87" s="23" t="str">
        <f t="shared" si="123"/>
        <v/>
      </c>
      <c r="AW87" s="23" t="str">
        <f t="shared" si="123"/>
        <v/>
      </c>
      <c r="AX87" s="23" t="str">
        <f t="shared" si="123"/>
        <v/>
      </c>
      <c r="AY87" s="23" t="str">
        <f t="shared" si="123"/>
        <v/>
      </c>
      <c r="AZ87" s="23" t="str">
        <f t="shared" si="123"/>
        <v/>
      </c>
      <c r="BA87" s="23" t="str">
        <f t="shared" si="123"/>
        <v/>
      </c>
      <c r="BB87" s="23" t="str">
        <f t="shared" si="123"/>
        <v/>
      </c>
      <c r="BC87" s="23" t="str">
        <f t="shared" si="123"/>
        <v/>
      </c>
      <c r="BD87" s="23" t="str">
        <f t="shared" si="123"/>
        <v/>
      </c>
      <c r="BE87" s="23" t="str">
        <f t="shared" si="123"/>
        <v/>
      </c>
      <c r="BF87" s="23" t="str">
        <f t="shared" si="123"/>
        <v/>
      </c>
      <c r="BG87" s="23" t="str">
        <f t="shared" si="123"/>
        <v/>
      </c>
      <c r="BH87" s="23" t="str">
        <f t="shared" si="123"/>
        <v/>
      </c>
      <c r="BI87" s="23" t="str">
        <f t="shared" si="123"/>
        <v/>
      </c>
      <c r="BJ87" s="23" t="str">
        <f t="shared" si="123"/>
        <v/>
      </c>
      <c r="BK87" s="23" t="str">
        <f t="shared" si="123"/>
        <v/>
      </c>
      <c r="BL87" s="23" t="str">
        <f t="shared" si="123"/>
        <v/>
      </c>
      <c r="BM87" s="23" t="str">
        <f t="shared" si="123"/>
        <v/>
      </c>
      <c r="BN87" s="23" t="str">
        <f t="shared" si="123"/>
        <v/>
      </c>
      <c r="BO87" s="23" t="str">
        <f t="shared" si="123"/>
        <v/>
      </c>
      <c r="BP87" s="23" t="str">
        <f t="shared" ref="BP87:CY87" si="124">IF(ISNUMBER(outYear),IF(outYear&lt;=inFedPBITerm,+inFedPBI*(1+inFedPBIEsc/100)^(outYear-1)*outOutput,0),"")</f>
        <v/>
      </c>
      <c r="BQ87" s="23" t="str">
        <f t="shared" si="124"/>
        <v/>
      </c>
      <c r="BR87" s="23" t="str">
        <f t="shared" si="124"/>
        <v/>
      </c>
      <c r="BS87" s="23" t="str">
        <f t="shared" si="124"/>
        <v/>
      </c>
      <c r="BT87" s="23" t="str">
        <f t="shared" si="124"/>
        <v/>
      </c>
      <c r="BU87" s="23" t="str">
        <f t="shared" si="124"/>
        <v/>
      </c>
      <c r="BV87" s="23" t="str">
        <f t="shared" si="124"/>
        <v/>
      </c>
      <c r="BW87" s="23" t="str">
        <f t="shared" si="124"/>
        <v/>
      </c>
      <c r="BX87" s="23" t="str">
        <f t="shared" si="124"/>
        <v/>
      </c>
      <c r="BY87" s="23" t="str">
        <f t="shared" si="124"/>
        <v/>
      </c>
      <c r="BZ87" s="23" t="str">
        <f t="shared" si="124"/>
        <v/>
      </c>
      <c r="CA87" s="23" t="str">
        <f t="shared" si="124"/>
        <v/>
      </c>
      <c r="CB87" s="23" t="str">
        <f t="shared" si="124"/>
        <v/>
      </c>
      <c r="CC87" s="23" t="str">
        <f t="shared" si="124"/>
        <v/>
      </c>
      <c r="CD87" s="23" t="str">
        <f t="shared" si="124"/>
        <v/>
      </c>
      <c r="CE87" s="23" t="str">
        <f t="shared" si="124"/>
        <v/>
      </c>
      <c r="CF87" s="23" t="str">
        <f t="shared" si="124"/>
        <v/>
      </c>
      <c r="CG87" s="23" t="str">
        <f t="shared" si="124"/>
        <v/>
      </c>
      <c r="CH87" s="23" t="str">
        <f t="shared" si="124"/>
        <v/>
      </c>
      <c r="CI87" s="23" t="str">
        <f t="shared" si="124"/>
        <v/>
      </c>
      <c r="CJ87" s="23" t="str">
        <f t="shared" si="124"/>
        <v/>
      </c>
      <c r="CK87" s="23" t="str">
        <f t="shared" si="124"/>
        <v/>
      </c>
      <c r="CL87" s="23" t="str">
        <f t="shared" si="124"/>
        <v/>
      </c>
      <c r="CM87" s="23" t="str">
        <f t="shared" si="124"/>
        <v/>
      </c>
      <c r="CN87" s="23" t="str">
        <f t="shared" si="124"/>
        <v/>
      </c>
      <c r="CO87" s="23" t="str">
        <f t="shared" si="124"/>
        <v/>
      </c>
      <c r="CP87" s="23" t="str">
        <f t="shared" si="124"/>
        <v/>
      </c>
      <c r="CQ87" s="23" t="str">
        <f t="shared" si="124"/>
        <v/>
      </c>
      <c r="CR87" s="23" t="str">
        <f t="shared" si="124"/>
        <v/>
      </c>
      <c r="CS87" s="23" t="str">
        <f t="shared" si="124"/>
        <v/>
      </c>
      <c r="CT87" s="23" t="str">
        <f t="shared" si="124"/>
        <v/>
      </c>
      <c r="CU87" s="23" t="str">
        <f t="shared" si="124"/>
        <v/>
      </c>
      <c r="CV87" s="23" t="str">
        <f t="shared" si="124"/>
        <v/>
      </c>
      <c r="CW87" s="23" t="str">
        <f t="shared" si="124"/>
        <v/>
      </c>
      <c r="CX87" s="23" t="str">
        <f t="shared" si="124"/>
        <v/>
      </c>
      <c r="CY87" s="23" t="str">
        <f t="shared" si="124"/>
        <v/>
      </c>
    </row>
    <row r="88" spans="1:256" x14ac:dyDescent="0.2">
      <c r="A88" s="4"/>
      <c r="B88" s="51" t="s">
        <v>72</v>
      </c>
      <c r="C88" s="110"/>
      <c r="D88" s="23">
        <f t="shared" ref="D88:AI88" si="125">IF(ISNUMBER(outYear),IF(outYear&lt;=inStatePBITerm,+inStatePBI*(1+inStatePBIEsc/100)^(outYear-1)*outOutput,0),"")</f>
        <v>0</v>
      </c>
      <c r="E88" s="23">
        <f t="shared" si="125"/>
        <v>0</v>
      </c>
      <c r="F88" s="23">
        <f t="shared" si="125"/>
        <v>0</v>
      </c>
      <c r="G88" s="23">
        <f t="shared" si="125"/>
        <v>0</v>
      </c>
      <c r="H88" s="23">
        <f t="shared" si="125"/>
        <v>0</v>
      </c>
      <c r="I88" s="23">
        <f t="shared" si="125"/>
        <v>0</v>
      </c>
      <c r="J88" s="23">
        <f t="shared" si="125"/>
        <v>0</v>
      </c>
      <c r="K88" s="23">
        <f t="shared" si="125"/>
        <v>0</v>
      </c>
      <c r="L88" s="23">
        <f t="shared" si="125"/>
        <v>0</v>
      </c>
      <c r="M88" s="23">
        <f t="shared" si="125"/>
        <v>0</v>
      </c>
      <c r="N88" s="23">
        <f t="shared" si="125"/>
        <v>0</v>
      </c>
      <c r="O88" s="23">
        <f t="shared" si="125"/>
        <v>0</v>
      </c>
      <c r="P88" s="23">
        <f t="shared" si="125"/>
        <v>0</v>
      </c>
      <c r="Q88" s="23">
        <f t="shared" si="125"/>
        <v>0</v>
      </c>
      <c r="R88" s="23">
        <f t="shared" si="125"/>
        <v>0</v>
      </c>
      <c r="S88" s="23">
        <f t="shared" si="125"/>
        <v>0</v>
      </c>
      <c r="T88" s="23">
        <f t="shared" si="125"/>
        <v>0</v>
      </c>
      <c r="U88" s="23">
        <f t="shared" si="125"/>
        <v>0</v>
      </c>
      <c r="V88" s="23">
        <f t="shared" si="125"/>
        <v>0</v>
      </c>
      <c r="W88" s="23">
        <f t="shared" si="125"/>
        <v>0</v>
      </c>
      <c r="X88" s="23">
        <f t="shared" si="125"/>
        <v>0</v>
      </c>
      <c r="Y88" s="23">
        <f t="shared" si="125"/>
        <v>0</v>
      </c>
      <c r="Z88" s="23">
        <f t="shared" si="125"/>
        <v>0</v>
      </c>
      <c r="AA88" s="23">
        <f t="shared" si="125"/>
        <v>0</v>
      </c>
      <c r="AB88" s="23">
        <f t="shared" si="125"/>
        <v>0</v>
      </c>
      <c r="AC88" s="23">
        <f t="shared" si="125"/>
        <v>0</v>
      </c>
      <c r="AD88" s="23">
        <f t="shared" si="125"/>
        <v>0</v>
      </c>
      <c r="AE88" s="23">
        <f t="shared" si="125"/>
        <v>0</v>
      </c>
      <c r="AF88" s="23">
        <f t="shared" si="125"/>
        <v>0</v>
      </c>
      <c r="AG88" s="23">
        <f t="shared" si="125"/>
        <v>0</v>
      </c>
      <c r="AH88" s="23" t="str">
        <f t="shared" si="125"/>
        <v/>
      </c>
      <c r="AI88" s="23" t="str">
        <f t="shared" si="125"/>
        <v/>
      </c>
      <c r="AJ88" s="23" t="str">
        <f t="shared" ref="AJ88:BO88" si="126">IF(ISNUMBER(outYear),IF(outYear&lt;=inStatePBITerm,+inStatePBI*(1+inStatePBIEsc/100)^(outYear-1)*outOutput,0),"")</f>
        <v/>
      </c>
      <c r="AK88" s="23" t="str">
        <f t="shared" si="126"/>
        <v/>
      </c>
      <c r="AL88" s="23" t="str">
        <f t="shared" si="126"/>
        <v/>
      </c>
      <c r="AM88" s="23" t="str">
        <f t="shared" si="126"/>
        <v/>
      </c>
      <c r="AN88" s="23" t="str">
        <f t="shared" si="126"/>
        <v/>
      </c>
      <c r="AO88" s="23" t="str">
        <f t="shared" si="126"/>
        <v/>
      </c>
      <c r="AP88" s="23" t="str">
        <f t="shared" si="126"/>
        <v/>
      </c>
      <c r="AQ88" s="23" t="str">
        <f t="shared" si="126"/>
        <v/>
      </c>
      <c r="AR88" s="23" t="str">
        <f t="shared" si="126"/>
        <v/>
      </c>
      <c r="AS88" s="23" t="str">
        <f t="shared" si="126"/>
        <v/>
      </c>
      <c r="AT88" s="23" t="str">
        <f t="shared" si="126"/>
        <v/>
      </c>
      <c r="AU88" s="23" t="str">
        <f t="shared" si="126"/>
        <v/>
      </c>
      <c r="AV88" s="23" t="str">
        <f t="shared" si="126"/>
        <v/>
      </c>
      <c r="AW88" s="23" t="str">
        <f t="shared" si="126"/>
        <v/>
      </c>
      <c r="AX88" s="23" t="str">
        <f t="shared" si="126"/>
        <v/>
      </c>
      <c r="AY88" s="23" t="str">
        <f t="shared" si="126"/>
        <v/>
      </c>
      <c r="AZ88" s="23" t="str">
        <f t="shared" si="126"/>
        <v/>
      </c>
      <c r="BA88" s="23" t="str">
        <f t="shared" si="126"/>
        <v/>
      </c>
      <c r="BB88" s="23" t="str">
        <f t="shared" si="126"/>
        <v/>
      </c>
      <c r="BC88" s="23" t="str">
        <f t="shared" si="126"/>
        <v/>
      </c>
      <c r="BD88" s="23" t="str">
        <f t="shared" si="126"/>
        <v/>
      </c>
      <c r="BE88" s="23" t="str">
        <f t="shared" si="126"/>
        <v/>
      </c>
      <c r="BF88" s="23" t="str">
        <f t="shared" si="126"/>
        <v/>
      </c>
      <c r="BG88" s="23" t="str">
        <f t="shared" si="126"/>
        <v/>
      </c>
      <c r="BH88" s="23" t="str">
        <f t="shared" si="126"/>
        <v/>
      </c>
      <c r="BI88" s="23" t="str">
        <f t="shared" si="126"/>
        <v/>
      </c>
      <c r="BJ88" s="23" t="str">
        <f t="shared" si="126"/>
        <v/>
      </c>
      <c r="BK88" s="23" t="str">
        <f t="shared" si="126"/>
        <v/>
      </c>
      <c r="BL88" s="23" t="str">
        <f t="shared" si="126"/>
        <v/>
      </c>
      <c r="BM88" s="23" t="str">
        <f t="shared" si="126"/>
        <v/>
      </c>
      <c r="BN88" s="23" t="str">
        <f t="shared" si="126"/>
        <v/>
      </c>
      <c r="BO88" s="23" t="str">
        <f t="shared" si="126"/>
        <v/>
      </c>
      <c r="BP88" s="23" t="str">
        <f t="shared" ref="BP88:CY88" si="127">IF(ISNUMBER(outYear),IF(outYear&lt;=inStatePBITerm,+inStatePBI*(1+inStatePBIEsc/100)^(outYear-1)*outOutput,0),"")</f>
        <v/>
      </c>
      <c r="BQ88" s="23" t="str">
        <f t="shared" si="127"/>
        <v/>
      </c>
      <c r="BR88" s="23" t="str">
        <f t="shared" si="127"/>
        <v/>
      </c>
      <c r="BS88" s="23" t="str">
        <f t="shared" si="127"/>
        <v/>
      </c>
      <c r="BT88" s="23" t="str">
        <f t="shared" si="127"/>
        <v/>
      </c>
      <c r="BU88" s="23" t="str">
        <f t="shared" si="127"/>
        <v/>
      </c>
      <c r="BV88" s="23" t="str">
        <f t="shared" si="127"/>
        <v/>
      </c>
      <c r="BW88" s="23" t="str">
        <f t="shared" si="127"/>
        <v/>
      </c>
      <c r="BX88" s="23" t="str">
        <f t="shared" si="127"/>
        <v/>
      </c>
      <c r="BY88" s="23" t="str">
        <f t="shared" si="127"/>
        <v/>
      </c>
      <c r="BZ88" s="23" t="str">
        <f t="shared" si="127"/>
        <v/>
      </c>
      <c r="CA88" s="23" t="str">
        <f t="shared" si="127"/>
        <v/>
      </c>
      <c r="CB88" s="23" t="str">
        <f t="shared" si="127"/>
        <v/>
      </c>
      <c r="CC88" s="23" t="str">
        <f t="shared" si="127"/>
        <v/>
      </c>
      <c r="CD88" s="23" t="str">
        <f t="shared" si="127"/>
        <v/>
      </c>
      <c r="CE88" s="23" t="str">
        <f t="shared" si="127"/>
        <v/>
      </c>
      <c r="CF88" s="23" t="str">
        <f t="shared" si="127"/>
        <v/>
      </c>
      <c r="CG88" s="23" t="str">
        <f t="shared" si="127"/>
        <v/>
      </c>
      <c r="CH88" s="23" t="str">
        <f t="shared" si="127"/>
        <v/>
      </c>
      <c r="CI88" s="23" t="str">
        <f t="shared" si="127"/>
        <v/>
      </c>
      <c r="CJ88" s="23" t="str">
        <f t="shared" si="127"/>
        <v/>
      </c>
      <c r="CK88" s="23" t="str">
        <f t="shared" si="127"/>
        <v/>
      </c>
      <c r="CL88" s="23" t="str">
        <f t="shared" si="127"/>
        <v/>
      </c>
      <c r="CM88" s="23" t="str">
        <f t="shared" si="127"/>
        <v/>
      </c>
      <c r="CN88" s="23" t="str">
        <f t="shared" si="127"/>
        <v/>
      </c>
      <c r="CO88" s="23" t="str">
        <f t="shared" si="127"/>
        <v/>
      </c>
      <c r="CP88" s="23" t="str">
        <f t="shared" si="127"/>
        <v/>
      </c>
      <c r="CQ88" s="23" t="str">
        <f t="shared" si="127"/>
        <v/>
      </c>
      <c r="CR88" s="23" t="str">
        <f t="shared" si="127"/>
        <v/>
      </c>
      <c r="CS88" s="23" t="str">
        <f t="shared" si="127"/>
        <v/>
      </c>
      <c r="CT88" s="23" t="str">
        <f t="shared" si="127"/>
        <v/>
      </c>
      <c r="CU88" s="23" t="str">
        <f t="shared" si="127"/>
        <v/>
      </c>
      <c r="CV88" s="23" t="str">
        <f t="shared" si="127"/>
        <v/>
      </c>
      <c r="CW88" s="23" t="str">
        <f t="shared" si="127"/>
        <v/>
      </c>
      <c r="CX88" s="23" t="str">
        <f t="shared" si="127"/>
        <v/>
      </c>
      <c r="CY88" s="23" t="str">
        <f t="shared" si="127"/>
        <v/>
      </c>
    </row>
    <row r="89" spans="1:256" x14ac:dyDescent="0.2">
      <c r="A89" s="4"/>
      <c r="B89" s="51" t="s">
        <v>73</v>
      </c>
      <c r="C89" s="110"/>
      <c r="D89" s="23">
        <f t="shared" ref="D89:AI89" si="128">IF(ISNUMBER(outYear),IF(outYear&lt;=inUtilityPBITerm,+inUtilityPBI*(1+inUtilityPBIEsc/100)^(outYear-1)*outOutput,0),"")</f>
        <v>0</v>
      </c>
      <c r="E89" s="23">
        <f t="shared" si="128"/>
        <v>0</v>
      </c>
      <c r="F89" s="23">
        <f t="shared" si="128"/>
        <v>0</v>
      </c>
      <c r="G89" s="23">
        <f t="shared" si="128"/>
        <v>0</v>
      </c>
      <c r="H89" s="23">
        <f t="shared" si="128"/>
        <v>0</v>
      </c>
      <c r="I89" s="23">
        <f t="shared" si="128"/>
        <v>0</v>
      </c>
      <c r="J89" s="23">
        <f t="shared" si="128"/>
        <v>0</v>
      </c>
      <c r="K89" s="23">
        <f t="shared" si="128"/>
        <v>0</v>
      </c>
      <c r="L89" s="23">
        <f t="shared" si="128"/>
        <v>0</v>
      </c>
      <c r="M89" s="23">
        <f t="shared" si="128"/>
        <v>0</v>
      </c>
      <c r="N89" s="23">
        <f t="shared" si="128"/>
        <v>0</v>
      </c>
      <c r="O89" s="23">
        <f t="shared" si="128"/>
        <v>0</v>
      </c>
      <c r="P89" s="23">
        <f t="shared" si="128"/>
        <v>0</v>
      </c>
      <c r="Q89" s="23">
        <f t="shared" si="128"/>
        <v>0</v>
      </c>
      <c r="R89" s="23">
        <f t="shared" si="128"/>
        <v>0</v>
      </c>
      <c r="S89" s="23">
        <f t="shared" si="128"/>
        <v>0</v>
      </c>
      <c r="T89" s="23">
        <f t="shared" si="128"/>
        <v>0</v>
      </c>
      <c r="U89" s="23">
        <f t="shared" si="128"/>
        <v>0</v>
      </c>
      <c r="V89" s="23">
        <f t="shared" si="128"/>
        <v>0</v>
      </c>
      <c r="W89" s="23">
        <f t="shared" si="128"/>
        <v>0</v>
      </c>
      <c r="X89" s="23">
        <f t="shared" si="128"/>
        <v>0</v>
      </c>
      <c r="Y89" s="23">
        <f t="shared" si="128"/>
        <v>0</v>
      </c>
      <c r="Z89" s="23">
        <f t="shared" si="128"/>
        <v>0</v>
      </c>
      <c r="AA89" s="23">
        <f t="shared" si="128"/>
        <v>0</v>
      </c>
      <c r="AB89" s="23">
        <f t="shared" si="128"/>
        <v>0</v>
      </c>
      <c r="AC89" s="23">
        <f t="shared" si="128"/>
        <v>0</v>
      </c>
      <c r="AD89" s="23">
        <f t="shared" si="128"/>
        <v>0</v>
      </c>
      <c r="AE89" s="23">
        <f t="shared" si="128"/>
        <v>0</v>
      </c>
      <c r="AF89" s="23">
        <f t="shared" si="128"/>
        <v>0</v>
      </c>
      <c r="AG89" s="23">
        <f t="shared" si="128"/>
        <v>0</v>
      </c>
      <c r="AH89" s="23" t="str">
        <f t="shared" si="128"/>
        <v/>
      </c>
      <c r="AI89" s="23" t="str">
        <f t="shared" si="128"/>
        <v/>
      </c>
      <c r="AJ89" s="23" t="str">
        <f t="shared" ref="AJ89:BO89" si="129">IF(ISNUMBER(outYear),IF(outYear&lt;=inUtilityPBITerm,+inUtilityPBI*(1+inUtilityPBIEsc/100)^(outYear-1)*outOutput,0),"")</f>
        <v/>
      </c>
      <c r="AK89" s="23" t="str">
        <f t="shared" si="129"/>
        <v/>
      </c>
      <c r="AL89" s="23" t="str">
        <f t="shared" si="129"/>
        <v/>
      </c>
      <c r="AM89" s="23" t="str">
        <f t="shared" si="129"/>
        <v/>
      </c>
      <c r="AN89" s="23" t="str">
        <f t="shared" si="129"/>
        <v/>
      </c>
      <c r="AO89" s="23" t="str">
        <f t="shared" si="129"/>
        <v/>
      </c>
      <c r="AP89" s="23" t="str">
        <f t="shared" si="129"/>
        <v/>
      </c>
      <c r="AQ89" s="23" t="str">
        <f t="shared" si="129"/>
        <v/>
      </c>
      <c r="AR89" s="23" t="str">
        <f t="shared" si="129"/>
        <v/>
      </c>
      <c r="AS89" s="23" t="str">
        <f t="shared" si="129"/>
        <v/>
      </c>
      <c r="AT89" s="23" t="str">
        <f t="shared" si="129"/>
        <v/>
      </c>
      <c r="AU89" s="23" t="str">
        <f t="shared" si="129"/>
        <v/>
      </c>
      <c r="AV89" s="23" t="str">
        <f t="shared" si="129"/>
        <v/>
      </c>
      <c r="AW89" s="23" t="str">
        <f t="shared" si="129"/>
        <v/>
      </c>
      <c r="AX89" s="23" t="str">
        <f t="shared" si="129"/>
        <v/>
      </c>
      <c r="AY89" s="23" t="str">
        <f t="shared" si="129"/>
        <v/>
      </c>
      <c r="AZ89" s="23" t="str">
        <f t="shared" si="129"/>
        <v/>
      </c>
      <c r="BA89" s="23" t="str">
        <f t="shared" si="129"/>
        <v/>
      </c>
      <c r="BB89" s="23" t="str">
        <f t="shared" si="129"/>
        <v/>
      </c>
      <c r="BC89" s="23" t="str">
        <f t="shared" si="129"/>
        <v/>
      </c>
      <c r="BD89" s="23" t="str">
        <f t="shared" si="129"/>
        <v/>
      </c>
      <c r="BE89" s="23" t="str">
        <f t="shared" si="129"/>
        <v/>
      </c>
      <c r="BF89" s="23" t="str">
        <f t="shared" si="129"/>
        <v/>
      </c>
      <c r="BG89" s="23" t="str">
        <f t="shared" si="129"/>
        <v/>
      </c>
      <c r="BH89" s="23" t="str">
        <f t="shared" si="129"/>
        <v/>
      </c>
      <c r="BI89" s="23" t="str">
        <f t="shared" si="129"/>
        <v/>
      </c>
      <c r="BJ89" s="23" t="str">
        <f t="shared" si="129"/>
        <v/>
      </c>
      <c r="BK89" s="23" t="str">
        <f t="shared" si="129"/>
        <v/>
      </c>
      <c r="BL89" s="23" t="str">
        <f t="shared" si="129"/>
        <v/>
      </c>
      <c r="BM89" s="23" t="str">
        <f t="shared" si="129"/>
        <v/>
      </c>
      <c r="BN89" s="23" t="str">
        <f t="shared" si="129"/>
        <v/>
      </c>
      <c r="BO89" s="23" t="str">
        <f t="shared" si="129"/>
        <v/>
      </c>
      <c r="BP89" s="23" t="str">
        <f t="shared" ref="BP89:CY89" si="130">IF(ISNUMBER(outYear),IF(outYear&lt;=inUtilityPBITerm,+inUtilityPBI*(1+inUtilityPBIEsc/100)^(outYear-1)*outOutput,0),"")</f>
        <v/>
      </c>
      <c r="BQ89" s="23" t="str">
        <f t="shared" si="130"/>
        <v/>
      </c>
      <c r="BR89" s="23" t="str">
        <f t="shared" si="130"/>
        <v/>
      </c>
      <c r="BS89" s="23" t="str">
        <f t="shared" si="130"/>
        <v/>
      </c>
      <c r="BT89" s="23" t="str">
        <f t="shared" si="130"/>
        <v/>
      </c>
      <c r="BU89" s="23" t="str">
        <f t="shared" si="130"/>
        <v/>
      </c>
      <c r="BV89" s="23" t="str">
        <f t="shared" si="130"/>
        <v/>
      </c>
      <c r="BW89" s="23" t="str">
        <f t="shared" si="130"/>
        <v/>
      </c>
      <c r="BX89" s="23" t="str">
        <f t="shared" si="130"/>
        <v/>
      </c>
      <c r="BY89" s="23" t="str">
        <f t="shared" si="130"/>
        <v/>
      </c>
      <c r="BZ89" s="23" t="str">
        <f t="shared" si="130"/>
        <v/>
      </c>
      <c r="CA89" s="23" t="str">
        <f t="shared" si="130"/>
        <v/>
      </c>
      <c r="CB89" s="23" t="str">
        <f t="shared" si="130"/>
        <v/>
      </c>
      <c r="CC89" s="23" t="str">
        <f t="shared" si="130"/>
        <v/>
      </c>
      <c r="CD89" s="23" t="str">
        <f t="shared" si="130"/>
        <v/>
      </c>
      <c r="CE89" s="23" t="str">
        <f t="shared" si="130"/>
        <v/>
      </c>
      <c r="CF89" s="23" t="str">
        <f t="shared" si="130"/>
        <v/>
      </c>
      <c r="CG89" s="23" t="str">
        <f t="shared" si="130"/>
        <v/>
      </c>
      <c r="CH89" s="23" t="str">
        <f t="shared" si="130"/>
        <v/>
      </c>
      <c r="CI89" s="23" t="str">
        <f t="shared" si="130"/>
        <v/>
      </c>
      <c r="CJ89" s="23" t="str">
        <f t="shared" si="130"/>
        <v/>
      </c>
      <c r="CK89" s="23" t="str">
        <f t="shared" si="130"/>
        <v/>
      </c>
      <c r="CL89" s="23" t="str">
        <f t="shared" si="130"/>
        <v/>
      </c>
      <c r="CM89" s="23" t="str">
        <f t="shared" si="130"/>
        <v/>
      </c>
      <c r="CN89" s="23" t="str">
        <f t="shared" si="130"/>
        <v/>
      </c>
      <c r="CO89" s="23" t="str">
        <f t="shared" si="130"/>
        <v/>
      </c>
      <c r="CP89" s="23" t="str">
        <f t="shared" si="130"/>
        <v/>
      </c>
      <c r="CQ89" s="23" t="str">
        <f t="shared" si="130"/>
        <v/>
      </c>
      <c r="CR89" s="23" t="str">
        <f t="shared" si="130"/>
        <v/>
      </c>
      <c r="CS89" s="23" t="str">
        <f t="shared" si="130"/>
        <v/>
      </c>
      <c r="CT89" s="23" t="str">
        <f t="shared" si="130"/>
        <v/>
      </c>
      <c r="CU89" s="23" t="str">
        <f t="shared" si="130"/>
        <v/>
      </c>
      <c r="CV89" s="23" t="str">
        <f t="shared" si="130"/>
        <v/>
      </c>
      <c r="CW89" s="23" t="str">
        <f t="shared" si="130"/>
        <v/>
      </c>
      <c r="CX89" s="23" t="str">
        <f t="shared" si="130"/>
        <v/>
      </c>
      <c r="CY89" s="23" t="str">
        <f t="shared" si="130"/>
        <v/>
      </c>
    </row>
    <row r="90" spans="1:256" x14ac:dyDescent="0.2">
      <c r="A90" s="4"/>
      <c r="B90" s="51" t="s">
        <v>74</v>
      </c>
      <c r="C90" s="110"/>
      <c r="D90" s="23">
        <f t="shared" ref="D90:AI90" si="131">IF(ISNUMBER(outYear),IF(outYear&lt;=inOtherPBITerm,+inOtherPBI*(1+inOtherPBIEsc/100)^(outYear-1)*outOutput,0),"")</f>
        <v>0</v>
      </c>
      <c r="E90" s="23">
        <f t="shared" si="131"/>
        <v>0</v>
      </c>
      <c r="F90" s="23">
        <f t="shared" si="131"/>
        <v>0</v>
      </c>
      <c r="G90" s="23">
        <f t="shared" si="131"/>
        <v>0</v>
      </c>
      <c r="H90" s="23">
        <f t="shared" si="131"/>
        <v>0</v>
      </c>
      <c r="I90" s="23">
        <f t="shared" si="131"/>
        <v>0</v>
      </c>
      <c r="J90" s="23">
        <f t="shared" si="131"/>
        <v>0</v>
      </c>
      <c r="K90" s="23">
        <f t="shared" si="131"/>
        <v>0</v>
      </c>
      <c r="L90" s="23">
        <f t="shared" si="131"/>
        <v>0</v>
      </c>
      <c r="M90" s="23">
        <f t="shared" si="131"/>
        <v>0</v>
      </c>
      <c r="N90" s="23">
        <f t="shared" si="131"/>
        <v>0</v>
      </c>
      <c r="O90" s="23">
        <f t="shared" si="131"/>
        <v>0</v>
      </c>
      <c r="P90" s="23">
        <f t="shared" si="131"/>
        <v>0</v>
      </c>
      <c r="Q90" s="23">
        <f t="shared" si="131"/>
        <v>0</v>
      </c>
      <c r="R90" s="23">
        <f t="shared" si="131"/>
        <v>0</v>
      </c>
      <c r="S90" s="23">
        <f t="shared" si="131"/>
        <v>0</v>
      </c>
      <c r="T90" s="23">
        <f t="shared" si="131"/>
        <v>0</v>
      </c>
      <c r="U90" s="23">
        <f t="shared" si="131"/>
        <v>0</v>
      </c>
      <c r="V90" s="23">
        <f t="shared" si="131"/>
        <v>0</v>
      </c>
      <c r="W90" s="23">
        <f t="shared" si="131"/>
        <v>0</v>
      </c>
      <c r="X90" s="23">
        <f t="shared" si="131"/>
        <v>0</v>
      </c>
      <c r="Y90" s="23">
        <f t="shared" si="131"/>
        <v>0</v>
      </c>
      <c r="Z90" s="23">
        <f t="shared" si="131"/>
        <v>0</v>
      </c>
      <c r="AA90" s="23">
        <f t="shared" si="131"/>
        <v>0</v>
      </c>
      <c r="AB90" s="23">
        <f t="shared" si="131"/>
        <v>0</v>
      </c>
      <c r="AC90" s="23">
        <f t="shared" si="131"/>
        <v>0</v>
      </c>
      <c r="AD90" s="23">
        <f t="shared" si="131"/>
        <v>0</v>
      </c>
      <c r="AE90" s="23">
        <f t="shared" si="131"/>
        <v>0</v>
      </c>
      <c r="AF90" s="23">
        <f t="shared" si="131"/>
        <v>0</v>
      </c>
      <c r="AG90" s="23">
        <f t="shared" si="131"/>
        <v>0</v>
      </c>
      <c r="AH90" s="23" t="str">
        <f t="shared" si="131"/>
        <v/>
      </c>
      <c r="AI90" s="23" t="str">
        <f t="shared" si="131"/>
        <v/>
      </c>
      <c r="AJ90" s="23" t="str">
        <f t="shared" ref="AJ90:BO90" si="132">IF(ISNUMBER(outYear),IF(outYear&lt;=inOtherPBITerm,+inOtherPBI*(1+inOtherPBIEsc/100)^(outYear-1)*outOutput,0),"")</f>
        <v/>
      </c>
      <c r="AK90" s="23" t="str">
        <f t="shared" si="132"/>
        <v/>
      </c>
      <c r="AL90" s="23" t="str">
        <f t="shared" si="132"/>
        <v/>
      </c>
      <c r="AM90" s="23" t="str">
        <f t="shared" si="132"/>
        <v/>
      </c>
      <c r="AN90" s="23" t="str">
        <f t="shared" si="132"/>
        <v/>
      </c>
      <c r="AO90" s="23" t="str">
        <f t="shared" si="132"/>
        <v/>
      </c>
      <c r="AP90" s="23" t="str">
        <f t="shared" si="132"/>
        <v/>
      </c>
      <c r="AQ90" s="23" t="str">
        <f t="shared" si="132"/>
        <v/>
      </c>
      <c r="AR90" s="23" t="str">
        <f t="shared" si="132"/>
        <v/>
      </c>
      <c r="AS90" s="23" t="str">
        <f t="shared" si="132"/>
        <v/>
      </c>
      <c r="AT90" s="23" t="str">
        <f t="shared" si="132"/>
        <v/>
      </c>
      <c r="AU90" s="23" t="str">
        <f t="shared" si="132"/>
        <v/>
      </c>
      <c r="AV90" s="23" t="str">
        <f t="shared" si="132"/>
        <v/>
      </c>
      <c r="AW90" s="23" t="str">
        <f t="shared" si="132"/>
        <v/>
      </c>
      <c r="AX90" s="23" t="str">
        <f t="shared" si="132"/>
        <v/>
      </c>
      <c r="AY90" s="23" t="str">
        <f t="shared" si="132"/>
        <v/>
      </c>
      <c r="AZ90" s="23" t="str">
        <f t="shared" si="132"/>
        <v/>
      </c>
      <c r="BA90" s="23" t="str">
        <f t="shared" si="132"/>
        <v/>
      </c>
      <c r="BB90" s="23" t="str">
        <f t="shared" si="132"/>
        <v/>
      </c>
      <c r="BC90" s="23" t="str">
        <f t="shared" si="132"/>
        <v/>
      </c>
      <c r="BD90" s="23" t="str">
        <f t="shared" si="132"/>
        <v/>
      </c>
      <c r="BE90" s="23" t="str">
        <f t="shared" si="132"/>
        <v/>
      </c>
      <c r="BF90" s="23" t="str">
        <f t="shared" si="132"/>
        <v/>
      </c>
      <c r="BG90" s="23" t="str">
        <f t="shared" si="132"/>
        <v/>
      </c>
      <c r="BH90" s="23" t="str">
        <f t="shared" si="132"/>
        <v/>
      </c>
      <c r="BI90" s="23" t="str">
        <f t="shared" si="132"/>
        <v/>
      </c>
      <c r="BJ90" s="23" t="str">
        <f t="shared" si="132"/>
        <v/>
      </c>
      <c r="BK90" s="23" t="str">
        <f t="shared" si="132"/>
        <v/>
      </c>
      <c r="BL90" s="23" t="str">
        <f t="shared" si="132"/>
        <v/>
      </c>
      <c r="BM90" s="23" t="str">
        <f t="shared" si="132"/>
        <v/>
      </c>
      <c r="BN90" s="23" t="str">
        <f t="shared" si="132"/>
        <v/>
      </c>
      <c r="BO90" s="23" t="str">
        <f t="shared" si="132"/>
        <v/>
      </c>
      <c r="BP90" s="23" t="str">
        <f t="shared" ref="BP90:CY90" si="133">IF(ISNUMBER(outYear),IF(outYear&lt;=inOtherPBITerm,+inOtherPBI*(1+inOtherPBIEsc/100)^(outYear-1)*outOutput,0),"")</f>
        <v/>
      </c>
      <c r="BQ90" s="23" t="str">
        <f t="shared" si="133"/>
        <v/>
      </c>
      <c r="BR90" s="23" t="str">
        <f t="shared" si="133"/>
        <v/>
      </c>
      <c r="BS90" s="23" t="str">
        <f t="shared" si="133"/>
        <v/>
      </c>
      <c r="BT90" s="23" t="str">
        <f t="shared" si="133"/>
        <v/>
      </c>
      <c r="BU90" s="23" t="str">
        <f t="shared" si="133"/>
        <v/>
      </c>
      <c r="BV90" s="23" t="str">
        <f t="shared" si="133"/>
        <v/>
      </c>
      <c r="BW90" s="23" t="str">
        <f t="shared" si="133"/>
        <v/>
      </c>
      <c r="BX90" s="23" t="str">
        <f t="shared" si="133"/>
        <v/>
      </c>
      <c r="BY90" s="23" t="str">
        <f t="shared" si="133"/>
        <v/>
      </c>
      <c r="BZ90" s="23" t="str">
        <f t="shared" si="133"/>
        <v/>
      </c>
      <c r="CA90" s="23" t="str">
        <f t="shared" si="133"/>
        <v/>
      </c>
      <c r="CB90" s="23" t="str">
        <f t="shared" si="133"/>
        <v/>
      </c>
      <c r="CC90" s="23" t="str">
        <f t="shared" si="133"/>
        <v/>
      </c>
      <c r="CD90" s="23" t="str">
        <f t="shared" si="133"/>
        <v/>
      </c>
      <c r="CE90" s="23" t="str">
        <f t="shared" si="133"/>
        <v/>
      </c>
      <c r="CF90" s="23" t="str">
        <f t="shared" si="133"/>
        <v/>
      </c>
      <c r="CG90" s="23" t="str">
        <f t="shared" si="133"/>
        <v/>
      </c>
      <c r="CH90" s="23" t="str">
        <f t="shared" si="133"/>
        <v/>
      </c>
      <c r="CI90" s="23" t="str">
        <f t="shared" si="133"/>
        <v/>
      </c>
      <c r="CJ90" s="23" t="str">
        <f t="shared" si="133"/>
        <v/>
      </c>
      <c r="CK90" s="23" t="str">
        <f t="shared" si="133"/>
        <v/>
      </c>
      <c r="CL90" s="23" t="str">
        <f t="shared" si="133"/>
        <v/>
      </c>
      <c r="CM90" s="23" t="str">
        <f t="shared" si="133"/>
        <v/>
      </c>
      <c r="CN90" s="23" t="str">
        <f t="shared" si="133"/>
        <v/>
      </c>
      <c r="CO90" s="23" t="str">
        <f t="shared" si="133"/>
        <v/>
      </c>
      <c r="CP90" s="23" t="str">
        <f t="shared" si="133"/>
        <v/>
      </c>
      <c r="CQ90" s="23" t="str">
        <f t="shared" si="133"/>
        <v/>
      </c>
      <c r="CR90" s="23" t="str">
        <f t="shared" si="133"/>
        <v/>
      </c>
      <c r="CS90" s="23" t="str">
        <f t="shared" si="133"/>
        <v/>
      </c>
      <c r="CT90" s="23" t="str">
        <f t="shared" si="133"/>
        <v/>
      </c>
      <c r="CU90" s="23" t="str">
        <f t="shared" si="133"/>
        <v/>
      </c>
      <c r="CV90" s="23" t="str">
        <f t="shared" si="133"/>
        <v/>
      </c>
      <c r="CW90" s="23" t="str">
        <f t="shared" si="133"/>
        <v/>
      </c>
      <c r="CX90" s="23" t="str">
        <f t="shared" si="133"/>
        <v/>
      </c>
      <c r="CY90" s="23" t="str">
        <f t="shared" si="133"/>
        <v/>
      </c>
    </row>
    <row r="91" spans="1:256" s="143" customFormat="1" x14ac:dyDescent="0.2">
      <c r="A91" s="140"/>
      <c r="B91" s="141" t="s">
        <v>158</v>
      </c>
      <c r="C91" s="142"/>
      <c r="D91" s="142"/>
      <c r="E91" s="142"/>
      <c r="F91" s="142"/>
      <c r="G91" s="142"/>
      <c r="H91" s="142"/>
      <c r="I91" s="142"/>
      <c r="J91" s="142"/>
      <c r="K91" s="142"/>
      <c r="L91" s="142"/>
      <c r="M91" s="142"/>
      <c r="N91" s="142"/>
      <c r="O91" s="142"/>
      <c r="P91" s="142"/>
      <c r="Q91" s="142"/>
      <c r="R91" s="142"/>
      <c r="S91" s="142"/>
      <c r="T91" s="142"/>
      <c r="U91" s="142"/>
      <c r="V91" s="142"/>
      <c r="W91" s="142"/>
      <c r="X91" s="142"/>
      <c r="Y91" s="142"/>
      <c r="Z91" s="142"/>
      <c r="AA91" s="142"/>
      <c r="AB91" s="142"/>
      <c r="AC91" s="142"/>
      <c r="AD91" s="142"/>
      <c r="AE91" s="142"/>
      <c r="AF91" s="142"/>
      <c r="AG91" s="142"/>
      <c r="AH91" s="142"/>
      <c r="AI91" s="142"/>
      <c r="AJ91" s="142"/>
      <c r="AK91" s="142"/>
      <c r="AL91" s="142"/>
      <c r="AM91" s="142"/>
      <c r="AN91" s="142"/>
      <c r="AO91" s="142"/>
      <c r="AP91" s="142"/>
      <c r="AQ91" s="142"/>
      <c r="AR91" s="142"/>
      <c r="AS91" s="142"/>
      <c r="AT91" s="142"/>
      <c r="AU91" s="142"/>
      <c r="AV91" s="142"/>
      <c r="AW91" s="142"/>
      <c r="AX91" s="142"/>
      <c r="AY91" s="142"/>
      <c r="AZ91" s="142"/>
      <c r="BA91" s="142"/>
      <c r="BB91" s="142"/>
      <c r="BC91" s="142"/>
      <c r="BD91" s="142"/>
      <c r="BE91" s="142"/>
      <c r="BF91" s="142"/>
      <c r="BG91" s="142"/>
      <c r="BH91" s="142"/>
      <c r="BI91" s="142"/>
      <c r="BJ91" s="142"/>
      <c r="BK91" s="142"/>
      <c r="BL91" s="142"/>
      <c r="BM91" s="142"/>
      <c r="BN91" s="142"/>
      <c r="BO91" s="142"/>
      <c r="BP91" s="142"/>
      <c r="BQ91" s="142"/>
      <c r="BR91" s="142"/>
      <c r="BS91" s="142"/>
      <c r="BT91" s="142"/>
      <c r="BU91" s="142"/>
      <c r="BV91" s="142"/>
      <c r="BW91" s="142"/>
      <c r="BX91" s="142"/>
      <c r="BY91" s="142"/>
      <c r="BZ91" s="142"/>
      <c r="CA91" s="142"/>
      <c r="CB91" s="142"/>
      <c r="CC91" s="142"/>
      <c r="CD91" s="142"/>
      <c r="CE91" s="142"/>
      <c r="CF91" s="142"/>
      <c r="CG91" s="142"/>
      <c r="CH91" s="142"/>
      <c r="CI91" s="142"/>
      <c r="CJ91" s="142"/>
      <c r="CK91" s="142"/>
      <c r="CL91" s="142"/>
      <c r="CM91" s="142"/>
      <c r="CN91" s="142"/>
      <c r="CO91" s="142"/>
      <c r="CP91" s="142"/>
      <c r="CQ91" s="142"/>
      <c r="CR91" s="142"/>
      <c r="CS91" s="142"/>
      <c r="CT91" s="142"/>
      <c r="CU91" s="142"/>
      <c r="CV91" s="142"/>
      <c r="CW91" s="142"/>
      <c r="CX91" s="142"/>
      <c r="CY91" s="142"/>
    </row>
    <row r="92" spans="1:256" x14ac:dyDescent="0.2">
      <c r="A92" s="4"/>
      <c r="B92" s="50" t="s">
        <v>18</v>
      </c>
      <c r="C92" s="110"/>
      <c r="D92" s="23">
        <f t="shared" ref="D92:AI92" si="134">IF(ISNUMBER(outYear),D91*outFedDeprBasis,"")</f>
        <v>0</v>
      </c>
      <c r="E92" s="23">
        <f t="shared" si="134"/>
        <v>0</v>
      </c>
      <c r="F92" s="23">
        <f t="shared" si="134"/>
        <v>0</v>
      </c>
      <c r="G92" s="23">
        <f t="shared" si="134"/>
        <v>0</v>
      </c>
      <c r="H92" s="23">
        <f t="shared" si="134"/>
        <v>0</v>
      </c>
      <c r="I92" s="23">
        <f t="shared" si="134"/>
        <v>0</v>
      </c>
      <c r="J92" s="23">
        <f t="shared" si="134"/>
        <v>0</v>
      </c>
      <c r="K92" s="23">
        <f t="shared" si="134"/>
        <v>0</v>
      </c>
      <c r="L92" s="23">
        <f t="shared" si="134"/>
        <v>0</v>
      </c>
      <c r="M92" s="23">
        <f t="shared" si="134"/>
        <v>0</v>
      </c>
      <c r="N92" s="23">
        <f t="shared" si="134"/>
        <v>0</v>
      </c>
      <c r="O92" s="23">
        <f t="shared" si="134"/>
        <v>0</v>
      </c>
      <c r="P92" s="23">
        <f t="shared" si="134"/>
        <v>0</v>
      </c>
      <c r="Q92" s="23">
        <f t="shared" si="134"/>
        <v>0</v>
      </c>
      <c r="R92" s="23">
        <f t="shared" si="134"/>
        <v>0</v>
      </c>
      <c r="S92" s="23">
        <f t="shared" si="134"/>
        <v>0</v>
      </c>
      <c r="T92" s="23">
        <f t="shared" si="134"/>
        <v>0</v>
      </c>
      <c r="U92" s="23">
        <f t="shared" si="134"/>
        <v>0</v>
      </c>
      <c r="V92" s="23">
        <f t="shared" si="134"/>
        <v>0</v>
      </c>
      <c r="W92" s="23">
        <f t="shared" si="134"/>
        <v>0</v>
      </c>
      <c r="X92" s="23">
        <f t="shared" si="134"/>
        <v>0</v>
      </c>
      <c r="Y92" s="23">
        <f t="shared" si="134"/>
        <v>0</v>
      </c>
      <c r="Z92" s="23">
        <f t="shared" si="134"/>
        <v>0</v>
      </c>
      <c r="AA92" s="23">
        <f t="shared" si="134"/>
        <v>0</v>
      </c>
      <c r="AB92" s="23">
        <f t="shared" si="134"/>
        <v>0</v>
      </c>
      <c r="AC92" s="23">
        <f t="shared" si="134"/>
        <v>0</v>
      </c>
      <c r="AD92" s="23">
        <f t="shared" si="134"/>
        <v>0</v>
      </c>
      <c r="AE92" s="23">
        <f t="shared" si="134"/>
        <v>0</v>
      </c>
      <c r="AF92" s="23">
        <f t="shared" si="134"/>
        <v>0</v>
      </c>
      <c r="AG92" s="23">
        <f t="shared" si="134"/>
        <v>0</v>
      </c>
      <c r="AH92" s="23" t="str">
        <f t="shared" si="134"/>
        <v/>
      </c>
      <c r="AI92" s="23" t="str">
        <f t="shared" si="134"/>
        <v/>
      </c>
      <c r="AJ92" s="23" t="str">
        <f t="shared" ref="AJ92:BO92" si="135">IF(ISNUMBER(outYear),AJ91*outFedDeprBasis,"")</f>
        <v/>
      </c>
      <c r="AK92" s="23" t="str">
        <f t="shared" si="135"/>
        <v/>
      </c>
      <c r="AL92" s="23" t="str">
        <f t="shared" si="135"/>
        <v/>
      </c>
      <c r="AM92" s="23" t="str">
        <f t="shared" si="135"/>
        <v/>
      </c>
      <c r="AN92" s="23" t="str">
        <f t="shared" si="135"/>
        <v/>
      </c>
      <c r="AO92" s="23" t="str">
        <f t="shared" si="135"/>
        <v/>
      </c>
      <c r="AP92" s="23" t="str">
        <f t="shared" si="135"/>
        <v/>
      </c>
      <c r="AQ92" s="23" t="str">
        <f t="shared" si="135"/>
        <v/>
      </c>
      <c r="AR92" s="23" t="str">
        <f t="shared" si="135"/>
        <v/>
      </c>
      <c r="AS92" s="23" t="str">
        <f t="shared" si="135"/>
        <v/>
      </c>
      <c r="AT92" s="23" t="str">
        <f t="shared" si="135"/>
        <v/>
      </c>
      <c r="AU92" s="23" t="str">
        <f t="shared" si="135"/>
        <v/>
      </c>
      <c r="AV92" s="23" t="str">
        <f t="shared" si="135"/>
        <v/>
      </c>
      <c r="AW92" s="23" t="str">
        <f t="shared" si="135"/>
        <v/>
      </c>
      <c r="AX92" s="23" t="str">
        <f t="shared" si="135"/>
        <v/>
      </c>
      <c r="AY92" s="23" t="str">
        <f t="shared" si="135"/>
        <v/>
      </c>
      <c r="AZ92" s="23" t="str">
        <f t="shared" si="135"/>
        <v/>
      </c>
      <c r="BA92" s="23" t="str">
        <f t="shared" si="135"/>
        <v/>
      </c>
      <c r="BB92" s="23" t="str">
        <f t="shared" si="135"/>
        <v/>
      </c>
      <c r="BC92" s="23" t="str">
        <f t="shared" si="135"/>
        <v/>
      </c>
      <c r="BD92" s="23" t="str">
        <f t="shared" si="135"/>
        <v/>
      </c>
      <c r="BE92" s="23" t="str">
        <f t="shared" si="135"/>
        <v/>
      </c>
      <c r="BF92" s="23" t="str">
        <f t="shared" si="135"/>
        <v/>
      </c>
      <c r="BG92" s="23" t="str">
        <f t="shared" si="135"/>
        <v/>
      </c>
      <c r="BH92" s="23" t="str">
        <f t="shared" si="135"/>
        <v/>
      </c>
      <c r="BI92" s="23" t="str">
        <f t="shared" si="135"/>
        <v/>
      </c>
      <c r="BJ92" s="23" t="str">
        <f t="shared" si="135"/>
        <v/>
      </c>
      <c r="BK92" s="23" t="str">
        <f t="shared" si="135"/>
        <v/>
      </c>
      <c r="BL92" s="23" t="str">
        <f t="shared" si="135"/>
        <v/>
      </c>
      <c r="BM92" s="23" t="str">
        <f t="shared" si="135"/>
        <v/>
      </c>
      <c r="BN92" s="23" t="str">
        <f t="shared" si="135"/>
        <v/>
      </c>
      <c r="BO92" s="23" t="str">
        <f t="shared" si="135"/>
        <v/>
      </c>
      <c r="BP92" s="23" t="str">
        <f t="shared" ref="BP92:CU92" si="136">IF(ISNUMBER(outYear),BP91*outFedDeprBasis,"")</f>
        <v/>
      </c>
      <c r="BQ92" s="23" t="str">
        <f t="shared" si="136"/>
        <v/>
      </c>
      <c r="BR92" s="23" t="str">
        <f t="shared" si="136"/>
        <v/>
      </c>
      <c r="BS92" s="23" t="str">
        <f t="shared" si="136"/>
        <v/>
      </c>
      <c r="BT92" s="23" t="str">
        <f t="shared" si="136"/>
        <v/>
      </c>
      <c r="BU92" s="23" t="str">
        <f t="shared" si="136"/>
        <v/>
      </c>
      <c r="BV92" s="23" t="str">
        <f t="shared" si="136"/>
        <v/>
      </c>
      <c r="BW92" s="23" t="str">
        <f t="shared" si="136"/>
        <v/>
      </c>
      <c r="BX92" s="23" t="str">
        <f t="shared" si="136"/>
        <v/>
      </c>
      <c r="BY92" s="23" t="str">
        <f t="shared" si="136"/>
        <v/>
      </c>
      <c r="BZ92" s="23" t="str">
        <f t="shared" si="136"/>
        <v/>
      </c>
      <c r="CA92" s="23" t="str">
        <f t="shared" si="136"/>
        <v/>
      </c>
      <c r="CB92" s="23" t="str">
        <f t="shared" si="136"/>
        <v/>
      </c>
      <c r="CC92" s="23" t="str">
        <f t="shared" si="136"/>
        <v/>
      </c>
      <c r="CD92" s="23" t="str">
        <f t="shared" si="136"/>
        <v/>
      </c>
      <c r="CE92" s="23" t="str">
        <f t="shared" si="136"/>
        <v/>
      </c>
      <c r="CF92" s="23" t="str">
        <f t="shared" si="136"/>
        <v/>
      </c>
      <c r="CG92" s="23" t="str">
        <f t="shared" si="136"/>
        <v/>
      </c>
      <c r="CH92" s="23" t="str">
        <f t="shared" si="136"/>
        <v/>
      </c>
      <c r="CI92" s="23" t="str">
        <f t="shared" si="136"/>
        <v/>
      </c>
      <c r="CJ92" s="23" t="str">
        <f t="shared" si="136"/>
        <v/>
      </c>
      <c r="CK92" s="23" t="str">
        <f t="shared" si="136"/>
        <v/>
      </c>
      <c r="CL92" s="23" t="str">
        <f t="shared" si="136"/>
        <v/>
      </c>
      <c r="CM92" s="23" t="str">
        <f t="shared" si="136"/>
        <v/>
      </c>
      <c r="CN92" s="23" t="str">
        <f t="shared" si="136"/>
        <v/>
      </c>
      <c r="CO92" s="23" t="str">
        <f t="shared" si="136"/>
        <v/>
      </c>
      <c r="CP92" s="23" t="str">
        <f t="shared" si="136"/>
        <v/>
      </c>
      <c r="CQ92" s="23" t="str">
        <f t="shared" si="136"/>
        <v/>
      </c>
      <c r="CR92" s="23" t="str">
        <f t="shared" si="136"/>
        <v/>
      </c>
      <c r="CS92" s="23" t="str">
        <f t="shared" si="136"/>
        <v/>
      </c>
      <c r="CT92" s="23" t="str">
        <f t="shared" si="136"/>
        <v/>
      </c>
      <c r="CU92" s="23" t="str">
        <f t="shared" si="136"/>
        <v/>
      </c>
      <c r="CV92" s="23" t="str">
        <f>IF(ISNUMBER(outYear),CV91*outFedDeprBasis,"")</f>
        <v/>
      </c>
      <c r="CW92" s="23" t="str">
        <f>IF(ISNUMBER(outYear),CW91*outFedDeprBasis,"")</f>
        <v/>
      </c>
      <c r="CX92" s="23" t="str">
        <f>IF(ISNUMBER(outYear),CX91*outFedDeprBasis,"")</f>
        <v/>
      </c>
      <c r="CY92" s="23" t="str">
        <f>IF(ISNUMBER(outYear),CY91*outFedDeprBasis,"")</f>
        <v/>
      </c>
    </row>
    <row r="93" spans="1:256" x14ac:dyDescent="0.2">
      <c r="A93" s="4"/>
      <c r="B93" s="50" t="s">
        <v>14</v>
      </c>
      <c r="C93" s="110"/>
      <c r="D93" s="23">
        <f t="shared" ref="D93:AI93" si="137">D43</f>
        <v>1654.1375999999998</v>
      </c>
      <c r="E93" s="23">
        <f t="shared" si="137"/>
        <v>1633.2145599052408</v>
      </c>
      <c r="F93" s="23">
        <f t="shared" si="137"/>
        <v>1611.0361374047959</v>
      </c>
      <c r="G93" s="23">
        <f t="shared" si="137"/>
        <v>1587.5270095543246</v>
      </c>
      <c r="H93" s="23">
        <f t="shared" si="137"/>
        <v>1562.6073340328251</v>
      </c>
      <c r="I93" s="23">
        <f t="shared" si="137"/>
        <v>1536.1924779800354</v>
      </c>
      <c r="J93" s="23">
        <f t="shared" si="137"/>
        <v>1508.1927305640781</v>
      </c>
      <c r="K93" s="23">
        <f t="shared" si="137"/>
        <v>1478.5129983031641</v>
      </c>
      <c r="L93" s="23">
        <f t="shared" si="137"/>
        <v>1447.0524821065947</v>
      </c>
      <c r="M93" s="23">
        <f t="shared" si="137"/>
        <v>1413.7043349382311</v>
      </c>
      <c r="N93" s="23">
        <f t="shared" si="137"/>
        <v>1378.355298939766</v>
      </c>
      <c r="O93" s="23">
        <f t="shared" si="137"/>
        <v>1340.8853207813927</v>
      </c>
      <c r="P93" s="23">
        <f t="shared" si="137"/>
        <v>1301.1671439335173</v>
      </c>
      <c r="Q93" s="23">
        <f t="shared" si="137"/>
        <v>1259.0658764747695</v>
      </c>
      <c r="R93" s="23">
        <f t="shared" si="137"/>
        <v>1214.438532968496</v>
      </c>
      <c r="S93" s="23">
        <f t="shared" si="137"/>
        <v>1167.1335488518469</v>
      </c>
      <c r="T93" s="23">
        <f t="shared" si="137"/>
        <v>1116.9902656881984</v>
      </c>
      <c r="U93" s="23">
        <f t="shared" si="137"/>
        <v>1063.8383855347313</v>
      </c>
      <c r="V93" s="23">
        <f t="shared" si="137"/>
        <v>1007.4973925720558</v>
      </c>
      <c r="W93" s="23">
        <f t="shared" si="137"/>
        <v>947.77594003162028</v>
      </c>
      <c r="X93" s="23">
        <f t="shared" si="137"/>
        <v>884.47120033875819</v>
      </c>
      <c r="Y93" s="23">
        <f t="shared" si="137"/>
        <v>817.36817626432469</v>
      </c>
      <c r="Z93" s="23">
        <f t="shared" si="137"/>
        <v>746.23897074542481</v>
      </c>
      <c r="AA93" s="23">
        <f t="shared" si="137"/>
        <v>670.84201289539124</v>
      </c>
      <c r="AB93" s="23">
        <f t="shared" si="137"/>
        <v>590.92123757435559</v>
      </c>
      <c r="AC93" s="23">
        <f t="shared" si="137"/>
        <v>506.2052157340579</v>
      </c>
      <c r="AD93" s="23">
        <f t="shared" si="137"/>
        <v>416.40623258334222</v>
      </c>
      <c r="AE93" s="23">
        <f t="shared" si="137"/>
        <v>321.21931044358354</v>
      </c>
      <c r="AF93" s="23">
        <f t="shared" si="137"/>
        <v>220.32117297543948</v>
      </c>
      <c r="AG93" s="23">
        <f t="shared" si="137"/>
        <v>113.36914725920673</v>
      </c>
      <c r="AH93" s="23" t="str">
        <f t="shared" si="137"/>
        <v/>
      </c>
      <c r="AI93" s="23" t="str">
        <f t="shared" si="137"/>
        <v/>
      </c>
      <c r="AJ93" s="23" t="str">
        <f t="shared" ref="AJ93:BO93" si="138">AJ43</f>
        <v/>
      </c>
      <c r="AK93" s="23" t="str">
        <f t="shared" si="138"/>
        <v/>
      </c>
      <c r="AL93" s="23" t="str">
        <f t="shared" si="138"/>
        <v/>
      </c>
      <c r="AM93" s="23" t="str">
        <f t="shared" si="138"/>
        <v/>
      </c>
      <c r="AN93" s="23" t="str">
        <f t="shared" si="138"/>
        <v/>
      </c>
      <c r="AO93" s="23" t="str">
        <f t="shared" si="138"/>
        <v/>
      </c>
      <c r="AP93" s="23" t="str">
        <f t="shared" si="138"/>
        <v/>
      </c>
      <c r="AQ93" s="23" t="str">
        <f t="shared" si="138"/>
        <v/>
      </c>
      <c r="AR93" s="23" t="str">
        <f t="shared" si="138"/>
        <v/>
      </c>
      <c r="AS93" s="23" t="str">
        <f t="shared" si="138"/>
        <v/>
      </c>
      <c r="AT93" s="23" t="str">
        <f t="shared" si="138"/>
        <v/>
      </c>
      <c r="AU93" s="23" t="str">
        <f t="shared" si="138"/>
        <v/>
      </c>
      <c r="AV93" s="23" t="str">
        <f t="shared" si="138"/>
        <v/>
      </c>
      <c r="AW93" s="23" t="str">
        <f t="shared" si="138"/>
        <v/>
      </c>
      <c r="AX93" s="23" t="str">
        <f t="shared" si="138"/>
        <v/>
      </c>
      <c r="AY93" s="23" t="str">
        <f t="shared" si="138"/>
        <v/>
      </c>
      <c r="AZ93" s="23" t="str">
        <f t="shared" si="138"/>
        <v/>
      </c>
      <c r="BA93" s="23" t="str">
        <f t="shared" si="138"/>
        <v/>
      </c>
      <c r="BB93" s="23" t="str">
        <f t="shared" si="138"/>
        <v/>
      </c>
      <c r="BC93" s="23" t="str">
        <f t="shared" si="138"/>
        <v/>
      </c>
      <c r="BD93" s="23" t="str">
        <f t="shared" si="138"/>
        <v/>
      </c>
      <c r="BE93" s="23" t="str">
        <f t="shared" si="138"/>
        <v/>
      </c>
      <c r="BF93" s="23" t="str">
        <f t="shared" si="138"/>
        <v/>
      </c>
      <c r="BG93" s="23" t="str">
        <f t="shared" si="138"/>
        <v/>
      </c>
      <c r="BH93" s="23" t="str">
        <f t="shared" si="138"/>
        <v/>
      </c>
      <c r="BI93" s="23" t="str">
        <f t="shared" si="138"/>
        <v/>
      </c>
      <c r="BJ93" s="23" t="str">
        <f t="shared" si="138"/>
        <v/>
      </c>
      <c r="BK93" s="23" t="str">
        <f t="shared" si="138"/>
        <v/>
      </c>
      <c r="BL93" s="23" t="str">
        <f t="shared" si="138"/>
        <v/>
      </c>
      <c r="BM93" s="23" t="str">
        <f t="shared" si="138"/>
        <v/>
      </c>
      <c r="BN93" s="23" t="str">
        <f t="shared" si="138"/>
        <v/>
      </c>
      <c r="BO93" s="23" t="str">
        <f t="shared" si="138"/>
        <v/>
      </c>
      <c r="BP93" s="23" t="str">
        <f t="shared" ref="BP93:CY93" si="139">BP43</f>
        <v/>
      </c>
      <c r="BQ93" s="23" t="str">
        <f t="shared" si="139"/>
        <v/>
      </c>
      <c r="BR93" s="23" t="str">
        <f t="shared" si="139"/>
        <v/>
      </c>
      <c r="BS93" s="23" t="str">
        <f t="shared" si="139"/>
        <v/>
      </c>
      <c r="BT93" s="23" t="str">
        <f t="shared" si="139"/>
        <v/>
      </c>
      <c r="BU93" s="23" t="str">
        <f t="shared" si="139"/>
        <v/>
      </c>
      <c r="BV93" s="23" t="str">
        <f t="shared" si="139"/>
        <v/>
      </c>
      <c r="BW93" s="23" t="str">
        <f t="shared" si="139"/>
        <v/>
      </c>
      <c r="BX93" s="23" t="str">
        <f t="shared" si="139"/>
        <v/>
      </c>
      <c r="BY93" s="23" t="str">
        <f t="shared" si="139"/>
        <v/>
      </c>
      <c r="BZ93" s="23" t="str">
        <f t="shared" si="139"/>
        <v/>
      </c>
      <c r="CA93" s="23" t="str">
        <f t="shared" si="139"/>
        <v/>
      </c>
      <c r="CB93" s="23" t="str">
        <f t="shared" si="139"/>
        <v/>
      </c>
      <c r="CC93" s="23" t="str">
        <f t="shared" si="139"/>
        <v/>
      </c>
      <c r="CD93" s="23" t="str">
        <f t="shared" si="139"/>
        <v/>
      </c>
      <c r="CE93" s="23" t="str">
        <f t="shared" si="139"/>
        <v/>
      </c>
      <c r="CF93" s="23" t="str">
        <f t="shared" si="139"/>
        <v/>
      </c>
      <c r="CG93" s="23" t="str">
        <f t="shared" si="139"/>
        <v/>
      </c>
      <c r="CH93" s="23" t="str">
        <f t="shared" si="139"/>
        <v/>
      </c>
      <c r="CI93" s="23" t="str">
        <f t="shared" si="139"/>
        <v/>
      </c>
      <c r="CJ93" s="23" t="str">
        <f t="shared" si="139"/>
        <v/>
      </c>
      <c r="CK93" s="23" t="str">
        <f t="shared" si="139"/>
        <v/>
      </c>
      <c r="CL93" s="23" t="str">
        <f t="shared" si="139"/>
        <v/>
      </c>
      <c r="CM93" s="23" t="str">
        <f t="shared" si="139"/>
        <v/>
      </c>
      <c r="CN93" s="23" t="str">
        <f t="shared" si="139"/>
        <v/>
      </c>
      <c r="CO93" s="23" t="str">
        <f t="shared" si="139"/>
        <v/>
      </c>
      <c r="CP93" s="23" t="str">
        <f t="shared" si="139"/>
        <v/>
      </c>
      <c r="CQ93" s="23" t="str">
        <f t="shared" si="139"/>
        <v/>
      </c>
      <c r="CR93" s="23" t="str">
        <f t="shared" si="139"/>
        <v/>
      </c>
      <c r="CS93" s="23" t="str">
        <f t="shared" si="139"/>
        <v/>
      </c>
      <c r="CT93" s="23" t="str">
        <f t="shared" si="139"/>
        <v/>
      </c>
      <c r="CU93" s="23" t="str">
        <f t="shared" si="139"/>
        <v/>
      </c>
      <c r="CV93" s="23" t="str">
        <f t="shared" si="139"/>
        <v/>
      </c>
      <c r="CW93" s="23" t="str">
        <f t="shared" si="139"/>
        <v/>
      </c>
      <c r="CX93" s="23" t="str">
        <f t="shared" si="139"/>
        <v/>
      </c>
      <c r="CY93" s="23" t="str">
        <f t="shared" si="139"/>
        <v/>
      </c>
    </row>
    <row r="94" spans="1:256" x14ac:dyDescent="0.2">
      <c r="A94" s="4"/>
      <c r="B94" s="50" t="s">
        <v>55</v>
      </c>
      <c r="C94" s="110"/>
      <c r="D94" s="23">
        <f t="shared" ref="D94:AI94" si="140">IF(ISNUMBER(outYear),D72,"")</f>
        <v>10126.435792</v>
      </c>
      <c r="E94" s="23">
        <f t="shared" si="140"/>
        <v>125.23733319336687</v>
      </c>
      <c r="F94" s="23">
        <f t="shared" si="140"/>
        <v>123.95765146833573</v>
      </c>
      <c r="G94" s="23">
        <f t="shared" si="140"/>
        <v>122.59164056505274</v>
      </c>
      <c r="H94" s="23">
        <f t="shared" si="140"/>
        <v>121.13388202595401</v>
      </c>
      <c r="I94" s="23">
        <f t="shared" si="140"/>
        <v>119.57862631835013</v>
      </c>
      <c r="J94" s="23">
        <f t="shared" si="140"/>
        <v>117.91977282072682</v>
      </c>
      <c r="K94" s="23">
        <f t="shared" si="140"/>
        <v>116.15084860449387</v>
      </c>
      <c r="L94" s="23">
        <f t="shared" si="140"/>
        <v>114.26498593881583</v>
      </c>
      <c r="M94" s="23">
        <f t="shared" si="140"/>
        <v>112.25489844181423</v>
      </c>
      <c r="N94" s="23">
        <f t="shared" si="140"/>
        <v>110.11285579682512</v>
      </c>
      <c r="O94" s="23">
        <f t="shared" si="140"/>
        <v>107.83065694751502</v>
      </c>
      <c r="P94" s="23">
        <f t="shared" si="140"/>
        <v>105.39960168048418</v>
      </c>
      <c r="Q94" s="23">
        <f t="shared" si="140"/>
        <v>102.81046049850029</v>
      </c>
      <c r="R94" s="23">
        <f t="shared" si="140"/>
        <v>100.0534426816928</v>
      </c>
      <c r="S94" s="23">
        <f t="shared" si="140"/>
        <v>97.118162427874807</v>
      </c>
      <c r="T94" s="23">
        <f t="shared" si="140"/>
        <v>93.993602956625551</v>
      </c>
      <c r="U94" s="23">
        <f t="shared" si="140"/>
        <v>90.668078454844149</v>
      </c>
      <c r="V94" s="23">
        <f t="shared" si="140"/>
        <v>87.129193734142177</v>
      </c>
      <c r="W94" s="23">
        <f t="shared" si="140"/>
        <v>83.363801462664156</v>
      </c>
      <c r="X94" s="23">
        <f t="shared" si="140"/>
        <v>79.357956825675075</v>
      </c>
      <c r="Y94" s="23">
        <f t="shared" si="140"/>
        <v>75.096869460513773</v>
      </c>
      <c r="Z94" s="23">
        <f t="shared" si="140"/>
        <v>70.564852502241067</v>
      </c>
      <c r="AA94" s="23">
        <f t="shared" si="140"/>
        <v>65.745268566490239</v>
      </c>
      <c r="AB94" s="23">
        <f t="shared" si="140"/>
        <v>60.620472485613071</v>
      </c>
      <c r="AC94" s="23">
        <f t="shared" si="140"/>
        <v>55.171750603177429</v>
      </c>
      <c r="AD94" s="23">
        <f t="shared" si="140"/>
        <v>49.379256420172169</v>
      </c>
      <c r="AE94" s="23">
        <f t="shared" si="140"/>
        <v>43.221942373872508</v>
      </c>
      <c r="AF94" s="23">
        <f t="shared" si="140"/>
        <v>36.67748751717297</v>
      </c>
      <c r="AG94" s="23">
        <f t="shared" si="140"/>
        <v>-201.857043147741</v>
      </c>
      <c r="AH94" s="23" t="str">
        <f t="shared" si="140"/>
        <v/>
      </c>
      <c r="AI94" s="23" t="str">
        <f t="shared" si="140"/>
        <v/>
      </c>
      <c r="AJ94" s="23" t="str">
        <f t="shared" ref="AJ94:BO94" si="141">IF(ISNUMBER(outYear),AJ72,"")</f>
        <v/>
      </c>
      <c r="AK94" s="23" t="str">
        <f t="shared" si="141"/>
        <v/>
      </c>
      <c r="AL94" s="23" t="str">
        <f t="shared" si="141"/>
        <v/>
      </c>
      <c r="AM94" s="23" t="str">
        <f t="shared" si="141"/>
        <v/>
      </c>
      <c r="AN94" s="23" t="str">
        <f t="shared" si="141"/>
        <v/>
      </c>
      <c r="AO94" s="23" t="str">
        <f t="shared" si="141"/>
        <v/>
      </c>
      <c r="AP94" s="23" t="str">
        <f t="shared" si="141"/>
        <v/>
      </c>
      <c r="AQ94" s="23" t="str">
        <f t="shared" si="141"/>
        <v/>
      </c>
      <c r="AR94" s="23" t="str">
        <f t="shared" si="141"/>
        <v/>
      </c>
      <c r="AS94" s="23" t="str">
        <f t="shared" si="141"/>
        <v/>
      </c>
      <c r="AT94" s="23" t="str">
        <f t="shared" si="141"/>
        <v/>
      </c>
      <c r="AU94" s="23" t="str">
        <f t="shared" si="141"/>
        <v/>
      </c>
      <c r="AV94" s="23" t="str">
        <f t="shared" si="141"/>
        <v/>
      </c>
      <c r="AW94" s="23" t="str">
        <f t="shared" si="141"/>
        <v/>
      </c>
      <c r="AX94" s="23" t="str">
        <f t="shared" si="141"/>
        <v/>
      </c>
      <c r="AY94" s="23" t="str">
        <f t="shared" si="141"/>
        <v/>
      </c>
      <c r="AZ94" s="23" t="str">
        <f t="shared" si="141"/>
        <v/>
      </c>
      <c r="BA94" s="23" t="str">
        <f t="shared" si="141"/>
        <v/>
      </c>
      <c r="BB94" s="23" t="str">
        <f t="shared" si="141"/>
        <v/>
      </c>
      <c r="BC94" s="23" t="str">
        <f t="shared" si="141"/>
        <v/>
      </c>
      <c r="BD94" s="23" t="str">
        <f t="shared" si="141"/>
        <v/>
      </c>
      <c r="BE94" s="23" t="str">
        <f t="shared" si="141"/>
        <v/>
      </c>
      <c r="BF94" s="23" t="str">
        <f t="shared" si="141"/>
        <v/>
      </c>
      <c r="BG94" s="23" t="str">
        <f t="shared" si="141"/>
        <v/>
      </c>
      <c r="BH94" s="23" t="str">
        <f t="shared" si="141"/>
        <v/>
      </c>
      <c r="BI94" s="23" t="str">
        <f t="shared" si="141"/>
        <v/>
      </c>
      <c r="BJ94" s="23" t="str">
        <f t="shared" si="141"/>
        <v/>
      </c>
      <c r="BK94" s="23" t="str">
        <f t="shared" si="141"/>
        <v/>
      </c>
      <c r="BL94" s="23" t="str">
        <f t="shared" si="141"/>
        <v/>
      </c>
      <c r="BM94" s="23" t="str">
        <f t="shared" si="141"/>
        <v/>
      </c>
      <c r="BN94" s="23" t="str">
        <f t="shared" si="141"/>
        <v/>
      </c>
      <c r="BO94" s="23" t="str">
        <f t="shared" si="141"/>
        <v/>
      </c>
      <c r="BP94" s="23" t="str">
        <f t="shared" ref="BP94:CY94" si="142">IF(ISNUMBER(outYear),BP72,"")</f>
        <v/>
      </c>
      <c r="BQ94" s="23" t="str">
        <f t="shared" si="142"/>
        <v/>
      </c>
      <c r="BR94" s="23" t="str">
        <f t="shared" si="142"/>
        <v/>
      </c>
      <c r="BS94" s="23" t="str">
        <f t="shared" si="142"/>
        <v/>
      </c>
      <c r="BT94" s="23" t="str">
        <f t="shared" si="142"/>
        <v/>
      </c>
      <c r="BU94" s="23" t="str">
        <f t="shared" si="142"/>
        <v/>
      </c>
      <c r="BV94" s="23" t="str">
        <f t="shared" si="142"/>
        <v/>
      </c>
      <c r="BW94" s="23" t="str">
        <f t="shared" si="142"/>
        <v/>
      </c>
      <c r="BX94" s="23" t="str">
        <f t="shared" si="142"/>
        <v/>
      </c>
      <c r="BY94" s="23" t="str">
        <f t="shared" si="142"/>
        <v/>
      </c>
      <c r="BZ94" s="23" t="str">
        <f t="shared" si="142"/>
        <v/>
      </c>
      <c r="CA94" s="23" t="str">
        <f t="shared" si="142"/>
        <v/>
      </c>
      <c r="CB94" s="23" t="str">
        <f t="shared" si="142"/>
        <v/>
      </c>
      <c r="CC94" s="23" t="str">
        <f t="shared" si="142"/>
        <v/>
      </c>
      <c r="CD94" s="23" t="str">
        <f t="shared" si="142"/>
        <v/>
      </c>
      <c r="CE94" s="23" t="str">
        <f t="shared" si="142"/>
        <v/>
      </c>
      <c r="CF94" s="23" t="str">
        <f t="shared" si="142"/>
        <v/>
      </c>
      <c r="CG94" s="23" t="str">
        <f t="shared" si="142"/>
        <v/>
      </c>
      <c r="CH94" s="23" t="str">
        <f t="shared" si="142"/>
        <v/>
      </c>
      <c r="CI94" s="23" t="str">
        <f t="shared" si="142"/>
        <v/>
      </c>
      <c r="CJ94" s="23" t="str">
        <f t="shared" si="142"/>
        <v/>
      </c>
      <c r="CK94" s="23" t="str">
        <f t="shared" si="142"/>
        <v/>
      </c>
      <c r="CL94" s="23" t="str">
        <f t="shared" si="142"/>
        <v/>
      </c>
      <c r="CM94" s="23" t="str">
        <f t="shared" si="142"/>
        <v/>
      </c>
      <c r="CN94" s="23" t="str">
        <f t="shared" si="142"/>
        <v/>
      </c>
      <c r="CO94" s="23" t="str">
        <f t="shared" si="142"/>
        <v/>
      </c>
      <c r="CP94" s="23" t="str">
        <f t="shared" si="142"/>
        <v/>
      </c>
      <c r="CQ94" s="23" t="str">
        <f t="shared" si="142"/>
        <v/>
      </c>
      <c r="CR94" s="23" t="str">
        <f t="shared" si="142"/>
        <v/>
      </c>
      <c r="CS94" s="23" t="str">
        <f t="shared" si="142"/>
        <v/>
      </c>
      <c r="CT94" s="23" t="str">
        <f t="shared" si="142"/>
        <v/>
      </c>
      <c r="CU94" s="23" t="str">
        <f t="shared" si="142"/>
        <v/>
      </c>
      <c r="CV94" s="23" t="str">
        <f t="shared" si="142"/>
        <v/>
      </c>
      <c r="CW94" s="23" t="str">
        <f t="shared" si="142"/>
        <v/>
      </c>
      <c r="CX94" s="23" t="str">
        <f t="shared" si="142"/>
        <v/>
      </c>
      <c r="CY94" s="23" t="str">
        <f t="shared" si="142"/>
        <v/>
      </c>
    </row>
    <row r="95" spans="1:256" x14ac:dyDescent="0.2">
      <c r="A95" s="4"/>
      <c r="B95" s="50" t="s">
        <v>80</v>
      </c>
      <c r="C95" s="110"/>
      <c r="D95" s="23">
        <f>IF(ISNUMBER(outYear),D75+D76+D81+D86-D92-D93+D94,"")</f>
        <v>8320.2101920000005</v>
      </c>
      <c r="E95" s="23">
        <f t="shared" ref="E95:AJ95" si="143">IF(ISNUMBER(outYear),E75+E86-E92-E93+E94,"")</f>
        <v>-1663.867426711874</v>
      </c>
      <c r="F95" s="23">
        <f t="shared" si="143"/>
        <v>-1646.86594093646</v>
      </c>
      <c r="G95" s="23">
        <f t="shared" si="143"/>
        <v>-1628.7175103642719</v>
      </c>
      <c r="H95" s="23">
        <f t="shared" si="143"/>
        <v>-1609.3501469162459</v>
      </c>
      <c r="I95" s="23">
        <f t="shared" si="143"/>
        <v>-1588.6874639437945</v>
      </c>
      <c r="J95" s="23">
        <f t="shared" si="143"/>
        <v>-1566.6484103325133</v>
      </c>
      <c r="K95" s="23">
        <f t="shared" si="143"/>
        <v>-1543.1469886025614</v>
      </c>
      <c r="L95" s="23">
        <f t="shared" si="143"/>
        <v>-1518.0919560442671</v>
      </c>
      <c r="M95" s="23">
        <f t="shared" si="143"/>
        <v>-1491.3865078698175</v>
      </c>
      <c r="N95" s="23">
        <f t="shared" si="143"/>
        <v>-1462.9279413006764</v>
      </c>
      <c r="O95" s="23">
        <f t="shared" si="143"/>
        <v>-1432.6072994455565</v>
      </c>
      <c r="P95" s="23">
        <f t="shared" si="143"/>
        <v>-1400.3089937550039</v>
      </c>
      <c r="Q95" s="23">
        <f t="shared" si="143"/>
        <v>-1365.9104037657894</v>
      </c>
      <c r="R95" s="23">
        <f t="shared" si="143"/>
        <v>-1329.2814527710614</v>
      </c>
      <c r="S95" s="23">
        <f t="shared" si="143"/>
        <v>-1290.2841579703368</v>
      </c>
      <c r="T95" s="23">
        <f t="shared" si="143"/>
        <v>-1248.7721535665964</v>
      </c>
      <c r="U95" s="23">
        <f t="shared" si="143"/>
        <v>-1204.5901851857864</v>
      </c>
      <c r="V95" s="23">
        <f t="shared" si="143"/>
        <v>-1157.5735738964604</v>
      </c>
      <c r="W95" s="23">
        <f t="shared" si="143"/>
        <v>-1107.5476480039665</v>
      </c>
      <c r="X95" s="23">
        <f t="shared" si="143"/>
        <v>-1054.3271406839688</v>
      </c>
      <c r="Y95" s="23">
        <f t="shared" si="143"/>
        <v>-997.71555140396868</v>
      </c>
      <c r="Z95" s="23">
        <f t="shared" si="143"/>
        <v>-937.50446895834546</v>
      </c>
      <c r="AA95" s="23">
        <f t="shared" si="143"/>
        <v>-873.47285381194172</v>
      </c>
      <c r="AB95" s="23">
        <f t="shared" si="143"/>
        <v>-805.38627730885935</v>
      </c>
      <c r="AC95" s="23">
        <f t="shared" si="143"/>
        <v>-732.99611515650008</v>
      </c>
      <c r="AD95" s="23">
        <f t="shared" si="143"/>
        <v>-656.03869243943018</v>
      </c>
      <c r="AE95" s="23">
        <f t="shared" si="143"/>
        <v>-574.23437725287761</v>
      </c>
      <c r="AF95" s="23">
        <f t="shared" si="143"/>
        <v>-487.28661987101225</v>
      </c>
      <c r="AG95" s="23">
        <f t="shared" si="143"/>
        <v>2681.8150018199872</v>
      </c>
      <c r="AH95" s="23" t="str">
        <f t="shared" si="143"/>
        <v/>
      </c>
      <c r="AI95" s="23" t="str">
        <f t="shared" si="143"/>
        <v/>
      </c>
      <c r="AJ95" s="23" t="str">
        <f t="shared" si="143"/>
        <v/>
      </c>
      <c r="AK95" s="23" t="str">
        <f t="shared" ref="AK95:BP95" si="144">IF(ISNUMBER(outYear),AK75+AK86-AK92-AK93+AK94,"")</f>
        <v/>
      </c>
      <c r="AL95" s="23" t="str">
        <f t="shared" si="144"/>
        <v/>
      </c>
      <c r="AM95" s="23" t="str">
        <f t="shared" si="144"/>
        <v/>
      </c>
      <c r="AN95" s="23" t="str">
        <f t="shared" si="144"/>
        <v/>
      </c>
      <c r="AO95" s="23" t="str">
        <f t="shared" si="144"/>
        <v/>
      </c>
      <c r="AP95" s="23" t="str">
        <f t="shared" si="144"/>
        <v/>
      </c>
      <c r="AQ95" s="23" t="str">
        <f t="shared" si="144"/>
        <v/>
      </c>
      <c r="AR95" s="23" t="str">
        <f t="shared" si="144"/>
        <v/>
      </c>
      <c r="AS95" s="23" t="str">
        <f t="shared" si="144"/>
        <v/>
      </c>
      <c r="AT95" s="23" t="str">
        <f t="shared" si="144"/>
        <v/>
      </c>
      <c r="AU95" s="23" t="str">
        <f t="shared" si="144"/>
        <v/>
      </c>
      <c r="AV95" s="23" t="str">
        <f t="shared" si="144"/>
        <v/>
      </c>
      <c r="AW95" s="23" t="str">
        <f t="shared" si="144"/>
        <v/>
      </c>
      <c r="AX95" s="23" t="str">
        <f t="shared" si="144"/>
        <v/>
      </c>
      <c r="AY95" s="23" t="str">
        <f t="shared" si="144"/>
        <v/>
      </c>
      <c r="AZ95" s="23" t="str">
        <f t="shared" si="144"/>
        <v/>
      </c>
      <c r="BA95" s="23" t="str">
        <f t="shared" si="144"/>
        <v/>
      </c>
      <c r="BB95" s="23" t="str">
        <f t="shared" si="144"/>
        <v/>
      </c>
      <c r="BC95" s="23" t="str">
        <f t="shared" si="144"/>
        <v/>
      </c>
      <c r="BD95" s="23" t="str">
        <f t="shared" si="144"/>
        <v/>
      </c>
      <c r="BE95" s="23" t="str">
        <f t="shared" si="144"/>
        <v/>
      </c>
      <c r="BF95" s="23" t="str">
        <f t="shared" si="144"/>
        <v/>
      </c>
      <c r="BG95" s="23" t="str">
        <f t="shared" si="144"/>
        <v/>
      </c>
      <c r="BH95" s="23" t="str">
        <f t="shared" si="144"/>
        <v/>
      </c>
      <c r="BI95" s="23" t="str">
        <f t="shared" si="144"/>
        <v/>
      </c>
      <c r="BJ95" s="23" t="str">
        <f t="shared" si="144"/>
        <v/>
      </c>
      <c r="BK95" s="23" t="str">
        <f t="shared" si="144"/>
        <v/>
      </c>
      <c r="BL95" s="23" t="str">
        <f t="shared" si="144"/>
        <v/>
      </c>
      <c r="BM95" s="23" t="str">
        <f t="shared" si="144"/>
        <v/>
      </c>
      <c r="BN95" s="23" t="str">
        <f t="shared" si="144"/>
        <v/>
      </c>
      <c r="BO95" s="23" t="str">
        <f t="shared" si="144"/>
        <v/>
      </c>
      <c r="BP95" s="23" t="str">
        <f t="shared" si="144"/>
        <v/>
      </c>
      <c r="BQ95" s="23" t="str">
        <f t="shared" ref="BQ95:CV95" si="145">IF(ISNUMBER(outYear),BQ75+BQ86-BQ92-BQ93+BQ94,"")</f>
        <v/>
      </c>
      <c r="BR95" s="23" t="str">
        <f t="shared" si="145"/>
        <v/>
      </c>
      <c r="BS95" s="23" t="str">
        <f t="shared" si="145"/>
        <v/>
      </c>
      <c r="BT95" s="23" t="str">
        <f t="shared" si="145"/>
        <v/>
      </c>
      <c r="BU95" s="23" t="str">
        <f t="shared" si="145"/>
        <v/>
      </c>
      <c r="BV95" s="23" t="str">
        <f t="shared" si="145"/>
        <v/>
      </c>
      <c r="BW95" s="23" t="str">
        <f t="shared" si="145"/>
        <v/>
      </c>
      <c r="BX95" s="23" t="str">
        <f t="shared" si="145"/>
        <v/>
      </c>
      <c r="BY95" s="23" t="str">
        <f t="shared" si="145"/>
        <v/>
      </c>
      <c r="BZ95" s="23" t="str">
        <f t="shared" si="145"/>
        <v/>
      </c>
      <c r="CA95" s="23" t="str">
        <f t="shared" si="145"/>
        <v/>
      </c>
      <c r="CB95" s="23" t="str">
        <f t="shared" si="145"/>
        <v/>
      </c>
      <c r="CC95" s="23" t="str">
        <f t="shared" si="145"/>
        <v/>
      </c>
      <c r="CD95" s="23" t="str">
        <f t="shared" si="145"/>
        <v/>
      </c>
      <c r="CE95" s="23" t="str">
        <f t="shared" si="145"/>
        <v/>
      </c>
      <c r="CF95" s="23" t="str">
        <f t="shared" si="145"/>
        <v/>
      </c>
      <c r="CG95" s="23" t="str">
        <f t="shared" si="145"/>
        <v/>
      </c>
      <c r="CH95" s="23" t="str">
        <f t="shared" si="145"/>
        <v/>
      </c>
      <c r="CI95" s="23" t="str">
        <f t="shared" si="145"/>
        <v/>
      </c>
      <c r="CJ95" s="23" t="str">
        <f t="shared" si="145"/>
        <v/>
      </c>
      <c r="CK95" s="23" t="str">
        <f t="shared" si="145"/>
        <v/>
      </c>
      <c r="CL95" s="23" t="str">
        <f t="shared" si="145"/>
        <v/>
      </c>
      <c r="CM95" s="23" t="str">
        <f t="shared" si="145"/>
        <v/>
      </c>
      <c r="CN95" s="23" t="str">
        <f t="shared" si="145"/>
        <v/>
      </c>
      <c r="CO95" s="23" t="str">
        <f t="shared" si="145"/>
        <v/>
      </c>
      <c r="CP95" s="23" t="str">
        <f t="shared" si="145"/>
        <v/>
      </c>
      <c r="CQ95" s="23" t="str">
        <f t="shared" si="145"/>
        <v/>
      </c>
      <c r="CR95" s="23" t="str">
        <f t="shared" si="145"/>
        <v/>
      </c>
      <c r="CS95" s="23" t="str">
        <f t="shared" si="145"/>
        <v/>
      </c>
      <c r="CT95" s="23" t="str">
        <f t="shared" si="145"/>
        <v/>
      </c>
      <c r="CU95" s="23" t="str">
        <f t="shared" si="145"/>
        <v/>
      </c>
      <c r="CV95" s="23" t="str">
        <f t="shared" si="145"/>
        <v/>
      </c>
      <c r="CW95" s="23" t="str">
        <f>IF(ISNUMBER(outYear),CW75+CW86-CW92-CW93+CW94,"")</f>
        <v/>
      </c>
      <c r="CX95" s="23" t="str">
        <f>IF(ISNUMBER(outYear),CX75+CX86-CX92-CX93+CX94,"")</f>
        <v/>
      </c>
      <c r="CY95" s="23" t="str">
        <f>IF(ISNUMBER(outYear),CY75+CY86-CY92-CY93+CY94,"")</f>
        <v/>
      </c>
    </row>
    <row r="96" spans="1:256" x14ac:dyDescent="0.2">
      <c r="A96" s="4"/>
      <c r="B96" s="50" t="s">
        <v>81</v>
      </c>
      <c r="C96" s="110"/>
      <c r="D96" s="23">
        <f>IF(ISNUMBER(outYear),IF(inFedIBIAmtTaxableFed="x",inFedIBIAmt,0)+IF(inStateIBIAmtTaxableFed="x",inStateIBIAmt,0)+IF(inUtilityIBIAmtTaxableFed="x",inUtilityIBIAmt,0)+IF(inOtherIBIAmtTaxableFed="x",inOtherIBIAmt,0)+IF(inFedIBITaxableFed="x",outFedFixed,0)+IF(inStateIBITaxableFed="x",outStateFixed,0)+IF(inUtilityIBITaxableFed="x",outUtilityFixed,0)+IF(inOtherIBITaxableFed="x",outOtherFixed,0)+IF(inFedCBITaxableFed="x",outFedBuyDown,0)+IF(inStateCBITaxableFed="x",outStateBuyDown,0)+IF(inUtilityCBITaxableFed="x",outUtilityBuyDown,0)+IF(inOtherCBITaxableFed="x",outOtherBuyDown,0)+IF(inFedPBITaxableFed="x",outFedPBILineItem,0)+IF(inStatePBITaxableFed="x",outStatePBILineItem,0)+IF(inUtilityPBITaxableFed="x",outUtilityPBILineItem,0)+IF(inOtherPBITaxableFed="x",outOtherPBILineItem,0)+D75-D92-D93+D94,"")</f>
        <v>8320.2101920000005</v>
      </c>
      <c r="E96" s="23">
        <f t="shared" ref="E96:AJ96" si="146">IF(ISNUMBER(outYear),IF(inFedPBITaxableFed="x",outFedPBILineItem,0)+IF(inStatePBITaxableFed="x",outStatePBILineItem,0)+IF(inUtilityPBITaxableFed="x",outUtilityPBILineItem,0)+IF(inOtherPBITaxableFed="x",outOtherPBILineItem,0)+E75-E92-E93+E94,"")</f>
        <v>-1663.867426711874</v>
      </c>
      <c r="F96" s="23">
        <f t="shared" si="146"/>
        <v>-1646.86594093646</v>
      </c>
      <c r="G96" s="23">
        <f t="shared" si="146"/>
        <v>-1628.7175103642719</v>
      </c>
      <c r="H96" s="23">
        <f t="shared" si="146"/>
        <v>-1609.3501469162459</v>
      </c>
      <c r="I96" s="23">
        <f t="shared" si="146"/>
        <v>-1588.6874639437945</v>
      </c>
      <c r="J96" s="23">
        <f t="shared" si="146"/>
        <v>-1566.6484103325133</v>
      </c>
      <c r="K96" s="23">
        <f t="shared" si="146"/>
        <v>-1543.1469886025614</v>
      </c>
      <c r="L96" s="23">
        <f t="shared" si="146"/>
        <v>-1518.0919560442671</v>
      </c>
      <c r="M96" s="23">
        <f t="shared" si="146"/>
        <v>-1491.3865078698175</v>
      </c>
      <c r="N96" s="23">
        <f t="shared" si="146"/>
        <v>-1462.9279413006764</v>
      </c>
      <c r="O96" s="23">
        <f t="shared" si="146"/>
        <v>-1432.6072994455565</v>
      </c>
      <c r="P96" s="23">
        <f t="shared" si="146"/>
        <v>-1400.3089937550039</v>
      </c>
      <c r="Q96" s="23">
        <f t="shared" si="146"/>
        <v>-1365.9104037657894</v>
      </c>
      <c r="R96" s="23">
        <f t="shared" si="146"/>
        <v>-1329.2814527710614</v>
      </c>
      <c r="S96" s="23">
        <f t="shared" si="146"/>
        <v>-1290.2841579703368</v>
      </c>
      <c r="T96" s="23">
        <f t="shared" si="146"/>
        <v>-1248.7721535665964</v>
      </c>
      <c r="U96" s="23">
        <f t="shared" si="146"/>
        <v>-1204.5901851857864</v>
      </c>
      <c r="V96" s="23">
        <f t="shared" si="146"/>
        <v>-1157.5735738964604</v>
      </c>
      <c r="W96" s="23">
        <f t="shared" si="146"/>
        <v>-1107.5476480039665</v>
      </c>
      <c r="X96" s="23">
        <f t="shared" si="146"/>
        <v>-1054.3271406839688</v>
      </c>
      <c r="Y96" s="23">
        <f t="shared" si="146"/>
        <v>-997.71555140396868</v>
      </c>
      <c r="Z96" s="23">
        <f t="shared" si="146"/>
        <v>-937.50446895834546</v>
      </c>
      <c r="AA96" s="23">
        <f t="shared" si="146"/>
        <v>-873.47285381194172</v>
      </c>
      <c r="AB96" s="23">
        <f t="shared" si="146"/>
        <v>-805.38627730885935</v>
      </c>
      <c r="AC96" s="23">
        <f t="shared" si="146"/>
        <v>-732.99611515650008</v>
      </c>
      <c r="AD96" s="23">
        <f t="shared" si="146"/>
        <v>-656.03869243943018</v>
      </c>
      <c r="AE96" s="23">
        <f t="shared" si="146"/>
        <v>-574.23437725287761</v>
      </c>
      <c r="AF96" s="23">
        <f t="shared" si="146"/>
        <v>-487.28661987101225</v>
      </c>
      <c r="AG96" s="23">
        <f t="shared" si="146"/>
        <v>2681.8150018199872</v>
      </c>
      <c r="AH96" s="23" t="str">
        <f t="shared" si="146"/>
        <v/>
      </c>
      <c r="AI96" s="23" t="str">
        <f t="shared" si="146"/>
        <v/>
      </c>
      <c r="AJ96" s="23" t="str">
        <f t="shared" si="146"/>
        <v/>
      </c>
      <c r="AK96" s="23" t="str">
        <f t="shared" ref="AK96:BP96" si="147">IF(ISNUMBER(outYear),IF(inFedPBITaxableFed="x",outFedPBILineItem,0)+IF(inStatePBITaxableFed="x",outStatePBILineItem,0)+IF(inUtilityPBITaxableFed="x",outUtilityPBILineItem,0)+IF(inOtherPBITaxableFed="x",outOtherPBILineItem,0)+AK75-AK92-AK93+AK94,"")</f>
        <v/>
      </c>
      <c r="AL96" s="23" t="str">
        <f t="shared" si="147"/>
        <v/>
      </c>
      <c r="AM96" s="23" t="str">
        <f t="shared" si="147"/>
        <v/>
      </c>
      <c r="AN96" s="23" t="str">
        <f t="shared" si="147"/>
        <v/>
      </c>
      <c r="AO96" s="23" t="str">
        <f t="shared" si="147"/>
        <v/>
      </c>
      <c r="AP96" s="23" t="str">
        <f t="shared" si="147"/>
        <v/>
      </c>
      <c r="AQ96" s="23" t="str">
        <f t="shared" si="147"/>
        <v/>
      </c>
      <c r="AR96" s="23" t="str">
        <f t="shared" si="147"/>
        <v/>
      </c>
      <c r="AS96" s="23" t="str">
        <f t="shared" si="147"/>
        <v/>
      </c>
      <c r="AT96" s="23" t="str">
        <f t="shared" si="147"/>
        <v/>
      </c>
      <c r="AU96" s="23" t="str">
        <f t="shared" si="147"/>
        <v/>
      </c>
      <c r="AV96" s="23" t="str">
        <f t="shared" si="147"/>
        <v/>
      </c>
      <c r="AW96" s="23" t="str">
        <f t="shared" si="147"/>
        <v/>
      </c>
      <c r="AX96" s="23" t="str">
        <f t="shared" si="147"/>
        <v/>
      </c>
      <c r="AY96" s="23" t="str">
        <f t="shared" si="147"/>
        <v/>
      </c>
      <c r="AZ96" s="23" t="str">
        <f t="shared" si="147"/>
        <v/>
      </c>
      <c r="BA96" s="23" t="str">
        <f t="shared" si="147"/>
        <v/>
      </c>
      <c r="BB96" s="23" t="str">
        <f t="shared" si="147"/>
        <v/>
      </c>
      <c r="BC96" s="23" t="str">
        <f t="shared" si="147"/>
        <v/>
      </c>
      <c r="BD96" s="23" t="str">
        <f t="shared" si="147"/>
        <v/>
      </c>
      <c r="BE96" s="23" t="str">
        <f t="shared" si="147"/>
        <v/>
      </c>
      <c r="BF96" s="23" t="str">
        <f t="shared" si="147"/>
        <v/>
      </c>
      <c r="BG96" s="23" t="str">
        <f t="shared" si="147"/>
        <v/>
      </c>
      <c r="BH96" s="23" t="str">
        <f t="shared" si="147"/>
        <v/>
      </c>
      <c r="BI96" s="23" t="str">
        <f t="shared" si="147"/>
        <v/>
      </c>
      <c r="BJ96" s="23" t="str">
        <f t="shared" si="147"/>
        <v/>
      </c>
      <c r="BK96" s="23" t="str">
        <f t="shared" si="147"/>
        <v/>
      </c>
      <c r="BL96" s="23" t="str">
        <f t="shared" si="147"/>
        <v/>
      </c>
      <c r="BM96" s="23" t="str">
        <f t="shared" si="147"/>
        <v/>
      </c>
      <c r="BN96" s="23" t="str">
        <f t="shared" si="147"/>
        <v/>
      </c>
      <c r="BO96" s="23" t="str">
        <f t="shared" si="147"/>
        <v/>
      </c>
      <c r="BP96" s="23" t="str">
        <f t="shared" si="147"/>
        <v/>
      </c>
      <c r="BQ96" s="23" t="str">
        <f t="shared" ref="BQ96:CY96" si="148">IF(ISNUMBER(outYear),IF(inFedPBITaxableFed="x",outFedPBILineItem,0)+IF(inStatePBITaxableFed="x",outStatePBILineItem,0)+IF(inUtilityPBITaxableFed="x",outUtilityPBILineItem,0)+IF(inOtherPBITaxableFed="x",outOtherPBILineItem,0)+BQ75-BQ92-BQ93+BQ94,"")</f>
        <v/>
      </c>
      <c r="BR96" s="23" t="str">
        <f t="shared" si="148"/>
        <v/>
      </c>
      <c r="BS96" s="23" t="str">
        <f t="shared" si="148"/>
        <v/>
      </c>
      <c r="BT96" s="23" t="str">
        <f t="shared" si="148"/>
        <v/>
      </c>
      <c r="BU96" s="23" t="str">
        <f t="shared" si="148"/>
        <v/>
      </c>
      <c r="BV96" s="23" t="str">
        <f t="shared" si="148"/>
        <v/>
      </c>
      <c r="BW96" s="23" t="str">
        <f t="shared" si="148"/>
        <v/>
      </c>
      <c r="BX96" s="23" t="str">
        <f t="shared" si="148"/>
        <v/>
      </c>
      <c r="BY96" s="23" t="str">
        <f t="shared" si="148"/>
        <v/>
      </c>
      <c r="BZ96" s="23" t="str">
        <f t="shared" si="148"/>
        <v/>
      </c>
      <c r="CA96" s="23" t="str">
        <f t="shared" si="148"/>
        <v/>
      </c>
      <c r="CB96" s="23" t="str">
        <f t="shared" si="148"/>
        <v/>
      </c>
      <c r="CC96" s="23" t="str">
        <f t="shared" si="148"/>
        <v/>
      </c>
      <c r="CD96" s="23" t="str">
        <f t="shared" si="148"/>
        <v/>
      </c>
      <c r="CE96" s="23" t="str">
        <f t="shared" si="148"/>
        <v/>
      </c>
      <c r="CF96" s="23" t="str">
        <f t="shared" si="148"/>
        <v/>
      </c>
      <c r="CG96" s="23" t="str">
        <f t="shared" si="148"/>
        <v/>
      </c>
      <c r="CH96" s="23" t="str">
        <f t="shared" si="148"/>
        <v/>
      </c>
      <c r="CI96" s="23" t="str">
        <f t="shared" si="148"/>
        <v/>
      </c>
      <c r="CJ96" s="23" t="str">
        <f t="shared" si="148"/>
        <v/>
      </c>
      <c r="CK96" s="23" t="str">
        <f t="shared" si="148"/>
        <v/>
      </c>
      <c r="CL96" s="23" t="str">
        <f t="shared" si="148"/>
        <v/>
      </c>
      <c r="CM96" s="23" t="str">
        <f t="shared" si="148"/>
        <v/>
      </c>
      <c r="CN96" s="23" t="str">
        <f t="shared" si="148"/>
        <v/>
      </c>
      <c r="CO96" s="23" t="str">
        <f t="shared" si="148"/>
        <v/>
      </c>
      <c r="CP96" s="23" t="str">
        <f t="shared" si="148"/>
        <v/>
      </c>
      <c r="CQ96" s="23" t="str">
        <f t="shared" si="148"/>
        <v/>
      </c>
      <c r="CR96" s="23" t="str">
        <f t="shared" si="148"/>
        <v/>
      </c>
      <c r="CS96" s="23" t="str">
        <f t="shared" si="148"/>
        <v/>
      </c>
      <c r="CT96" s="23" t="str">
        <f t="shared" si="148"/>
        <v/>
      </c>
      <c r="CU96" s="23" t="str">
        <f t="shared" si="148"/>
        <v/>
      </c>
      <c r="CV96" s="23" t="str">
        <f t="shared" si="148"/>
        <v/>
      </c>
      <c r="CW96" s="23" t="str">
        <f t="shared" si="148"/>
        <v/>
      </c>
      <c r="CX96" s="23" t="str">
        <f t="shared" si="148"/>
        <v/>
      </c>
      <c r="CY96" s="23" t="str">
        <f t="shared" si="148"/>
        <v/>
      </c>
    </row>
    <row r="97" spans="1:256" x14ac:dyDescent="0.2">
      <c r="A97" s="4"/>
      <c r="B97" s="50" t="s">
        <v>51</v>
      </c>
      <c r="C97" s="110"/>
      <c r="D97" s="23">
        <f t="shared" ref="D97:AI97" si="149">IF(ISNUMBER(outYear),+D96*inFederalTax,"")</f>
        <v>2329.6588537600005</v>
      </c>
      <c r="E97" s="23">
        <f t="shared" si="149"/>
        <v>-465.8828794793248</v>
      </c>
      <c r="F97" s="23">
        <f t="shared" si="149"/>
        <v>-461.12246346220883</v>
      </c>
      <c r="G97" s="23">
        <f t="shared" si="149"/>
        <v>-456.04090290199616</v>
      </c>
      <c r="H97" s="23">
        <f t="shared" si="149"/>
        <v>-450.61804113654887</v>
      </c>
      <c r="I97" s="23">
        <f t="shared" si="149"/>
        <v>-444.8324899042625</v>
      </c>
      <c r="J97" s="23">
        <f t="shared" si="149"/>
        <v>-438.66155489310376</v>
      </c>
      <c r="K97" s="23">
        <f t="shared" si="149"/>
        <v>-432.0811568087172</v>
      </c>
      <c r="L97" s="23">
        <f t="shared" si="149"/>
        <v>-425.06574769239484</v>
      </c>
      <c r="M97" s="23">
        <f t="shared" si="149"/>
        <v>-417.58822220354892</v>
      </c>
      <c r="N97" s="23">
        <f t="shared" si="149"/>
        <v>-409.6198235641894</v>
      </c>
      <c r="O97" s="23">
        <f t="shared" si="149"/>
        <v>-401.13004384475585</v>
      </c>
      <c r="P97" s="23">
        <f t="shared" si="149"/>
        <v>-392.08651825140112</v>
      </c>
      <c r="Q97" s="23">
        <f t="shared" si="149"/>
        <v>-382.45491305442107</v>
      </c>
      <c r="R97" s="23">
        <f t="shared" si="149"/>
        <v>-372.1988067758972</v>
      </c>
      <c r="S97" s="23">
        <f t="shared" si="149"/>
        <v>-361.27956423169434</v>
      </c>
      <c r="T97" s="23">
        <f t="shared" si="149"/>
        <v>-349.65620299864702</v>
      </c>
      <c r="U97" s="23">
        <f t="shared" si="149"/>
        <v>-337.28525185202022</v>
      </c>
      <c r="V97" s="23">
        <f t="shared" si="149"/>
        <v>-324.12060069100892</v>
      </c>
      <c r="W97" s="23">
        <f t="shared" si="149"/>
        <v>-310.11334144111066</v>
      </c>
      <c r="X97" s="23">
        <f t="shared" si="149"/>
        <v>-295.2115993915113</v>
      </c>
      <c r="Y97" s="23">
        <f t="shared" si="149"/>
        <v>-279.36035439311127</v>
      </c>
      <c r="Z97" s="23">
        <f t="shared" si="149"/>
        <v>-262.50125130833675</v>
      </c>
      <c r="AA97" s="23">
        <f t="shared" si="149"/>
        <v>-244.5723990673437</v>
      </c>
      <c r="AB97" s="23">
        <f t="shared" si="149"/>
        <v>-225.50815764648064</v>
      </c>
      <c r="AC97" s="23">
        <f t="shared" si="149"/>
        <v>-205.23891224382004</v>
      </c>
      <c r="AD97" s="23">
        <f t="shared" si="149"/>
        <v>-183.69083388304045</v>
      </c>
      <c r="AE97" s="23">
        <f t="shared" si="149"/>
        <v>-160.78562563080575</v>
      </c>
      <c r="AF97" s="23">
        <f t="shared" si="149"/>
        <v>-136.44025356388343</v>
      </c>
      <c r="AG97" s="23">
        <f t="shared" si="149"/>
        <v>750.90820050959644</v>
      </c>
      <c r="AH97" s="23" t="str">
        <f t="shared" si="149"/>
        <v/>
      </c>
      <c r="AI97" s="23" t="str">
        <f t="shared" si="149"/>
        <v/>
      </c>
      <c r="AJ97" s="23" t="str">
        <f t="shared" ref="AJ97:BO97" si="150">IF(ISNUMBER(outYear),+AJ96*inFederalTax,"")</f>
        <v/>
      </c>
      <c r="AK97" s="23" t="str">
        <f t="shared" si="150"/>
        <v/>
      </c>
      <c r="AL97" s="23" t="str">
        <f t="shared" si="150"/>
        <v/>
      </c>
      <c r="AM97" s="23" t="str">
        <f t="shared" si="150"/>
        <v/>
      </c>
      <c r="AN97" s="23" t="str">
        <f t="shared" si="150"/>
        <v/>
      </c>
      <c r="AO97" s="23" t="str">
        <f t="shared" si="150"/>
        <v/>
      </c>
      <c r="AP97" s="23" t="str">
        <f t="shared" si="150"/>
        <v/>
      </c>
      <c r="AQ97" s="23" t="str">
        <f t="shared" si="150"/>
        <v/>
      </c>
      <c r="AR97" s="23" t="str">
        <f t="shared" si="150"/>
        <v/>
      </c>
      <c r="AS97" s="23" t="str">
        <f t="shared" si="150"/>
        <v/>
      </c>
      <c r="AT97" s="23" t="str">
        <f t="shared" si="150"/>
        <v/>
      </c>
      <c r="AU97" s="23" t="str">
        <f t="shared" si="150"/>
        <v/>
      </c>
      <c r="AV97" s="23" t="str">
        <f t="shared" si="150"/>
        <v/>
      </c>
      <c r="AW97" s="23" t="str">
        <f t="shared" si="150"/>
        <v/>
      </c>
      <c r="AX97" s="23" t="str">
        <f t="shared" si="150"/>
        <v/>
      </c>
      <c r="AY97" s="23" t="str">
        <f t="shared" si="150"/>
        <v/>
      </c>
      <c r="AZ97" s="23" t="str">
        <f t="shared" si="150"/>
        <v/>
      </c>
      <c r="BA97" s="23" t="str">
        <f t="shared" si="150"/>
        <v/>
      </c>
      <c r="BB97" s="23" t="str">
        <f t="shared" si="150"/>
        <v/>
      </c>
      <c r="BC97" s="23" t="str">
        <f t="shared" si="150"/>
        <v/>
      </c>
      <c r="BD97" s="23" t="str">
        <f t="shared" si="150"/>
        <v/>
      </c>
      <c r="BE97" s="23" t="str">
        <f t="shared" si="150"/>
        <v/>
      </c>
      <c r="BF97" s="23" t="str">
        <f t="shared" si="150"/>
        <v/>
      </c>
      <c r="BG97" s="23" t="str">
        <f t="shared" si="150"/>
        <v/>
      </c>
      <c r="BH97" s="23" t="str">
        <f t="shared" si="150"/>
        <v/>
      </c>
      <c r="BI97" s="23" t="str">
        <f t="shared" si="150"/>
        <v/>
      </c>
      <c r="BJ97" s="23" t="str">
        <f t="shared" si="150"/>
        <v/>
      </c>
      <c r="BK97" s="23" t="str">
        <f t="shared" si="150"/>
        <v/>
      </c>
      <c r="BL97" s="23" t="str">
        <f t="shared" si="150"/>
        <v/>
      </c>
      <c r="BM97" s="23" t="str">
        <f t="shared" si="150"/>
        <v/>
      </c>
      <c r="BN97" s="23" t="str">
        <f t="shared" si="150"/>
        <v/>
      </c>
      <c r="BO97" s="23" t="str">
        <f t="shared" si="150"/>
        <v/>
      </c>
      <c r="BP97" s="23" t="str">
        <f t="shared" ref="BP97:CU97" si="151">IF(ISNUMBER(outYear),+BP96*inFederalTax,"")</f>
        <v/>
      </c>
      <c r="BQ97" s="23" t="str">
        <f t="shared" si="151"/>
        <v/>
      </c>
      <c r="BR97" s="23" t="str">
        <f t="shared" si="151"/>
        <v/>
      </c>
      <c r="BS97" s="23" t="str">
        <f t="shared" si="151"/>
        <v/>
      </c>
      <c r="BT97" s="23" t="str">
        <f t="shared" si="151"/>
        <v/>
      </c>
      <c r="BU97" s="23" t="str">
        <f t="shared" si="151"/>
        <v/>
      </c>
      <c r="BV97" s="23" t="str">
        <f t="shared" si="151"/>
        <v/>
      </c>
      <c r="BW97" s="23" t="str">
        <f t="shared" si="151"/>
        <v/>
      </c>
      <c r="BX97" s="23" t="str">
        <f t="shared" si="151"/>
        <v/>
      </c>
      <c r="BY97" s="23" t="str">
        <f t="shared" si="151"/>
        <v/>
      </c>
      <c r="BZ97" s="23" t="str">
        <f t="shared" si="151"/>
        <v/>
      </c>
      <c r="CA97" s="23" t="str">
        <f t="shared" si="151"/>
        <v/>
      </c>
      <c r="CB97" s="23" t="str">
        <f t="shared" si="151"/>
        <v/>
      </c>
      <c r="CC97" s="23" t="str">
        <f t="shared" si="151"/>
        <v/>
      </c>
      <c r="CD97" s="23" t="str">
        <f t="shared" si="151"/>
        <v/>
      </c>
      <c r="CE97" s="23" t="str">
        <f t="shared" si="151"/>
        <v/>
      </c>
      <c r="CF97" s="23" t="str">
        <f t="shared" si="151"/>
        <v/>
      </c>
      <c r="CG97" s="23" t="str">
        <f t="shared" si="151"/>
        <v/>
      </c>
      <c r="CH97" s="23" t="str">
        <f t="shared" si="151"/>
        <v/>
      </c>
      <c r="CI97" s="23" t="str">
        <f t="shared" si="151"/>
        <v/>
      </c>
      <c r="CJ97" s="23" t="str">
        <f t="shared" si="151"/>
        <v/>
      </c>
      <c r="CK97" s="23" t="str">
        <f t="shared" si="151"/>
        <v/>
      </c>
      <c r="CL97" s="23" t="str">
        <f t="shared" si="151"/>
        <v/>
      </c>
      <c r="CM97" s="23" t="str">
        <f t="shared" si="151"/>
        <v/>
      </c>
      <c r="CN97" s="23" t="str">
        <f t="shared" si="151"/>
        <v/>
      </c>
      <c r="CO97" s="23" t="str">
        <f t="shared" si="151"/>
        <v/>
      </c>
      <c r="CP97" s="23" t="str">
        <f t="shared" si="151"/>
        <v/>
      </c>
      <c r="CQ97" s="23" t="str">
        <f t="shared" si="151"/>
        <v/>
      </c>
      <c r="CR97" s="23" t="str">
        <f t="shared" si="151"/>
        <v/>
      </c>
      <c r="CS97" s="23" t="str">
        <f t="shared" si="151"/>
        <v/>
      </c>
      <c r="CT97" s="23" t="str">
        <f t="shared" si="151"/>
        <v/>
      </c>
      <c r="CU97" s="23" t="str">
        <f t="shared" si="151"/>
        <v/>
      </c>
      <c r="CV97" s="23" t="str">
        <f>IF(ISNUMBER(outYear),+CV96*inFederalTax,"")</f>
        <v/>
      </c>
      <c r="CW97" s="23" t="str">
        <f>IF(ISNUMBER(outYear),+CW96*inFederalTax,"")</f>
        <v/>
      </c>
      <c r="CX97" s="23" t="str">
        <f>IF(ISNUMBER(outYear),+CX96*inFederalTax,"")</f>
        <v/>
      </c>
      <c r="CY97" s="23" t="str">
        <f>IF(ISNUMBER(outYear),+CY96*inFederalTax,"")</f>
        <v/>
      </c>
    </row>
    <row r="98" spans="1:256" x14ac:dyDescent="0.2">
      <c r="A98" s="4"/>
      <c r="B98" s="50" t="s">
        <v>52</v>
      </c>
      <c r="C98" s="110"/>
      <c r="D98" s="23">
        <f t="shared" ref="D98:AI98" si="152">IF(ISNUMBER(outYear),IF(outYear&lt;=inFedPTCTerm,ROUND(inFedPTC*1000*(1+inFedPTCEsc/100)^(outYear-1),0)*outOutput/1000,0),"")</f>
        <v>0</v>
      </c>
      <c r="E98" s="23">
        <f t="shared" si="152"/>
        <v>0</v>
      </c>
      <c r="F98" s="23">
        <f t="shared" si="152"/>
        <v>0</v>
      </c>
      <c r="G98" s="23">
        <f t="shared" si="152"/>
        <v>0</v>
      </c>
      <c r="H98" s="23">
        <f t="shared" si="152"/>
        <v>0</v>
      </c>
      <c r="I98" s="23">
        <f t="shared" si="152"/>
        <v>0</v>
      </c>
      <c r="J98" s="23">
        <f t="shared" si="152"/>
        <v>0</v>
      </c>
      <c r="K98" s="23">
        <f t="shared" si="152"/>
        <v>0</v>
      </c>
      <c r="L98" s="23">
        <f t="shared" si="152"/>
        <v>0</v>
      </c>
      <c r="M98" s="23">
        <f t="shared" si="152"/>
        <v>0</v>
      </c>
      <c r="N98" s="23">
        <f t="shared" si="152"/>
        <v>0</v>
      </c>
      <c r="O98" s="23">
        <f t="shared" si="152"/>
        <v>0</v>
      </c>
      <c r="P98" s="23">
        <f t="shared" si="152"/>
        <v>0</v>
      </c>
      <c r="Q98" s="23">
        <f t="shared" si="152"/>
        <v>0</v>
      </c>
      <c r="R98" s="23">
        <f t="shared" si="152"/>
        <v>0</v>
      </c>
      <c r="S98" s="23">
        <f t="shared" si="152"/>
        <v>0</v>
      </c>
      <c r="T98" s="23">
        <f t="shared" si="152"/>
        <v>0</v>
      </c>
      <c r="U98" s="23">
        <f t="shared" si="152"/>
        <v>0</v>
      </c>
      <c r="V98" s="23">
        <f t="shared" si="152"/>
        <v>0</v>
      </c>
      <c r="W98" s="23">
        <f t="shared" si="152"/>
        <v>0</v>
      </c>
      <c r="X98" s="23">
        <f t="shared" si="152"/>
        <v>0</v>
      </c>
      <c r="Y98" s="23">
        <f t="shared" si="152"/>
        <v>0</v>
      </c>
      <c r="Z98" s="23">
        <f t="shared" si="152"/>
        <v>0</v>
      </c>
      <c r="AA98" s="23">
        <f t="shared" si="152"/>
        <v>0</v>
      </c>
      <c r="AB98" s="23">
        <f t="shared" si="152"/>
        <v>0</v>
      </c>
      <c r="AC98" s="23">
        <f t="shared" si="152"/>
        <v>0</v>
      </c>
      <c r="AD98" s="23">
        <f t="shared" si="152"/>
        <v>0</v>
      </c>
      <c r="AE98" s="23">
        <f t="shared" si="152"/>
        <v>0</v>
      </c>
      <c r="AF98" s="23">
        <f t="shared" si="152"/>
        <v>0</v>
      </c>
      <c r="AG98" s="23">
        <f t="shared" si="152"/>
        <v>0</v>
      </c>
      <c r="AH98" s="23" t="str">
        <f t="shared" si="152"/>
        <v/>
      </c>
      <c r="AI98" s="23" t="str">
        <f t="shared" si="152"/>
        <v/>
      </c>
      <c r="AJ98" s="23" t="str">
        <f t="shared" ref="AJ98:BO98" si="153">IF(ISNUMBER(outYear),IF(outYear&lt;=inFedPTCTerm,ROUND(inFedPTC*1000*(1+inFedPTCEsc/100)^(outYear-1),0)*outOutput/1000,0),"")</f>
        <v/>
      </c>
      <c r="AK98" s="23" t="str">
        <f t="shared" si="153"/>
        <v/>
      </c>
      <c r="AL98" s="23" t="str">
        <f t="shared" si="153"/>
        <v/>
      </c>
      <c r="AM98" s="23" t="str">
        <f t="shared" si="153"/>
        <v/>
      </c>
      <c r="AN98" s="23" t="str">
        <f t="shared" si="153"/>
        <v/>
      </c>
      <c r="AO98" s="23" t="str">
        <f t="shared" si="153"/>
        <v/>
      </c>
      <c r="AP98" s="23" t="str">
        <f t="shared" si="153"/>
        <v/>
      </c>
      <c r="AQ98" s="23" t="str">
        <f t="shared" si="153"/>
        <v/>
      </c>
      <c r="AR98" s="23" t="str">
        <f t="shared" si="153"/>
        <v/>
      </c>
      <c r="AS98" s="23" t="str">
        <f t="shared" si="153"/>
        <v/>
      </c>
      <c r="AT98" s="23" t="str">
        <f t="shared" si="153"/>
        <v/>
      </c>
      <c r="AU98" s="23" t="str">
        <f t="shared" si="153"/>
        <v/>
      </c>
      <c r="AV98" s="23" t="str">
        <f t="shared" si="153"/>
        <v/>
      </c>
      <c r="AW98" s="23" t="str">
        <f t="shared" si="153"/>
        <v/>
      </c>
      <c r="AX98" s="23" t="str">
        <f t="shared" si="153"/>
        <v/>
      </c>
      <c r="AY98" s="23" t="str">
        <f t="shared" si="153"/>
        <v/>
      </c>
      <c r="AZ98" s="23" t="str">
        <f t="shared" si="153"/>
        <v/>
      </c>
      <c r="BA98" s="23" t="str">
        <f t="shared" si="153"/>
        <v/>
      </c>
      <c r="BB98" s="23" t="str">
        <f t="shared" si="153"/>
        <v/>
      </c>
      <c r="BC98" s="23" t="str">
        <f t="shared" si="153"/>
        <v/>
      </c>
      <c r="BD98" s="23" t="str">
        <f t="shared" si="153"/>
        <v/>
      </c>
      <c r="BE98" s="23" t="str">
        <f t="shared" si="153"/>
        <v/>
      </c>
      <c r="BF98" s="23" t="str">
        <f t="shared" si="153"/>
        <v/>
      </c>
      <c r="BG98" s="23" t="str">
        <f t="shared" si="153"/>
        <v/>
      </c>
      <c r="BH98" s="23" t="str">
        <f t="shared" si="153"/>
        <v/>
      </c>
      <c r="BI98" s="23" t="str">
        <f t="shared" si="153"/>
        <v/>
      </c>
      <c r="BJ98" s="23" t="str">
        <f t="shared" si="153"/>
        <v/>
      </c>
      <c r="BK98" s="23" t="str">
        <f t="shared" si="153"/>
        <v/>
      </c>
      <c r="BL98" s="23" t="str">
        <f t="shared" si="153"/>
        <v/>
      </c>
      <c r="BM98" s="23" t="str">
        <f t="shared" si="153"/>
        <v/>
      </c>
      <c r="BN98" s="23" t="str">
        <f t="shared" si="153"/>
        <v/>
      </c>
      <c r="BO98" s="23" t="str">
        <f t="shared" si="153"/>
        <v/>
      </c>
      <c r="BP98" s="23" t="str">
        <f t="shared" ref="BP98:CY98" si="154">IF(ISNUMBER(outYear),IF(outYear&lt;=inFedPTCTerm,ROUND(inFedPTC*1000*(1+inFedPTCEsc/100)^(outYear-1),0)*outOutput/1000,0),"")</f>
        <v/>
      </c>
      <c r="BQ98" s="23" t="str">
        <f t="shared" si="154"/>
        <v/>
      </c>
      <c r="BR98" s="23" t="str">
        <f t="shared" si="154"/>
        <v/>
      </c>
      <c r="BS98" s="23" t="str">
        <f t="shared" si="154"/>
        <v/>
      </c>
      <c r="BT98" s="23" t="str">
        <f t="shared" si="154"/>
        <v/>
      </c>
      <c r="BU98" s="23" t="str">
        <f t="shared" si="154"/>
        <v/>
      </c>
      <c r="BV98" s="23" t="str">
        <f t="shared" si="154"/>
        <v/>
      </c>
      <c r="BW98" s="23" t="str">
        <f t="shared" si="154"/>
        <v/>
      </c>
      <c r="BX98" s="23" t="str">
        <f t="shared" si="154"/>
        <v/>
      </c>
      <c r="BY98" s="23" t="str">
        <f t="shared" si="154"/>
        <v/>
      </c>
      <c r="BZ98" s="23" t="str">
        <f t="shared" si="154"/>
        <v/>
      </c>
      <c r="CA98" s="23" t="str">
        <f t="shared" si="154"/>
        <v/>
      </c>
      <c r="CB98" s="23" t="str">
        <f t="shared" si="154"/>
        <v/>
      </c>
      <c r="CC98" s="23" t="str">
        <f t="shared" si="154"/>
        <v/>
      </c>
      <c r="CD98" s="23" t="str">
        <f t="shared" si="154"/>
        <v/>
      </c>
      <c r="CE98" s="23" t="str">
        <f t="shared" si="154"/>
        <v/>
      </c>
      <c r="CF98" s="23" t="str">
        <f t="shared" si="154"/>
        <v/>
      </c>
      <c r="CG98" s="23" t="str">
        <f t="shared" si="154"/>
        <v/>
      </c>
      <c r="CH98" s="23" t="str">
        <f t="shared" si="154"/>
        <v/>
      </c>
      <c r="CI98" s="23" t="str">
        <f t="shared" si="154"/>
        <v/>
      </c>
      <c r="CJ98" s="23" t="str">
        <f t="shared" si="154"/>
        <v/>
      </c>
      <c r="CK98" s="23" t="str">
        <f t="shared" si="154"/>
        <v/>
      </c>
      <c r="CL98" s="23" t="str">
        <f t="shared" si="154"/>
        <v/>
      </c>
      <c r="CM98" s="23" t="str">
        <f t="shared" si="154"/>
        <v/>
      </c>
      <c r="CN98" s="23" t="str">
        <f t="shared" si="154"/>
        <v/>
      </c>
      <c r="CO98" s="23" t="str">
        <f t="shared" si="154"/>
        <v/>
      </c>
      <c r="CP98" s="23" t="str">
        <f t="shared" si="154"/>
        <v/>
      </c>
      <c r="CQ98" s="23" t="str">
        <f t="shared" si="154"/>
        <v/>
      </c>
      <c r="CR98" s="23" t="str">
        <f t="shared" si="154"/>
        <v/>
      </c>
      <c r="CS98" s="23" t="str">
        <f t="shared" si="154"/>
        <v/>
      </c>
      <c r="CT98" s="23" t="str">
        <f t="shared" si="154"/>
        <v/>
      </c>
      <c r="CU98" s="23" t="str">
        <f t="shared" si="154"/>
        <v/>
      </c>
      <c r="CV98" s="23" t="str">
        <f t="shared" si="154"/>
        <v/>
      </c>
      <c r="CW98" s="23" t="str">
        <f t="shared" si="154"/>
        <v/>
      </c>
      <c r="CX98" s="23" t="str">
        <f t="shared" si="154"/>
        <v/>
      </c>
      <c r="CY98" s="23" t="str">
        <f t="shared" si="154"/>
        <v/>
      </c>
    </row>
    <row r="99" spans="1:256" x14ac:dyDescent="0.2">
      <c r="A99" s="4"/>
      <c r="B99" s="50" t="s">
        <v>53</v>
      </c>
      <c r="C99" s="110"/>
      <c r="D99" s="23">
        <f>IF(ISNUMBER(outYear),outFedITCAmount+inFedITC,"")</f>
        <v>8270.6880000000001</v>
      </c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</row>
    <row r="100" spans="1:256" x14ac:dyDescent="0.2">
      <c r="A100" s="4"/>
      <c r="B100" s="50" t="s">
        <v>54</v>
      </c>
      <c r="C100" s="110"/>
      <c r="D100" s="23">
        <f t="shared" ref="D100:AI100" si="155">IF(ISNUMBER(outYear),+D98+D99-D97,"")</f>
        <v>5941.02914624</v>
      </c>
      <c r="E100" s="23">
        <f t="shared" si="155"/>
        <v>465.8828794793248</v>
      </c>
      <c r="F100" s="23">
        <f t="shared" si="155"/>
        <v>461.12246346220883</v>
      </c>
      <c r="G100" s="23">
        <f t="shared" si="155"/>
        <v>456.04090290199616</v>
      </c>
      <c r="H100" s="23">
        <f t="shared" si="155"/>
        <v>450.61804113654887</v>
      </c>
      <c r="I100" s="23">
        <f t="shared" si="155"/>
        <v>444.8324899042625</v>
      </c>
      <c r="J100" s="23">
        <f t="shared" si="155"/>
        <v>438.66155489310376</v>
      </c>
      <c r="K100" s="23">
        <f t="shared" si="155"/>
        <v>432.0811568087172</v>
      </c>
      <c r="L100" s="23">
        <f t="shared" si="155"/>
        <v>425.06574769239484</v>
      </c>
      <c r="M100" s="23">
        <f t="shared" si="155"/>
        <v>417.58822220354892</v>
      </c>
      <c r="N100" s="23">
        <f t="shared" si="155"/>
        <v>409.6198235641894</v>
      </c>
      <c r="O100" s="23">
        <f t="shared" si="155"/>
        <v>401.13004384475585</v>
      </c>
      <c r="P100" s="23">
        <f t="shared" si="155"/>
        <v>392.08651825140112</v>
      </c>
      <c r="Q100" s="23">
        <f t="shared" si="155"/>
        <v>382.45491305442107</v>
      </c>
      <c r="R100" s="23">
        <f t="shared" si="155"/>
        <v>372.1988067758972</v>
      </c>
      <c r="S100" s="23">
        <f t="shared" si="155"/>
        <v>361.27956423169434</v>
      </c>
      <c r="T100" s="23">
        <f t="shared" si="155"/>
        <v>349.65620299864702</v>
      </c>
      <c r="U100" s="23">
        <f t="shared" si="155"/>
        <v>337.28525185202022</v>
      </c>
      <c r="V100" s="23">
        <f t="shared" si="155"/>
        <v>324.12060069100892</v>
      </c>
      <c r="W100" s="23">
        <f t="shared" si="155"/>
        <v>310.11334144111066</v>
      </c>
      <c r="X100" s="23">
        <f t="shared" si="155"/>
        <v>295.2115993915113</v>
      </c>
      <c r="Y100" s="23">
        <f t="shared" si="155"/>
        <v>279.36035439311127</v>
      </c>
      <c r="Z100" s="23">
        <f t="shared" si="155"/>
        <v>262.50125130833675</v>
      </c>
      <c r="AA100" s="23">
        <f t="shared" si="155"/>
        <v>244.5723990673437</v>
      </c>
      <c r="AB100" s="23">
        <f t="shared" si="155"/>
        <v>225.50815764648064</v>
      </c>
      <c r="AC100" s="23">
        <f t="shared" si="155"/>
        <v>205.23891224382004</v>
      </c>
      <c r="AD100" s="23">
        <f t="shared" si="155"/>
        <v>183.69083388304045</v>
      </c>
      <c r="AE100" s="23">
        <f t="shared" si="155"/>
        <v>160.78562563080575</v>
      </c>
      <c r="AF100" s="23">
        <f t="shared" si="155"/>
        <v>136.44025356388343</v>
      </c>
      <c r="AG100" s="23">
        <f t="shared" si="155"/>
        <v>-750.90820050959644</v>
      </c>
      <c r="AH100" s="23" t="str">
        <f t="shared" si="155"/>
        <v/>
      </c>
      <c r="AI100" s="23" t="str">
        <f t="shared" si="155"/>
        <v/>
      </c>
      <c r="AJ100" s="23" t="str">
        <f t="shared" ref="AJ100:BO100" si="156">IF(ISNUMBER(outYear),+AJ98+AJ99-AJ97,"")</f>
        <v/>
      </c>
      <c r="AK100" s="23" t="str">
        <f t="shared" si="156"/>
        <v/>
      </c>
      <c r="AL100" s="23" t="str">
        <f t="shared" si="156"/>
        <v/>
      </c>
      <c r="AM100" s="23" t="str">
        <f t="shared" si="156"/>
        <v/>
      </c>
      <c r="AN100" s="23" t="str">
        <f t="shared" si="156"/>
        <v/>
      </c>
      <c r="AO100" s="23" t="str">
        <f t="shared" si="156"/>
        <v/>
      </c>
      <c r="AP100" s="23" t="str">
        <f t="shared" si="156"/>
        <v/>
      </c>
      <c r="AQ100" s="23" t="str">
        <f t="shared" si="156"/>
        <v/>
      </c>
      <c r="AR100" s="23" t="str">
        <f t="shared" si="156"/>
        <v/>
      </c>
      <c r="AS100" s="23" t="str">
        <f t="shared" si="156"/>
        <v/>
      </c>
      <c r="AT100" s="23" t="str">
        <f t="shared" si="156"/>
        <v/>
      </c>
      <c r="AU100" s="23" t="str">
        <f t="shared" si="156"/>
        <v/>
      </c>
      <c r="AV100" s="23" t="str">
        <f t="shared" si="156"/>
        <v/>
      </c>
      <c r="AW100" s="23" t="str">
        <f t="shared" si="156"/>
        <v/>
      </c>
      <c r="AX100" s="23" t="str">
        <f t="shared" si="156"/>
        <v/>
      </c>
      <c r="AY100" s="23" t="str">
        <f t="shared" si="156"/>
        <v/>
      </c>
      <c r="AZ100" s="23" t="str">
        <f t="shared" si="156"/>
        <v/>
      </c>
      <c r="BA100" s="23" t="str">
        <f t="shared" si="156"/>
        <v/>
      </c>
      <c r="BB100" s="23" t="str">
        <f t="shared" si="156"/>
        <v/>
      </c>
      <c r="BC100" s="23" t="str">
        <f t="shared" si="156"/>
        <v/>
      </c>
      <c r="BD100" s="23" t="str">
        <f t="shared" si="156"/>
        <v/>
      </c>
      <c r="BE100" s="23" t="str">
        <f t="shared" si="156"/>
        <v/>
      </c>
      <c r="BF100" s="23" t="str">
        <f t="shared" si="156"/>
        <v/>
      </c>
      <c r="BG100" s="23" t="str">
        <f t="shared" si="156"/>
        <v/>
      </c>
      <c r="BH100" s="23" t="str">
        <f t="shared" si="156"/>
        <v/>
      </c>
      <c r="BI100" s="23" t="str">
        <f t="shared" si="156"/>
        <v/>
      </c>
      <c r="BJ100" s="23" t="str">
        <f t="shared" si="156"/>
        <v/>
      </c>
      <c r="BK100" s="23" t="str">
        <f t="shared" si="156"/>
        <v/>
      </c>
      <c r="BL100" s="23" t="str">
        <f t="shared" si="156"/>
        <v/>
      </c>
      <c r="BM100" s="23" t="str">
        <f t="shared" si="156"/>
        <v/>
      </c>
      <c r="BN100" s="23" t="str">
        <f t="shared" si="156"/>
        <v/>
      </c>
      <c r="BO100" s="23" t="str">
        <f t="shared" si="156"/>
        <v/>
      </c>
      <c r="BP100" s="23" t="str">
        <f t="shared" ref="BP100:CU100" si="157">IF(ISNUMBER(outYear),+BP98+BP99-BP97,"")</f>
        <v/>
      </c>
      <c r="BQ100" s="23" t="str">
        <f t="shared" si="157"/>
        <v/>
      </c>
      <c r="BR100" s="23" t="str">
        <f t="shared" si="157"/>
        <v/>
      </c>
      <c r="BS100" s="23" t="str">
        <f t="shared" si="157"/>
        <v/>
      </c>
      <c r="BT100" s="23" t="str">
        <f t="shared" si="157"/>
        <v/>
      </c>
      <c r="BU100" s="23" t="str">
        <f t="shared" si="157"/>
        <v/>
      </c>
      <c r="BV100" s="23" t="str">
        <f t="shared" si="157"/>
        <v/>
      </c>
      <c r="BW100" s="23" t="str">
        <f t="shared" si="157"/>
        <v/>
      </c>
      <c r="BX100" s="23" t="str">
        <f t="shared" si="157"/>
        <v/>
      </c>
      <c r="BY100" s="23" t="str">
        <f t="shared" si="157"/>
        <v/>
      </c>
      <c r="BZ100" s="23" t="str">
        <f t="shared" si="157"/>
        <v/>
      </c>
      <c r="CA100" s="23" t="str">
        <f t="shared" si="157"/>
        <v/>
      </c>
      <c r="CB100" s="23" t="str">
        <f t="shared" si="157"/>
        <v/>
      </c>
      <c r="CC100" s="23" t="str">
        <f t="shared" si="157"/>
        <v/>
      </c>
      <c r="CD100" s="23" t="str">
        <f t="shared" si="157"/>
        <v/>
      </c>
      <c r="CE100" s="23" t="str">
        <f t="shared" si="157"/>
        <v/>
      </c>
      <c r="CF100" s="23" t="str">
        <f t="shared" si="157"/>
        <v/>
      </c>
      <c r="CG100" s="23" t="str">
        <f t="shared" si="157"/>
        <v/>
      </c>
      <c r="CH100" s="23" t="str">
        <f t="shared" si="157"/>
        <v/>
      </c>
      <c r="CI100" s="23" t="str">
        <f t="shared" si="157"/>
        <v/>
      </c>
      <c r="CJ100" s="23" t="str">
        <f t="shared" si="157"/>
        <v/>
      </c>
      <c r="CK100" s="23" t="str">
        <f t="shared" si="157"/>
        <v/>
      </c>
      <c r="CL100" s="23" t="str">
        <f t="shared" si="157"/>
        <v/>
      </c>
      <c r="CM100" s="23" t="str">
        <f t="shared" si="157"/>
        <v/>
      </c>
      <c r="CN100" s="23" t="str">
        <f t="shared" si="157"/>
        <v/>
      </c>
      <c r="CO100" s="23" t="str">
        <f t="shared" si="157"/>
        <v/>
      </c>
      <c r="CP100" s="23" t="str">
        <f t="shared" si="157"/>
        <v/>
      </c>
      <c r="CQ100" s="23" t="str">
        <f t="shared" si="157"/>
        <v/>
      </c>
      <c r="CR100" s="23" t="str">
        <f t="shared" si="157"/>
        <v/>
      </c>
      <c r="CS100" s="23" t="str">
        <f t="shared" si="157"/>
        <v/>
      </c>
      <c r="CT100" s="23" t="str">
        <f t="shared" si="157"/>
        <v/>
      </c>
      <c r="CU100" s="23" t="str">
        <f t="shared" si="157"/>
        <v/>
      </c>
      <c r="CV100" s="23" t="str">
        <f>IF(ISNUMBER(outYear),+CV98+CV99-CV97,"")</f>
        <v/>
      </c>
      <c r="CW100" s="23" t="str">
        <f>IF(ISNUMBER(outYear),+CW98+CW99-CW97,"")</f>
        <v/>
      </c>
      <c r="CX100" s="23" t="str">
        <f>IF(ISNUMBER(outYear),+CX98+CX99-CX97,"")</f>
        <v/>
      </c>
      <c r="CY100" s="23" t="str">
        <f>IF(ISNUMBER(outYear),+CY98+CY99-CY97,"")</f>
        <v/>
      </c>
    </row>
    <row r="101" spans="1:256" x14ac:dyDescent="0.2">
      <c r="A101" s="4"/>
      <c r="B101" s="42" t="s">
        <v>50</v>
      </c>
      <c r="C101" s="110"/>
      <c r="D101" s="23">
        <f t="shared" ref="D101:AI101" si="158">IF(ISNUMBER(outYear),+D72+D100,"")</f>
        <v>16067.46493824</v>
      </c>
      <c r="E101" s="23">
        <f t="shared" si="158"/>
        <v>591.12021267269165</v>
      </c>
      <c r="F101" s="23">
        <f t="shared" si="158"/>
        <v>585.0801149305446</v>
      </c>
      <c r="G101" s="23">
        <f t="shared" si="158"/>
        <v>578.63254346704889</v>
      </c>
      <c r="H101" s="23">
        <f t="shared" si="158"/>
        <v>571.75192316250286</v>
      </c>
      <c r="I101" s="23">
        <f t="shared" si="158"/>
        <v>564.41111622261269</v>
      </c>
      <c r="J101" s="23">
        <f t="shared" si="158"/>
        <v>556.58132771383055</v>
      </c>
      <c r="K101" s="23">
        <f t="shared" si="158"/>
        <v>548.23200541321103</v>
      </c>
      <c r="L101" s="23">
        <f t="shared" si="158"/>
        <v>539.33073363121071</v>
      </c>
      <c r="M101" s="23">
        <f t="shared" si="158"/>
        <v>529.84312064536311</v>
      </c>
      <c r="N101" s="23">
        <f t="shared" si="158"/>
        <v>519.73267936101456</v>
      </c>
      <c r="O101" s="23">
        <f t="shared" si="158"/>
        <v>508.96070079227087</v>
      </c>
      <c r="P101" s="23">
        <f t="shared" si="158"/>
        <v>497.4861199318853</v>
      </c>
      <c r="Q101" s="23">
        <f t="shared" si="158"/>
        <v>485.26537355292135</v>
      </c>
      <c r="R101" s="23">
        <f t="shared" si="158"/>
        <v>472.25224945758998</v>
      </c>
      <c r="S101" s="23">
        <f t="shared" si="158"/>
        <v>458.39772665956912</v>
      </c>
      <c r="T101" s="23">
        <f t="shared" si="158"/>
        <v>443.64980595527254</v>
      </c>
      <c r="U101" s="23">
        <f t="shared" si="158"/>
        <v>427.95333030686436</v>
      </c>
      <c r="V101" s="23">
        <f t="shared" si="158"/>
        <v>411.24979442515109</v>
      </c>
      <c r="W101" s="23">
        <f t="shared" si="158"/>
        <v>393.47714290377485</v>
      </c>
      <c r="X101" s="23">
        <f t="shared" si="158"/>
        <v>374.56955621718635</v>
      </c>
      <c r="Y101" s="23">
        <f t="shared" si="158"/>
        <v>354.45722385362501</v>
      </c>
      <c r="Z101" s="23">
        <f t="shared" si="158"/>
        <v>333.06610381057783</v>
      </c>
      <c r="AA101" s="23">
        <f t="shared" si="158"/>
        <v>310.31766763383393</v>
      </c>
      <c r="AB101" s="23">
        <f t="shared" si="158"/>
        <v>286.12863013209369</v>
      </c>
      <c r="AC101" s="23">
        <f t="shared" si="158"/>
        <v>260.41066284699747</v>
      </c>
      <c r="AD101" s="23">
        <f t="shared" si="158"/>
        <v>233.07009030321262</v>
      </c>
      <c r="AE101" s="23">
        <f t="shared" si="158"/>
        <v>204.00756800467826</v>
      </c>
      <c r="AF101" s="23">
        <f t="shared" si="158"/>
        <v>173.11774108105641</v>
      </c>
      <c r="AG101" s="23">
        <f t="shared" si="158"/>
        <v>-952.76524365733746</v>
      </c>
      <c r="AH101" s="23" t="str">
        <f t="shared" si="158"/>
        <v/>
      </c>
      <c r="AI101" s="23" t="str">
        <f t="shared" si="158"/>
        <v/>
      </c>
      <c r="AJ101" s="23" t="str">
        <f t="shared" ref="AJ101:BO101" si="159">IF(ISNUMBER(outYear),+AJ72+AJ100,"")</f>
        <v/>
      </c>
      <c r="AK101" s="23" t="str">
        <f t="shared" si="159"/>
        <v/>
      </c>
      <c r="AL101" s="23" t="str">
        <f t="shared" si="159"/>
        <v/>
      </c>
      <c r="AM101" s="23" t="str">
        <f t="shared" si="159"/>
        <v/>
      </c>
      <c r="AN101" s="23" t="str">
        <f t="shared" si="159"/>
        <v/>
      </c>
      <c r="AO101" s="23" t="str">
        <f t="shared" si="159"/>
        <v/>
      </c>
      <c r="AP101" s="23" t="str">
        <f t="shared" si="159"/>
        <v/>
      </c>
      <c r="AQ101" s="23" t="str">
        <f t="shared" si="159"/>
        <v/>
      </c>
      <c r="AR101" s="23" t="str">
        <f t="shared" si="159"/>
        <v/>
      </c>
      <c r="AS101" s="23" t="str">
        <f t="shared" si="159"/>
        <v/>
      </c>
      <c r="AT101" s="23" t="str">
        <f t="shared" si="159"/>
        <v/>
      </c>
      <c r="AU101" s="23" t="str">
        <f t="shared" si="159"/>
        <v/>
      </c>
      <c r="AV101" s="23" t="str">
        <f t="shared" si="159"/>
        <v/>
      </c>
      <c r="AW101" s="23" t="str">
        <f t="shared" si="159"/>
        <v/>
      </c>
      <c r="AX101" s="23" t="str">
        <f t="shared" si="159"/>
        <v/>
      </c>
      <c r="AY101" s="23" t="str">
        <f t="shared" si="159"/>
        <v/>
      </c>
      <c r="AZ101" s="23" t="str">
        <f t="shared" si="159"/>
        <v/>
      </c>
      <c r="BA101" s="23" t="str">
        <f t="shared" si="159"/>
        <v/>
      </c>
      <c r="BB101" s="23" t="str">
        <f t="shared" si="159"/>
        <v/>
      </c>
      <c r="BC101" s="23" t="str">
        <f t="shared" si="159"/>
        <v/>
      </c>
      <c r="BD101" s="23" t="str">
        <f t="shared" si="159"/>
        <v/>
      </c>
      <c r="BE101" s="23" t="str">
        <f t="shared" si="159"/>
        <v/>
      </c>
      <c r="BF101" s="23" t="str">
        <f t="shared" si="159"/>
        <v/>
      </c>
      <c r="BG101" s="23" t="str">
        <f t="shared" si="159"/>
        <v/>
      </c>
      <c r="BH101" s="23" t="str">
        <f t="shared" si="159"/>
        <v/>
      </c>
      <c r="BI101" s="23" t="str">
        <f t="shared" si="159"/>
        <v/>
      </c>
      <c r="BJ101" s="23" t="str">
        <f t="shared" si="159"/>
        <v/>
      </c>
      <c r="BK101" s="23" t="str">
        <f t="shared" si="159"/>
        <v/>
      </c>
      <c r="BL101" s="23" t="str">
        <f t="shared" si="159"/>
        <v/>
      </c>
      <c r="BM101" s="23" t="str">
        <f t="shared" si="159"/>
        <v/>
      </c>
      <c r="BN101" s="23" t="str">
        <f t="shared" si="159"/>
        <v/>
      </c>
      <c r="BO101" s="23" t="str">
        <f t="shared" si="159"/>
        <v/>
      </c>
      <c r="BP101" s="23" t="str">
        <f t="shared" ref="BP101:CU101" si="160">IF(ISNUMBER(outYear),+BP72+BP100,"")</f>
        <v/>
      </c>
      <c r="BQ101" s="23" t="str">
        <f t="shared" si="160"/>
        <v/>
      </c>
      <c r="BR101" s="23" t="str">
        <f t="shared" si="160"/>
        <v/>
      </c>
      <c r="BS101" s="23" t="str">
        <f t="shared" si="160"/>
        <v/>
      </c>
      <c r="BT101" s="23" t="str">
        <f t="shared" si="160"/>
        <v/>
      </c>
      <c r="BU101" s="23" t="str">
        <f t="shared" si="160"/>
        <v/>
      </c>
      <c r="BV101" s="23" t="str">
        <f t="shared" si="160"/>
        <v/>
      </c>
      <c r="BW101" s="23" t="str">
        <f t="shared" si="160"/>
        <v/>
      </c>
      <c r="BX101" s="23" t="str">
        <f t="shared" si="160"/>
        <v/>
      </c>
      <c r="BY101" s="23" t="str">
        <f t="shared" si="160"/>
        <v/>
      </c>
      <c r="BZ101" s="23" t="str">
        <f t="shared" si="160"/>
        <v/>
      </c>
      <c r="CA101" s="23" t="str">
        <f t="shared" si="160"/>
        <v/>
      </c>
      <c r="CB101" s="23" t="str">
        <f t="shared" si="160"/>
        <v/>
      </c>
      <c r="CC101" s="23" t="str">
        <f t="shared" si="160"/>
        <v/>
      </c>
      <c r="CD101" s="23" t="str">
        <f t="shared" si="160"/>
        <v/>
      </c>
      <c r="CE101" s="23" t="str">
        <f t="shared" si="160"/>
        <v/>
      </c>
      <c r="CF101" s="23" t="str">
        <f t="shared" si="160"/>
        <v/>
      </c>
      <c r="CG101" s="23" t="str">
        <f t="shared" si="160"/>
        <v/>
      </c>
      <c r="CH101" s="23" t="str">
        <f t="shared" si="160"/>
        <v/>
      </c>
      <c r="CI101" s="23" t="str">
        <f t="shared" si="160"/>
        <v/>
      </c>
      <c r="CJ101" s="23" t="str">
        <f t="shared" si="160"/>
        <v/>
      </c>
      <c r="CK101" s="23" t="str">
        <f t="shared" si="160"/>
        <v/>
      </c>
      <c r="CL101" s="23" t="str">
        <f t="shared" si="160"/>
        <v/>
      </c>
      <c r="CM101" s="23" t="str">
        <f t="shared" si="160"/>
        <v/>
      </c>
      <c r="CN101" s="23" t="str">
        <f t="shared" si="160"/>
        <v/>
      </c>
      <c r="CO101" s="23" t="str">
        <f t="shared" si="160"/>
        <v/>
      </c>
      <c r="CP101" s="23" t="str">
        <f t="shared" si="160"/>
        <v/>
      </c>
      <c r="CQ101" s="23" t="str">
        <f t="shared" si="160"/>
        <v/>
      </c>
      <c r="CR101" s="23" t="str">
        <f t="shared" si="160"/>
        <v/>
      </c>
      <c r="CS101" s="23" t="str">
        <f t="shared" si="160"/>
        <v/>
      </c>
      <c r="CT101" s="23" t="str">
        <f t="shared" si="160"/>
        <v/>
      </c>
      <c r="CU101" s="23" t="str">
        <f t="shared" si="160"/>
        <v/>
      </c>
      <c r="CV101" s="23" t="str">
        <f>IF(ISNUMBER(outYear),+CV72+CV100,"")</f>
        <v/>
      </c>
      <c r="CW101" s="23" t="str">
        <f>IF(ISNUMBER(outYear),+CW72+CW100,"")</f>
        <v/>
      </c>
      <c r="CX101" s="23" t="str">
        <f>IF(ISNUMBER(outYear),+CX72+CX100,"")</f>
        <v/>
      </c>
      <c r="CY101" s="23" t="str">
        <f>IF(ISNUMBER(outYear),+CY72+CY100,"")</f>
        <v/>
      </c>
    </row>
    <row r="102" spans="1:256" x14ac:dyDescent="0.2">
      <c r="A102" s="4"/>
      <c r="B102" s="42" t="s">
        <v>78</v>
      </c>
      <c r="C102" s="110">
        <f>IF(ISNUMBER(outYear),-outFirstCost,"")</f>
        <v>0</v>
      </c>
      <c r="D102" s="23">
        <f t="shared" ref="D102:AI102" si="161">IF(ISNUMBER(outYear),(-D38-D45+outFedPBILineItem+outStatePBILineItem+outUtilityPBILineItem+outOtherPBILineItem+D72+D100),"")</f>
        <v>13912.522003327347</v>
      </c>
      <c r="E102" s="23">
        <f t="shared" si="161"/>
        <v>-1567.6249222399606</v>
      </c>
      <c r="F102" s="23">
        <f t="shared" si="161"/>
        <v>-1577.5622749821075</v>
      </c>
      <c r="G102" s="23">
        <f t="shared" si="161"/>
        <v>-1588.0045328206033</v>
      </c>
      <c r="H102" s="23">
        <f t="shared" si="161"/>
        <v>-1598.9797066595247</v>
      </c>
      <c r="I102" s="23">
        <f t="shared" si="161"/>
        <v>-1610.5174309721494</v>
      </c>
      <c r="J102" s="23">
        <f t="shared" si="161"/>
        <v>-1622.6490597879836</v>
      </c>
      <c r="K102" s="23">
        <f t="shared" si="161"/>
        <v>-1635.4077684033321</v>
      </c>
      <c r="L102" s="23">
        <f t="shared" si="161"/>
        <v>-1648.8286611579301</v>
      </c>
      <c r="M102" s="23">
        <f t="shared" si="161"/>
        <v>-1662.9488856406897</v>
      </c>
      <c r="N102" s="23">
        <f t="shared" si="161"/>
        <v>-1677.8077537093739</v>
      </c>
      <c r="O102" s="23">
        <f t="shared" si="161"/>
        <v>-1693.4468697320606</v>
      </c>
      <c r="P102" s="23">
        <f t="shared" si="161"/>
        <v>-1709.9102664827383</v>
      </c>
      <c r="Q102" s="23">
        <f t="shared" si="161"/>
        <v>-1727.2445491492517</v>
      </c>
      <c r="R102" s="23">
        <f t="shared" si="161"/>
        <v>-1745.4990479393205</v>
      </c>
      <c r="S102" s="23">
        <f t="shared" si="161"/>
        <v>-1764.7259797994477</v>
      </c>
      <c r="T102" s="23">
        <f t="shared" si="161"/>
        <v>-1784.9806197924036</v>
      </c>
      <c r="U102" s="23">
        <f t="shared" si="161"/>
        <v>-1806.3214827116872</v>
      </c>
      <c r="V102" s="23">
        <f t="shared" si="161"/>
        <v>-1828.8105155460485</v>
      </c>
      <c r="W102" s="23">
        <f t="shared" si="161"/>
        <v>-1852.5133014438884</v>
      </c>
      <c r="X102" s="23">
        <f t="shared" si="161"/>
        <v>-1877.4992758663516</v>
      </c>
      <c r="Y102" s="23">
        <f t="shared" si="161"/>
        <v>-1903.8419556591848</v>
      </c>
      <c r="Z102" s="23">
        <f t="shared" si="161"/>
        <v>-1931.6191818172358</v>
      </c>
      <c r="AA102" s="23">
        <f t="shared" si="161"/>
        <v>-1960.9133767618591</v>
      </c>
      <c r="AB102" s="23">
        <f t="shared" si="161"/>
        <v>-1991.8118170006758</v>
      </c>
      <c r="AC102" s="23">
        <f t="shared" si="161"/>
        <v>-2024.4069220912745</v>
      </c>
      <c r="AD102" s="23">
        <f t="shared" si="161"/>
        <v>-2058.7965608856998</v>
      </c>
      <c r="AE102" s="23">
        <f t="shared" si="161"/>
        <v>-2095.0843760911403</v>
      </c>
      <c r="AF102" s="23">
        <f t="shared" si="161"/>
        <v>-2133.3801282443414</v>
      </c>
      <c r="AG102" s="23">
        <f t="shared" si="161"/>
        <v>41.421013656945092</v>
      </c>
      <c r="AH102" s="23" t="str">
        <f t="shared" si="161"/>
        <v/>
      </c>
      <c r="AI102" s="23" t="str">
        <f t="shared" si="161"/>
        <v/>
      </c>
      <c r="AJ102" s="23" t="str">
        <f t="shared" ref="AJ102:BO102" si="162">IF(ISNUMBER(outYear),(-AJ38-AJ45+outFedPBILineItem+outStatePBILineItem+outUtilityPBILineItem+outOtherPBILineItem+AJ72+AJ100),"")</f>
        <v/>
      </c>
      <c r="AK102" s="23" t="str">
        <f t="shared" si="162"/>
        <v/>
      </c>
      <c r="AL102" s="23" t="str">
        <f t="shared" si="162"/>
        <v/>
      </c>
      <c r="AM102" s="23" t="str">
        <f t="shared" si="162"/>
        <v/>
      </c>
      <c r="AN102" s="23" t="str">
        <f t="shared" si="162"/>
        <v/>
      </c>
      <c r="AO102" s="23" t="str">
        <f t="shared" si="162"/>
        <v/>
      </c>
      <c r="AP102" s="23" t="str">
        <f t="shared" si="162"/>
        <v/>
      </c>
      <c r="AQ102" s="23" t="str">
        <f t="shared" si="162"/>
        <v/>
      </c>
      <c r="AR102" s="23" t="str">
        <f t="shared" si="162"/>
        <v/>
      </c>
      <c r="AS102" s="23" t="str">
        <f t="shared" si="162"/>
        <v/>
      </c>
      <c r="AT102" s="23" t="str">
        <f t="shared" si="162"/>
        <v/>
      </c>
      <c r="AU102" s="23" t="str">
        <f t="shared" si="162"/>
        <v/>
      </c>
      <c r="AV102" s="23" t="str">
        <f t="shared" si="162"/>
        <v/>
      </c>
      <c r="AW102" s="23" t="str">
        <f t="shared" si="162"/>
        <v/>
      </c>
      <c r="AX102" s="23" t="str">
        <f t="shared" si="162"/>
        <v/>
      </c>
      <c r="AY102" s="23" t="str">
        <f t="shared" si="162"/>
        <v/>
      </c>
      <c r="AZ102" s="23" t="str">
        <f t="shared" si="162"/>
        <v/>
      </c>
      <c r="BA102" s="23" t="str">
        <f t="shared" si="162"/>
        <v/>
      </c>
      <c r="BB102" s="23" t="str">
        <f t="shared" si="162"/>
        <v/>
      </c>
      <c r="BC102" s="23" t="str">
        <f t="shared" si="162"/>
        <v/>
      </c>
      <c r="BD102" s="23" t="str">
        <f t="shared" si="162"/>
        <v/>
      </c>
      <c r="BE102" s="23" t="str">
        <f t="shared" si="162"/>
        <v/>
      </c>
      <c r="BF102" s="23" t="str">
        <f t="shared" si="162"/>
        <v/>
      </c>
      <c r="BG102" s="23" t="str">
        <f t="shared" si="162"/>
        <v/>
      </c>
      <c r="BH102" s="23" t="str">
        <f t="shared" si="162"/>
        <v/>
      </c>
      <c r="BI102" s="23" t="str">
        <f t="shared" si="162"/>
        <v/>
      </c>
      <c r="BJ102" s="23" t="str">
        <f t="shared" si="162"/>
        <v/>
      </c>
      <c r="BK102" s="23" t="str">
        <f t="shared" si="162"/>
        <v/>
      </c>
      <c r="BL102" s="23" t="str">
        <f t="shared" si="162"/>
        <v/>
      </c>
      <c r="BM102" s="23" t="str">
        <f t="shared" si="162"/>
        <v/>
      </c>
      <c r="BN102" s="23" t="str">
        <f t="shared" si="162"/>
        <v/>
      </c>
      <c r="BO102" s="23" t="str">
        <f t="shared" si="162"/>
        <v/>
      </c>
      <c r="BP102" s="23" t="str">
        <f t="shared" ref="BP102:CY102" si="163">IF(ISNUMBER(outYear),(-BP38-BP45+outFedPBILineItem+outStatePBILineItem+outUtilityPBILineItem+outOtherPBILineItem+BP72+BP100),"")</f>
        <v/>
      </c>
      <c r="BQ102" s="23" t="str">
        <f t="shared" si="163"/>
        <v/>
      </c>
      <c r="BR102" s="23" t="str">
        <f t="shared" si="163"/>
        <v/>
      </c>
      <c r="BS102" s="23" t="str">
        <f t="shared" si="163"/>
        <v/>
      </c>
      <c r="BT102" s="23" t="str">
        <f t="shared" si="163"/>
        <v/>
      </c>
      <c r="BU102" s="23" t="str">
        <f t="shared" si="163"/>
        <v/>
      </c>
      <c r="BV102" s="23" t="str">
        <f t="shared" si="163"/>
        <v/>
      </c>
      <c r="BW102" s="23" t="str">
        <f t="shared" si="163"/>
        <v/>
      </c>
      <c r="BX102" s="23" t="str">
        <f t="shared" si="163"/>
        <v/>
      </c>
      <c r="BY102" s="23" t="str">
        <f t="shared" si="163"/>
        <v/>
      </c>
      <c r="BZ102" s="23" t="str">
        <f t="shared" si="163"/>
        <v/>
      </c>
      <c r="CA102" s="23" t="str">
        <f t="shared" si="163"/>
        <v/>
      </c>
      <c r="CB102" s="23" t="str">
        <f t="shared" si="163"/>
        <v/>
      </c>
      <c r="CC102" s="23" t="str">
        <f t="shared" si="163"/>
        <v/>
      </c>
      <c r="CD102" s="23" t="str">
        <f t="shared" si="163"/>
        <v/>
      </c>
      <c r="CE102" s="23" t="str">
        <f t="shared" si="163"/>
        <v/>
      </c>
      <c r="CF102" s="23" t="str">
        <f t="shared" si="163"/>
        <v/>
      </c>
      <c r="CG102" s="23" t="str">
        <f t="shared" si="163"/>
        <v/>
      </c>
      <c r="CH102" s="23" t="str">
        <f t="shared" si="163"/>
        <v/>
      </c>
      <c r="CI102" s="23" t="str">
        <f t="shared" si="163"/>
        <v/>
      </c>
      <c r="CJ102" s="23" t="str">
        <f t="shared" si="163"/>
        <v/>
      </c>
      <c r="CK102" s="23" t="str">
        <f t="shared" si="163"/>
        <v/>
      </c>
      <c r="CL102" s="23" t="str">
        <f t="shared" si="163"/>
        <v/>
      </c>
      <c r="CM102" s="23" t="str">
        <f t="shared" si="163"/>
        <v/>
      </c>
      <c r="CN102" s="23" t="str">
        <f t="shared" si="163"/>
        <v/>
      </c>
      <c r="CO102" s="23" t="str">
        <f t="shared" si="163"/>
        <v/>
      </c>
      <c r="CP102" s="23" t="str">
        <f t="shared" si="163"/>
        <v/>
      </c>
      <c r="CQ102" s="23" t="str">
        <f t="shared" si="163"/>
        <v/>
      </c>
      <c r="CR102" s="23" t="str">
        <f t="shared" si="163"/>
        <v/>
      </c>
      <c r="CS102" s="23" t="str">
        <f t="shared" si="163"/>
        <v/>
      </c>
      <c r="CT102" s="23" t="str">
        <f t="shared" si="163"/>
        <v/>
      </c>
      <c r="CU102" s="23" t="str">
        <f t="shared" si="163"/>
        <v/>
      </c>
      <c r="CV102" s="23" t="str">
        <f t="shared" si="163"/>
        <v/>
      </c>
      <c r="CW102" s="23" t="str">
        <f t="shared" si="163"/>
        <v/>
      </c>
      <c r="CX102" s="23" t="str">
        <f t="shared" si="163"/>
        <v/>
      </c>
      <c r="CY102" s="23" t="str">
        <f t="shared" si="163"/>
        <v/>
      </c>
    </row>
    <row r="103" spans="1:256" s="5" customFormat="1" x14ac:dyDescent="0.2">
      <c r="A103" s="1"/>
      <c r="B103" s="49" t="s">
        <v>79</v>
      </c>
      <c r="C103" s="131">
        <f>IF(ISNUMBER(outYear),+C102+C16,"")</f>
        <v>0</v>
      </c>
      <c r="D103" s="14">
        <f t="shared" ref="D103:AI103" si="164">IF(ISNUMBER(outYear),+D102+D16*(1-outEffectiveTaxRate),"")</f>
        <v>13912.522003327347</v>
      </c>
      <c r="E103" s="14">
        <f t="shared" si="164"/>
        <v>-1567.6249222399606</v>
      </c>
      <c r="F103" s="14">
        <f t="shared" si="164"/>
        <v>-1577.5622749821075</v>
      </c>
      <c r="G103" s="14">
        <f t="shared" si="164"/>
        <v>-1588.0045328206033</v>
      </c>
      <c r="H103" s="14">
        <f t="shared" si="164"/>
        <v>-1598.9797066595247</v>
      </c>
      <c r="I103" s="14">
        <f t="shared" si="164"/>
        <v>-1610.5174309721494</v>
      </c>
      <c r="J103" s="14">
        <f t="shared" si="164"/>
        <v>-1622.6490597879836</v>
      </c>
      <c r="K103" s="14">
        <f t="shared" si="164"/>
        <v>-1635.4077684033321</v>
      </c>
      <c r="L103" s="14">
        <f t="shared" si="164"/>
        <v>-1648.8286611579301</v>
      </c>
      <c r="M103" s="14">
        <f t="shared" si="164"/>
        <v>-1662.9488856406897</v>
      </c>
      <c r="N103" s="14">
        <f t="shared" si="164"/>
        <v>-1677.8077537093739</v>
      </c>
      <c r="O103" s="14">
        <f t="shared" si="164"/>
        <v>-1693.4468697320606</v>
      </c>
      <c r="P103" s="14">
        <f t="shared" si="164"/>
        <v>-1709.9102664827383</v>
      </c>
      <c r="Q103" s="14">
        <f t="shared" si="164"/>
        <v>-1727.2445491492517</v>
      </c>
      <c r="R103" s="14">
        <f t="shared" si="164"/>
        <v>-1745.4990479393205</v>
      </c>
      <c r="S103" s="14">
        <f t="shared" si="164"/>
        <v>-1764.7259797994477</v>
      </c>
      <c r="T103" s="14">
        <f t="shared" si="164"/>
        <v>-1784.9806197924036</v>
      </c>
      <c r="U103" s="14">
        <f t="shared" si="164"/>
        <v>-1806.3214827116872</v>
      </c>
      <c r="V103" s="14">
        <f t="shared" si="164"/>
        <v>-1828.8105155460485</v>
      </c>
      <c r="W103" s="14">
        <f t="shared" si="164"/>
        <v>-1852.5133014438884</v>
      </c>
      <c r="X103" s="14">
        <f t="shared" si="164"/>
        <v>-1877.4992758663516</v>
      </c>
      <c r="Y103" s="14">
        <f t="shared" si="164"/>
        <v>-1903.8419556591848</v>
      </c>
      <c r="Z103" s="14">
        <f t="shared" si="164"/>
        <v>-1931.6191818172358</v>
      </c>
      <c r="AA103" s="14">
        <f t="shared" si="164"/>
        <v>-1960.9133767618591</v>
      </c>
      <c r="AB103" s="14">
        <f t="shared" si="164"/>
        <v>-1991.8118170006758</v>
      </c>
      <c r="AC103" s="14">
        <f t="shared" si="164"/>
        <v>-2024.4069220912745</v>
      </c>
      <c r="AD103" s="14">
        <f t="shared" si="164"/>
        <v>-2058.7965608856998</v>
      </c>
      <c r="AE103" s="14">
        <f t="shared" si="164"/>
        <v>-2095.0843760911403</v>
      </c>
      <c r="AF103" s="14">
        <f t="shared" si="164"/>
        <v>-2133.3801282443414</v>
      </c>
      <c r="AG103" s="14">
        <f t="shared" si="164"/>
        <v>41.421013656945092</v>
      </c>
      <c r="AH103" s="14" t="str">
        <f t="shared" si="164"/>
        <v/>
      </c>
      <c r="AI103" s="14" t="str">
        <f t="shared" si="164"/>
        <v/>
      </c>
      <c r="AJ103" s="14" t="str">
        <f t="shared" ref="AJ103:BO103" si="165">IF(ISNUMBER(outYear),+AJ102+AJ16*(1-outEffectiveTaxRate),"")</f>
        <v/>
      </c>
      <c r="AK103" s="14" t="str">
        <f t="shared" si="165"/>
        <v/>
      </c>
      <c r="AL103" s="14" t="str">
        <f t="shared" si="165"/>
        <v/>
      </c>
      <c r="AM103" s="14" t="str">
        <f t="shared" si="165"/>
        <v/>
      </c>
      <c r="AN103" s="14" t="str">
        <f t="shared" si="165"/>
        <v/>
      </c>
      <c r="AO103" s="14" t="str">
        <f t="shared" si="165"/>
        <v/>
      </c>
      <c r="AP103" s="14" t="str">
        <f t="shared" si="165"/>
        <v/>
      </c>
      <c r="AQ103" s="14" t="str">
        <f t="shared" si="165"/>
        <v/>
      </c>
      <c r="AR103" s="14" t="str">
        <f t="shared" si="165"/>
        <v/>
      </c>
      <c r="AS103" s="14" t="str">
        <f t="shared" si="165"/>
        <v/>
      </c>
      <c r="AT103" s="14" t="str">
        <f t="shared" si="165"/>
        <v/>
      </c>
      <c r="AU103" s="14" t="str">
        <f t="shared" si="165"/>
        <v/>
      </c>
      <c r="AV103" s="14" t="str">
        <f t="shared" si="165"/>
        <v/>
      </c>
      <c r="AW103" s="14" t="str">
        <f t="shared" si="165"/>
        <v/>
      </c>
      <c r="AX103" s="14" t="str">
        <f t="shared" si="165"/>
        <v/>
      </c>
      <c r="AY103" s="14" t="str">
        <f t="shared" si="165"/>
        <v/>
      </c>
      <c r="AZ103" s="14" t="str">
        <f t="shared" si="165"/>
        <v/>
      </c>
      <c r="BA103" s="14" t="str">
        <f t="shared" si="165"/>
        <v/>
      </c>
      <c r="BB103" s="14" t="str">
        <f t="shared" si="165"/>
        <v/>
      </c>
      <c r="BC103" s="14" t="str">
        <f t="shared" si="165"/>
        <v/>
      </c>
      <c r="BD103" s="14" t="str">
        <f t="shared" si="165"/>
        <v/>
      </c>
      <c r="BE103" s="14" t="str">
        <f t="shared" si="165"/>
        <v/>
      </c>
      <c r="BF103" s="14" t="str">
        <f t="shared" si="165"/>
        <v/>
      </c>
      <c r="BG103" s="14" t="str">
        <f t="shared" si="165"/>
        <v/>
      </c>
      <c r="BH103" s="14" t="str">
        <f t="shared" si="165"/>
        <v/>
      </c>
      <c r="BI103" s="14" t="str">
        <f t="shared" si="165"/>
        <v/>
      </c>
      <c r="BJ103" s="14" t="str">
        <f t="shared" si="165"/>
        <v/>
      </c>
      <c r="BK103" s="14" t="str">
        <f t="shared" si="165"/>
        <v/>
      </c>
      <c r="BL103" s="14" t="str">
        <f t="shared" si="165"/>
        <v/>
      </c>
      <c r="BM103" s="14" t="str">
        <f t="shared" si="165"/>
        <v/>
      </c>
      <c r="BN103" s="14" t="str">
        <f t="shared" si="165"/>
        <v/>
      </c>
      <c r="BO103" s="14" t="str">
        <f t="shared" si="165"/>
        <v/>
      </c>
      <c r="BP103" s="14" t="str">
        <f t="shared" ref="BP103:CU103" si="166">IF(ISNUMBER(outYear),+BP102+BP16*(1-outEffectiveTaxRate),"")</f>
        <v/>
      </c>
      <c r="BQ103" s="14" t="str">
        <f t="shared" si="166"/>
        <v/>
      </c>
      <c r="BR103" s="14" t="str">
        <f t="shared" si="166"/>
        <v/>
      </c>
      <c r="BS103" s="14" t="str">
        <f t="shared" si="166"/>
        <v/>
      </c>
      <c r="BT103" s="14" t="str">
        <f t="shared" si="166"/>
        <v/>
      </c>
      <c r="BU103" s="14" t="str">
        <f t="shared" si="166"/>
        <v/>
      </c>
      <c r="BV103" s="14" t="str">
        <f t="shared" si="166"/>
        <v/>
      </c>
      <c r="BW103" s="14" t="str">
        <f t="shared" si="166"/>
        <v/>
      </c>
      <c r="BX103" s="14" t="str">
        <f t="shared" si="166"/>
        <v/>
      </c>
      <c r="BY103" s="14" t="str">
        <f t="shared" si="166"/>
        <v/>
      </c>
      <c r="BZ103" s="14" t="str">
        <f t="shared" si="166"/>
        <v/>
      </c>
      <c r="CA103" s="14" t="str">
        <f t="shared" si="166"/>
        <v/>
      </c>
      <c r="CB103" s="14" t="str">
        <f t="shared" si="166"/>
        <v/>
      </c>
      <c r="CC103" s="14" t="str">
        <f t="shared" si="166"/>
        <v/>
      </c>
      <c r="CD103" s="14" t="str">
        <f t="shared" si="166"/>
        <v/>
      </c>
      <c r="CE103" s="14" t="str">
        <f t="shared" si="166"/>
        <v/>
      </c>
      <c r="CF103" s="14" t="str">
        <f t="shared" si="166"/>
        <v/>
      </c>
      <c r="CG103" s="14" t="str">
        <f t="shared" si="166"/>
        <v/>
      </c>
      <c r="CH103" s="14" t="str">
        <f t="shared" si="166"/>
        <v/>
      </c>
      <c r="CI103" s="14" t="str">
        <f t="shared" si="166"/>
        <v/>
      </c>
      <c r="CJ103" s="14" t="str">
        <f t="shared" si="166"/>
        <v/>
      </c>
      <c r="CK103" s="14" t="str">
        <f t="shared" si="166"/>
        <v/>
      </c>
      <c r="CL103" s="14" t="str">
        <f t="shared" si="166"/>
        <v/>
      </c>
      <c r="CM103" s="14" t="str">
        <f t="shared" si="166"/>
        <v/>
      </c>
      <c r="CN103" s="14" t="str">
        <f t="shared" si="166"/>
        <v/>
      </c>
      <c r="CO103" s="14" t="str">
        <f t="shared" si="166"/>
        <v/>
      </c>
      <c r="CP103" s="14" t="str">
        <f t="shared" si="166"/>
        <v/>
      </c>
      <c r="CQ103" s="14" t="str">
        <f t="shared" si="166"/>
        <v/>
      </c>
      <c r="CR103" s="14" t="str">
        <f t="shared" si="166"/>
        <v/>
      </c>
      <c r="CS103" s="14" t="str">
        <f t="shared" si="166"/>
        <v/>
      </c>
      <c r="CT103" s="14" t="str">
        <f t="shared" si="166"/>
        <v/>
      </c>
      <c r="CU103" s="14" t="str">
        <f t="shared" si="166"/>
        <v/>
      </c>
      <c r="CV103" s="14" t="str">
        <f>IF(ISNUMBER(outYear),+CV102+CV16*(1-outEffectiveTaxRate),"")</f>
        <v/>
      </c>
      <c r="CW103" s="14" t="str">
        <f>IF(ISNUMBER(outYear),+CW102+CW16*(1-outEffectiveTaxRate),"")</f>
        <v/>
      </c>
      <c r="CX103" s="14" t="str">
        <f>IF(ISNUMBER(outYear),+CX102+CX16*(1-outEffectiveTaxRate),"")</f>
        <v/>
      </c>
      <c r="CY103" s="14" t="str">
        <f>IF(ISNUMBER(outYear),+CY102+CY16*(1-outEffectiveTaxRate),"")</f>
        <v/>
      </c>
    </row>
    <row r="104" spans="1:256" x14ac:dyDescent="0.2">
      <c r="A104" s="4"/>
    </row>
    <row r="105" spans="1:256" x14ac:dyDescent="0.2">
      <c r="A105" s="4"/>
    </row>
    <row r="106" spans="1:256" x14ac:dyDescent="0.2">
      <c r="A106" s="4"/>
    </row>
    <row r="107" spans="1:256" s="11" customFormat="1" x14ac:dyDescent="0.2">
      <c r="A107" s="4"/>
      <c r="B107" s="47" t="s">
        <v>87</v>
      </c>
      <c r="C107" s="124"/>
      <c r="D107" s="124"/>
      <c r="E107" s="124"/>
      <c r="F107" s="124"/>
      <c r="G107" s="124"/>
      <c r="H107" s="124"/>
      <c r="I107" s="124"/>
      <c r="J107" s="124"/>
      <c r="K107" s="124"/>
      <c r="L107" s="124"/>
      <c r="M107" s="124"/>
      <c r="N107" s="124"/>
      <c r="O107" s="124"/>
      <c r="P107" s="124"/>
      <c r="Q107" s="124"/>
      <c r="R107" s="124"/>
      <c r="S107" s="124"/>
      <c r="T107" s="124"/>
      <c r="U107" s="124"/>
      <c r="V107" s="124"/>
      <c r="W107" s="124"/>
      <c r="X107" s="124"/>
      <c r="Y107" s="124"/>
      <c r="Z107" s="124"/>
      <c r="AA107" s="124"/>
      <c r="AB107" s="124"/>
      <c r="AC107" s="124"/>
      <c r="AD107" s="124"/>
      <c r="AE107" s="124"/>
      <c r="AF107" s="124"/>
      <c r="AG107" s="124"/>
      <c r="AH107" s="124"/>
      <c r="AI107" s="124"/>
      <c r="AJ107" s="124"/>
      <c r="AK107" s="124"/>
      <c r="AL107" s="124"/>
      <c r="AM107" s="124"/>
      <c r="AN107" s="124"/>
      <c r="AO107" s="124"/>
      <c r="AP107" s="124"/>
      <c r="AQ107" s="124"/>
      <c r="AR107" s="124"/>
      <c r="AS107" s="124"/>
      <c r="AT107" s="124"/>
      <c r="AU107" s="124"/>
      <c r="AV107" s="124"/>
      <c r="AW107" s="124"/>
      <c r="AX107" s="124"/>
      <c r="AY107" s="124"/>
      <c r="AZ107" s="124"/>
      <c r="BA107" s="124"/>
      <c r="BB107" s="124"/>
      <c r="BC107" s="124"/>
      <c r="BD107" s="124"/>
      <c r="BE107" s="124"/>
      <c r="BF107" s="124"/>
      <c r="BG107" s="124"/>
      <c r="BH107" s="124"/>
      <c r="BI107" s="124"/>
      <c r="BJ107" s="124"/>
      <c r="BK107" s="124"/>
      <c r="BL107" s="124"/>
      <c r="BM107" s="124"/>
      <c r="BN107" s="124"/>
      <c r="BO107" s="124"/>
      <c r="BP107" s="124"/>
      <c r="BQ107" s="124"/>
      <c r="BR107" s="124"/>
      <c r="BS107" s="124"/>
      <c r="BT107" s="124"/>
      <c r="BU107" s="124"/>
      <c r="BV107" s="124"/>
      <c r="BW107" s="124"/>
      <c r="BX107" s="124"/>
      <c r="BY107" s="124"/>
      <c r="BZ107" s="124"/>
      <c r="CA107" s="124"/>
      <c r="CB107" s="124"/>
      <c r="CC107" s="124"/>
      <c r="CD107" s="124"/>
      <c r="CE107" s="124"/>
      <c r="CF107" s="124"/>
      <c r="CG107" s="124"/>
      <c r="CH107" s="124"/>
      <c r="CI107" s="124"/>
      <c r="CJ107" s="124"/>
      <c r="CK107" s="124"/>
      <c r="CL107" s="124"/>
      <c r="CM107" s="124"/>
      <c r="CN107" s="124"/>
      <c r="CO107" s="124"/>
      <c r="CP107" s="124"/>
      <c r="CQ107" s="124"/>
      <c r="CR107" s="124"/>
      <c r="CS107" s="124"/>
      <c r="CT107" s="124"/>
      <c r="CU107" s="124"/>
      <c r="CV107" s="124"/>
      <c r="CW107" s="124"/>
      <c r="CX107" s="124"/>
      <c r="CY107" s="124"/>
      <c r="CZ107" s="124"/>
      <c r="DA107" s="124"/>
      <c r="DB107" s="124"/>
      <c r="DC107" s="124"/>
      <c r="DD107" s="124"/>
      <c r="DE107" s="124"/>
      <c r="DF107" s="124"/>
      <c r="DG107" s="124"/>
      <c r="DH107" s="124"/>
      <c r="DI107" s="124"/>
      <c r="DJ107" s="124"/>
      <c r="DK107" s="124"/>
      <c r="DL107" s="124"/>
      <c r="DM107" s="124"/>
      <c r="DN107" s="124"/>
      <c r="DO107" s="124"/>
      <c r="DP107" s="124"/>
      <c r="DQ107" s="124"/>
      <c r="DR107" s="124"/>
      <c r="DS107" s="124"/>
      <c r="DT107" s="124"/>
      <c r="DU107" s="124"/>
      <c r="DV107" s="124"/>
      <c r="DW107" s="124"/>
      <c r="DX107" s="124"/>
      <c r="DY107" s="124"/>
      <c r="DZ107" s="124"/>
      <c r="EA107" s="124"/>
      <c r="EB107" s="124"/>
      <c r="EC107" s="124"/>
      <c r="ED107" s="124"/>
      <c r="EE107" s="124"/>
      <c r="EF107" s="124"/>
      <c r="EG107" s="124"/>
      <c r="EH107" s="124"/>
      <c r="EI107" s="124"/>
      <c r="EJ107" s="124"/>
      <c r="EK107" s="124"/>
      <c r="EL107" s="124"/>
      <c r="EM107" s="124"/>
      <c r="EN107" s="124"/>
      <c r="EO107" s="124"/>
      <c r="EP107" s="124"/>
      <c r="EQ107" s="124"/>
      <c r="ER107" s="124"/>
      <c r="ES107" s="124"/>
      <c r="ET107" s="124"/>
      <c r="EU107" s="124"/>
      <c r="EV107" s="124"/>
      <c r="EW107" s="124"/>
      <c r="EX107" s="124"/>
      <c r="EY107" s="124"/>
      <c r="EZ107" s="124"/>
      <c r="FA107" s="124"/>
      <c r="FB107" s="124"/>
      <c r="FC107" s="124"/>
      <c r="FD107" s="124"/>
      <c r="FE107" s="124"/>
      <c r="FF107" s="124"/>
      <c r="FG107" s="124"/>
      <c r="FH107" s="124"/>
      <c r="FI107" s="124"/>
      <c r="FJ107" s="124"/>
      <c r="FK107" s="124"/>
      <c r="FL107" s="124"/>
      <c r="FM107" s="124"/>
      <c r="FN107" s="124"/>
      <c r="FO107" s="124"/>
      <c r="FP107" s="124"/>
      <c r="FQ107" s="124"/>
      <c r="FR107" s="124"/>
      <c r="FS107" s="124"/>
      <c r="FT107" s="124"/>
      <c r="FU107" s="124"/>
      <c r="FV107" s="124"/>
      <c r="FW107" s="124"/>
      <c r="FX107" s="124"/>
      <c r="FY107" s="124"/>
      <c r="FZ107" s="124"/>
      <c r="GA107" s="124"/>
      <c r="GB107" s="124"/>
      <c r="GC107" s="124"/>
      <c r="GD107" s="124"/>
      <c r="GE107" s="124"/>
      <c r="GF107" s="124"/>
      <c r="GG107" s="124"/>
      <c r="GH107" s="124"/>
      <c r="GI107" s="124"/>
      <c r="GJ107" s="124"/>
      <c r="GK107" s="124"/>
      <c r="GL107" s="124"/>
      <c r="GM107" s="124"/>
      <c r="GN107" s="124"/>
      <c r="GO107" s="124"/>
      <c r="GP107" s="124"/>
      <c r="GQ107" s="124"/>
      <c r="GR107" s="124"/>
      <c r="GS107" s="124"/>
      <c r="GT107" s="124"/>
      <c r="GU107" s="124"/>
      <c r="GV107" s="124"/>
      <c r="GW107" s="124"/>
      <c r="GX107" s="124"/>
      <c r="GY107" s="124"/>
      <c r="GZ107" s="124"/>
      <c r="HA107" s="124"/>
      <c r="HB107" s="124"/>
      <c r="HC107" s="124"/>
      <c r="HD107" s="124"/>
      <c r="HE107" s="124"/>
      <c r="HF107" s="124"/>
      <c r="HG107" s="124"/>
      <c r="HH107" s="124"/>
      <c r="HI107" s="124"/>
      <c r="HJ107" s="124"/>
      <c r="HK107" s="124"/>
      <c r="HL107" s="124"/>
      <c r="HM107" s="124"/>
      <c r="HN107" s="124"/>
      <c r="HO107" s="124"/>
      <c r="HP107" s="124"/>
      <c r="HQ107" s="124"/>
      <c r="HR107" s="124"/>
      <c r="HS107" s="124"/>
      <c r="HT107" s="124"/>
      <c r="HU107" s="124"/>
      <c r="HV107" s="124"/>
      <c r="HW107" s="124"/>
      <c r="HX107" s="124"/>
      <c r="HY107" s="124"/>
      <c r="HZ107" s="124"/>
      <c r="IA107" s="124"/>
      <c r="IB107" s="124"/>
      <c r="IC107" s="124"/>
      <c r="ID107" s="124"/>
      <c r="IE107" s="124"/>
      <c r="IF107" s="124"/>
      <c r="IG107" s="124"/>
      <c r="IH107" s="124"/>
      <c r="II107" s="124"/>
      <c r="IJ107" s="124"/>
      <c r="IK107" s="124"/>
      <c r="IL107" s="124"/>
      <c r="IM107" s="124"/>
      <c r="IN107" s="124"/>
      <c r="IO107" s="124"/>
      <c r="IP107" s="124"/>
      <c r="IQ107" s="124"/>
      <c r="IR107" s="124"/>
      <c r="IS107" s="124"/>
      <c r="IT107" s="124"/>
      <c r="IU107" s="124"/>
      <c r="IV107" s="124"/>
    </row>
    <row r="108" spans="1:256" s="11" customFormat="1" x14ac:dyDescent="0.2">
      <c r="A108" s="4"/>
      <c r="B108" s="46" t="s">
        <v>83</v>
      </c>
      <c r="C108" s="133">
        <f>IF(ISNUMBER(outYear),-(outLoanAmount+outFirstCost),"")</f>
        <v>-27568.959999999999</v>
      </c>
      <c r="D108" s="34">
        <f t="shared" ref="D108:AI108" si="167">IF(ISNUMBER(outYear),D103+(1-outEffectiveTaxRate)*D43+D44,"")</f>
        <v>15368.849875199998</v>
      </c>
      <c r="E108" s="34">
        <f t="shared" si="167"/>
        <v>-104.38407791999981</v>
      </c>
      <c r="F108" s="34">
        <f t="shared" si="167"/>
        <v>-106.9936798679999</v>
      </c>
      <c r="G108" s="34">
        <f t="shared" si="167"/>
        <v>-109.66852186469998</v>
      </c>
      <c r="H108" s="34">
        <f t="shared" si="167"/>
        <v>-112.41023491131779</v>
      </c>
      <c r="I108" s="34">
        <f t="shared" si="167"/>
        <v>-115.22049078410083</v>
      </c>
      <c r="J108" s="34">
        <f t="shared" si="167"/>
        <v>-118.10100305370293</v>
      </c>
      <c r="K108" s="34">
        <f t="shared" si="167"/>
        <v>-121.05352813004504</v>
      </c>
      <c r="L108" s="34">
        <f t="shared" si="167"/>
        <v>-124.07986633329676</v>
      </c>
      <c r="M108" s="34">
        <f t="shared" si="167"/>
        <v>-127.18186299162915</v>
      </c>
      <c r="N108" s="34">
        <f t="shared" si="167"/>
        <v>-130.36140956642021</v>
      </c>
      <c r="O108" s="34">
        <f t="shared" si="167"/>
        <v>-133.62044480558052</v>
      </c>
      <c r="P108" s="34">
        <f t="shared" si="167"/>
        <v>-136.96095592571999</v>
      </c>
      <c r="Q108" s="34">
        <f t="shared" si="167"/>
        <v>-140.38497982386298</v>
      </c>
      <c r="R108" s="34">
        <f t="shared" si="167"/>
        <v>-143.8946043194594</v>
      </c>
      <c r="S108" s="34">
        <f t="shared" si="167"/>
        <v>-147.49196942744538</v>
      </c>
      <c r="T108" s="34">
        <f t="shared" si="167"/>
        <v>-151.17926866313189</v>
      </c>
      <c r="U108" s="34">
        <f t="shared" si="167"/>
        <v>-154.95875037970995</v>
      </c>
      <c r="V108" s="34">
        <f t="shared" si="167"/>
        <v>-158.8327191392035</v>
      </c>
      <c r="W108" s="34">
        <f t="shared" si="167"/>
        <v>-162.80353711768316</v>
      </c>
      <c r="X108" s="34">
        <f t="shared" si="167"/>
        <v>-166.87362554562492</v>
      </c>
      <c r="Y108" s="34">
        <f t="shared" si="167"/>
        <v>-171.04546618426502</v>
      </c>
      <c r="Z108" s="34">
        <f t="shared" si="167"/>
        <v>-175.3216028388722</v>
      </c>
      <c r="AA108" s="34">
        <f t="shared" si="167"/>
        <v>-179.70464290984432</v>
      </c>
      <c r="AB108" s="34">
        <f t="shared" si="167"/>
        <v>-184.19725898259048</v>
      </c>
      <c r="AC108" s="34">
        <f t="shared" si="167"/>
        <v>-188.80219045715489</v>
      </c>
      <c r="AD108" s="34">
        <f t="shared" si="167"/>
        <v>-193.52224521858375</v>
      </c>
      <c r="AE108" s="34">
        <f t="shared" si="167"/>
        <v>-198.36030134904809</v>
      </c>
      <c r="AF108" s="34">
        <f t="shared" si="167"/>
        <v>-203.31930888277429</v>
      </c>
      <c r="AG108" s="34">
        <f t="shared" si="167"/>
        <v>2006.8187823151557</v>
      </c>
      <c r="AH108" s="34" t="str">
        <f t="shared" si="167"/>
        <v/>
      </c>
      <c r="AI108" s="34" t="str">
        <f t="shared" si="167"/>
        <v/>
      </c>
      <c r="AJ108" s="34" t="str">
        <f t="shared" ref="AJ108:BO108" si="168">IF(ISNUMBER(outYear),AJ103+(1-outEffectiveTaxRate)*AJ43+AJ44,"")</f>
        <v/>
      </c>
      <c r="AK108" s="34" t="str">
        <f t="shared" si="168"/>
        <v/>
      </c>
      <c r="AL108" s="34" t="str">
        <f t="shared" si="168"/>
        <v/>
      </c>
      <c r="AM108" s="34" t="str">
        <f t="shared" si="168"/>
        <v/>
      </c>
      <c r="AN108" s="34" t="str">
        <f t="shared" si="168"/>
        <v/>
      </c>
      <c r="AO108" s="34" t="str">
        <f t="shared" si="168"/>
        <v/>
      </c>
      <c r="AP108" s="34" t="str">
        <f t="shared" si="168"/>
        <v/>
      </c>
      <c r="AQ108" s="34" t="str">
        <f t="shared" si="168"/>
        <v/>
      </c>
      <c r="AR108" s="34" t="str">
        <f t="shared" si="168"/>
        <v/>
      </c>
      <c r="AS108" s="34" t="str">
        <f t="shared" si="168"/>
        <v/>
      </c>
      <c r="AT108" s="34" t="str">
        <f t="shared" si="168"/>
        <v/>
      </c>
      <c r="AU108" s="34" t="str">
        <f t="shared" si="168"/>
        <v/>
      </c>
      <c r="AV108" s="34" t="str">
        <f t="shared" si="168"/>
        <v/>
      </c>
      <c r="AW108" s="34" t="str">
        <f t="shared" si="168"/>
        <v/>
      </c>
      <c r="AX108" s="34" t="str">
        <f t="shared" si="168"/>
        <v/>
      </c>
      <c r="AY108" s="34" t="str">
        <f t="shared" si="168"/>
        <v/>
      </c>
      <c r="AZ108" s="34" t="str">
        <f t="shared" si="168"/>
        <v/>
      </c>
      <c r="BA108" s="34" t="str">
        <f t="shared" si="168"/>
        <v/>
      </c>
      <c r="BB108" s="34" t="str">
        <f t="shared" si="168"/>
        <v/>
      </c>
      <c r="BC108" s="34" t="str">
        <f t="shared" si="168"/>
        <v/>
      </c>
      <c r="BD108" s="34" t="str">
        <f t="shared" si="168"/>
        <v/>
      </c>
      <c r="BE108" s="34" t="str">
        <f t="shared" si="168"/>
        <v/>
      </c>
      <c r="BF108" s="34" t="str">
        <f t="shared" si="168"/>
        <v/>
      </c>
      <c r="BG108" s="34" t="str">
        <f t="shared" si="168"/>
        <v/>
      </c>
      <c r="BH108" s="34" t="str">
        <f t="shared" si="168"/>
        <v/>
      </c>
      <c r="BI108" s="34" t="str">
        <f t="shared" si="168"/>
        <v/>
      </c>
      <c r="BJ108" s="34" t="str">
        <f t="shared" si="168"/>
        <v/>
      </c>
      <c r="BK108" s="34" t="str">
        <f t="shared" si="168"/>
        <v/>
      </c>
      <c r="BL108" s="34" t="str">
        <f t="shared" si="168"/>
        <v/>
      </c>
      <c r="BM108" s="34" t="str">
        <f t="shared" si="168"/>
        <v/>
      </c>
      <c r="BN108" s="34" t="str">
        <f t="shared" si="168"/>
        <v/>
      </c>
      <c r="BO108" s="34" t="str">
        <f t="shared" si="168"/>
        <v/>
      </c>
      <c r="BP108" s="34" t="str">
        <f t="shared" ref="BP108:CY108" si="169">IF(ISNUMBER(outYear),BP103+(1-outEffectiveTaxRate)*BP43+BP44,"")</f>
        <v/>
      </c>
      <c r="BQ108" s="34" t="str">
        <f t="shared" si="169"/>
        <v/>
      </c>
      <c r="BR108" s="34" t="str">
        <f t="shared" si="169"/>
        <v/>
      </c>
      <c r="BS108" s="34" t="str">
        <f t="shared" si="169"/>
        <v/>
      </c>
      <c r="BT108" s="34" t="str">
        <f t="shared" si="169"/>
        <v/>
      </c>
      <c r="BU108" s="34" t="str">
        <f t="shared" si="169"/>
        <v/>
      </c>
      <c r="BV108" s="34" t="str">
        <f t="shared" si="169"/>
        <v/>
      </c>
      <c r="BW108" s="34" t="str">
        <f t="shared" si="169"/>
        <v/>
      </c>
      <c r="BX108" s="34" t="str">
        <f t="shared" si="169"/>
        <v/>
      </c>
      <c r="BY108" s="34" t="str">
        <f t="shared" si="169"/>
        <v/>
      </c>
      <c r="BZ108" s="34" t="str">
        <f t="shared" si="169"/>
        <v/>
      </c>
      <c r="CA108" s="34" t="str">
        <f t="shared" si="169"/>
        <v/>
      </c>
      <c r="CB108" s="34" t="str">
        <f t="shared" si="169"/>
        <v/>
      </c>
      <c r="CC108" s="34" t="str">
        <f t="shared" si="169"/>
        <v/>
      </c>
      <c r="CD108" s="34" t="str">
        <f t="shared" si="169"/>
        <v/>
      </c>
      <c r="CE108" s="34" t="str">
        <f t="shared" si="169"/>
        <v/>
      </c>
      <c r="CF108" s="34" t="str">
        <f t="shared" si="169"/>
        <v/>
      </c>
      <c r="CG108" s="34" t="str">
        <f t="shared" si="169"/>
        <v/>
      </c>
      <c r="CH108" s="34" t="str">
        <f t="shared" si="169"/>
        <v/>
      </c>
      <c r="CI108" s="34" t="str">
        <f t="shared" si="169"/>
        <v/>
      </c>
      <c r="CJ108" s="34" t="str">
        <f t="shared" si="169"/>
        <v/>
      </c>
      <c r="CK108" s="34" t="str">
        <f t="shared" si="169"/>
        <v/>
      </c>
      <c r="CL108" s="34" t="str">
        <f t="shared" si="169"/>
        <v/>
      </c>
      <c r="CM108" s="34" t="str">
        <f t="shared" si="169"/>
        <v/>
      </c>
      <c r="CN108" s="34" t="str">
        <f t="shared" si="169"/>
        <v/>
      </c>
      <c r="CO108" s="34" t="str">
        <f t="shared" si="169"/>
        <v/>
      </c>
      <c r="CP108" s="34" t="str">
        <f t="shared" si="169"/>
        <v/>
      </c>
      <c r="CQ108" s="34" t="str">
        <f t="shared" si="169"/>
        <v/>
      </c>
      <c r="CR108" s="34" t="str">
        <f t="shared" si="169"/>
        <v/>
      </c>
      <c r="CS108" s="34" t="str">
        <f t="shared" si="169"/>
        <v/>
      </c>
      <c r="CT108" s="34" t="str">
        <f t="shared" si="169"/>
        <v/>
      </c>
      <c r="CU108" s="34" t="str">
        <f t="shared" si="169"/>
        <v/>
      </c>
      <c r="CV108" s="34" t="str">
        <f t="shared" si="169"/>
        <v/>
      </c>
      <c r="CW108" s="34" t="str">
        <f t="shared" si="169"/>
        <v/>
      </c>
      <c r="CX108" s="34" t="str">
        <f t="shared" si="169"/>
        <v/>
      </c>
      <c r="CY108" s="34" t="str">
        <f t="shared" si="169"/>
        <v/>
      </c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</row>
    <row r="109" spans="1:256" s="11" customFormat="1" x14ac:dyDescent="0.2">
      <c r="A109" s="4"/>
      <c r="B109" s="46" t="s">
        <v>84</v>
      </c>
      <c r="C109" s="133">
        <f>IF(ISNUMBER(outYear),C108,"")</f>
        <v>-27568.959999999999</v>
      </c>
      <c r="D109" s="34">
        <f t="shared" ref="D109:AI109" si="170">IF(ISNUMBER(outYear),+C109+D108,"")</f>
        <v>-12200.110124800001</v>
      </c>
      <c r="E109" s="34">
        <f t="shared" si="170"/>
        <v>-12304.494202720001</v>
      </c>
      <c r="F109" s="34">
        <f t="shared" si="170"/>
        <v>-12411.487882588001</v>
      </c>
      <c r="G109" s="34">
        <f t="shared" si="170"/>
        <v>-12521.1564044527</v>
      </c>
      <c r="H109" s="34">
        <f t="shared" si="170"/>
        <v>-12633.566639364019</v>
      </c>
      <c r="I109" s="34">
        <f t="shared" si="170"/>
        <v>-12748.787130148119</v>
      </c>
      <c r="J109" s="34">
        <f t="shared" si="170"/>
        <v>-12866.888133201823</v>
      </c>
      <c r="K109" s="34">
        <f t="shared" si="170"/>
        <v>-12987.941661331868</v>
      </c>
      <c r="L109" s="34">
        <f t="shared" si="170"/>
        <v>-13112.021527665165</v>
      </c>
      <c r="M109" s="34">
        <f t="shared" si="170"/>
        <v>-13239.203390656794</v>
      </c>
      <c r="N109" s="34">
        <f t="shared" si="170"/>
        <v>-13369.564800223214</v>
      </c>
      <c r="O109" s="34">
        <f t="shared" si="170"/>
        <v>-13503.185245028795</v>
      </c>
      <c r="P109" s="34">
        <f t="shared" si="170"/>
        <v>-13640.146200954516</v>
      </c>
      <c r="Q109" s="34">
        <f t="shared" si="170"/>
        <v>-13780.531180778378</v>
      </c>
      <c r="R109" s="34">
        <f t="shared" si="170"/>
        <v>-13924.425785097837</v>
      </c>
      <c r="S109" s="34">
        <f t="shared" si="170"/>
        <v>-14071.917754525282</v>
      </c>
      <c r="T109" s="34">
        <f t="shared" si="170"/>
        <v>-14223.097023188415</v>
      </c>
      <c r="U109" s="34">
        <f t="shared" si="170"/>
        <v>-14378.055773568125</v>
      </c>
      <c r="V109" s="34">
        <f t="shared" si="170"/>
        <v>-14536.888492707329</v>
      </c>
      <c r="W109" s="34">
        <f t="shared" si="170"/>
        <v>-14699.692029825012</v>
      </c>
      <c r="X109" s="34">
        <f t="shared" si="170"/>
        <v>-14866.565655370636</v>
      </c>
      <c r="Y109" s="34">
        <f t="shared" si="170"/>
        <v>-15037.611121554901</v>
      </c>
      <c r="Z109" s="34">
        <f t="shared" si="170"/>
        <v>-15212.932724393773</v>
      </c>
      <c r="AA109" s="34">
        <f t="shared" si="170"/>
        <v>-15392.637367303618</v>
      </c>
      <c r="AB109" s="34">
        <f t="shared" si="170"/>
        <v>-15576.834626286209</v>
      </c>
      <c r="AC109" s="34">
        <f t="shared" si="170"/>
        <v>-15765.636816743363</v>
      </c>
      <c r="AD109" s="34">
        <f t="shared" si="170"/>
        <v>-15959.159061961947</v>
      </c>
      <c r="AE109" s="34">
        <f t="shared" si="170"/>
        <v>-16157.519363310996</v>
      </c>
      <c r="AF109" s="34">
        <f t="shared" si="170"/>
        <v>-16360.83867219377</v>
      </c>
      <c r="AG109" s="34">
        <f t="shared" si="170"/>
        <v>-14354.019889878615</v>
      </c>
      <c r="AH109" s="34" t="str">
        <f t="shared" si="170"/>
        <v/>
      </c>
      <c r="AI109" s="34" t="str">
        <f t="shared" si="170"/>
        <v/>
      </c>
      <c r="AJ109" s="34" t="str">
        <f t="shared" ref="AJ109:BO109" si="171">IF(ISNUMBER(outYear),+AI109+AJ108,"")</f>
        <v/>
      </c>
      <c r="AK109" s="34" t="str">
        <f t="shared" si="171"/>
        <v/>
      </c>
      <c r="AL109" s="34" t="str">
        <f t="shared" si="171"/>
        <v/>
      </c>
      <c r="AM109" s="34" t="str">
        <f t="shared" si="171"/>
        <v/>
      </c>
      <c r="AN109" s="34" t="str">
        <f t="shared" si="171"/>
        <v/>
      </c>
      <c r="AO109" s="34" t="str">
        <f t="shared" si="171"/>
        <v/>
      </c>
      <c r="AP109" s="34" t="str">
        <f t="shared" si="171"/>
        <v/>
      </c>
      <c r="AQ109" s="34" t="str">
        <f t="shared" si="171"/>
        <v/>
      </c>
      <c r="AR109" s="34" t="str">
        <f t="shared" si="171"/>
        <v/>
      </c>
      <c r="AS109" s="34" t="str">
        <f t="shared" si="171"/>
        <v/>
      </c>
      <c r="AT109" s="34" t="str">
        <f t="shared" si="171"/>
        <v/>
      </c>
      <c r="AU109" s="34" t="str">
        <f t="shared" si="171"/>
        <v/>
      </c>
      <c r="AV109" s="34" t="str">
        <f t="shared" si="171"/>
        <v/>
      </c>
      <c r="AW109" s="34" t="str">
        <f t="shared" si="171"/>
        <v/>
      </c>
      <c r="AX109" s="34" t="str">
        <f t="shared" si="171"/>
        <v/>
      </c>
      <c r="AY109" s="34" t="str">
        <f t="shared" si="171"/>
        <v/>
      </c>
      <c r="AZ109" s="34" t="str">
        <f t="shared" si="171"/>
        <v/>
      </c>
      <c r="BA109" s="34" t="str">
        <f t="shared" si="171"/>
        <v/>
      </c>
      <c r="BB109" s="34" t="str">
        <f t="shared" si="171"/>
        <v/>
      </c>
      <c r="BC109" s="34" t="str">
        <f t="shared" si="171"/>
        <v/>
      </c>
      <c r="BD109" s="34" t="str">
        <f t="shared" si="171"/>
        <v/>
      </c>
      <c r="BE109" s="34" t="str">
        <f t="shared" si="171"/>
        <v/>
      </c>
      <c r="BF109" s="34" t="str">
        <f t="shared" si="171"/>
        <v/>
      </c>
      <c r="BG109" s="34" t="str">
        <f t="shared" si="171"/>
        <v/>
      </c>
      <c r="BH109" s="34" t="str">
        <f t="shared" si="171"/>
        <v/>
      </c>
      <c r="BI109" s="34" t="str">
        <f t="shared" si="171"/>
        <v/>
      </c>
      <c r="BJ109" s="34" t="str">
        <f t="shared" si="171"/>
        <v/>
      </c>
      <c r="BK109" s="34" t="str">
        <f t="shared" si="171"/>
        <v/>
      </c>
      <c r="BL109" s="34" t="str">
        <f t="shared" si="171"/>
        <v/>
      </c>
      <c r="BM109" s="34" t="str">
        <f t="shared" si="171"/>
        <v/>
      </c>
      <c r="BN109" s="34" t="str">
        <f t="shared" si="171"/>
        <v/>
      </c>
      <c r="BO109" s="34" t="str">
        <f t="shared" si="171"/>
        <v/>
      </c>
      <c r="BP109" s="34" t="str">
        <f t="shared" ref="BP109:CU109" si="172">IF(ISNUMBER(outYear),+BO109+BP108,"")</f>
        <v/>
      </c>
      <c r="BQ109" s="34" t="str">
        <f t="shared" si="172"/>
        <v/>
      </c>
      <c r="BR109" s="34" t="str">
        <f t="shared" si="172"/>
        <v/>
      </c>
      <c r="BS109" s="34" t="str">
        <f t="shared" si="172"/>
        <v/>
      </c>
      <c r="BT109" s="34" t="str">
        <f t="shared" si="172"/>
        <v/>
      </c>
      <c r="BU109" s="34" t="str">
        <f t="shared" si="172"/>
        <v/>
      </c>
      <c r="BV109" s="34" t="str">
        <f t="shared" si="172"/>
        <v/>
      </c>
      <c r="BW109" s="34" t="str">
        <f t="shared" si="172"/>
        <v/>
      </c>
      <c r="BX109" s="34" t="str">
        <f t="shared" si="172"/>
        <v/>
      </c>
      <c r="BY109" s="34" t="str">
        <f t="shared" si="172"/>
        <v/>
      </c>
      <c r="BZ109" s="34" t="str">
        <f t="shared" si="172"/>
        <v/>
      </c>
      <c r="CA109" s="34" t="str">
        <f t="shared" si="172"/>
        <v/>
      </c>
      <c r="CB109" s="34" t="str">
        <f t="shared" si="172"/>
        <v/>
      </c>
      <c r="CC109" s="34" t="str">
        <f t="shared" si="172"/>
        <v/>
      </c>
      <c r="CD109" s="34" t="str">
        <f t="shared" si="172"/>
        <v/>
      </c>
      <c r="CE109" s="34" t="str">
        <f t="shared" si="172"/>
        <v/>
      </c>
      <c r="CF109" s="34" t="str">
        <f t="shared" si="172"/>
        <v/>
      </c>
      <c r="CG109" s="34" t="str">
        <f t="shared" si="172"/>
        <v/>
      </c>
      <c r="CH109" s="34" t="str">
        <f t="shared" si="172"/>
        <v/>
      </c>
      <c r="CI109" s="34" t="str">
        <f t="shared" si="172"/>
        <v/>
      </c>
      <c r="CJ109" s="34" t="str">
        <f t="shared" si="172"/>
        <v/>
      </c>
      <c r="CK109" s="34" t="str">
        <f t="shared" si="172"/>
        <v/>
      </c>
      <c r="CL109" s="34" t="str">
        <f t="shared" si="172"/>
        <v/>
      </c>
      <c r="CM109" s="34" t="str">
        <f t="shared" si="172"/>
        <v/>
      </c>
      <c r="CN109" s="34" t="str">
        <f t="shared" si="172"/>
        <v/>
      </c>
      <c r="CO109" s="34" t="str">
        <f t="shared" si="172"/>
        <v/>
      </c>
      <c r="CP109" s="34" t="str">
        <f t="shared" si="172"/>
        <v/>
      </c>
      <c r="CQ109" s="34" t="str">
        <f t="shared" si="172"/>
        <v/>
      </c>
      <c r="CR109" s="34" t="str">
        <f t="shared" si="172"/>
        <v/>
      </c>
      <c r="CS109" s="34" t="str">
        <f t="shared" si="172"/>
        <v/>
      </c>
      <c r="CT109" s="34" t="str">
        <f t="shared" si="172"/>
        <v/>
      </c>
      <c r="CU109" s="34" t="str">
        <f t="shared" si="172"/>
        <v/>
      </c>
      <c r="CV109" s="34" t="str">
        <f>IF(ISNUMBER(outYear),+CU109+CV108,"")</f>
        <v/>
      </c>
      <c r="CW109" s="34" t="str">
        <f>IF(ISNUMBER(outYear),+CV109+CW108,"")</f>
        <v/>
      </c>
      <c r="CX109" s="34" t="str">
        <f>IF(ISNUMBER(outYear),+CW109+CX108,"")</f>
        <v/>
      </c>
      <c r="CY109" s="34" t="str">
        <f>IF(ISNUMBER(outYear),+CX109+CY108,"")</f>
        <v/>
      </c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</row>
    <row r="110" spans="1:256" s="11" customFormat="1" x14ac:dyDescent="0.2">
      <c r="A110" s="4"/>
      <c r="B110" s="46" t="s">
        <v>110</v>
      </c>
      <c r="C110" s="133"/>
      <c r="D110" s="34">
        <f t="shared" ref="D110:AI110" si="173">IF(ISNUMBER(outYear),IF(D109&lt;=0,1,IF(C109&gt;0,0,IF(-C109/D108&gt;0,-C109/D108,0))),"")</f>
        <v>1</v>
      </c>
      <c r="E110" s="34">
        <f t="shared" si="173"/>
        <v>1</v>
      </c>
      <c r="F110" s="34">
        <f t="shared" si="173"/>
        <v>1</v>
      </c>
      <c r="G110" s="34">
        <f t="shared" si="173"/>
        <v>1</v>
      </c>
      <c r="H110" s="34">
        <f t="shared" si="173"/>
        <v>1</v>
      </c>
      <c r="I110" s="34">
        <f t="shared" si="173"/>
        <v>1</v>
      </c>
      <c r="J110" s="34">
        <f t="shared" si="173"/>
        <v>1</v>
      </c>
      <c r="K110" s="34">
        <f t="shared" si="173"/>
        <v>1</v>
      </c>
      <c r="L110" s="34">
        <f t="shared" si="173"/>
        <v>1</v>
      </c>
      <c r="M110" s="34">
        <f t="shared" si="173"/>
        <v>1</v>
      </c>
      <c r="N110" s="34">
        <f t="shared" si="173"/>
        <v>1</v>
      </c>
      <c r="O110" s="34">
        <f t="shared" si="173"/>
        <v>1</v>
      </c>
      <c r="P110" s="34">
        <f t="shared" si="173"/>
        <v>1</v>
      </c>
      <c r="Q110" s="34">
        <f t="shared" si="173"/>
        <v>1</v>
      </c>
      <c r="R110" s="34">
        <f t="shared" si="173"/>
        <v>1</v>
      </c>
      <c r="S110" s="34">
        <f t="shared" si="173"/>
        <v>1</v>
      </c>
      <c r="T110" s="34">
        <f t="shared" si="173"/>
        <v>1</v>
      </c>
      <c r="U110" s="34">
        <f t="shared" si="173"/>
        <v>1</v>
      </c>
      <c r="V110" s="34">
        <f t="shared" si="173"/>
        <v>1</v>
      </c>
      <c r="W110" s="34">
        <f t="shared" si="173"/>
        <v>1</v>
      </c>
      <c r="X110" s="34">
        <f t="shared" si="173"/>
        <v>1</v>
      </c>
      <c r="Y110" s="34">
        <f t="shared" si="173"/>
        <v>1</v>
      </c>
      <c r="Z110" s="34">
        <f t="shared" si="173"/>
        <v>1</v>
      </c>
      <c r="AA110" s="34">
        <f t="shared" si="173"/>
        <v>1</v>
      </c>
      <c r="AB110" s="34">
        <f t="shared" si="173"/>
        <v>1</v>
      </c>
      <c r="AC110" s="34">
        <f t="shared" si="173"/>
        <v>1</v>
      </c>
      <c r="AD110" s="34">
        <f t="shared" si="173"/>
        <v>1</v>
      </c>
      <c r="AE110" s="34">
        <f t="shared" si="173"/>
        <v>1</v>
      </c>
      <c r="AF110" s="34">
        <f t="shared" si="173"/>
        <v>1</v>
      </c>
      <c r="AG110" s="34">
        <f t="shared" si="173"/>
        <v>1</v>
      </c>
      <c r="AH110" s="34" t="str">
        <f t="shared" si="173"/>
        <v/>
      </c>
      <c r="AI110" s="34" t="str">
        <f t="shared" si="173"/>
        <v/>
      </c>
      <c r="AJ110" s="34" t="str">
        <f t="shared" ref="AJ110:BO110" si="174">IF(ISNUMBER(outYear),IF(AJ109&lt;=0,1,IF(AI109&gt;0,0,IF(-AI109/AJ108&gt;0,-AI109/AJ108,0))),"")</f>
        <v/>
      </c>
      <c r="AK110" s="34" t="str">
        <f t="shared" si="174"/>
        <v/>
      </c>
      <c r="AL110" s="34" t="str">
        <f t="shared" si="174"/>
        <v/>
      </c>
      <c r="AM110" s="34" t="str">
        <f t="shared" si="174"/>
        <v/>
      </c>
      <c r="AN110" s="34" t="str">
        <f t="shared" si="174"/>
        <v/>
      </c>
      <c r="AO110" s="34" t="str">
        <f t="shared" si="174"/>
        <v/>
      </c>
      <c r="AP110" s="34" t="str">
        <f t="shared" si="174"/>
        <v/>
      </c>
      <c r="AQ110" s="34" t="str">
        <f t="shared" si="174"/>
        <v/>
      </c>
      <c r="AR110" s="34" t="str">
        <f t="shared" si="174"/>
        <v/>
      </c>
      <c r="AS110" s="34" t="str">
        <f t="shared" si="174"/>
        <v/>
      </c>
      <c r="AT110" s="34" t="str">
        <f t="shared" si="174"/>
        <v/>
      </c>
      <c r="AU110" s="34" t="str">
        <f t="shared" si="174"/>
        <v/>
      </c>
      <c r="AV110" s="34" t="str">
        <f t="shared" si="174"/>
        <v/>
      </c>
      <c r="AW110" s="34" t="str">
        <f t="shared" si="174"/>
        <v/>
      </c>
      <c r="AX110" s="34" t="str">
        <f t="shared" si="174"/>
        <v/>
      </c>
      <c r="AY110" s="34" t="str">
        <f t="shared" si="174"/>
        <v/>
      </c>
      <c r="AZ110" s="34" t="str">
        <f t="shared" si="174"/>
        <v/>
      </c>
      <c r="BA110" s="34" t="str">
        <f t="shared" si="174"/>
        <v/>
      </c>
      <c r="BB110" s="34" t="str">
        <f t="shared" si="174"/>
        <v/>
      </c>
      <c r="BC110" s="34" t="str">
        <f t="shared" si="174"/>
        <v/>
      </c>
      <c r="BD110" s="34" t="str">
        <f t="shared" si="174"/>
        <v/>
      </c>
      <c r="BE110" s="34" t="str">
        <f t="shared" si="174"/>
        <v/>
      </c>
      <c r="BF110" s="34" t="str">
        <f t="shared" si="174"/>
        <v/>
      </c>
      <c r="BG110" s="34" t="str">
        <f t="shared" si="174"/>
        <v/>
      </c>
      <c r="BH110" s="34" t="str">
        <f t="shared" si="174"/>
        <v/>
      </c>
      <c r="BI110" s="34" t="str">
        <f t="shared" si="174"/>
        <v/>
      </c>
      <c r="BJ110" s="34" t="str">
        <f t="shared" si="174"/>
        <v/>
      </c>
      <c r="BK110" s="34" t="str">
        <f t="shared" si="174"/>
        <v/>
      </c>
      <c r="BL110" s="34" t="str">
        <f t="shared" si="174"/>
        <v/>
      </c>
      <c r="BM110" s="34" t="str">
        <f t="shared" si="174"/>
        <v/>
      </c>
      <c r="BN110" s="34" t="str">
        <f t="shared" si="174"/>
        <v/>
      </c>
      <c r="BO110" s="34" t="str">
        <f t="shared" si="174"/>
        <v/>
      </c>
      <c r="BP110" s="34" t="str">
        <f t="shared" ref="BP110:CU110" si="175">IF(ISNUMBER(outYear),IF(BP109&lt;=0,1,IF(BO109&gt;0,0,IF(-BO109/BP108&gt;0,-BO109/BP108,0))),"")</f>
        <v/>
      </c>
      <c r="BQ110" s="34" t="str">
        <f t="shared" si="175"/>
        <v/>
      </c>
      <c r="BR110" s="34" t="str">
        <f t="shared" si="175"/>
        <v/>
      </c>
      <c r="BS110" s="34" t="str">
        <f t="shared" si="175"/>
        <v/>
      </c>
      <c r="BT110" s="34" t="str">
        <f t="shared" si="175"/>
        <v/>
      </c>
      <c r="BU110" s="34" t="str">
        <f t="shared" si="175"/>
        <v/>
      </c>
      <c r="BV110" s="34" t="str">
        <f t="shared" si="175"/>
        <v/>
      </c>
      <c r="BW110" s="34" t="str">
        <f t="shared" si="175"/>
        <v/>
      </c>
      <c r="BX110" s="34" t="str">
        <f t="shared" si="175"/>
        <v/>
      </c>
      <c r="BY110" s="34" t="str">
        <f t="shared" si="175"/>
        <v/>
      </c>
      <c r="BZ110" s="34" t="str">
        <f t="shared" si="175"/>
        <v/>
      </c>
      <c r="CA110" s="34" t="str">
        <f t="shared" si="175"/>
        <v/>
      </c>
      <c r="CB110" s="34" t="str">
        <f t="shared" si="175"/>
        <v/>
      </c>
      <c r="CC110" s="34" t="str">
        <f t="shared" si="175"/>
        <v/>
      </c>
      <c r="CD110" s="34" t="str">
        <f t="shared" si="175"/>
        <v/>
      </c>
      <c r="CE110" s="34" t="str">
        <f t="shared" si="175"/>
        <v/>
      </c>
      <c r="CF110" s="34" t="str">
        <f t="shared" si="175"/>
        <v/>
      </c>
      <c r="CG110" s="34" t="str">
        <f t="shared" si="175"/>
        <v/>
      </c>
      <c r="CH110" s="34" t="str">
        <f t="shared" si="175"/>
        <v/>
      </c>
      <c r="CI110" s="34" t="str">
        <f t="shared" si="175"/>
        <v/>
      </c>
      <c r="CJ110" s="34" t="str">
        <f t="shared" si="175"/>
        <v/>
      </c>
      <c r="CK110" s="34" t="str">
        <f t="shared" si="175"/>
        <v/>
      </c>
      <c r="CL110" s="34" t="str">
        <f t="shared" si="175"/>
        <v/>
      </c>
      <c r="CM110" s="34" t="str">
        <f t="shared" si="175"/>
        <v/>
      </c>
      <c r="CN110" s="34" t="str">
        <f t="shared" si="175"/>
        <v/>
      </c>
      <c r="CO110" s="34" t="str">
        <f t="shared" si="175"/>
        <v/>
      </c>
      <c r="CP110" s="34" t="str">
        <f t="shared" si="175"/>
        <v/>
      </c>
      <c r="CQ110" s="34" t="str">
        <f t="shared" si="175"/>
        <v/>
      </c>
      <c r="CR110" s="34" t="str">
        <f t="shared" si="175"/>
        <v/>
      </c>
      <c r="CS110" s="34" t="str">
        <f t="shared" si="175"/>
        <v/>
      </c>
      <c r="CT110" s="34" t="str">
        <f t="shared" si="175"/>
        <v/>
      </c>
      <c r="CU110" s="34" t="str">
        <f t="shared" si="175"/>
        <v/>
      </c>
      <c r="CV110" s="34" t="str">
        <f>IF(ISNUMBER(outYear),IF(CV109&lt;=0,1,IF(CU109&gt;0,0,IF(-CU109/CV108&gt;0,-CU109/CV108,0))),"")</f>
        <v/>
      </c>
      <c r="CW110" s="34" t="str">
        <f>IF(ISNUMBER(outYear),IF(CW109&lt;=0,1,IF(CV109&gt;0,0,IF(-CV109/CW108&gt;0,-CV109/CW108,0))),"")</f>
        <v/>
      </c>
      <c r="CX110" s="34" t="str">
        <f>IF(ISNUMBER(outYear),IF(CX109&lt;=0,1,IF(CW109&gt;0,0,IF(-CW109/CX108&gt;0,-CW109/CX108,0))),"")</f>
        <v/>
      </c>
      <c r="CY110" s="34" t="str">
        <f>IF(ISNUMBER(outYear),IF(CY109&lt;=0,1,IF(CX109&gt;0,0,IF(-CX109/CY108&gt;0,-CX109/CY108,0))),"")</f>
        <v/>
      </c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</row>
    <row r="111" spans="1:256" s="11" customFormat="1" x14ac:dyDescent="0.2">
      <c r="A111" s="4"/>
      <c r="B111" s="52" t="s">
        <v>82</v>
      </c>
      <c r="C111" s="134"/>
      <c r="D111" s="28" t="str">
        <f>IF(ISNUMBER(outYear),IF(SUM(D110:AG110)&lt;30,SUM(D110:AG110),"&gt;30 years"),"")</f>
        <v>&gt;30 years</v>
      </c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  <c r="CC111" s="30"/>
      <c r="CD111" s="30"/>
      <c r="CE111" s="30"/>
      <c r="CF111" s="30"/>
      <c r="CG111" s="30"/>
      <c r="CH111" s="30"/>
      <c r="CI111" s="30"/>
      <c r="CJ111" s="30"/>
      <c r="CK111" s="30"/>
      <c r="CL111" s="30"/>
      <c r="CM111" s="30"/>
      <c r="CN111" s="30"/>
      <c r="CO111" s="30"/>
      <c r="CP111" s="30"/>
      <c r="CQ111" s="30"/>
      <c r="CR111" s="30"/>
      <c r="CS111" s="30"/>
      <c r="CT111" s="30"/>
      <c r="CU111" s="30"/>
      <c r="CV111" s="30"/>
      <c r="CW111" s="30"/>
      <c r="CX111" s="30"/>
      <c r="CY111" s="30"/>
      <c r="CZ111" s="30"/>
      <c r="DA111" s="30"/>
      <c r="DB111" s="30"/>
      <c r="DC111" s="30"/>
      <c r="DD111" s="30"/>
      <c r="DE111" s="30"/>
      <c r="DF111" s="30"/>
      <c r="DG111" s="30"/>
      <c r="DH111" s="30"/>
      <c r="DI111" s="30"/>
      <c r="DJ111" s="30"/>
      <c r="DK111" s="30"/>
      <c r="DL111" s="30"/>
      <c r="DM111" s="30"/>
      <c r="DN111" s="30"/>
      <c r="DO111" s="30"/>
      <c r="DP111" s="30"/>
      <c r="DQ111" s="30"/>
      <c r="DR111" s="30"/>
      <c r="DS111" s="30"/>
      <c r="DT111" s="30"/>
      <c r="DU111" s="30"/>
      <c r="DV111" s="30"/>
      <c r="DW111" s="30"/>
      <c r="DX111" s="30"/>
      <c r="DY111" s="30"/>
      <c r="DZ111" s="30"/>
      <c r="EA111" s="30"/>
      <c r="EB111" s="30"/>
      <c r="EC111" s="30"/>
      <c r="ED111" s="30"/>
      <c r="EE111" s="30"/>
      <c r="EF111" s="30"/>
      <c r="EG111" s="30"/>
      <c r="EH111" s="30"/>
      <c r="EI111" s="30"/>
      <c r="EJ111" s="30"/>
      <c r="EK111" s="30"/>
      <c r="EL111" s="30"/>
      <c r="EM111" s="30"/>
      <c r="EN111" s="30"/>
      <c r="EO111" s="30"/>
      <c r="EP111" s="30"/>
      <c r="EQ111" s="30"/>
      <c r="ER111" s="30"/>
      <c r="ES111" s="30"/>
      <c r="ET111" s="30"/>
      <c r="EU111" s="30"/>
      <c r="EV111" s="30"/>
      <c r="EW111" s="30"/>
      <c r="EX111" s="30"/>
      <c r="EY111" s="30"/>
      <c r="EZ111" s="30"/>
      <c r="FA111" s="30"/>
      <c r="FB111" s="30"/>
      <c r="FC111" s="30"/>
      <c r="FD111" s="30"/>
      <c r="FE111" s="30"/>
      <c r="FF111" s="30"/>
      <c r="FG111" s="30"/>
      <c r="FH111" s="30"/>
      <c r="FI111" s="30"/>
      <c r="FJ111" s="30"/>
      <c r="FK111" s="30"/>
      <c r="FL111" s="30"/>
      <c r="FM111" s="30"/>
      <c r="FN111" s="30"/>
      <c r="FO111" s="30"/>
      <c r="FP111" s="30"/>
      <c r="FQ111" s="30"/>
      <c r="FR111" s="30"/>
      <c r="FS111" s="30"/>
      <c r="FT111" s="30"/>
      <c r="FU111" s="30"/>
      <c r="FV111" s="30"/>
      <c r="FW111" s="30"/>
      <c r="FX111" s="30"/>
      <c r="FY111" s="30"/>
      <c r="FZ111" s="30"/>
      <c r="GA111" s="30"/>
      <c r="GB111" s="30"/>
      <c r="GC111" s="30"/>
      <c r="GD111" s="30"/>
      <c r="GE111" s="30"/>
      <c r="GF111" s="30"/>
      <c r="GG111" s="30"/>
      <c r="GH111" s="30"/>
      <c r="GI111" s="30"/>
      <c r="GJ111" s="30"/>
      <c r="GK111" s="30"/>
      <c r="GL111" s="30"/>
      <c r="GM111" s="30"/>
      <c r="GN111" s="30"/>
      <c r="GO111" s="30"/>
      <c r="GP111" s="30"/>
      <c r="GQ111" s="30"/>
      <c r="GR111" s="30"/>
      <c r="GS111" s="30"/>
      <c r="GT111" s="30"/>
      <c r="GU111" s="30"/>
      <c r="GV111" s="30"/>
      <c r="GW111" s="30"/>
      <c r="GX111" s="30"/>
      <c r="GY111" s="30"/>
      <c r="GZ111" s="30"/>
      <c r="HA111" s="30"/>
      <c r="HB111" s="30"/>
      <c r="HC111" s="30"/>
      <c r="HD111" s="30"/>
      <c r="HE111" s="30"/>
      <c r="HF111" s="30"/>
      <c r="HG111" s="30"/>
      <c r="HH111" s="30"/>
      <c r="HI111" s="30"/>
      <c r="HJ111" s="30"/>
      <c r="HK111" s="30"/>
      <c r="HL111" s="30"/>
      <c r="HM111" s="30"/>
      <c r="HN111" s="30"/>
      <c r="HO111" s="30"/>
      <c r="HP111" s="30"/>
      <c r="HQ111" s="30"/>
      <c r="HR111" s="30"/>
      <c r="HS111" s="30"/>
      <c r="HT111" s="30"/>
      <c r="HU111" s="30"/>
      <c r="HV111" s="30"/>
      <c r="HW111" s="30"/>
      <c r="HX111" s="30"/>
      <c r="HY111" s="30"/>
      <c r="HZ111" s="30"/>
      <c r="IA111" s="30"/>
      <c r="IB111" s="30"/>
      <c r="IC111" s="30"/>
      <c r="ID111" s="30"/>
      <c r="IE111" s="30"/>
      <c r="IF111" s="30"/>
      <c r="IG111" s="30"/>
      <c r="IH111" s="30"/>
      <c r="II111" s="30"/>
      <c r="IJ111" s="30"/>
      <c r="IK111" s="30"/>
      <c r="IL111" s="30"/>
      <c r="IM111" s="30"/>
      <c r="IN111" s="30"/>
      <c r="IO111" s="30"/>
      <c r="IP111" s="30"/>
      <c r="IQ111" s="30"/>
      <c r="IR111" s="30"/>
      <c r="IS111" s="30"/>
      <c r="IT111" s="30"/>
      <c r="IU111" s="30"/>
      <c r="IV111" s="30"/>
    </row>
    <row r="112" spans="1:256" s="11" customFormat="1" x14ac:dyDescent="0.2">
      <c r="A112" s="4"/>
      <c r="B112" s="38"/>
      <c r="C112" s="135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  <c r="BE112" s="29"/>
      <c r="BF112" s="29"/>
      <c r="BG112" s="29"/>
      <c r="BH112" s="29"/>
      <c r="BI112" s="29"/>
      <c r="BJ112" s="29"/>
      <c r="BK112" s="29"/>
      <c r="BL112" s="29"/>
      <c r="BM112" s="29"/>
      <c r="BN112" s="29"/>
      <c r="BO112" s="29"/>
      <c r="BP112" s="29"/>
      <c r="BQ112" s="29"/>
      <c r="BR112" s="29"/>
      <c r="BS112" s="29"/>
      <c r="BT112" s="29"/>
      <c r="BU112" s="29"/>
      <c r="BV112" s="29"/>
      <c r="BW112" s="29"/>
      <c r="BX112" s="29"/>
      <c r="BY112" s="29"/>
      <c r="BZ112" s="29"/>
      <c r="CA112" s="29"/>
      <c r="CB112" s="29"/>
      <c r="CC112" s="29"/>
      <c r="CD112" s="29"/>
      <c r="CE112" s="29"/>
      <c r="CF112" s="29"/>
      <c r="CG112" s="29"/>
      <c r="CH112" s="29"/>
      <c r="CI112" s="29"/>
      <c r="CJ112" s="29"/>
      <c r="CK112" s="29"/>
      <c r="CL112" s="29"/>
      <c r="CM112" s="29"/>
      <c r="CN112" s="29"/>
      <c r="CO112" s="29"/>
      <c r="CP112" s="29"/>
      <c r="CQ112" s="29"/>
      <c r="CR112" s="29"/>
      <c r="CS112" s="29"/>
      <c r="CT112" s="29"/>
      <c r="CU112" s="29"/>
      <c r="CV112" s="29"/>
      <c r="CW112" s="29"/>
      <c r="CX112" s="29"/>
      <c r="CY112" s="29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</row>
    <row r="113" spans="1:256" s="11" customFormat="1" x14ac:dyDescent="0.2">
      <c r="A113" s="4"/>
      <c r="B113" s="47" t="s">
        <v>88</v>
      </c>
      <c r="C113" s="135"/>
      <c r="D113" s="135"/>
      <c r="E113" s="135"/>
      <c r="F113" s="135"/>
      <c r="G113" s="135"/>
      <c r="H113" s="135"/>
      <c r="I113" s="135"/>
      <c r="J113" s="135"/>
      <c r="K113" s="135"/>
      <c r="L113" s="135"/>
      <c r="M113" s="135"/>
      <c r="N113" s="135"/>
      <c r="O113" s="135"/>
      <c r="P113" s="135"/>
      <c r="Q113" s="135"/>
      <c r="R113" s="135"/>
      <c r="S113" s="135"/>
      <c r="T113" s="135"/>
      <c r="U113" s="135"/>
      <c r="V113" s="135"/>
      <c r="W113" s="135"/>
      <c r="X113" s="135"/>
      <c r="Y113" s="135"/>
      <c r="Z113" s="135"/>
      <c r="AA113" s="135"/>
      <c r="AB113" s="135"/>
      <c r="AC113" s="135"/>
      <c r="AD113" s="135"/>
      <c r="AE113" s="135"/>
      <c r="AF113" s="135"/>
      <c r="AG113" s="135"/>
      <c r="AH113" s="135"/>
      <c r="AI113" s="135"/>
      <c r="AJ113" s="135"/>
      <c r="AK113" s="135"/>
      <c r="AL113" s="135"/>
      <c r="AM113" s="135"/>
      <c r="AN113" s="135"/>
      <c r="AO113" s="135"/>
      <c r="AP113" s="135"/>
      <c r="AQ113" s="135"/>
      <c r="AR113" s="135"/>
      <c r="AS113" s="135"/>
      <c r="AT113" s="135"/>
      <c r="AU113" s="135"/>
      <c r="AV113" s="135"/>
      <c r="AW113" s="135"/>
      <c r="AX113" s="135"/>
      <c r="AY113" s="135"/>
      <c r="AZ113" s="135"/>
      <c r="BA113" s="135"/>
      <c r="BB113" s="135"/>
      <c r="BC113" s="135"/>
      <c r="BD113" s="135"/>
      <c r="BE113" s="135"/>
      <c r="BF113" s="135"/>
      <c r="BG113" s="135"/>
      <c r="BH113" s="135"/>
      <c r="BI113" s="135"/>
      <c r="BJ113" s="135"/>
      <c r="BK113" s="135"/>
      <c r="BL113" s="135"/>
      <c r="BM113" s="135"/>
      <c r="BN113" s="135"/>
      <c r="BO113" s="135"/>
      <c r="BP113" s="135"/>
      <c r="BQ113" s="135"/>
      <c r="BR113" s="135"/>
      <c r="BS113" s="135"/>
      <c r="BT113" s="135"/>
      <c r="BU113" s="135"/>
      <c r="BV113" s="135"/>
      <c r="BW113" s="135"/>
      <c r="BX113" s="135"/>
      <c r="BY113" s="135"/>
      <c r="BZ113" s="135"/>
      <c r="CA113" s="135"/>
      <c r="CB113" s="135"/>
      <c r="CC113" s="135"/>
      <c r="CD113" s="135"/>
      <c r="CE113" s="135"/>
      <c r="CF113" s="135"/>
      <c r="CG113" s="135"/>
      <c r="CH113" s="135"/>
      <c r="CI113" s="135"/>
      <c r="CJ113" s="135"/>
      <c r="CK113" s="135"/>
      <c r="CL113" s="135"/>
      <c r="CM113" s="135"/>
      <c r="CN113" s="135"/>
      <c r="CO113" s="135"/>
      <c r="CP113" s="135"/>
      <c r="CQ113" s="135"/>
      <c r="CR113" s="135"/>
      <c r="CS113" s="135"/>
      <c r="CT113" s="135"/>
      <c r="CU113" s="135"/>
      <c r="CV113" s="135"/>
      <c r="CW113" s="135"/>
      <c r="CX113" s="135"/>
      <c r="CY113" s="135"/>
      <c r="CZ113" s="135"/>
      <c r="DA113" s="135"/>
      <c r="DB113" s="135"/>
      <c r="DC113" s="135"/>
      <c r="DD113" s="135"/>
      <c r="DE113" s="135"/>
      <c r="DF113" s="135"/>
      <c r="DG113" s="135"/>
      <c r="DH113" s="135"/>
      <c r="DI113" s="135"/>
      <c r="DJ113" s="135"/>
      <c r="DK113" s="135"/>
      <c r="DL113" s="135"/>
      <c r="DM113" s="135"/>
      <c r="DN113" s="135"/>
      <c r="DO113" s="135"/>
      <c r="DP113" s="135"/>
      <c r="DQ113" s="135"/>
      <c r="DR113" s="135"/>
      <c r="DS113" s="135"/>
      <c r="DT113" s="135"/>
      <c r="DU113" s="135"/>
      <c r="DV113" s="135"/>
      <c r="DW113" s="135"/>
      <c r="DX113" s="135"/>
      <c r="DY113" s="135"/>
      <c r="DZ113" s="135"/>
      <c r="EA113" s="135"/>
      <c r="EB113" s="135"/>
      <c r="EC113" s="135"/>
      <c r="ED113" s="135"/>
      <c r="EE113" s="135"/>
      <c r="EF113" s="135"/>
      <c r="EG113" s="135"/>
      <c r="EH113" s="135"/>
      <c r="EI113" s="135"/>
      <c r="EJ113" s="135"/>
      <c r="EK113" s="135"/>
      <c r="EL113" s="135"/>
      <c r="EM113" s="135"/>
      <c r="EN113" s="135"/>
      <c r="EO113" s="135"/>
      <c r="EP113" s="135"/>
      <c r="EQ113" s="135"/>
      <c r="ER113" s="135"/>
      <c r="ES113" s="135"/>
      <c r="ET113" s="135"/>
      <c r="EU113" s="135"/>
      <c r="EV113" s="135"/>
      <c r="EW113" s="135"/>
      <c r="EX113" s="135"/>
      <c r="EY113" s="135"/>
      <c r="EZ113" s="135"/>
      <c r="FA113" s="135"/>
      <c r="FB113" s="135"/>
      <c r="FC113" s="135"/>
      <c r="FD113" s="135"/>
      <c r="FE113" s="135"/>
      <c r="FF113" s="135"/>
      <c r="FG113" s="135"/>
      <c r="FH113" s="135"/>
      <c r="FI113" s="135"/>
      <c r="FJ113" s="135"/>
      <c r="FK113" s="135"/>
      <c r="FL113" s="135"/>
      <c r="FM113" s="135"/>
      <c r="FN113" s="135"/>
      <c r="FO113" s="135"/>
      <c r="FP113" s="135"/>
      <c r="FQ113" s="135"/>
      <c r="FR113" s="135"/>
      <c r="FS113" s="135"/>
      <c r="FT113" s="135"/>
      <c r="FU113" s="135"/>
      <c r="FV113" s="135"/>
      <c r="FW113" s="135"/>
      <c r="FX113" s="135"/>
      <c r="FY113" s="135"/>
      <c r="FZ113" s="135"/>
      <c r="GA113" s="135"/>
      <c r="GB113" s="135"/>
      <c r="GC113" s="135"/>
      <c r="GD113" s="135"/>
      <c r="GE113" s="135"/>
      <c r="GF113" s="135"/>
      <c r="GG113" s="135"/>
      <c r="GH113" s="135"/>
      <c r="GI113" s="135"/>
      <c r="GJ113" s="135"/>
      <c r="GK113" s="135"/>
      <c r="GL113" s="135"/>
      <c r="GM113" s="135"/>
      <c r="GN113" s="135"/>
      <c r="GO113" s="135"/>
      <c r="GP113" s="135"/>
      <c r="GQ113" s="135"/>
      <c r="GR113" s="135"/>
      <c r="GS113" s="135"/>
      <c r="GT113" s="135"/>
      <c r="GU113" s="135"/>
      <c r="GV113" s="135"/>
      <c r="GW113" s="135"/>
      <c r="GX113" s="135"/>
      <c r="GY113" s="135"/>
      <c r="GZ113" s="135"/>
      <c r="HA113" s="135"/>
      <c r="HB113" s="135"/>
      <c r="HC113" s="135"/>
      <c r="HD113" s="135"/>
      <c r="HE113" s="135"/>
      <c r="HF113" s="135"/>
      <c r="HG113" s="135"/>
      <c r="HH113" s="135"/>
      <c r="HI113" s="135"/>
      <c r="HJ113" s="135"/>
      <c r="HK113" s="135"/>
      <c r="HL113" s="135"/>
      <c r="HM113" s="135"/>
      <c r="HN113" s="135"/>
      <c r="HO113" s="135"/>
      <c r="HP113" s="135"/>
      <c r="HQ113" s="135"/>
      <c r="HR113" s="135"/>
      <c r="HS113" s="135"/>
      <c r="HT113" s="135"/>
      <c r="HU113" s="135"/>
      <c r="HV113" s="135"/>
      <c r="HW113" s="135"/>
      <c r="HX113" s="135"/>
      <c r="HY113" s="135"/>
      <c r="HZ113" s="135"/>
      <c r="IA113" s="135"/>
      <c r="IB113" s="135"/>
      <c r="IC113" s="135"/>
      <c r="ID113" s="135"/>
      <c r="IE113" s="135"/>
      <c r="IF113" s="135"/>
      <c r="IG113" s="135"/>
      <c r="IH113" s="135"/>
      <c r="II113" s="135"/>
      <c r="IJ113" s="135"/>
      <c r="IK113" s="135"/>
      <c r="IL113" s="135"/>
      <c r="IM113" s="135"/>
      <c r="IN113" s="135"/>
      <c r="IO113" s="135"/>
      <c r="IP113" s="135"/>
      <c r="IQ113" s="135"/>
      <c r="IR113" s="135"/>
      <c r="IS113" s="135"/>
      <c r="IT113" s="135"/>
      <c r="IU113" s="135"/>
      <c r="IV113" s="135"/>
    </row>
    <row r="114" spans="1:256" s="11" customFormat="1" x14ac:dyDescent="0.2">
      <c r="A114" s="4"/>
      <c r="B114" s="46" t="s">
        <v>85</v>
      </c>
      <c r="C114" s="133">
        <f>IF(ISNUMBER(outYear),-(outLoanAmount+outFirstCost),"")</f>
        <v>-27568.959999999999</v>
      </c>
      <c r="D114" s="34">
        <f t="shared" ref="D114:AI114" si="176">IF(ISNUMBER(outYear),D103+(1-outEffectiveTaxRate)*D43+D44+D38+D40*outEffectiveTaxRate,"")</f>
        <v>15470.687999999998</v>
      </c>
      <c r="E114" s="34">
        <f t="shared" si="176"/>
        <v>1.7763568394002505E-13</v>
      </c>
      <c r="F114" s="34">
        <f t="shared" si="176"/>
        <v>9.2370555648813024E-14</v>
      </c>
      <c r="G114" s="34">
        <f t="shared" si="176"/>
        <v>2.1316282072803006E-14</v>
      </c>
      <c r="H114" s="34">
        <f t="shared" si="176"/>
        <v>-3.2684965844964609E-13</v>
      </c>
      <c r="I114" s="34">
        <f t="shared" si="176"/>
        <v>-4.4053649617126212E-13</v>
      </c>
      <c r="J114" s="34">
        <f t="shared" si="176"/>
        <v>-2.1316282072803006E-14</v>
      </c>
      <c r="K114" s="34">
        <f t="shared" si="176"/>
        <v>4.2632564145606011E-13</v>
      </c>
      <c r="L114" s="34">
        <f t="shared" si="176"/>
        <v>-1.4921397450962104E-13</v>
      </c>
      <c r="M114" s="34">
        <f t="shared" si="176"/>
        <v>-1.5631940186722204E-13</v>
      </c>
      <c r="N114" s="34">
        <f t="shared" si="176"/>
        <v>-4.8316906031686813E-13</v>
      </c>
      <c r="O114" s="34">
        <f t="shared" si="176"/>
        <v>-3.1263880373444408E-13</v>
      </c>
      <c r="P114" s="34">
        <f t="shared" si="176"/>
        <v>-2.8421709430404007E-13</v>
      </c>
      <c r="Q114" s="34">
        <f t="shared" si="176"/>
        <v>-2.8421709430404007E-13</v>
      </c>
      <c r="R114" s="34">
        <f t="shared" si="176"/>
        <v>-1.5631940186722204E-13</v>
      </c>
      <c r="S114" s="34">
        <f t="shared" si="176"/>
        <v>3.5527136788005009E-13</v>
      </c>
      <c r="T114" s="34">
        <f t="shared" si="176"/>
        <v>-2.8421709430404007E-14</v>
      </c>
      <c r="U114" s="34">
        <f t="shared" si="176"/>
        <v>1.7053025658242404E-13</v>
      </c>
      <c r="V114" s="34">
        <f t="shared" si="176"/>
        <v>-5.9685589803848416E-13</v>
      </c>
      <c r="W114" s="34">
        <f t="shared" si="176"/>
        <v>-1.9895196601282805E-13</v>
      </c>
      <c r="X114" s="34">
        <f t="shared" si="176"/>
        <v>1.2789769243681803E-13</v>
      </c>
      <c r="Y114" s="34">
        <f t="shared" si="176"/>
        <v>6.2527760746888816E-13</v>
      </c>
      <c r="Z114" s="34">
        <f t="shared" si="176"/>
        <v>8.5265128291212022E-14</v>
      </c>
      <c r="AA114" s="34">
        <f t="shared" si="176"/>
        <v>-2.4158453015843406E-13</v>
      </c>
      <c r="AB114" s="34">
        <f t="shared" si="176"/>
        <v>-3.1263880373444408E-13</v>
      </c>
      <c r="AC114" s="34">
        <f t="shared" si="176"/>
        <v>-1.4210854715202004E-14</v>
      </c>
      <c r="AD114" s="34">
        <f t="shared" si="176"/>
        <v>-1.4210854715202004E-14</v>
      </c>
      <c r="AE114" s="34">
        <f t="shared" si="176"/>
        <v>2.2737367544323206E-13</v>
      </c>
      <c r="AF114" s="34">
        <f t="shared" si="176"/>
        <v>2.2737367544323206E-13</v>
      </c>
      <c r="AG114" s="34">
        <f t="shared" si="176"/>
        <v>1.1368683772161603E-13</v>
      </c>
      <c r="AH114" s="34" t="str">
        <f t="shared" si="176"/>
        <v/>
      </c>
      <c r="AI114" s="34" t="str">
        <f t="shared" si="176"/>
        <v/>
      </c>
      <c r="AJ114" s="34" t="str">
        <f t="shared" ref="AJ114:BO114" si="177">IF(ISNUMBER(outYear),AJ103+(1-outEffectiveTaxRate)*AJ43+AJ44+AJ38+AJ40*outEffectiveTaxRate,"")</f>
        <v/>
      </c>
      <c r="AK114" s="34" t="str">
        <f t="shared" si="177"/>
        <v/>
      </c>
      <c r="AL114" s="34" t="str">
        <f t="shared" si="177"/>
        <v/>
      </c>
      <c r="AM114" s="34" t="str">
        <f t="shared" si="177"/>
        <v/>
      </c>
      <c r="AN114" s="34" t="str">
        <f t="shared" si="177"/>
        <v/>
      </c>
      <c r="AO114" s="34" t="str">
        <f t="shared" si="177"/>
        <v/>
      </c>
      <c r="AP114" s="34" t="str">
        <f t="shared" si="177"/>
        <v/>
      </c>
      <c r="AQ114" s="34" t="str">
        <f t="shared" si="177"/>
        <v/>
      </c>
      <c r="AR114" s="34" t="str">
        <f t="shared" si="177"/>
        <v/>
      </c>
      <c r="AS114" s="34" t="str">
        <f t="shared" si="177"/>
        <v/>
      </c>
      <c r="AT114" s="34" t="str">
        <f t="shared" si="177"/>
        <v/>
      </c>
      <c r="AU114" s="34" t="str">
        <f t="shared" si="177"/>
        <v/>
      </c>
      <c r="AV114" s="34" t="str">
        <f t="shared" si="177"/>
        <v/>
      </c>
      <c r="AW114" s="34" t="str">
        <f t="shared" si="177"/>
        <v/>
      </c>
      <c r="AX114" s="34" t="str">
        <f t="shared" si="177"/>
        <v/>
      </c>
      <c r="AY114" s="34" t="str">
        <f t="shared" si="177"/>
        <v/>
      </c>
      <c r="AZ114" s="34" t="str">
        <f t="shared" si="177"/>
        <v/>
      </c>
      <c r="BA114" s="34" t="str">
        <f t="shared" si="177"/>
        <v/>
      </c>
      <c r="BB114" s="34" t="str">
        <f t="shared" si="177"/>
        <v/>
      </c>
      <c r="BC114" s="34" t="str">
        <f t="shared" si="177"/>
        <v/>
      </c>
      <c r="BD114" s="34" t="str">
        <f t="shared" si="177"/>
        <v/>
      </c>
      <c r="BE114" s="34" t="str">
        <f t="shared" si="177"/>
        <v/>
      </c>
      <c r="BF114" s="34" t="str">
        <f t="shared" si="177"/>
        <v/>
      </c>
      <c r="BG114" s="34" t="str">
        <f t="shared" si="177"/>
        <v/>
      </c>
      <c r="BH114" s="34" t="str">
        <f t="shared" si="177"/>
        <v/>
      </c>
      <c r="BI114" s="34" t="str">
        <f t="shared" si="177"/>
        <v/>
      </c>
      <c r="BJ114" s="34" t="str">
        <f t="shared" si="177"/>
        <v/>
      </c>
      <c r="BK114" s="34" t="str">
        <f t="shared" si="177"/>
        <v/>
      </c>
      <c r="BL114" s="34" t="str">
        <f t="shared" si="177"/>
        <v/>
      </c>
      <c r="BM114" s="34" t="str">
        <f t="shared" si="177"/>
        <v/>
      </c>
      <c r="BN114" s="34" t="str">
        <f t="shared" si="177"/>
        <v/>
      </c>
      <c r="BO114" s="34" t="str">
        <f t="shared" si="177"/>
        <v/>
      </c>
      <c r="BP114" s="34" t="str">
        <f t="shared" ref="BP114:CY114" si="178">IF(ISNUMBER(outYear),BP103+(1-outEffectiveTaxRate)*BP43+BP44+BP38+BP40*outEffectiveTaxRate,"")</f>
        <v/>
      </c>
      <c r="BQ114" s="34" t="str">
        <f t="shared" si="178"/>
        <v/>
      </c>
      <c r="BR114" s="34" t="str">
        <f t="shared" si="178"/>
        <v/>
      </c>
      <c r="BS114" s="34" t="str">
        <f t="shared" si="178"/>
        <v/>
      </c>
      <c r="BT114" s="34" t="str">
        <f t="shared" si="178"/>
        <v/>
      </c>
      <c r="BU114" s="34" t="str">
        <f t="shared" si="178"/>
        <v/>
      </c>
      <c r="BV114" s="34" t="str">
        <f t="shared" si="178"/>
        <v/>
      </c>
      <c r="BW114" s="34" t="str">
        <f t="shared" si="178"/>
        <v/>
      </c>
      <c r="BX114" s="34" t="str">
        <f t="shared" si="178"/>
        <v/>
      </c>
      <c r="BY114" s="34" t="str">
        <f t="shared" si="178"/>
        <v/>
      </c>
      <c r="BZ114" s="34" t="str">
        <f t="shared" si="178"/>
        <v/>
      </c>
      <c r="CA114" s="34" t="str">
        <f t="shared" si="178"/>
        <v/>
      </c>
      <c r="CB114" s="34" t="str">
        <f t="shared" si="178"/>
        <v/>
      </c>
      <c r="CC114" s="34" t="str">
        <f t="shared" si="178"/>
        <v/>
      </c>
      <c r="CD114" s="34" t="str">
        <f t="shared" si="178"/>
        <v/>
      </c>
      <c r="CE114" s="34" t="str">
        <f t="shared" si="178"/>
        <v/>
      </c>
      <c r="CF114" s="34" t="str">
        <f t="shared" si="178"/>
        <v/>
      </c>
      <c r="CG114" s="34" t="str">
        <f t="shared" si="178"/>
        <v/>
      </c>
      <c r="CH114" s="34" t="str">
        <f t="shared" si="178"/>
        <v/>
      </c>
      <c r="CI114" s="34" t="str">
        <f t="shared" si="178"/>
        <v/>
      </c>
      <c r="CJ114" s="34" t="str">
        <f t="shared" si="178"/>
        <v/>
      </c>
      <c r="CK114" s="34" t="str">
        <f t="shared" si="178"/>
        <v/>
      </c>
      <c r="CL114" s="34" t="str">
        <f t="shared" si="178"/>
        <v/>
      </c>
      <c r="CM114" s="34" t="str">
        <f t="shared" si="178"/>
        <v/>
      </c>
      <c r="CN114" s="34" t="str">
        <f t="shared" si="178"/>
        <v/>
      </c>
      <c r="CO114" s="34" t="str">
        <f t="shared" si="178"/>
        <v/>
      </c>
      <c r="CP114" s="34" t="str">
        <f t="shared" si="178"/>
        <v/>
      </c>
      <c r="CQ114" s="34" t="str">
        <f t="shared" si="178"/>
        <v/>
      </c>
      <c r="CR114" s="34" t="str">
        <f t="shared" si="178"/>
        <v/>
      </c>
      <c r="CS114" s="34" t="str">
        <f t="shared" si="178"/>
        <v/>
      </c>
      <c r="CT114" s="34" t="str">
        <f t="shared" si="178"/>
        <v/>
      </c>
      <c r="CU114" s="34" t="str">
        <f t="shared" si="178"/>
        <v/>
      </c>
      <c r="CV114" s="34" t="str">
        <f t="shared" si="178"/>
        <v/>
      </c>
      <c r="CW114" s="34" t="str">
        <f t="shared" si="178"/>
        <v/>
      </c>
      <c r="CX114" s="34" t="str">
        <f t="shared" si="178"/>
        <v/>
      </c>
      <c r="CY114" s="34" t="str">
        <f t="shared" si="178"/>
        <v/>
      </c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</row>
    <row r="115" spans="1:256" s="11" customFormat="1" x14ac:dyDescent="0.2">
      <c r="A115" s="4"/>
      <c r="B115" s="46" t="s">
        <v>86</v>
      </c>
      <c r="C115" s="133">
        <f>IF(ISNUMBER(outYear),C114,"")</f>
        <v>-27568.959999999999</v>
      </c>
      <c r="D115" s="34">
        <f t="shared" ref="D115:AI115" si="179">IF(ISNUMBER(outYear),+C115+D114,"")</f>
        <v>-12098.272000000001</v>
      </c>
      <c r="E115" s="34">
        <f t="shared" si="179"/>
        <v>-12098.272000000001</v>
      </c>
      <c r="F115" s="34">
        <f t="shared" si="179"/>
        <v>-12098.272000000001</v>
      </c>
      <c r="G115" s="34">
        <f t="shared" si="179"/>
        <v>-12098.272000000001</v>
      </c>
      <c r="H115" s="34">
        <f t="shared" si="179"/>
        <v>-12098.272000000001</v>
      </c>
      <c r="I115" s="34">
        <f t="shared" si="179"/>
        <v>-12098.272000000001</v>
      </c>
      <c r="J115" s="34">
        <f t="shared" si="179"/>
        <v>-12098.272000000001</v>
      </c>
      <c r="K115" s="34">
        <f t="shared" si="179"/>
        <v>-12098.272000000001</v>
      </c>
      <c r="L115" s="34">
        <f t="shared" si="179"/>
        <v>-12098.272000000001</v>
      </c>
      <c r="M115" s="34">
        <f t="shared" si="179"/>
        <v>-12098.272000000001</v>
      </c>
      <c r="N115" s="34">
        <f t="shared" si="179"/>
        <v>-12098.272000000001</v>
      </c>
      <c r="O115" s="34">
        <f t="shared" si="179"/>
        <v>-12098.272000000001</v>
      </c>
      <c r="P115" s="34">
        <f t="shared" si="179"/>
        <v>-12098.272000000001</v>
      </c>
      <c r="Q115" s="34">
        <f t="shared" si="179"/>
        <v>-12098.272000000001</v>
      </c>
      <c r="R115" s="34">
        <f t="shared" si="179"/>
        <v>-12098.272000000001</v>
      </c>
      <c r="S115" s="34">
        <f t="shared" si="179"/>
        <v>-12098.272000000001</v>
      </c>
      <c r="T115" s="34">
        <f t="shared" si="179"/>
        <v>-12098.272000000001</v>
      </c>
      <c r="U115" s="34">
        <f t="shared" si="179"/>
        <v>-12098.272000000001</v>
      </c>
      <c r="V115" s="34">
        <f t="shared" si="179"/>
        <v>-12098.272000000001</v>
      </c>
      <c r="W115" s="34">
        <f t="shared" si="179"/>
        <v>-12098.272000000001</v>
      </c>
      <c r="X115" s="34">
        <f t="shared" si="179"/>
        <v>-12098.272000000001</v>
      </c>
      <c r="Y115" s="34">
        <f t="shared" si="179"/>
        <v>-12098.272000000001</v>
      </c>
      <c r="Z115" s="34">
        <f t="shared" si="179"/>
        <v>-12098.272000000001</v>
      </c>
      <c r="AA115" s="34">
        <f t="shared" si="179"/>
        <v>-12098.272000000001</v>
      </c>
      <c r="AB115" s="34">
        <f t="shared" si="179"/>
        <v>-12098.272000000001</v>
      </c>
      <c r="AC115" s="34">
        <f t="shared" si="179"/>
        <v>-12098.272000000001</v>
      </c>
      <c r="AD115" s="34">
        <f t="shared" si="179"/>
        <v>-12098.272000000001</v>
      </c>
      <c r="AE115" s="34">
        <f t="shared" si="179"/>
        <v>-12098.272000000001</v>
      </c>
      <c r="AF115" s="34">
        <f t="shared" si="179"/>
        <v>-12098.272000000001</v>
      </c>
      <c r="AG115" s="34">
        <f t="shared" si="179"/>
        <v>-12098.272000000001</v>
      </c>
      <c r="AH115" s="34" t="str">
        <f t="shared" si="179"/>
        <v/>
      </c>
      <c r="AI115" s="34" t="str">
        <f t="shared" si="179"/>
        <v/>
      </c>
      <c r="AJ115" s="34" t="str">
        <f t="shared" ref="AJ115:BO115" si="180">IF(ISNUMBER(outYear),+AI115+AJ114,"")</f>
        <v/>
      </c>
      <c r="AK115" s="34" t="str">
        <f t="shared" si="180"/>
        <v/>
      </c>
      <c r="AL115" s="34" t="str">
        <f t="shared" si="180"/>
        <v/>
      </c>
      <c r="AM115" s="34" t="str">
        <f t="shared" si="180"/>
        <v/>
      </c>
      <c r="AN115" s="34" t="str">
        <f t="shared" si="180"/>
        <v/>
      </c>
      <c r="AO115" s="34" t="str">
        <f t="shared" si="180"/>
        <v/>
      </c>
      <c r="AP115" s="34" t="str">
        <f t="shared" si="180"/>
        <v/>
      </c>
      <c r="AQ115" s="34" t="str">
        <f t="shared" si="180"/>
        <v/>
      </c>
      <c r="AR115" s="34" t="str">
        <f t="shared" si="180"/>
        <v/>
      </c>
      <c r="AS115" s="34" t="str">
        <f t="shared" si="180"/>
        <v/>
      </c>
      <c r="AT115" s="34" t="str">
        <f t="shared" si="180"/>
        <v/>
      </c>
      <c r="AU115" s="34" t="str">
        <f t="shared" si="180"/>
        <v/>
      </c>
      <c r="AV115" s="34" t="str">
        <f t="shared" si="180"/>
        <v/>
      </c>
      <c r="AW115" s="34" t="str">
        <f t="shared" si="180"/>
        <v/>
      </c>
      <c r="AX115" s="34" t="str">
        <f t="shared" si="180"/>
        <v/>
      </c>
      <c r="AY115" s="34" t="str">
        <f t="shared" si="180"/>
        <v/>
      </c>
      <c r="AZ115" s="34" t="str">
        <f t="shared" si="180"/>
        <v/>
      </c>
      <c r="BA115" s="34" t="str">
        <f t="shared" si="180"/>
        <v/>
      </c>
      <c r="BB115" s="34" t="str">
        <f t="shared" si="180"/>
        <v/>
      </c>
      <c r="BC115" s="34" t="str">
        <f t="shared" si="180"/>
        <v/>
      </c>
      <c r="BD115" s="34" t="str">
        <f t="shared" si="180"/>
        <v/>
      </c>
      <c r="BE115" s="34" t="str">
        <f t="shared" si="180"/>
        <v/>
      </c>
      <c r="BF115" s="34" t="str">
        <f t="shared" si="180"/>
        <v/>
      </c>
      <c r="BG115" s="34" t="str">
        <f t="shared" si="180"/>
        <v/>
      </c>
      <c r="BH115" s="34" t="str">
        <f t="shared" si="180"/>
        <v/>
      </c>
      <c r="BI115" s="34" t="str">
        <f t="shared" si="180"/>
        <v/>
      </c>
      <c r="BJ115" s="34" t="str">
        <f t="shared" si="180"/>
        <v/>
      </c>
      <c r="BK115" s="34" t="str">
        <f t="shared" si="180"/>
        <v/>
      </c>
      <c r="BL115" s="34" t="str">
        <f t="shared" si="180"/>
        <v/>
      </c>
      <c r="BM115" s="34" t="str">
        <f t="shared" si="180"/>
        <v/>
      </c>
      <c r="BN115" s="34" t="str">
        <f t="shared" si="180"/>
        <v/>
      </c>
      <c r="BO115" s="34" t="str">
        <f t="shared" si="180"/>
        <v/>
      </c>
      <c r="BP115" s="34" t="str">
        <f t="shared" ref="BP115:CU115" si="181">IF(ISNUMBER(outYear),+BO115+BP114,"")</f>
        <v/>
      </c>
      <c r="BQ115" s="34" t="str">
        <f t="shared" si="181"/>
        <v/>
      </c>
      <c r="BR115" s="34" t="str">
        <f t="shared" si="181"/>
        <v/>
      </c>
      <c r="BS115" s="34" t="str">
        <f t="shared" si="181"/>
        <v/>
      </c>
      <c r="BT115" s="34" t="str">
        <f t="shared" si="181"/>
        <v/>
      </c>
      <c r="BU115" s="34" t="str">
        <f t="shared" si="181"/>
        <v/>
      </c>
      <c r="BV115" s="34" t="str">
        <f t="shared" si="181"/>
        <v/>
      </c>
      <c r="BW115" s="34" t="str">
        <f t="shared" si="181"/>
        <v/>
      </c>
      <c r="BX115" s="34" t="str">
        <f t="shared" si="181"/>
        <v/>
      </c>
      <c r="BY115" s="34" t="str">
        <f t="shared" si="181"/>
        <v/>
      </c>
      <c r="BZ115" s="34" t="str">
        <f t="shared" si="181"/>
        <v/>
      </c>
      <c r="CA115" s="34" t="str">
        <f t="shared" si="181"/>
        <v/>
      </c>
      <c r="CB115" s="34" t="str">
        <f t="shared" si="181"/>
        <v/>
      </c>
      <c r="CC115" s="34" t="str">
        <f t="shared" si="181"/>
        <v/>
      </c>
      <c r="CD115" s="34" t="str">
        <f t="shared" si="181"/>
        <v/>
      </c>
      <c r="CE115" s="34" t="str">
        <f t="shared" si="181"/>
        <v/>
      </c>
      <c r="CF115" s="34" t="str">
        <f t="shared" si="181"/>
        <v/>
      </c>
      <c r="CG115" s="34" t="str">
        <f t="shared" si="181"/>
        <v/>
      </c>
      <c r="CH115" s="34" t="str">
        <f t="shared" si="181"/>
        <v/>
      </c>
      <c r="CI115" s="34" t="str">
        <f t="shared" si="181"/>
        <v/>
      </c>
      <c r="CJ115" s="34" t="str">
        <f t="shared" si="181"/>
        <v/>
      </c>
      <c r="CK115" s="34" t="str">
        <f t="shared" si="181"/>
        <v/>
      </c>
      <c r="CL115" s="34" t="str">
        <f t="shared" si="181"/>
        <v/>
      </c>
      <c r="CM115" s="34" t="str">
        <f t="shared" si="181"/>
        <v/>
      </c>
      <c r="CN115" s="34" t="str">
        <f t="shared" si="181"/>
        <v/>
      </c>
      <c r="CO115" s="34" t="str">
        <f t="shared" si="181"/>
        <v/>
      </c>
      <c r="CP115" s="34" t="str">
        <f t="shared" si="181"/>
        <v/>
      </c>
      <c r="CQ115" s="34" t="str">
        <f t="shared" si="181"/>
        <v/>
      </c>
      <c r="CR115" s="34" t="str">
        <f t="shared" si="181"/>
        <v/>
      </c>
      <c r="CS115" s="34" t="str">
        <f t="shared" si="181"/>
        <v/>
      </c>
      <c r="CT115" s="34" t="str">
        <f t="shared" si="181"/>
        <v/>
      </c>
      <c r="CU115" s="34" t="str">
        <f t="shared" si="181"/>
        <v/>
      </c>
      <c r="CV115" s="34" t="str">
        <f>IF(ISNUMBER(outYear),+CU115+CV114,"")</f>
        <v/>
      </c>
      <c r="CW115" s="34" t="str">
        <f>IF(ISNUMBER(outYear),+CV115+CW114,"")</f>
        <v/>
      </c>
      <c r="CX115" s="34" t="str">
        <f>IF(ISNUMBER(outYear),+CW115+CX114,"")</f>
        <v/>
      </c>
      <c r="CY115" s="34" t="str">
        <f>IF(ISNUMBER(outYear),+CX115+CY114,"")</f>
        <v/>
      </c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</row>
    <row r="116" spans="1:256" s="11" customFormat="1" x14ac:dyDescent="0.2">
      <c r="A116" s="4"/>
      <c r="B116" s="46" t="s">
        <v>110</v>
      </c>
      <c r="C116" s="133"/>
      <c r="D116" s="34">
        <f t="shared" ref="D116:AI116" si="182">IF(ISNUMBER(outYear),IF(D115&lt;=0,1,IF(C115&gt;0,0,IF(-C115/D114&gt;0,-C115/D114,0))),"")</f>
        <v>1</v>
      </c>
      <c r="E116" s="34">
        <f t="shared" si="182"/>
        <v>1</v>
      </c>
      <c r="F116" s="34">
        <f t="shared" si="182"/>
        <v>1</v>
      </c>
      <c r="G116" s="34">
        <f t="shared" si="182"/>
        <v>1</v>
      </c>
      <c r="H116" s="34">
        <f t="shared" si="182"/>
        <v>1</v>
      </c>
      <c r="I116" s="34">
        <f t="shared" si="182"/>
        <v>1</v>
      </c>
      <c r="J116" s="34">
        <f t="shared" si="182"/>
        <v>1</v>
      </c>
      <c r="K116" s="34">
        <f t="shared" si="182"/>
        <v>1</v>
      </c>
      <c r="L116" s="34">
        <f t="shared" si="182"/>
        <v>1</v>
      </c>
      <c r="M116" s="34">
        <f t="shared" si="182"/>
        <v>1</v>
      </c>
      <c r="N116" s="34">
        <f t="shared" si="182"/>
        <v>1</v>
      </c>
      <c r="O116" s="34">
        <f t="shared" si="182"/>
        <v>1</v>
      </c>
      <c r="P116" s="34">
        <f t="shared" si="182"/>
        <v>1</v>
      </c>
      <c r="Q116" s="34">
        <f t="shared" si="182"/>
        <v>1</v>
      </c>
      <c r="R116" s="34">
        <f t="shared" si="182"/>
        <v>1</v>
      </c>
      <c r="S116" s="34">
        <f t="shared" si="182"/>
        <v>1</v>
      </c>
      <c r="T116" s="34">
        <f t="shared" si="182"/>
        <v>1</v>
      </c>
      <c r="U116" s="34">
        <f t="shared" si="182"/>
        <v>1</v>
      </c>
      <c r="V116" s="34">
        <f t="shared" si="182"/>
        <v>1</v>
      </c>
      <c r="W116" s="34">
        <f t="shared" si="182"/>
        <v>1</v>
      </c>
      <c r="X116" s="34">
        <f t="shared" si="182"/>
        <v>1</v>
      </c>
      <c r="Y116" s="34">
        <f t="shared" si="182"/>
        <v>1</v>
      </c>
      <c r="Z116" s="34">
        <f t="shared" si="182"/>
        <v>1</v>
      </c>
      <c r="AA116" s="34">
        <f t="shared" si="182"/>
        <v>1</v>
      </c>
      <c r="AB116" s="34">
        <f t="shared" si="182"/>
        <v>1</v>
      </c>
      <c r="AC116" s="34">
        <f t="shared" si="182"/>
        <v>1</v>
      </c>
      <c r="AD116" s="34">
        <f t="shared" si="182"/>
        <v>1</v>
      </c>
      <c r="AE116" s="34">
        <f t="shared" si="182"/>
        <v>1</v>
      </c>
      <c r="AF116" s="34">
        <f t="shared" si="182"/>
        <v>1</v>
      </c>
      <c r="AG116" s="34">
        <f t="shared" si="182"/>
        <v>1</v>
      </c>
      <c r="AH116" s="34" t="str">
        <f t="shared" si="182"/>
        <v/>
      </c>
      <c r="AI116" s="34" t="str">
        <f t="shared" si="182"/>
        <v/>
      </c>
      <c r="AJ116" s="34" t="str">
        <f t="shared" ref="AJ116:BO116" si="183">IF(ISNUMBER(outYear),IF(AJ115&lt;=0,1,IF(AI115&gt;0,0,IF(-AI115/AJ114&gt;0,-AI115/AJ114,0))),"")</f>
        <v/>
      </c>
      <c r="AK116" s="34" t="str">
        <f t="shared" si="183"/>
        <v/>
      </c>
      <c r="AL116" s="34" t="str">
        <f t="shared" si="183"/>
        <v/>
      </c>
      <c r="AM116" s="34" t="str">
        <f t="shared" si="183"/>
        <v/>
      </c>
      <c r="AN116" s="34" t="str">
        <f t="shared" si="183"/>
        <v/>
      </c>
      <c r="AO116" s="34" t="str">
        <f t="shared" si="183"/>
        <v/>
      </c>
      <c r="AP116" s="34" t="str">
        <f t="shared" si="183"/>
        <v/>
      </c>
      <c r="AQ116" s="34" t="str">
        <f t="shared" si="183"/>
        <v/>
      </c>
      <c r="AR116" s="34" t="str">
        <f t="shared" si="183"/>
        <v/>
      </c>
      <c r="AS116" s="34" t="str">
        <f t="shared" si="183"/>
        <v/>
      </c>
      <c r="AT116" s="34" t="str">
        <f t="shared" si="183"/>
        <v/>
      </c>
      <c r="AU116" s="34" t="str">
        <f t="shared" si="183"/>
        <v/>
      </c>
      <c r="AV116" s="34" t="str">
        <f t="shared" si="183"/>
        <v/>
      </c>
      <c r="AW116" s="34" t="str">
        <f t="shared" si="183"/>
        <v/>
      </c>
      <c r="AX116" s="34" t="str">
        <f t="shared" si="183"/>
        <v/>
      </c>
      <c r="AY116" s="34" t="str">
        <f t="shared" si="183"/>
        <v/>
      </c>
      <c r="AZ116" s="34" t="str">
        <f t="shared" si="183"/>
        <v/>
      </c>
      <c r="BA116" s="34" t="str">
        <f t="shared" si="183"/>
        <v/>
      </c>
      <c r="BB116" s="34" t="str">
        <f t="shared" si="183"/>
        <v/>
      </c>
      <c r="BC116" s="34" t="str">
        <f t="shared" si="183"/>
        <v/>
      </c>
      <c r="BD116" s="34" t="str">
        <f t="shared" si="183"/>
        <v/>
      </c>
      <c r="BE116" s="34" t="str">
        <f t="shared" si="183"/>
        <v/>
      </c>
      <c r="BF116" s="34" t="str">
        <f t="shared" si="183"/>
        <v/>
      </c>
      <c r="BG116" s="34" t="str">
        <f t="shared" si="183"/>
        <v/>
      </c>
      <c r="BH116" s="34" t="str">
        <f t="shared" si="183"/>
        <v/>
      </c>
      <c r="BI116" s="34" t="str">
        <f t="shared" si="183"/>
        <v/>
      </c>
      <c r="BJ116" s="34" t="str">
        <f t="shared" si="183"/>
        <v/>
      </c>
      <c r="BK116" s="34" t="str">
        <f t="shared" si="183"/>
        <v/>
      </c>
      <c r="BL116" s="34" t="str">
        <f t="shared" si="183"/>
        <v/>
      </c>
      <c r="BM116" s="34" t="str">
        <f t="shared" si="183"/>
        <v/>
      </c>
      <c r="BN116" s="34" t="str">
        <f t="shared" si="183"/>
        <v/>
      </c>
      <c r="BO116" s="34" t="str">
        <f t="shared" si="183"/>
        <v/>
      </c>
      <c r="BP116" s="34" t="str">
        <f t="shared" ref="BP116:CU116" si="184">IF(ISNUMBER(outYear),IF(BP115&lt;=0,1,IF(BO115&gt;0,0,IF(-BO115/BP114&gt;0,-BO115/BP114,0))),"")</f>
        <v/>
      </c>
      <c r="BQ116" s="34" t="str">
        <f t="shared" si="184"/>
        <v/>
      </c>
      <c r="BR116" s="34" t="str">
        <f t="shared" si="184"/>
        <v/>
      </c>
      <c r="BS116" s="34" t="str">
        <f t="shared" si="184"/>
        <v/>
      </c>
      <c r="BT116" s="34" t="str">
        <f t="shared" si="184"/>
        <v/>
      </c>
      <c r="BU116" s="34" t="str">
        <f t="shared" si="184"/>
        <v/>
      </c>
      <c r="BV116" s="34" t="str">
        <f t="shared" si="184"/>
        <v/>
      </c>
      <c r="BW116" s="34" t="str">
        <f t="shared" si="184"/>
        <v/>
      </c>
      <c r="BX116" s="34" t="str">
        <f t="shared" si="184"/>
        <v/>
      </c>
      <c r="BY116" s="34" t="str">
        <f t="shared" si="184"/>
        <v/>
      </c>
      <c r="BZ116" s="34" t="str">
        <f t="shared" si="184"/>
        <v/>
      </c>
      <c r="CA116" s="34" t="str">
        <f t="shared" si="184"/>
        <v/>
      </c>
      <c r="CB116" s="34" t="str">
        <f t="shared" si="184"/>
        <v/>
      </c>
      <c r="CC116" s="34" t="str">
        <f t="shared" si="184"/>
        <v/>
      </c>
      <c r="CD116" s="34" t="str">
        <f t="shared" si="184"/>
        <v/>
      </c>
      <c r="CE116" s="34" t="str">
        <f t="shared" si="184"/>
        <v/>
      </c>
      <c r="CF116" s="34" t="str">
        <f t="shared" si="184"/>
        <v/>
      </c>
      <c r="CG116" s="34" t="str">
        <f t="shared" si="184"/>
        <v/>
      </c>
      <c r="CH116" s="34" t="str">
        <f t="shared" si="184"/>
        <v/>
      </c>
      <c r="CI116" s="34" t="str">
        <f t="shared" si="184"/>
        <v/>
      </c>
      <c r="CJ116" s="34" t="str">
        <f t="shared" si="184"/>
        <v/>
      </c>
      <c r="CK116" s="34" t="str">
        <f t="shared" si="184"/>
        <v/>
      </c>
      <c r="CL116" s="34" t="str">
        <f t="shared" si="184"/>
        <v/>
      </c>
      <c r="CM116" s="34" t="str">
        <f t="shared" si="184"/>
        <v/>
      </c>
      <c r="CN116" s="34" t="str">
        <f t="shared" si="184"/>
        <v/>
      </c>
      <c r="CO116" s="34" t="str">
        <f t="shared" si="184"/>
        <v/>
      </c>
      <c r="CP116" s="34" t="str">
        <f t="shared" si="184"/>
        <v/>
      </c>
      <c r="CQ116" s="34" t="str">
        <f t="shared" si="184"/>
        <v/>
      </c>
      <c r="CR116" s="34" t="str">
        <f t="shared" si="184"/>
        <v/>
      </c>
      <c r="CS116" s="34" t="str">
        <f t="shared" si="184"/>
        <v/>
      </c>
      <c r="CT116" s="34" t="str">
        <f t="shared" si="184"/>
        <v/>
      </c>
      <c r="CU116" s="34" t="str">
        <f t="shared" si="184"/>
        <v/>
      </c>
      <c r="CV116" s="34" t="str">
        <f>IF(ISNUMBER(outYear),IF(CV115&lt;=0,1,IF(CU115&gt;0,0,IF(-CU115/CV114&gt;0,-CU115/CV114,0))),"")</f>
        <v/>
      </c>
      <c r="CW116" s="34" t="str">
        <f>IF(ISNUMBER(outYear),IF(CW115&lt;=0,1,IF(CV115&gt;0,0,IF(-CV115/CW114&gt;0,-CV115/CW114,0))),"")</f>
        <v/>
      </c>
      <c r="CX116" s="34" t="str">
        <f>IF(ISNUMBER(outYear),IF(CX115&lt;=0,1,IF(CW115&gt;0,0,IF(-CW115/CX114&gt;0,-CW115/CX114,0))),"")</f>
        <v/>
      </c>
      <c r="CY116" s="34" t="str">
        <f>IF(ISNUMBER(outYear),IF(CY115&lt;=0,1,IF(CX115&gt;0,0,IF(-CX115/CY114&gt;0,-CX115/CY114,0))),"")</f>
        <v/>
      </c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</row>
    <row r="117" spans="1:256" s="11" customFormat="1" x14ac:dyDescent="0.2">
      <c r="A117" s="4"/>
      <c r="B117" s="52" t="s">
        <v>111</v>
      </c>
      <c r="C117" s="134"/>
      <c r="D117" s="28" t="str">
        <f>IF(ISNUMBER(outYear),IF(SUM(D116:AG116)&lt;30,SUM(D116:AG116),"&gt;30 years"),"")</f>
        <v>&gt;30 years</v>
      </c>
      <c r="E117" s="136"/>
      <c r="F117" s="136"/>
      <c r="G117" s="136"/>
      <c r="H117" s="136"/>
      <c r="I117" s="136"/>
      <c r="J117" s="136"/>
      <c r="K117" s="136"/>
      <c r="L117" s="136"/>
      <c r="M117" s="136"/>
      <c r="N117" s="136"/>
      <c r="O117" s="136"/>
      <c r="P117" s="136"/>
      <c r="Q117" s="136"/>
      <c r="R117" s="136"/>
      <c r="S117" s="136"/>
      <c r="T117" s="136"/>
      <c r="U117" s="136"/>
      <c r="V117" s="136"/>
      <c r="W117" s="136"/>
      <c r="X117" s="136"/>
      <c r="Y117" s="136"/>
      <c r="Z117" s="136"/>
      <c r="AA117" s="136"/>
      <c r="AB117" s="136"/>
      <c r="AC117" s="136"/>
      <c r="AD117" s="136"/>
      <c r="AE117" s="136"/>
      <c r="AF117" s="136"/>
      <c r="AG117" s="136"/>
      <c r="AH117" s="136"/>
      <c r="AI117" s="136"/>
      <c r="AJ117" s="136"/>
      <c r="AK117" s="136"/>
      <c r="AL117" s="136"/>
      <c r="AM117" s="136"/>
      <c r="AN117" s="136"/>
      <c r="AO117" s="136"/>
      <c r="AP117" s="136"/>
      <c r="AQ117" s="136"/>
      <c r="AR117" s="136"/>
      <c r="AS117" s="136"/>
      <c r="AT117" s="136"/>
      <c r="AU117" s="136"/>
      <c r="AV117" s="136"/>
      <c r="AW117" s="136"/>
      <c r="AX117" s="136"/>
      <c r="AY117" s="136"/>
      <c r="AZ117" s="136"/>
      <c r="BA117" s="136"/>
      <c r="BB117" s="136"/>
      <c r="BC117" s="136"/>
      <c r="BD117" s="136"/>
      <c r="BE117" s="136"/>
      <c r="BF117" s="136"/>
      <c r="BG117" s="136"/>
      <c r="BH117" s="136"/>
      <c r="BI117" s="136"/>
      <c r="BJ117" s="136"/>
      <c r="BK117" s="136"/>
      <c r="BL117" s="136"/>
      <c r="BM117" s="136"/>
      <c r="BN117" s="136"/>
      <c r="BO117" s="136"/>
      <c r="BP117" s="136"/>
      <c r="BQ117" s="136"/>
      <c r="BR117" s="136"/>
      <c r="BS117" s="136"/>
      <c r="BT117" s="136"/>
      <c r="BU117" s="136"/>
      <c r="BV117" s="136"/>
      <c r="BW117" s="136"/>
      <c r="BX117" s="136"/>
      <c r="BY117" s="136"/>
      <c r="BZ117" s="136"/>
      <c r="CA117" s="136"/>
      <c r="CB117" s="136"/>
      <c r="CC117" s="136"/>
      <c r="CD117" s="136"/>
      <c r="CE117" s="136"/>
      <c r="CF117" s="136"/>
      <c r="CG117" s="136"/>
      <c r="CH117" s="136"/>
      <c r="CI117" s="136"/>
      <c r="CJ117" s="136"/>
      <c r="CK117" s="136"/>
      <c r="CL117" s="136"/>
      <c r="CM117" s="136"/>
      <c r="CN117" s="136"/>
      <c r="CO117" s="136"/>
      <c r="CP117" s="136"/>
      <c r="CQ117" s="136"/>
      <c r="CR117" s="136"/>
      <c r="CS117" s="136"/>
      <c r="CT117" s="136"/>
      <c r="CU117" s="136"/>
      <c r="CV117" s="136"/>
      <c r="CW117" s="136"/>
      <c r="CX117" s="136"/>
      <c r="CY117" s="136"/>
      <c r="CZ117" s="136"/>
      <c r="DA117" s="136"/>
      <c r="DB117" s="136"/>
      <c r="DC117" s="136"/>
      <c r="DD117" s="136"/>
      <c r="DE117" s="136"/>
      <c r="DF117" s="136"/>
      <c r="DG117" s="136"/>
      <c r="DH117" s="136"/>
      <c r="DI117" s="136"/>
      <c r="DJ117" s="136"/>
      <c r="DK117" s="136"/>
      <c r="DL117" s="136"/>
      <c r="DM117" s="136"/>
      <c r="DN117" s="136"/>
      <c r="DO117" s="136"/>
      <c r="DP117" s="136"/>
      <c r="DQ117" s="136"/>
      <c r="DR117" s="136"/>
      <c r="DS117" s="136"/>
      <c r="DT117" s="136"/>
      <c r="DU117" s="136"/>
      <c r="DV117" s="136"/>
      <c r="DW117" s="136"/>
      <c r="DX117" s="136"/>
      <c r="DY117" s="136"/>
      <c r="DZ117" s="136"/>
      <c r="EA117" s="136"/>
      <c r="EB117" s="136"/>
      <c r="EC117" s="136"/>
      <c r="ED117" s="136"/>
      <c r="EE117" s="136"/>
      <c r="EF117" s="136"/>
      <c r="EG117" s="136"/>
      <c r="EH117" s="136"/>
      <c r="EI117" s="136"/>
      <c r="EJ117" s="136"/>
      <c r="EK117" s="136"/>
      <c r="EL117" s="136"/>
      <c r="EM117" s="136"/>
      <c r="EN117" s="136"/>
      <c r="EO117" s="136"/>
      <c r="EP117" s="136"/>
      <c r="EQ117" s="136"/>
      <c r="ER117" s="136"/>
      <c r="ES117" s="136"/>
      <c r="ET117" s="136"/>
      <c r="EU117" s="136"/>
      <c r="EV117" s="136"/>
      <c r="EW117" s="136"/>
      <c r="EX117" s="136"/>
      <c r="EY117" s="136"/>
      <c r="EZ117" s="136"/>
      <c r="FA117" s="136"/>
      <c r="FB117" s="136"/>
      <c r="FC117" s="136"/>
      <c r="FD117" s="136"/>
      <c r="FE117" s="136"/>
      <c r="FF117" s="136"/>
      <c r="FG117" s="136"/>
      <c r="FH117" s="136"/>
      <c r="FI117" s="136"/>
      <c r="FJ117" s="136"/>
      <c r="FK117" s="136"/>
      <c r="FL117" s="136"/>
      <c r="FM117" s="136"/>
      <c r="FN117" s="136"/>
      <c r="FO117" s="136"/>
      <c r="FP117" s="136"/>
      <c r="FQ117" s="136"/>
      <c r="FR117" s="136"/>
      <c r="FS117" s="136"/>
      <c r="FT117" s="136"/>
      <c r="FU117" s="136"/>
      <c r="FV117" s="136"/>
      <c r="FW117" s="136"/>
      <c r="FX117" s="136"/>
      <c r="FY117" s="136"/>
      <c r="FZ117" s="136"/>
      <c r="GA117" s="136"/>
      <c r="GB117" s="136"/>
      <c r="GC117" s="136"/>
      <c r="GD117" s="136"/>
      <c r="GE117" s="136"/>
      <c r="GF117" s="136"/>
      <c r="GG117" s="136"/>
      <c r="GH117" s="136"/>
      <c r="GI117" s="136"/>
      <c r="GJ117" s="136"/>
      <c r="GK117" s="136"/>
      <c r="GL117" s="136"/>
      <c r="GM117" s="136"/>
      <c r="GN117" s="136"/>
      <c r="GO117" s="136"/>
      <c r="GP117" s="136"/>
      <c r="GQ117" s="136"/>
      <c r="GR117" s="136"/>
      <c r="GS117" s="136"/>
      <c r="GT117" s="136"/>
      <c r="GU117" s="136"/>
      <c r="GV117" s="136"/>
      <c r="GW117" s="136"/>
      <c r="GX117" s="136"/>
      <c r="GY117" s="136"/>
      <c r="GZ117" s="136"/>
      <c r="HA117" s="136"/>
      <c r="HB117" s="136"/>
      <c r="HC117" s="136"/>
      <c r="HD117" s="136"/>
      <c r="HE117" s="136"/>
      <c r="HF117" s="136"/>
      <c r="HG117" s="136"/>
      <c r="HH117" s="136"/>
      <c r="HI117" s="136"/>
      <c r="HJ117" s="136"/>
      <c r="HK117" s="136"/>
      <c r="HL117" s="136"/>
      <c r="HM117" s="136"/>
      <c r="HN117" s="136"/>
      <c r="HO117" s="136"/>
      <c r="HP117" s="136"/>
      <c r="HQ117" s="136"/>
      <c r="HR117" s="136"/>
      <c r="HS117" s="136"/>
      <c r="HT117" s="136"/>
      <c r="HU117" s="136"/>
      <c r="HV117" s="136"/>
      <c r="HW117" s="136"/>
      <c r="HX117" s="136"/>
      <c r="HY117" s="136"/>
      <c r="HZ117" s="136"/>
      <c r="IA117" s="136"/>
      <c r="IB117" s="136"/>
      <c r="IC117" s="136"/>
      <c r="ID117" s="136"/>
      <c r="IE117" s="136"/>
      <c r="IF117" s="136"/>
      <c r="IG117" s="136"/>
      <c r="IH117" s="136"/>
      <c r="II117" s="136"/>
      <c r="IJ117" s="136"/>
      <c r="IK117" s="136"/>
      <c r="IL117" s="136"/>
      <c r="IM117" s="136"/>
      <c r="IN117" s="136"/>
      <c r="IO117" s="136"/>
      <c r="IP117" s="136"/>
      <c r="IQ117" s="136"/>
      <c r="IR117" s="136"/>
      <c r="IS117" s="136"/>
      <c r="IT117" s="136"/>
      <c r="IU117" s="136"/>
      <c r="IV117" s="136"/>
    </row>
    <row r="118" spans="1:256" s="11" customFormat="1" x14ac:dyDescent="0.2">
      <c r="A118" s="4"/>
      <c r="B118" s="36"/>
      <c r="C118" s="136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0"/>
      <c r="BS118" s="30"/>
      <c r="BT118" s="30"/>
      <c r="BU118" s="30"/>
      <c r="BV118" s="30"/>
      <c r="BW118" s="30"/>
      <c r="BX118" s="30"/>
      <c r="BY118" s="30"/>
      <c r="BZ118" s="30"/>
      <c r="CA118" s="30"/>
      <c r="CB118" s="30"/>
      <c r="CC118" s="30"/>
      <c r="CD118" s="30"/>
      <c r="CE118" s="30"/>
      <c r="CF118" s="30"/>
      <c r="CG118" s="30"/>
      <c r="CH118" s="30"/>
      <c r="CI118" s="30"/>
      <c r="CJ118" s="30"/>
      <c r="CK118" s="30"/>
      <c r="CL118" s="30"/>
      <c r="CM118" s="30"/>
      <c r="CN118" s="30"/>
      <c r="CO118" s="30"/>
      <c r="CP118" s="30"/>
      <c r="CQ118" s="30"/>
      <c r="CR118" s="30"/>
      <c r="CS118" s="30"/>
      <c r="CT118" s="30"/>
      <c r="CU118" s="30"/>
      <c r="CV118" s="30"/>
      <c r="CW118" s="30"/>
      <c r="CX118" s="30"/>
      <c r="CY118" s="30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</row>
    <row r="119" spans="1:256" s="11" customFormat="1" x14ac:dyDescent="0.2">
      <c r="A119" s="4"/>
      <c r="B119" s="40" t="s">
        <v>102</v>
      </c>
      <c r="C119" s="136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  <c r="CC119" s="30"/>
      <c r="CD119" s="30"/>
      <c r="CE119" s="30"/>
      <c r="CF119" s="30"/>
      <c r="CG119" s="30"/>
      <c r="CH119" s="30"/>
      <c r="CI119" s="30"/>
      <c r="CJ119" s="30"/>
      <c r="CK119" s="30"/>
      <c r="CL119" s="30"/>
      <c r="CM119" s="30"/>
      <c r="CN119" s="30"/>
      <c r="CO119" s="30"/>
      <c r="CP119" s="30"/>
      <c r="CQ119" s="30"/>
      <c r="CR119" s="30"/>
      <c r="CS119" s="30"/>
      <c r="CT119" s="30"/>
      <c r="CU119" s="30"/>
      <c r="CV119" s="30"/>
      <c r="CW119" s="30"/>
      <c r="CX119" s="30"/>
      <c r="CY119" s="30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</row>
    <row r="120" spans="1:256" s="11" customFormat="1" x14ac:dyDescent="0.2">
      <c r="A120" s="4"/>
      <c r="B120" s="47" t="s">
        <v>76</v>
      </c>
      <c r="C120" s="136"/>
      <c r="D120" s="136"/>
      <c r="E120" s="136"/>
      <c r="F120" s="136"/>
      <c r="G120" s="136"/>
      <c r="H120" s="136"/>
      <c r="I120" s="136"/>
      <c r="J120" s="136"/>
      <c r="K120" s="136"/>
      <c r="L120" s="136"/>
      <c r="M120" s="136"/>
      <c r="N120" s="136"/>
      <c r="O120" s="136"/>
      <c r="P120" s="136"/>
      <c r="Q120" s="136"/>
      <c r="R120" s="136"/>
      <c r="S120" s="136"/>
      <c r="T120" s="136"/>
      <c r="U120" s="136"/>
      <c r="V120" s="136"/>
      <c r="W120" s="136"/>
      <c r="X120" s="136"/>
      <c r="Y120" s="136"/>
      <c r="Z120" s="136"/>
      <c r="AA120" s="136"/>
      <c r="AB120" s="136"/>
      <c r="AC120" s="136"/>
      <c r="AD120" s="136"/>
      <c r="AE120" s="136"/>
      <c r="AF120" s="136"/>
      <c r="AG120" s="136"/>
      <c r="AH120" s="136"/>
      <c r="AI120" s="136"/>
      <c r="AJ120" s="136"/>
      <c r="AK120" s="136"/>
      <c r="AL120" s="136"/>
      <c r="AM120" s="136"/>
      <c r="AN120" s="136"/>
      <c r="AO120" s="136"/>
      <c r="AP120" s="136"/>
      <c r="AQ120" s="136"/>
      <c r="AR120" s="136"/>
      <c r="AS120" s="136"/>
      <c r="AT120" s="136"/>
      <c r="AU120" s="136"/>
      <c r="AV120" s="136"/>
      <c r="AW120" s="136"/>
      <c r="AX120" s="136"/>
      <c r="AY120" s="136"/>
      <c r="AZ120" s="136"/>
      <c r="BA120" s="136"/>
      <c r="BB120" s="136"/>
      <c r="BC120" s="136"/>
      <c r="BD120" s="136"/>
      <c r="BE120" s="136"/>
      <c r="BF120" s="136"/>
      <c r="BG120" s="136"/>
      <c r="BH120" s="136"/>
      <c r="BI120" s="136"/>
      <c r="BJ120" s="136"/>
      <c r="BK120" s="136"/>
      <c r="BL120" s="136"/>
      <c r="BM120" s="136"/>
      <c r="BN120" s="136"/>
      <c r="BO120" s="136"/>
      <c r="BP120" s="136"/>
      <c r="BQ120" s="136"/>
      <c r="BR120" s="136"/>
      <c r="BS120" s="136"/>
      <c r="BT120" s="136"/>
      <c r="BU120" s="136"/>
      <c r="BV120" s="136"/>
      <c r="BW120" s="136"/>
      <c r="BX120" s="136"/>
      <c r="BY120" s="136"/>
      <c r="BZ120" s="136"/>
      <c r="CA120" s="136"/>
      <c r="CB120" s="136"/>
      <c r="CC120" s="136"/>
      <c r="CD120" s="136"/>
      <c r="CE120" s="136"/>
      <c r="CF120" s="136"/>
      <c r="CG120" s="136"/>
      <c r="CH120" s="136"/>
      <c r="CI120" s="136"/>
      <c r="CJ120" s="136"/>
      <c r="CK120" s="136"/>
      <c r="CL120" s="136"/>
      <c r="CM120" s="136"/>
      <c r="CN120" s="136"/>
      <c r="CO120" s="136"/>
      <c r="CP120" s="136"/>
      <c r="CQ120" s="136"/>
      <c r="CR120" s="136"/>
      <c r="CS120" s="136"/>
      <c r="CT120" s="136"/>
      <c r="CU120" s="136"/>
      <c r="CV120" s="136"/>
      <c r="CW120" s="136"/>
      <c r="CX120" s="136"/>
      <c r="CY120" s="136"/>
      <c r="CZ120" s="136"/>
      <c r="DA120" s="136"/>
      <c r="DB120" s="136"/>
      <c r="DC120" s="136"/>
      <c r="DD120" s="136"/>
      <c r="DE120" s="136"/>
      <c r="DF120" s="136"/>
      <c r="DG120" s="136"/>
      <c r="DH120" s="136"/>
      <c r="DI120" s="136"/>
      <c r="DJ120" s="136"/>
      <c r="DK120" s="136"/>
      <c r="DL120" s="136"/>
      <c r="DM120" s="136"/>
      <c r="DN120" s="136"/>
      <c r="DO120" s="136"/>
      <c r="DP120" s="136"/>
      <c r="DQ120" s="136"/>
      <c r="DR120" s="136"/>
      <c r="DS120" s="136"/>
      <c r="DT120" s="136"/>
      <c r="DU120" s="136"/>
      <c r="DV120" s="136"/>
      <c r="DW120" s="136"/>
      <c r="DX120" s="136"/>
      <c r="DY120" s="136"/>
      <c r="DZ120" s="136"/>
      <c r="EA120" s="136"/>
      <c r="EB120" s="136"/>
      <c r="EC120" s="136"/>
      <c r="ED120" s="136"/>
      <c r="EE120" s="136"/>
      <c r="EF120" s="136"/>
      <c r="EG120" s="136"/>
      <c r="EH120" s="136"/>
      <c r="EI120" s="136"/>
      <c r="EJ120" s="136"/>
      <c r="EK120" s="136"/>
      <c r="EL120" s="136"/>
      <c r="EM120" s="136"/>
      <c r="EN120" s="136"/>
      <c r="EO120" s="136"/>
      <c r="EP120" s="136"/>
      <c r="EQ120" s="136"/>
      <c r="ER120" s="136"/>
      <c r="ES120" s="136"/>
      <c r="ET120" s="136"/>
      <c r="EU120" s="136"/>
      <c r="EV120" s="136"/>
      <c r="EW120" s="136"/>
      <c r="EX120" s="136"/>
      <c r="EY120" s="136"/>
      <c r="EZ120" s="136"/>
      <c r="FA120" s="136"/>
      <c r="FB120" s="136"/>
      <c r="FC120" s="136"/>
      <c r="FD120" s="136"/>
      <c r="FE120" s="136"/>
      <c r="FF120" s="136"/>
      <c r="FG120" s="136"/>
      <c r="FH120" s="136"/>
      <c r="FI120" s="136"/>
      <c r="FJ120" s="136"/>
      <c r="FK120" s="136"/>
      <c r="FL120" s="136"/>
      <c r="FM120" s="136"/>
      <c r="FN120" s="136"/>
      <c r="FO120" s="136"/>
      <c r="FP120" s="136"/>
      <c r="FQ120" s="136"/>
      <c r="FR120" s="136"/>
      <c r="FS120" s="136"/>
      <c r="FT120" s="136"/>
      <c r="FU120" s="136"/>
      <c r="FV120" s="136"/>
      <c r="FW120" s="136"/>
      <c r="FX120" s="136"/>
      <c r="FY120" s="136"/>
      <c r="FZ120" s="136"/>
      <c r="GA120" s="136"/>
      <c r="GB120" s="136"/>
      <c r="GC120" s="136"/>
      <c r="GD120" s="136"/>
      <c r="GE120" s="136"/>
      <c r="GF120" s="136"/>
      <c r="GG120" s="136"/>
      <c r="GH120" s="136"/>
      <c r="GI120" s="136"/>
      <c r="GJ120" s="136"/>
      <c r="GK120" s="136"/>
      <c r="GL120" s="136"/>
      <c r="GM120" s="136"/>
      <c r="GN120" s="136"/>
      <c r="GO120" s="136"/>
      <c r="GP120" s="136"/>
      <c r="GQ120" s="136"/>
      <c r="GR120" s="136"/>
      <c r="GS120" s="136"/>
      <c r="GT120" s="136"/>
      <c r="GU120" s="136"/>
      <c r="GV120" s="136"/>
      <c r="GW120" s="136"/>
      <c r="GX120" s="136"/>
      <c r="GY120" s="136"/>
      <c r="GZ120" s="136"/>
      <c r="HA120" s="136"/>
      <c r="HB120" s="136"/>
      <c r="HC120" s="136"/>
      <c r="HD120" s="136"/>
      <c r="HE120" s="136"/>
      <c r="HF120" s="136"/>
      <c r="HG120" s="136"/>
      <c r="HH120" s="136"/>
      <c r="HI120" s="136"/>
      <c r="HJ120" s="136"/>
      <c r="HK120" s="136"/>
      <c r="HL120" s="136"/>
      <c r="HM120" s="136"/>
      <c r="HN120" s="136"/>
      <c r="HO120" s="136"/>
      <c r="HP120" s="136"/>
      <c r="HQ120" s="136"/>
      <c r="HR120" s="136"/>
      <c r="HS120" s="136"/>
      <c r="HT120" s="136"/>
      <c r="HU120" s="136"/>
      <c r="HV120" s="136"/>
      <c r="HW120" s="136"/>
      <c r="HX120" s="136"/>
      <c r="HY120" s="136"/>
      <c r="HZ120" s="136"/>
      <c r="IA120" s="136"/>
      <c r="IB120" s="136"/>
      <c r="IC120" s="136"/>
      <c r="ID120" s="136"/>
      <c r="IE120" s="136"/>
      <c r="IF120" s="136"/>
      <c r="IG120" s="136"/>
      <c r="IH120" s="136"/>
      <c r="II120" s="136"/>
      <c r="IJ120" s="136"/>
      <c r="IK120" s="136"/>
      <c r="IL120" s="136"/>
      <c r="IM120" s="136"/>
      <c r="IN120" s="136"/>
      <c r="IO120" s="136"/>
      <c r="IP120" s="136"/>
      <c r="IQ120" s="136"/>
      <c r="IR120" s="136"/>
      <c r="IS120" s="136"/>
      <c r="IT120" s="136"/>
      <c r="IU120" s="136"/>
      <c r="IV120" s="136"/>
    </row>
    <row r="121" spans="1:256" s="11" customFormat="1" x14ac:dyDescent="0.2">
      <c r="A121" s="4"/>
      <c r="B121" s="45" t="s">
        <v>57</v>
      </c>
      <c r="C121" s="128">
        <f>IF(ISNUMBER(outYear),inLoanDebtPercent*inTotalInstalledCosts,"")</f>
        <v>27568.959999999999</v>
      </c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  <c r="BP121" s="30"/>
      <c r="BQ121" s="30"/>
      <c r="BR121" s="30"/>
      <c r="BS121" s="30"/>
      <c r="BT121" s="30"/>
      <c r="BU121" s="30"/>
      <c r="BV121" s="30"/>
      <c r="BW121" s="30"/>
      <c r="BX121" s="30"/>
      <c r="BY121" s="30"/>
      <c r="BZ121" s="30"/>
      <c r="CA121" s="30"/>
      <c r="CB121" s="30"/>
      <c r="CC121" s="30"/>
      <c r="CD121" s="30"/>
      <c r="CE121" s="30"/>
      <c r="CF121" s="30"/>
      <c r="CG121" s="30"/>
      <c r="CH121" s="30"/>
      <c r="CI121" s="30"/>
      <c r="CJ121" s="30"/>
      <c r="CK121" s="30"/>
      <c r="CL121" s="30"/>
      <c r="CM121" s="30"/>
      <c r="CN121" s="30"/>
      <c r="CO121" s="30"/>
      <c r="CP121" s="30"/>
      <c r="CQ121" s="30"/>
      <c r="CR121" s="30"/>
      <c r="CS121" s="30"/>
      <c r="CT121" s="30"/>
      <c r="CU121" s="30"/>
      <c r="CV121" s="30"/>
      <c r="CW121" s="30"/>
      <c r="CX121" s="30"/>
      <c r="CY121" s="30"/>
      <c r="CZ121" s="30"/>
      <c r="DA121" s="30"/>
      <c r="DB121" s="30"/>
      <c r="DC121" s="30"/>
      <c r="DD121" s="30"/>
      <c r="DE121" s="30"/>
      <c r="DF121" s="30"/>
      <c r="DG121" s="30"/>
      <c r="DH121" s="30"/>
      <c r="DI121" s="30"/>
      <c r="DJ121" s="30"/>
      <c r="DK121" s="30"/>
      <c r="DL121" s="30"/>
      <c r="DM121" s="30"/>
      <c r="DN121" s="30"/>
      <c r="DO121" s="30"/>
      <c r="DP121" s="30"/>
      <c r="DQ121" s="30"/>
      <c r="DR121" s="30"/>
      <c r="DS121" s="30"/>
      <c r="DT121" s="30"/>
      <c r="DU121" s="30"/>
      <c r="DV121" s="30"/>
      <c r="DW121" s="30"/>
      <c r="DX121" s="30"/>
      <c r="DY121" s="30"/>
      <c r="DZ121" s="30"/>
      <c r="EA121" s="30"/>
      <c r="EB121" s="30"/>
      <c r="EC121" s="30"/>
      <c r="ED121" s="30"/>
      <c r="EE121" s="30"/>
      <c r="EF121" s="30"/>
      <c r="EG121" s="30"/>
      <c r="EH121" s="30"/>
      <c r="EI121" s="30"/>
      <c r="EJ121" s="30"/>
      <c r="EK121" s="30"/>
      <c r="EL121" s="30"/>
      <c r="EM121" s="30"/>
      <c r="EN121" s="30"/>
      <c r="EO121" s="30"/>
      <c r="EP121" s="30"/>
      <c r="EQ121" s="30"/>
      <c r="ER121" s="30"/>
      <c r="ES121" s="30"/>
      <c r="ET121" s="30"/>
      <c r="EU121" s="30"/>
      <c r="EV121" s="30"/>
      <c r="EW121" s="30"/>
      <c r="EX121" s="30"/>
      <c r="EY121" s="30"/>
      <c r="EZ121" s="30"/>
      <c r="FA121" s="30"/>
      <c r="FB121" s="30"/>
      <c r="FC121" s="30"/>
      <c r="FD121" s="30"/>
      <c r="FE121" s="30"/>
      <c r="FF121" s="30"/>
      <c r="FG121" s="30"/>
      <c r="FH121" s="30"/>
      <c r="FI121" s="30"/>
      <c r="FJ121" s="30"/>
      <c r="FK121" s="30"/>
      <c r="FL121" s="30"/>
      <c r="FM121" s="30"/>
      <c r="FN121" s="30"/>
      <c r="FO121" s="30"/>
      <c r="FP121" s="30"/>
      <c r="FQ121" s="30"/>
      <c r="FR121" s="30"/>
      <c r="FS121" s="30"/>
      <c r="FT121" s="30"/>
      <c r="FU121" s="30"/>
      <c r="FV121" s="30"/>
      <c r="FW121" s="30"/>
      <c r="FX121" s="30"/>
      <c r="FY121" s="30"/>
      <c r="FZ121" s="30"/>
      <c r="GA121" s="30"/>
      <c r="GB121" s="30"/>
      <c r="GC121" s="30"/>
      <c r="GD121" s="30"/>
      <c r="GE121" s="30"/>
      <c r="GF121" s="30"/>
      <c r="GG121" s="30"/>
      <c r="GH121" s="30"/>
      <c r="GI121" s="30"/>
      <c r="GJ121" s="30"/>
      <c r="GK121" s="30"/>
      <c r="GL121" s="30"/>
      <c r="GM121" s="30"/>
      <c r="GN121" s="30"/>
      <c r="GO121" s="30"/>
      <c r="GP121" s="30"/>
      <c r="GQ121" s="30"/>
      <c r="GR121" s="30"/>
      <c r="GS121" s="30"/>
      <c r="GT121" s="30"/>
      <c r="GU121" s="30"/>
      <c r="GV121" s="30"/>
      <c r="GW121" s="30"/>
      <c r="GX121" s="30"/>
      <c r="GY121" s="30"/>
      <c r="GZ121" s="30"/>
      <c r="HA121" s="30"/>
      <c r="HB121" s="30"/>
      <c r="HC121" s="30"/>
      <c r="HD121" s="30"/>
      <c r="HE121" s="30"/>
      <c r="HF121" s="30"/>
      <c r="HG121" s="30"/>
      <c r="HH121" s="30"/>
      <c r="HI121" s="30"/>
      <c r="HJ121" s="30"/>
      <c r="HK121" s="30"/>
      <c r="HL121" s="30"/>
      <c r="HM121" s="30"/>
      <c r="HN121" s="30"/>
      <c r="HO121" s="30"/>
      <c r="HP121" s="30"/>
      <c r="HQ121" s="30"/>
      <c r="HR121" s="30"/>
      <c r="HS121" s="30"/>
      <c r="HT121" s="30"/>
      <c r="HU121" s="30"/>
      <c r="HV121" s="30"/>
      <c r="HW121" s="30"/>
      <c r="HX121" s="30"/>
      <c r="HY121" s="30"/>
      <c r="HZ121" s="30"/>
      <c r="IA121" s="30"/>
      <c r="IB121" s="30"/>
      <c r="IC121" s="30"/>
      <c r="ID121" s="30"/>
      <c r="IE121" s="30"/>
      <c r="IF121" s="30"/>
      <c r="IG121" s="30"/>
      <c r="IH121" s="30"/>
      <c r="II121" s="30"/>
      <c r="IJ121" s="30"/>
      <c r="IK121" s="30"/>
      <c r="IL121" s="30"/>
      <c r="IM121" s="30"/>
      <c r="IN121" s="30"/>
      <c r="IO121" s="30"/>
      <c r="IP121" s="30"/>
      <c r="IQ121" s="30"/>
      <c r="IR121" s="30"/>
      <c r="IS121" s="30"/>
      <c r="IT121" s="30"/>
      <c r="IU121" s="30"/>
      <c r="IV121" s="30"/>
    </row>
    <row r="122" spans="1:256" s="11" customFormat="1" x14ac:dyDescent="0.2">
      <c r="A122" s="4"/>
      <c r="B122" s="45" t="s">
        <v>58</v>
      </c>
      <c r="C122" s="128">
        <f>IF(ISNUMBER(outYear),inTotalInstalledCosts-C121,"")</f>
        <v>0</v>
      </c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0"/>
      <c r="BO122" s="30"/>
      <c r="BP122" s="30"/>
      <c r="BQ122" s="30"/>
      <c r="BR122" s="30"/>
      <c r="BS122" s="30"/>
      <c r="BT122" s="30"/>
      <c r="BU122" s="30"/>
      <c r="BV122" s="30"/>
      <c r="BW122" s="30"/>
      <c r="BX122" s="30"/>
      <c r="BY122" s="30"/>
      <c r="BZ122" s="30"/>
      <c r="CA122" s="30"/>
      <c r="CB122" s="30"/>
      <c r="CC122" s="30"/>
      <c r="CD122" s="30"/>
      <c r="CE122" s="30"/>
      <c r="CF122" s="30"/>
      <c r="CG122" s="30"/>
      <c r="CH122" s="30"/>
      <c r="CI122" s="30"/>
      <c r="CJ122" s="30"/>
      <c r="CK122" s="30"/>
      <c r="CL122" s="30"/>
      <c r="CM122" s="30"/>
      <c r="CN122" s="30"/>
      <c r="CO122" s="30"/>
      <c r="CP122" s="30"/>
      <c r="CQ122" s="30"/>
      <c r="CR122" s="30"/>
      <c r="CS122" s="30"/>
      <c r="CT122" s="30"/>
      <c r="CU122" s="30"/>
      <c r="CV122" s="30"/>
      <c r="CW122" s="30"/>
      <c r="CX122" s="30"/>
      <c r="CY122" s="30"/>
      <c r="CZ122" s="30"/>
      <c r="DA122" s="30"/>
      <c r="DB122" s="30"/>
      <c r="DC122" s="30"/>
      <c r="DD122" s="30"/>
      <c r="DE122" s="30"/>
      <c r="DF122" s="30"/>
      <c r="DG122" s="30"/>
      <c r="DH122" s="30"/>
      <c r="DI122" s="30"/>
      <c r="DJ122" s="30"/>
      <c r="DK122" s="30"/>
      <c r="DL122" s="30"/>
      <c r="DM122" s="30"/>
      <c r="DN122" s="30"/>
      <c r="DO122" s="30"/>
      <c r="DP122" s="30"/>
      <c r="DQ122" s="30"/>
      <c r="DR122" s="30"/>
      <c r="DS122" s="30"/>
      <c r="DT122" s="30"/>
      <c r="DU122" s="30"/>
      <c r="DV122" s="30"/>
      <c r="DW122" s="30"/>
      <c r="DX122" s="30"/>
      <c r="DY122" s="30"/>
      <c r="DZ122" s="30"/>
      <c r="EA122" s="30"/>
      <c r="EB122" s="30"/>
      <c r="EC122" s="30"/>
      <c r="ED122" s="30"/>
      <c r="EE122" s="30"/>
      <c r="EF122" s="30"/>
      <c r="EG122" s="30"/>
      <c r="EH122" s="30"/>
      <c r="EI122" s="30"/>
      <c r="EJ122" s="30"/>
      <c r="EK122" s="30"/>
      <c r="EL122" s="30"/>
      <c r="EM122" s="30"/>
      <c r="EN122" s="30"/>
      <c r="EO122" s="30"/>
      <c r="EP122" s="30"/>
      <c r="EQ122" s="30"/>
      <c r="ER122" s="30"/>
      <c r="ES122" s="30"/>
      <c r="ET122" s="30"/>
      <c r="EU122" s="30"/>
      <c r="EV122" s="30"/>
      <c r="EW122" s="30"/>
      <c r="EX122" s="30"/>
      <c r="EY122" s="30"/>
      <c r="EZ122" s="30"/>
      <c r="FA122" s="30"/>
      <c r="FB122" s="30"/>
      <c r="FC122" s="30"/>
      <c r="FD122" s="30"/>
      <c r="FE122" s="30"/>
      <c r="FF122" s="30"/>
      <c r="FG122" s="30"/>
      <c r="FH122" s="30"/>
      <c r="FI122" s="30"/>
      <c r="FJ122" s="30"/>
      <c r="FK122" s="30"/>
      <c r="FL122" s="30"/>
      <c r="FM122" s="30"/>
      <c r="FN122" s="30"/>
      <c r="FO122" s="30"/>
      <c r="FP122" s="30"/>
      <c r="FQ122" s="30"/>
      <c r="FR122" s="30"/>
      <c r="FS122" s="30"/>
      <c r="FT122" s="30"/>
      <c r="FU122" s="30"/>
      <c r="FV122" s="30"/>
      <c r="FW122" s="30"/>
      <c r="FX122" s="30"/>
      <c r="FY122" s="30"/>
      <c r="FZ122" s="30"/>
      <c r="GA122" s="30"/>
      <c r="GB122" s="30"/>
      <c r="GC122" s="30"/>
      <c r="GD122" s="30"/>
      <c r="GE122" s="30"/>
      <c r="GF122" s="30"/>
      <c r="GG122" s="30"/>
      <c r="GH122" s="30"/>
      <c r="GI122" s="30"/>
      <c r="GJ122" s="30"/>
      <c r="GK122" s="30"/>
      <c r="GL122" s="30"/>
      <c r="GM122" s="30"/>
      <c r="GN122" s="30"/>
      <c r="GO122" s="30"/>
      <c r="GP122" s="30"/>
      <c r="GQ122" s="30"/>
      <c r="GR122" s="30"/>
      <c r="GS122" s="30"/>
      <c r="GT122" s="30"/>
      <c r="GU122" s="30"/>
      <c r="GV122" s="30"/>
      <c r="GW122" s="30"/>
      <c r="GX122" s="30"/>
      <c r="GY122" s="30"/>
      <c r="GZ122" s="30"/>
      <c r="HA122" s="30"/>
      <c r="HB122" s="30"/>
      <c r="HC122" s="30"/>
      <c r="HD122" s="30"/>
      <c r="HE122" s="30"/>
      <c r="HF122" s="30"/>
      <c r="HG122" s="30"/>
      <c r="HH122" s="30"/>
      <c r="HI122" s="30"/>
      <c r="HJ122" s="30"/>
      <c r="HK122" s="30"/>
      <c r="HL122" s="30"/>
      <c r="HM122" s="30"/>
      <c r="HN122" s="30"/>
      <c r="HO122" s="30"/>
      <c r="HP122" s="30"/>
      <c r="HQ122" s="30"/>
      <c r="HR122" s="30"/>
      <c r="HS122" s="30"/>
      <c r="HT122" s="30"/>
      <c r="HU122" s="30"/>
      <c r="HV122" s="30"/>
      <c r="HW122" s="30"/>
      <c r="HX122" s="30"/>
      <c r="HY122" s="30"/>
      <c r="HZ122" s="30"/>
      <c r="IA122" s="30"/>
      <c r="IB122" s="30"/>
      <c r="IC122" s="30"/>
      <c r="ID122" s="30"/>
      <c r="IE122" s="30"/>
      <c r="IF122" s="30"/>
      <c r="IG122" s="30"/>
      <c r="IH122" s="30"/>
      <c r="II122" s="30"/>
      <c r="IJ122" s="30"/>
      <c r="IK122" s="30"/>
      <c r="IL122" s="30"/>
      <c r="IM122" s="30"/>
      <c r="IN122" s="30"/>
      <c r="IO122" s="30"/>
      <c r="IP122" s="30"/>
      <c r="IQ122" s="30"/>
      <c r="IR122" s="30"/>
      <c r="IS122" s="30"/>
      <c r="IT122" s="30"/>
      <c r="IU122" s="30"/>
      <c r="IV122" s="30"/>
    </row>
    <row r="123" spans="1:256" s="11" customFormat="1" x14ac:dyDescent="0.2">
      <c r="A123" s="4"/>
      <c r="B123" s="45" t="s">
        <v>59</v>
      </c>
      <c r="C123" s="128">
        <f>IF(ISNUMBER(outYear),+C121+C122,"")</f>
        <v>27568.959999999999</v>
      </c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  <c r="BQ123" s="30"/>
      <c r="BR123" s="30"/>
      <c r="BS123" s="30"/>
      <c r="BT123" s="30"/>
      <c r="BU123" s="30"/>
      <c r="BV123" s="30"/>
      <c r="BW123" s="30"/>
      <c r="BX123" s="30"/>
      <c r="BY123" s="30"/>
      <c r="BZ123" s="30"/>
      <c r="CA123" s="30"/>
      <c r="CB123" s="30"/>
      <c r="CC123" s="30"/>
      <c r="CD123" s="30"/>
      <c r="CE123" s="30"/>
      <c r="CF123" s="30"/>
      <c r="CG123" s="30"/>
      <c r="CH123" s="30"/>
      <c r="CI123" s="30"/>
      <c r="CJ123" s="30"/>
      <c r="CK123" s="30"/>
      <c r="CL123" s="30"/>
      <c r="CM123" s="30"/>
      <c r="CN123" s="30"/>
      <c r="CO123" s="30"/>
      <c r="CP123" s="30"/>
      <c r="CQ123" s="30"/>
      <c r="CR123" s="30"/>
      <c r="CS123" s="30"/>
      <c r="CT123" s="30"/>
      <c r="CU123" s="30"/>
      <c r="CV123" s="30"/>
      <c r="CW123" s="30"/>
      <c r="CX123" s="30"/>
      <c r="CY123" s="30"/>
      <c r="CZ123" s="30"/>
      <c r="DA123" s="30"/>
      <c r="DB123" s="30"/>
      <c r="DC123" s="30"/>
      <c r="DD123" s="30"/>
      <c r="DE123" s="30"/>
      <c r="DF123" s="30"/>
      <c r="DG123" s="30"/>
      <c r="DH123" s="30"/>
      <c r="DI123" s="30"/>
      <c r="DJ123" s="30"/>
      <c r="DK123" s="30"/>
      <c r="DL123" s="30"/>
      <c r="DM123" s="30"/>
      <c r="DN123" s="30"/>
      <c r="DO123" s="30"/>
      <c r="DP123" s="30"/>
      <c r="DQ123" s="30"/>
      <c r="DR123" s="30"/>
      <c r="DS123" s="30"/>
      <c r="DT123" s="30"/>
      <c r="DU123" s="30"/>
      <c r="DV123" s="30"/>
      <c r="DW123" s="30"/>
      <c r="DX123" s="30"/>
      <c r="DY123" s="30"/>
      <c r="DZ123" s="30"/>
      <c r="EA123" s="30"/>
      <c r="EB123" s="30"/>
      <c r="EC123" s="30"/>
      <c r="ED123" s="30"/>
      <c r="EE123" s="30"/>
      <c r="EF123" s="30"/>
      <c r="EG123" s="30"/>
      <c r="EH123" s="30"/>
      <c r="EI123" s="30"/>
      <c r="EJ123" s="30"/>
      <c r="EK123" s="30"/>
      <c r="EL123" s="30"/>
      <c r="EM123" s="30"/>
      <c r="EN123" s="30"/>
      <c r="EO123" s="30"/>
      <c r="EP123" s="30"/>
      <c r="EQ123" s="30"/>
      <c r="ER123" s="30"/>
      <c r="ES123" s="30"/>
      <c r="ET123" s="30"/>
      <c r="EU123" s="30"/>
      <c r="EV123" s="30"/>
      <c r="EW123" s="30"/>
      <c r="EX123" s="30"/>
      <c r="EY123" s="30"/>
      <c r="EZ123" s="30"/>
      <c r="FA123" s="30"/>
      <c r="FB123" s="30"/>
      <c r="FC123" s="30"/>
      <c r="FD123" s="30"/>
      <c r="FE123" s="30"/>
      <c r="FF123" s="30"/>
      <c r="FG123" s="30"/>
      <c r="FH123" s="30"/>
      <c r="FI123" s="30"/>
      <c r="FJ123" s="30"/>
      <c r="FK123" s="30"/>
      <c r="FL123" s="30"/>
      <c r="FM123" s="30"/>
      <c r="FN123" s="30"/>
      <c r="FO123" s="30"/>
      <c r="FP123" s="30"/>
      <c r="FQ123" s="30"/>
      <c r="FR123" s="30"/>
      <c r="FS123" s="30"/>
      <c r="FT123" s="30"/>
      <c r="FU123" s="30"/>
      <c r="FV123" s="30"/>
      <c r="FW123" s="30"/>
      <c r="FX123" s="30"/>
      <c r="FY123" s="30"/>
      <c r="FZ123" s="30"/>
      <c r="GA123" s="30"/>
      <c r="GB123" s="30"/>
      <c r="GC123" s="30"/>
      <c r="GD123" s="30"/>
      <c r="GE123" s="30"/>
      <c r="GF123" s="30"/>
      <c r="GG123" s="30"/>
      <c r="GH123" s="30"/>
      <c r="GI123" s="30"/>
      <c r="GJ123" s="30"/>
      <c r="GK123" s="30"/>
      <c r="GL123" s="30"/>
      <c r="GM123" s="30"/>
      <c r="GN123" s="30"/>
      <c r="GO123" s="30"/>
      <c r="GP123" s="30"/>
      <c r="GQ123" s="30"/>
      <c r="GR123" s="30"/>
      <c r="GS123" s="30"/>
      <c r="GT123" s="30"/>
      <c r="GU123" s="30"/>
      <c r="GV123" s="30"/>
      <c r="GW123" s="30"/>
      <c r="GX123" s="30"/>
      <c r="GY123" s="30"/>
      <c r="GZ123" s="30"/>
      <c r="HA123" s="30"/>
      <c r="HB123" s="30"/>
      <c r="HC123" s="30"/>
      <c r="HD123" s="30"/>
      <c r="HE123" s="30"/>
      <c r="HF123" s="30"/>
      <c r="HG123" s="30"/>
      <c r="HH123" s="30"/>
      <c r="HI123" s="30"/>
      <c r="HJ123" s="30"/>
      <c r="HK123" s="30"/>
      <c r="HL123" s="30"/>
      <c r="HM123" s="30"/>
      <c r="HN123" s="30"/>
      <c r="HO123" s="30"/>
      <c r="HP123" s="30"/>
      <c r="HQ123" s="30"/>
      <c r="HR123" s="30"/>
      <c r="HS123" s="30"/>
      <c r="HT123" s="30"/>
      <c r="HU123" s="30"/>
      <c r="HV123" s="30"/>
      <c r="HW123" s="30"/>
      <c r="HX123" s="30"/>
      <c r="HY123" s="30"/>
      <c r="HZ123" s="30"/>
      <c r="IA123" s="30"/>
      <c r="IB123" s="30"/>
      <c r="IC123" s="30"/>
      <c r="ID123" s="30"/>
      <c r="IE123" s="30"/>
      <c r="IF123" s="30"/>
      <c r="IG123" s="30"/>
      <c r="IH123" s="30"/>
      <c r="II123" s="30"/>
      <c r="IJ123" s="30"/>
      <c r="IK123" s="30"/>
      <c r="IL123" s="30"/>
      <c r="IM123" s="30"/>
      <c r="IN123" s="30"/>
      <c r="IO123" s="30"/>
      <c r="IP123" s="30"/>
      <c r="IQ123" s="30"/>
      <c r="IR123" s="30"/>
      <c r="IS123" s="30"/>
      <c r="IT123" s="30"/>
      <c r="IU123" s="30"/>
      <c r="IV123" s="30"/>
    </row>
    <row r="124" spans="1:256" s="11" customFormat="1" x14ac:dyDescent="0.2">
      <c r="A124" s="4"/>
      <c r="B124" s="35"/>
      <c r="C124" s="9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  <c r="BM124" s="26"/>
      <c r="BN124" s="26"/>
      <c r="BO124" s="26"/>
      <c r="BP124" s="26"/>
      <c r="BQ124" s="26"/>
      <c r="BR124" s="26"/>
      <c r="BS124" s="26"/>
      <c r="BT124" s="26"/>
      <c r="BU124" s="26"/>
      <c r="BV124" s="26"/>
      <c r="BW124" s="26"/>
      <c r="BX124" s="26"/>
      <c r="BY124" s="26"/>
      <c r="BZ124" s="26"/>
      <c r="CA124" s="26"/>
      <c r="CB124" s="26"/>
      <c r="CC124" s="26"/>
      <c r="CD124" s="26"/>
      <c r="CE124" s="26"/>
      <c r="CF124" s="26"/>
      <c r="CG124" s="26"/>
      <c r="CH124" s="26"/>
      <c r="CI124" s="26"/>
      <c r="CJ124" s="26"/>
      <c r="CK124" s="26"/>
      <c r="CL124" s="26"/>
      <c r="CM124" s="26"/>
      <c r="CN124" s="26"/>
      <c r="CO124" s="26"/>
      <c r="CP124" s="26"/>
      <c r="CQ124" s="26"/>
      <c r="CR124" s="26"/>
      <c r="CS124" s="26"/>
      <c r="CT124" s="26"/>
      <c r="CU124" s="26"/>
      <c r="CV124" s="26"/>
      <c r="CW124" s="26"/>
      <c r="CX124" s="26"/>
      <c r="CY124" s="26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</row>
    <row r="125" spans="1:256" s="11" customFormat="1" x14ac:dyDescent="0.2">
      <c r="A125" s="4"/>
      <c r="B125" s="39" t="s">
        <v>60</v>
      </c>
      <c r="C125" s="128"/>
      <c r="D125" s="22">
        <f t="shared" ref="D125:AI125" si="185">IF(ISNUMBER(outYear),D42,"")</f>
        <v>-152.08799999999999</v>
      </c>
      <c r="E125" s="22">
        <f t="shared" si="185"/>
        <v>-155.89019999999999</v>
      </c>
      <c r="F125" s="22">
        <f t="shared" si="185"/>
        <v>-159.78745499999999</v>
      </c>
      <c r="G125" s="22">
        <f t="shared" si="185"/>
        <v>-163.78214137500001</v>
      </c>
      <c r="H125" s="22">
        <f t="shared" si="185"/>
        <v>-167.87669490937495</v>
      </c>
      <c r="I125" s="22">
        <f t="shared" si="185"/>
        <v>-172.07361228210931</v>
      </c>
      <c r="J125" s="22">
        <f t="shared" si="185"/>
        <v>-176.37545258916205</v>
      </c>
      <c r="K125" s="22">
        <f t="shared" si="185"/>
        <v>-180.78483890389109</v>
      </c>
      <c r="L125" s="22">
        <f t="shared" si="185"/>
        <v>-185.30445987648838</v>
      </c>
      <c r="M125" s="22">
        <f t="shared" si="185"/>
        <v>-189.93707137340053</v>
      </c>
      <c r="N125" s="22">
        <f t="shared" si="185"/>
        <v>-194.68549815773557</v>
      </c>
      <c r="O125" s="22">
        <f t="shared" si="185"/>
        <v>-199.55263561167894</v>
      </c>
      <c r="P125" s="22">
        <f t="shared" si="185"/>
        <v>-204.5414515019709</v>
      </c>
      <c r="Q125" s="22">
        <f t="shared" si="185"/>
        <v>-209.65498778952016</v>
      </c>
      <c r="R125" s="22">
        <f t="shared" si="185"/>
        <v>-214.89636248425813</v>
      </c>
      <c r="S125" s="22">
        <f t="shared" si="185"/>
        <v>-220.2687715463646</v>
      </c>
      <c r="T125" s="22">
        <f t="shared" si="185"/>
        <v>-225.7754908350237</v>
      </c>
      <c r="U125" s="22">
        <f t="shared" si="185"/>
        <v>-231.41987810589924</v>
      </c>
      <c r="V125" s="22">
        <f t="shared" si="185"/>
        <v>-237.20537505854676</v>
      </c>
      <c r="W125" s="22">
        <f t="shared" si="185"/>
        <v>-243.13550943501042</v>
      </c>
      <c r="X125" s="22">
        <f t="shared" si="185"/>
        <v>-249.21389717088567</v>
      </c>
      <c r="Y125" s="22">
        <f t="shared" si="185"/>
        <v>-255.44424460015779</v>
      </c>
      <c r="Z125" s="22">
        <f t="shared" si="185"/>
        <v>-261.83035071516173</v>
      </c>
      <c r="AA125" s="22">
        <f t="shared" si="185"/>
        <v>-268.37610948304075</v>
      </c>
      <c r="AB125" s="22">
        <f t="shared" si="185"/>
        <v>-275.08551222011675</v>
      </c>
      <c r="AC125" s="22">
        <f t="shared" si="185"/>
        <v>-281.96265002561961</v>
      </c>
      <c r="AD125" s="22">
        <f t="shared" si="185"/>
        <v>-289.01171627626007</v>
      </c>
      <c r="AE125" s="22">
        <f t="shared" si="185"/>
        <v>-296.23700918316655</v>
      </c>
      <c r="AF125" s="22">
        <f t="shared" si="185"/>
        <v>-303.64293441274572</v>
      </c>
      <c r="AG125" s="22">
        <f t="shared" si="185"/>
        <v>2997.041192226935</v>
      </c>
      <c r="AH125" s="22" t="str">
        <f t="shared" si="185"/>
        <v/>
      </c>
      <c r="AI125" s="22" t="str">
        <f t="shared" si="185"/>
        <v/>
      </c>
      <c r="AJ125" s="22" t="str">
        <f t="shared" ref="AJ125:BO125" si="186">IF(ISNUMBER(outYear),AJ42,"")</f>
        <v/>
      </c>
      <c r="AK125" s="22" t="str">
        <f t="shared" si="186"/>
        <v/>
      </c>
      <c r="AL125" s="22" t="str">
        <f t="shared" si="186"/>
        <v/>
      </c>
      <c r="AM125" s="22" t="str">
        <f t="shared" si="186"/>
        <v/>
      </c>
      <c r="AN125" s="22" t="str">
        <f t="shared" si="186"/>
        <v/>
      </c>
      <c r="AO125" s="22" t="str">
        <f t="shared" si="186"/>
        <v/>
      </c>
      <c r="AP125" s="22" t="str">
        <f t="shared" si="186"/>
        <v/>
      </c>
      <c r="AQ125" s="22" t="str">
        <f t="shared" si="186"/>
        <v/>
      </c>
      <c r="AR125" s="22" t="str">
        <f t="shared" si="186"/>
        <v/>
      </c>
      <c r="AS125" s="22" t="str">
        <f t="shared" si="186"/>
        <v/>
      </c>
      <c r="AT125" s="22" t="str">
        <f t="shared" si="186"/>
        <v/>
      </c>
      <c r="AU125" s="22" t="str">
        <f t="shared" si="186"/>
        <v/>
      </c>
      <c r="AV125" s="22" t="str">
        <f t="shared" si="186"/>
        <v/>
      </c>
      <c r="AW125" s="22" t="str">
        <f t="shared" si="186"/>
        <v/>
      </c>
      <c r="AX125" s="22" t="str">
        <f t="shared" si="186"/>
        <v/>
      </c>
      <c r="AY125" s="22" t="str">
        <f t="shared" si="186"/>
        <v/>
      </c>
      <c r="AZ125" s="22" t="str">
        <f t="shared" si="186"/>
        <v/>
      </c>
      <c r="BA125" s="22" t="str">
        <f t="shared" si="186"/>
        <v/>
      </c>
      <c r="BB125" s="22" t="str">
        <f t="shared" si="186"/>
        <v/>
      </c>
      <c r="BC125" s="22" t="str">
        <f t="shared" si="186"/>
        <v/>
      </c>
      <c r="BD125" s="22" t="str">
        <f t="shared" si="186"/>
        <v/>
      </c>
      <c r="BE125" s="22" t="str">
        <f t="shared" si="186"/>
        <v/>
      </c>
      <c r="BF125" s="22" t="str">
        <f t="shared" si="186"/>
        <v/>
      </c>
      <c r="BG125" s="22" t="str">
        <f t="shared" si="186"/>
        <v/>
      </c>
      <c r="BH125" s="22" t="str">
        <f t="shared" si="186"/>
        <v/>
      </c>
      <c r="BI125" s="22" t="str">
        <f t="shared" si="186"/>
        <v/>
      </c>
      <c r="BJ125" s="22" t="str">
        <f t="shared" si="186"/>
        <v/>
      </c>
      <c r="BK125" s="22" t="str">
        <f t="shared" si="186"/>
        <v/>
      </c>
      <c r="BL125" s="22" t="str">
        <f t="shared" si="186"/>
        <v/>
      </c>
      <c r="BM125" s="22" t="str">
        <f t="shared" si="186"/>
        <v/>
      </c>
      <c r="BN125" s="22" t="str">
        <f t="shared" si="186"/>
        <v/>
      </c>
      <c r="BO125" s="22" t="str">
        <f t="shared" si="186"/>
        <v/>
      </c>
      <c r="BP125" s="22" t="str">
        <f t="shared" ref="BP125:CY125" si="187">IF(ISNUMBER(outYear),BP42,"")</f>
        <v/>
      </c>
      <c r="BQ125" s="22" t="str">
        <f t="shared" si="187"/>
        <v/>
      </c>
      <c r="BR125" s="22" t="str">
        <f t="shared" si="187"/>
        <v/>
      </c>
      <c r="BS125" s="22" t="str">
        <f t="shared" si="187"/>
        <v/>
      </c>
      <c r="BT125" s="22" t="str">
        <f t="shared" si="187"/>
        <v/>
      </c>
      <c r="BU125" s="22" t="str">
        <f t="shared" si="187"/>
        <v/>
      </c>
      <c r="BV125" s="22" t="str">
        <f t="shared" si="187"/>
        <v/>
      </c>
      <c r="BW125" s="22" t="str">
        <f t="shared" si="187"/>
        <v/>
      </c>
      <c r="BX125" s="22" t="str">
        <f t="shared" si="187"/>
        <v/>
      </c>
      <c r="BY125" s="22" t="str">
        <f t="shared" si="187"/>
        <v/>
      </c>
      <c r="BZ125" s="22" t="str">
        <f t="shared" si="187"/>
        <v/>
      </c>
      <c r="CA125" s="22" t="str">
        <f t="shared" si="187"/>
        <v/>
      </c>
      <c r="CB125" s="22" t="str">
        <f t="shared" si="187"/>
        <v/>
      </c>
      <c r="CC125" s="22" t="str">
        <f t="shared" si="187"/>
        <v/>
      </c>
      <c r="CD125" s="22" t="str">
        <f t="shared" si="187"/>
        <v/>
      </c>
      <c r="CE125" s="22" t="str">
        <f t="shared" si="187"/>
        <v/>
      </c>
      <c r="CF125" s="22" t="str">
        <f t="shared" si="187"/>
        <v/>
      </c>
      <c r="CG125" s="22" t="str">
        <f t="shared" si="187"/>
        <v/>
      </c>
      <c r="CH125" s="22" t="str">
        <f t="shared" si="187"/>
        <v/>
      </c>
      <c r="CI125" s="22" t="str">
        <f t="shared" si="187"/>
        <v/>
      </c>
      <c r="CJ125" s="22" t="str">
        <f t="shared" si="187"/>
        <v/>
      </c>
      <c r="CK125" s="22" t="str">
        <f t="shared" si="187"/>
        <v/>
      </c>
      <c r="CL125" s="22" t="str">
        <f t="shared" si="187"/>
        <v/>
      </c>
      <c r="CM125" s="22" t="str">
        <f t="shared" si="187"/>
        <v/>
      </c>
      <c r="CN125" s="22" t="str">
        <f t="shared" si="187"/>
        <v/>
      </c>
      <c r="CO125" s="22" t="str">
        <f t="shared" si="187"/>
        <v/>
      </c>
      <c r="CP125" s="22" t="str">
        <f t="shared" si="187"/>
        <v/>
      </c>
      <c r="CQ125" s="22" t="str">
        <f t="shared" si="187"/>
        <v/>
      </c>
      <c r="CR125" s="22" t="str">
        <f t="shared" si="187"/>
        <v/>
      </c>
      <c r="CS125" s="22" t="str">
        <f t="shared" si="187"/>
        <v/>
      </c>
      <c r="CT125" s="22" t="str">
        <f t="shared" si="187"/>
        <v/>
      </c>
      <c r="CU125" s="22" t="str">
        <f t="shared" si="187"/>
        <v/>
      </c>
      <c r="CV125" s="22" t="str">
        <f t="shared" si="187"/>
        <v/>
      </c>
      <c r="CW125" s="22" t="str">
        <f t="shared" si="187"/>
        <v/>
      </c>
      <c r="CX125" s="22" t="str">
        <f t="shared" si="187"/>
        <v/>
      </c>
      <c r="CY125" s="22" t="str">
        <f t="shared" si="187"/>
        <v/>
      </c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</row>
    <row r="126" spans="1:256" s="11" customFormat="1" x14ac:dyDescent="0.2">
      <c r="A126" s="4"/>
      <c r="B126" s="39" t="s">
        <v>61</v>
      </c>
      <c r="C126" s="128"/>
      <c r="D126" s="22">
        <f t="shared" ref="D126:AI126" si="188">IF(ISNUMBER(outYear),IF(outYear&gt;inLoanTerm,0,-IPMT(inLoanRate,outYear,inLoanTerm,$C121,0,0)),"")</f>
        <v>1654.1375999999998</v>
      </c>
      <c r="E126" s="22">
        <f t="shared" si="188"/>
        <v>1633.2145599052408</v>
      </c>
      <c r="F126" s="22">
        <f t="shared" si="188"/>
        <v>1611.0361374047959</v>
      </c>
      <c r="G126" s="22">
        <f t="shared" si="188"/>
        <v>1587.5270095543246</v>
      </c>
      <c r="H126" s="22">
        <f t="shared" si="188"/>
        <v>1562.6073340328251</v>
      </c>
      <c r="I126" s="22">
        <f t="shared" si="188"/>
        <v>1536.1924779800354</v>
      </c>
      <c r="J126" s="22">
        <f t="shared" si="188"/>
        <v>1508.1927305640781</v>
      </c>
      <c r="K126" s="22">
        <f t="shared" si="188"/>
        <v>1478.5129983031641</v>
      </c>
      <c r="L126" s="22">
        <f t="shared" si="188"/>
        <v>1447.0524821065947</v>
      </c>
      <c r="M126" s="22">
        <f t="shared" si="188"/>
        <v>1413.7043349382311</v>
      </c>
      <c r="N126" s="22">
        <f t="shared" si="188"/>
        <v>1378.355298939766</v>
      </c>
      <c r="O126" s="22">
        <f t="shared" si="188"/>
        <v>1340.8853207813927</v>
      </c>
      <c r="P126" s="22">
        <f t="shared" si="188"/>
        <v>1301.1671439335173</v>
      </c>
      <c r="Q126" s="22">
        <f t="shared" si="188"/>
        <v>1259.0658764747695</v>
      </c>
      <c r="R126" s="22">
        <f t="shared" si="188"/>
        <v>1214.438532968496</v>
      </c>
      <c r="S126" s="22">
        <f t="shared" si="188"/>
        <v>1167.1335488518469</v>
      </c>
      <c r="T126" s="22">
        <f t="shared" si="188"/>
        <v>1116.9902656881984</v>
      </c>
      <c r="U126" s="22">
        <f t="shared" si="188"/>
        <v>1063.8383855347313</v>
      </c>
      <c r="V126" s="22">
        <f t="shared" si="188"/>
        <v>1007.4973925720558</v>
      </c>
      <c r="W126" s="22">
        <f t="shared" si="188"/>
        <v>947.77594003162028</v>
      </c>
      <c r="X126" s="22">
        <f t="shared" si="188"/>
        <v>884.47120033875819</v>
      </c>
      <c r="Y126" s="22">
        <f t="shared" si="188"/>
        <v>817.36817626432469</v>
      </c>
      <c r="Z126" s="22">
        <f t="shared" si="188"/>
        <v>746.23897074542481</v>
      </c>
      <c r="AA126" s="22">
        <f t="shared" si="188"/>
        <v>670.84201289539124</v>
      </c>
      <c r="AB126" s="22">
        <f t="shared" si="188"/>
        <v>590.92123757435559</v>
      </c>
      <c r="AC126" s="22">
        <f t="shared" si="188"/>
        <v>506.2052157340579</v>
      </c>
      <c r="AD126" s="22">
        <f t="shared" si="188"/>
        <v>416.40623258334222</v>
      </c>
      <c r="AE126" s="22">
        <f t="shared" si="188"/>
        <v>321.21931044358354</v>
      </c>
      <c r="AF126" s="22">
        <f t="shared" si="188"/>
        <v>220.32117297543948</v>
      </c>
      <c r="AG126" s="22">
        <f t="shared" si="188"/>
        <v>113.36914725920673</v>
      </c>
      <c r="AH126" s="22" t="str">
        <f t="shared" si="188"/>
        <v/>
      </c>
      <c r="AI126" s="22" t="str">
        <f t="shared" si="188"/>
        <v/>
      </c>
      <c r="AJ126" s="22" t="str">
        <f t="shared" ref="AJ126:BO126" si="189">IF(ISNUMBER(outYear),IF(outYear&gt;inLoanTerm,0,-IPMT(inLoanRate,outYear,inLoanTerm,$C121,0,0)),"")</f>
        <v/>
      </c>
      <c r="AK126" s="22" t="str">
        <f t="shared" si="189"/>
        <v/>
      </c>
      <c r="AL126" s="22" t="str">
        <f t="shared" si="189"/>
        <v/>
      </c>
      <c r="AM126" s="22" t="str">
        <f t="shared" si="189"/>
        <v/>
      </c>
      <c r="AN126" s="22" t="str">
        <f t="shared" si="189"/>
        <v/>
      </c>
      <c r="AO126" s="22" t="str">
        <f t="shared" si="189"/>
        <v/>
      </c>
      <c r="AP126" s="22" t="str">
        <f t="shared" si="189"/>
        <v/>
      </c>
      <c r="AQ126" s="22" t="str">
        <f t="shared" si="189"/>
        <v/>
      </c>
      <c r="AR126" s="22" t="str">
        <f t="shared" si="189"/>
        <v/>
      </c>
      <c r="AS126" s="22" t="str">
        <f t="shared" si="189"/>
        <v/>
      </c>
      <c r="AT126" s="22" t="str">
        <f t="shared" si="189"/>
        <v/>
      </c>
      <c r="AU126" s="22" t="str">
        <f t="shared" si="189"/>
        <v/>
      </c>
      <c r="AV126" s="22" t="str">
        <f t="shared" si="189"/>
        <v/>
      </c>
      <c r="AW126" s="22" t="str">
        <f t="shared" si="189"/>
        <v/>
      </c>
      <c r="AX126" s="22" t="str">
        <f t="shared" si="189"/>
        <v/>
      </c>
      <c r="AY126" s="22" t="str">
        <f t="shared" si="189"/>
        <v/>
      </c>
      <c r="AZ126" s="22" t="str">
        <f t="shared" si="189"/>
        <v/>
      </c>
      <c r="BA126" s="22" t="str">
        <f t="shared" si="189"/>
        <v/>
      </c>
      <c r="BB126" s="22" t="str">
        <f t="shared" si="189"/>
        <v/>
      </c>
      <c r="BC126" s="22" t="str">
        <f t="shared" si="189"/>
        <v/>
      </c>
      <c r="BD126" s="22" t="str">
        <f t="shared" si="189"/>
        <v/>
      </c>
      <c r="BE126" s="22" t="str">
        <f t="shared" si="189"/>
        <v/>
      </c>
      <c r="BF126" s="22" t="str">
        <f t="shared" si="189"/>
        <v/>
      </c>
      <c r="BG126" s="22" t="str">
        <f t="shared" si="189"/>
        <v/>
      </c>
      <c r="BH126" s="22" t="str">
        <f t="shared" si="189"/>
        <v/>
      </c>
      <c r="BI126" s="22" t="str">
        <f t="shared" si="189"/>
        <v/>
      </c>
      <c r="BJ126" s="22" t="str">
        <f t="shared" si="189"/>
        <v/>
      </c>
      <c r="BK126" s="22" t="str">
        <f t="shared" si="189"/>
        <v/>
      </c>
      <c r="BL126" s="22" t="str">
        <f t="shared" si="189"/>
        <v/>
      </c>
      <c r="BM126" s="22" t="str">
        <f t="shared" si="189"/>
        <v/>
      </c>
      <c r="BN126" s="22" t="str">
        <f t="shared" si="189"/>
        <v/>
      </c>
      <c r="BO126" s="22" t="str">
        <f t="shared" si="189"/>
        <v/>
      </c>
      <c r="BP126" s="22" t="str">
        <f t="shared" ref="BP126:CY126" si="190">IF(ISNUMBER(outYear),IF(outYear&gt;inLoanTerm,0,-IPMT(inLoanRate,outYear,inLoanTerm,$C121,0,0)),"")</f>
        <v/>
      </c>
      <c r="BQ126" s="22" t="str">
        <f t="shared" si="190"/>
        <v/>
      </c>
      <c r="BR126" s="22" t="str">
        <f t="shared" si="190"/>
        <v/>
      </c>
      <c r="BS126" s="22" t="str">
        <f t="shared" si="190"/>
        <v/>
      </c>
      <c r="BT126" s="22" t="str">
        <f t="shared" si="190"/>
        <v/>
      </c>
      <c r="BU126" s="22" t="str">
        <f t="shared" si="190"/>
        <v/>
      </c>
      <c r="BV126" s="22" t="str">
        <f t="shared" si="190"/>
        <v/>
      </c>
      <c r="BW126" s="22" t="str">
        <f t="shared" si="190"/>
        <v/>
      </c>
      <c r="BX126" s="22" t="str">
        <f t="shared" si="190"/>
        <v/>
      </c>
      <c r="BY126" s="22" t="str">
        <f t="shared" si="190"/>
        <v/>
      </c>
      <c r="BZ126" s="22" t="str">
        <f t="shared" si="190"/>
        <v/>
      </c>
      <c r="CA126" s="22" t="str">
        <f t="shared" si="190"/>
        <v/>
      </c>
      <c r="CB126" s="22" t="str">
        <f t="shared" si="190"/>
        <v/>
      </c>
      <c r="CC126" s="22" t="str">
        <f t="shared" si="190"/>
        <v/>
      </c>
      <c r="CD126" s="22" t="str">
        <f t="shared" si="190"/>
        <v/>
      </c>
      <c r="CE126" s="22" t="str">
        <f t="shared" si="190"/>
        <v/>
      </c>
      <c r="CF126" s="22" t="str">
        <f t="shared" si="190"/>
        <v/>
      </c>
      <c r="CG126" s="22" t="str">
        <f t="shared" si="190"/>
        <v/>
      </c>
      <c r="CH126" s="22" t="str">
        <f t="shared" si="190"/>
        <v/>
      </c>
      <c r="CI126" s="22" t="str">
        <f t="shared" si="190"/>
        <v/>
      </c>
      <c r="CJ126" s="22" t="str">
        <f t="shared" si="190"/>
        <v/>
      </c>
      <c r="CK126" s="22" t="str">
        <f t="shared" si="190"/>
        <v/>
      </c>
      <c r="CL126" s="22" t="str">
        <f t="shared" si="190"/>
        <v/>
      </c>
      <c r="CM126" s="22" t="str">
        <f t="shared" si="190"/>
        <v/>
      </c>
      <c r="CN126" s="22" t="str">
        <f t="shared" si="190"/>
        <v/>
      </c>
      <c r="CO126" s="22" t="str">
        <f t="shared" si="190"/>
        <v/>
      </c>
      <c r="CP126" s="22" t="str">
        <f t="shared" si="190"/>
        <v/>
      </c>
      <c r="CQ126" s="22" t="str">
        <f t="shared" si="190"/>
        <v/>
      </c>
      <c r="CR126" s="22" t="str">
        <f t="shared" si="190"/>
        <v/>
      </c>
      <c r="CS126" s="22" t="str">
        <f t="shared" si="190"/>
        <v/>
      </c>
      <c r="CT126" s="22" t="str">
        <f t="shared" si="190"/>
        <v/>
      </c>
      <c r="CU126" s="22" t="str">
        <f t="shared" si="190"/>
        <v/>
      </c>
      <c r="CV126" s="22" t="str">
        <f t="shared" si="190"/>
        <v/>
      </c>
      <c r="CW126" s="22" t="str">
        <f t="shared" si="190"/>
        <v/>
      </c>
      <c r="CX126" s="22" t="str">
        <f t="shared" si="190"/>
        <v/>
      </c>
      <c r="CY126" s="22" t="str">
        <f t="shared" si="190"/>
        <v/>
      </c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</row>
    <row r="127" spans="1:256" s="11" customFormat="1" x14ac:dyDescent="0.2">
      <c r="A127" s="4"/>
      <c r="B127" s="39" t="s">
        <v>62</v>
      </c>
      <c r="C127" s="128"/>
      <c r="D127" s="22">
        <f t="shared" ref="D127:AI127" si="191">IF(ISNUMBER(outYear),IF(outYear&gt;inLoanTerm,0,-PPMT(inLoanRate,outYear,inLoanTerm,$C121,0,0)),"")</f>
        <v>348.7173349126524</v>
      </c>
      <c r="E127" s="22">
        <f t="shared" si="191"/>
        <v>369.64037500741159</v>
      </c>
      <c r="F127" s="22">
        <f t="shared" si="191"/>
        <v>391.81879750785623</v>
      </c>
      <c r="G127" s="22">
        <f t="shared" si="191"/>
        <v>415.32792535832766</v>
      </c>
      <c r="H127" s="22">
        <f t="shared" si="191"/>
        <v>440.2476008798273</v>
      </c>
      <c r="I127" s="22">
        <f t="shared" si="191"/>
        <v>466.66245693261698</v>
      </c>
      <c r="J127" s="22">
        <f t="shared" si="191"/>
        <v>494.66220434857394</v>
      </c>
      <c r="K127" s="22">
        <f t="shared" si="191"/>
        <v>524.34193660948836</v>
      </c>
      <c r="L127" s="22">
        <f t="shared" si="191"/>
        <v>555.80245280605766</v>
      </c>
      <c r="M127" s="22">
        <f t="shared" si="191"/>
        <v>589.15059997442108</v>
      </c>
      <c r="N127" s="22">
        <f t="shared" si="191"/>
        <v>624.49963597288638</v>
      </c>
      <c r="O127" s="22">
        <f t="shared" si="191"/>
        <v>661.9696141312595</v>
      </c>
      <c r="P127" s="22">
        <f t="shared" si="191"/>
        <v>701.68779097913512</v>
      </c>
      <c r="Q127" s="22">
        <f t="shared" si="191"/>
        <v>743.78905843788311</v>
      </c>
      <c r="R127" s="22">
        <f t="shared" si="191"/>
        <v>788.41640194415618</v>
      </c>
      <c r="S127" s="22">
        <f t="shared" si="191"/>
        <v>835.72138606080568</v>
      </c>
      <c r="T127" s="22">
        <f t="shared" si="191"/>
        <v>885.86466922445391</v>
      </c>
      <c r="U127" s="22">
        <f t="shared" si="191"/>
        <v>939.01654937792114</v>
      </c>
      <c r="V127" s="22">
        <f t="shared" si="191"/>
        <v>995.35754234059652</v>
      </c>
      <c r="W127" s="22">
        <f t="shared" si="191"/>
        <v>1055.0789948810323</v>
      </c>
      <c r="X127" s="22">
        <f t="shared" si="191"/>
        <v>1118.3837345738941</v>
      </c>
      <c r="Y127" s="22">
        <f t="shared" si="191"/>
        <v>1185.4867586483279</v>
      </c>
      <c r="Z127" s="22">
        <f t="shared" si="191"/>
        <v>1256.6159641672273</v>
      </c>
      <c r="AA127" s="22">
        <f t="shared" si="191"/>
        <v>1332.012922017261</v>
      </c>
      <c r="AB127" s="22">
        <f t="shared" si="191"/>
        <v>1411.9336973382967</v>
      </c>
      <c r="AC127" s="22">
        <f t="shared" si="191"/>
        <v>1496.6497191785945</v>
      </c>
      <c r="AD127" s="22">
        <f t="shared" si="191"/>
        <v>1586.4487023293102</v>
      </c>
      <c r="AE127" s="22">
        <f t="shared" si="191"/>
        <v>1681.6356244690687</v>
      </c>
      <c r="AF127" s="22">
        <f t="shared" si="191"/>
        <v>1782.5337619372128</v>
      </c>
      <c r="AG127" s="22">
        <f t="shared" si="191"/>
        <v>1889.4857876534456</v>
      </c>
      <c r="AH127" s="22" t="str">
        <f t="shared" si="191"/>
        <v/>
      </c>
      <c r="AI127" s="22" t="str">
        <f t="shared" si="191"/>
        <v/>
      </c>
      <c r="AJ127" s="22" t="str">
        <f t="shared" ref="AJ127:BO127" si="192">IF(ISNUMBER(outYear),IF(outYear&gt;inLoanTerm,0,-PPMT(inLoanRate,outYear,inLoanTerm,$C121,0,0)),"")</f>
        <v/>
      </c>
      <c r="AK127" s="22" t="str">
        <f t="shared" si="192"/>
        <v/>
      </c>
      <c r="AL127" s="22" t="str">
        <f t="shared" si="192"/>
        <v/>
      </c>
      <c r="AM127" s="22" t="str">
        <f t="shared" si="192"/>
        <v/>
      </c>
      <c r="AN127" s="22" t="str">
        <f t="shared" si="192"/>
        <v/>
      </c>
      <c r="AO127" s="22" t="str">
        <f t="shared" si="192"/>
        <v/>
      </c>
      <c r="AP127" s="22" t="str">
        <f t="shared" si="192"/>
        <v/>
      </c>
      <c r="AQ127" s="22" t="str">
        <f t="shared" si="192"/>
        <v/>
      </c>
      <c r="AR127" s="22" t="str">
        <f t="shared" si="192"/>
        <v/>
      </c>
      <c r="AS127" s="22" t="str">
        <f t="shared" si="192"/>
        <v/>
      </c>
      <c r="AT127" s="22" t="str">
        <f t="shared" si="192"/>
        <v/>
      </c>
      <c r="AU127" s="22" t="str">
        <f t="shared" si="192"/>
        <v/>
      </c>
      <c r="AV127" s="22" t="str">
        <f t="shared" si="192"/>
        <v/>
      </c>
      <c r="AW127" s="22" t="str">
        <f t="shared" si="192"/>
        <v/>
      </c>
      <c r="AX127" s="22" t="str">
        <f t="shared" si="192"/>
        <v/>
      </c>
      <c r="AY127" s="22" t="str">
        <f t="shared" si="192"/>
        <v/>
      </c>
      <c r="AZ127" s="22" t="str">
        <f t="shared" si="192"/>
        <v/>
      </c>
      <c r="BA127" s="22" t="str">
        <f t="shared" si="192"/>
        <v/>
      </c>
      <c r="BB127" s="22" t="str">
        <f t="shared" si="192"/>
        <v/>
      </c>
      <c r="BC127" s="22" t="str">
        <f t="shared" si="192"/>
        <v/>
      </c>
      <c r="BD127" s="22" t="str">
        <f t="shared" si="192"/>
        <v/>
      </c>
      <c r="BE127" s="22" t="str">
        <f t="shared" si="192"/>
        <v/>
      </c>
      <c r="BF127" s="22" t="str">
        <f t="shared" si="192"/>
        <v/>
      </c>
      <c r="BG127" s="22" t="str">
        <f t="shared" si="192"/>
        <v/>
      </c>
      <c r="BH127" s="22" t="str">
        <f t="shared" si="192"/>
        <v/>
      </c>
      <c r="BI127" s="22" t="str">
        <f t="shared" si="192"/>
        <v/>
      </c>
      <c r="BJ127" s="22" t="str">
        <f t="shared" si="192"/>
        <v/>
      </c>
      <c r="BK127" s="22" t="str">
        <f t="shared" si="192"/>
        <v/>
      </c>
      <c r="BL127" s="22" t="str">
        <f t="shared" si="192"/>
        <v/>
      </c>
      <c r="BM127" s="22" t="str">
        <f t="shared" si="192"/>
        <v/>
      </c>
      <c r="BN127" s="22" t="str">
        <f t="shared" si="192"/>
        <v/>
      </c>
      <c r="BO127" s="22" t="str">
        <f t="shared" si="192"/>
        <v/>
      </c>
      <c r="BP127" s="22" t="str">
        <f t="shared" ref="BP127:CY127" si="193">IF(ISNUMBER(outYear),IF(outYear&gt;inLoanTerm,0,-PPMT(inLoanRate,outYear,inLoanTerm,$C121,0,0)),"")</f>
        <v/>
      </c>
      <c r="BQ127" s="22" t="str">
        <f t="shared" si="193"/>
        <v/>
      </c>
      <c r="BR127" s="22" t="str">
        <f t="shared" si="193"/>
        <v/>
      </c>
      <c r="BS127" s="22" t="str">
        <f t="shared" si="193"/>
        <v/>
      </c>
      <c r="BT127" s="22" t="str">
        <f t="shared" si="193"/>
        <v/>
      </c>
      <c r="BU127" s="22" t="str">
        <f t="shared" si="193"/>
        <v/>
      </c>
      <c r="BV127" s="22" t="str">
        <f t="shared" si="193"/>
        <v/>
      </c>
      <c r="BW127" s="22" t="str">
        <f t="shared" si="193"/>
        <v/>
      </c>
      <c r="BX127" s="22" t="str">
        <f t="shared" si="193"/>
        <v/>
      </c>
      <c r="BY127" s="22" t="str">
        <f t="shared" si="193"/>
        <v/>
      </c>
      <c r="BZ127" s="22" t="str">
        <f t="shared" si="193"/>
        <v/>
      </c>
      <c r="CA127" s="22" t="str">
        <f t="shared" si="193"/>
        <v/>
      </c>
      <c r="CB127" s="22" t="str">
        <f t="shared" si="193"/>
        <v/>
      </c>
      <c r="CC127" s="22" t="str">
        <f t="shared" si="193"/>
        <v/>
      </c>
      <c r="CD127" s="22" t="str">
        <f t="shared" si="193"/>
        <v/>
      </c>
      <c r="CE127" s="22" t="str">
        <f t="shared" si="193"/>
        <v/>
      </c>
      <c r="CF127" s="22" t="str">
        <f t="shared" si="193"/>
        <v/>
      </c>
      <c r="CG127" s="22" t="str">
        <f t="shared" si="193"/>
        <v/>
      </c>
      <c r="CH127" s="22" t="str">
        <f t="shared" si="193"/>
        <v/>
      </c>
      <c r="CI127" s="22" t="str">
        <f t="shared" si="193"/>
        <v/>
      </c>
      <c r="CJ127" s="22" t="str">
        <f t="shared" si="193"/>
        <v/>
      </c>
      <c r="CK127" s="22" t="str">
        <f t="shared" si="193"/>
        <v/>
      </c>
      <c r="CL127" s="22" t="str">
        <f t="shared" si="193"/>
        <v/>
      </c>
      <c r="CM127" s="22" t="str">
        <f t="shared" si="193"/>
        <v/>
      </c>
      <c r="CN127" s="22" t="str">
        <f t="shared" si="193"/>
        <v/>
      </c>
      <c r="CO127" s="22" t="str">
        <f t="shared" si="193"/>
        <v/>
      </c>
      <c r="CP127" s="22" t="str">
        <f t="shared" si="193"/>
        <v/>
      </c>
      <c r="CQ127" s="22" t="str">
        <f t="shared" si="193"/>
        <v/>
      </c>
      <c r="CR127" s="22" t="str">
        <f t="shared" si="193"/>
        <v/>
      </c>
      <c r="CS127" s="22" t="str">
        <f t="shared" si="193"/>
        <v/>
      </c>
      <c r="CT127" s="22" t="str">
        <f t="shared" si="193"/>
        <v/>
      </c>
      <c r="CU127" s="22" t="str">
        <f t="shared" si="193"/>
        <v/>
      </c>
      <c r="CV127" s="22" t="str">
        <f t="shared" si="193"/>
        <v/>
      </c>
      <c r="CW127" s="22" t="str">
        <f t="shared" si="193"/>
        <v/>
      </c>
      <c r="CX127" s="22" t="str">
        <f t="shared" si="193"/>
        <v/>
      </c>
      <c r="CY127" s="22" t="str">
        <f t="shared" si="193"/>
        <v/>
      </c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</row>
    <row r="128" spans="1:256" s="11" customFormat="1" x14ac:dyDescent="0.2">
      <c r="A128" s="4"/>
      <c r="B128" s="39" t="s">
        <v>63</v>
      </c>
      <c r="C128" s="128"/>
      <c r="D128" s="22">
        <f t="shared" ref="D128:AI128" si="194">IF(ISNUMBER(outYear),+D126+D127,"")</f>
        <v>2002.8549349126522</v>
      </c>
      <c r="E128" s="22">
        <f t="shared" si="194"/>
        <v>2002.8549349126524</v>
      </c>
      <c r="F128" s="22">
        <f t="shared" si="194"/>
        <v>2002.8549349126522</v>
      </c>
      <c r="G128" s="22">
        <f t="shared" si="194"/>
        <v>2002.8549349126524</v>
      </c>
      <c r="H128" s="22">
        <f t="shared" si="194"/>
        <v>2002.8549349126524</v>
      </c>
      <c r="I128" s="22">
        <f t="shared" si="194"/>
        <v>2002.8549349126524</v>
      </c>
      <c r="J128" s="22">
        <f t="shared" si="194"/>
        <v>2002.854934912652</v>
      </c>
      <c r="K128" s="22">
        <f t="shared" si="194"/>
        <v>2002.8549349126524</v>
      </c>
      <c r="L128" s="22">
        <f t="shared" si="194"/>
        <v>2002.8549349126524</v>
      </c>
      <c r="M128" s="22">
        <f t="shared" si="194"/>
        <v>2002.8549349126522</v>
      </c>
      <c r="N128" s="22">
        <f t="shared" si="194"/>
        <v>2002.8549349126524</v>
      </c>
      <c r="O128" s="22">
        <f t="shared" si="194"/>
        <v>2002.8549349126522</v>
      </c>
      <c r="P128" s="22">
        <f t="shared" si="194"/>
        <v>2002.8549349126524</v>
      </c>
      <c r="Q128" s="22">
        <f t="shared" si="194"/>
        <v>2002.8549349126527</v>
      </c>
      <c r="R128" s="22">
        <f t="shared" si="194"/>
        <v>2002.8549349126522</v>
      </c>
      <c r="S128" s="22">
        <f t="shared" si="194"/>
        <v>2002.8549349126524</v>
      </c>
      <c r="T128" s="22">
        <f t="shared" si="194"/>
        <v>2002.8549349126524</v>
      </c>
      <c r="U128" s="22">
        <f t="shared" si="194"/>
        <v>2002.8549349126524</v>
      </c>
      <c r="V128" s="22">
        <f t="shared" si="194"/>
        <v>2002.8549349126524</v>
      </c>
      <c r="W128" s="22">
        <f t="shared" si="194"/>
        <v>2002.8549349126524</v>
      </c>
      <c r="X128" s="22">
        <f t="shared" si="194"/>
        <v>2002.8549349126524</v>
      </c>
      <c r="Y128" s="22">
        <f t="shared" si="194"/>
        <v>2002.8549349126524</v>
      </c>
      <c r="Z128" s="22">
        <f t="shared" si="194"/>
        <v>2002.854934912652</v>
      </c>
      <c r="AA128" s="22">
        <f t="shared" si="194"/>
        <v>2002.8549349126522</v>
      </c>
      <c r="AB128" s="22">
        <f t="shared" si="194"/>
        <v>2002.8549349126524</v>
      </c>
      <c r="AC128" s="22">
        <f t="shared" si="194"/>
        <v>2002.8549349126524</v>
      </c>
      <c r="AD128" s="22">
        <f t="shared" si="194"/>
        <v>2002.8549349126524</v>
      </c>
      <c r="AE128" s="22">
        <f t="shared" si="194"/>
        <v>2002.8549349126522</v>
      </c>
      <c r="AF128" s="22">
        <f t="shared" si="194"/>
        <v>2002.8549349126524</v>
      </c>
      <c r="AG128" s="22">
        <f t="shared" si="194"/>
        <v>2002.8549349126524</v>
      </c>
      <c r="AH128" s="22" t="str">
        <f t="shared" si="194"/>
        <v/>
      </c>
      <c r="AI128" s="22" t="str">
        <f t="shared" si="194"/>
        <v/>
      </c>
      <c r="AJ128" s="22" t="str">
        <f t="shared" ref="AJ128:BO128" si="195">IF(ISNUMBER(outYear),+AJ126+AJ127,"")</f>
        <v/>
      </c>
      <c r="AK128" s="22" t="str">
        <f t="shared" si="195"/>
        <v/>
      </c>
      <c r="AL128" s="22" t="str">
        <f t="shared" si="195"/>
        <v/>
      </c>
      <c r="AM128" s="22" t="str">
        <f t="shared" si="195"/>
        <v/>
      </c>
      <c r="AN128" s="22" t="str">
        <f t="shared" si="195"/>
        <v/>
      </c>
      <c r="AO128" s="22" t="str">
        <f t="shared" si="195"/>
        <v/>
      </c>
      <c r="AP128" s="22" t="str">
        <f t="shared" si="195"/>
        <v/>
      </c>
      <c r="AQ128" s="22" t="str">
        <f t="shared" si="195"/>
        <v/>
      </c>
      <c r="AR128" s="22" t="str">
        <f t="shared" si="195"/>
        <v/>
      </c>
      <c r="AS128" s="22" t="str">
        <f t="shared" si="195"/>
        <v/>
      </c>
      <c r="AT128" s="22" t="str">
        <f t="shared" si="195"/>
        <v/>
      </c>
      <c r="AU128" s="22" t="str">
        <f t="shared" si="195"/>
        <v/>
      </c>
      <c r="AV128" s="22" t="str">
        <f t="shared" si="195"/>
        <v/>
      </c>
      <c r="AW128" s="22" t="str">
        <f t="shared" si="195"/>
        <v/>
      </c>
      <c r="AX128" s="22" t="str">
        <f t="shared" si="195"/>
        <v/>
      </c>
      <c r="AY128" s="22" t="str">
        <f t="shared" si="195"/>
        <v/>
      </c>
      <c r="AZ128" s="22" t="str">
        <f t="shared" si="195"/>
        <v/>
      </c>
      <c r="BA128" s="22" t="str">
        <f t="shared" si="195"/>
        <v/>
      </c>
      <c r="BB128" s="22" t="str">
        <f t="shared" si="195"/>
        <v/>
      </c>
      <c r="BC128" s="22" t="str">
        <f t="shared" si="195"/>
        <v/>
      </c>
      <c r="BD128" s="22" t="str">
        <f t="shared" si="195"/>
        <v/>
      </c>
      <c r="BE128" s="22" t="str">
        <f t="shared" si="195"/>
        <v/>
      </c>
      <c r="BF128" s="22" t="str">
        <f t="shared" si="195"/>
        <v/>
      </c>
      <c r="BG128" s="22" t="str">
        <f t="shared" si="195"/>
        <v/>
      </c>
      <c r="BH128" s="22" t="str">
        <f t="shared" si="195"/>
        <v/>
      </c>
      <c r="BI128" s="22" t="str">
        <f t="shared" si="195"/>
        <v/>
      </c>
      <c r="BJ128" s="22" t="str">
        <f t="shared" si="195"/>
        <v/>
      </c>
      <c r="BK128" s="22" t="str">
        <f t="shared" si="195"/>
        <v/>
      </c>
      <c r="BL128" s="22" t="str">
        <f t="shared" si="195"/>
        <v/>
      </c>
      <c r="BM128" s="22" t="str">
        <f t="shared" si="195"/>
        <v/>
      </c>
      <c r="BN128" s="22" t="str">
        <f t="shared" si="195"/>
        <v/>
      </c>
      <c r="BO128" s="22" t="str">
        <f t="shared" si="195"/>
        <v/>
      </c>
      <c r="BP128" s="22" t="str">
        <f t="shared" ref="BP128:CU128" si="196">IF(ISNUMBER(outYear),+BP126+BP127,"")</f>
        <v/>
      </c>
      <c r="BQ128" s="22" t="str">
        <f t="shared" si="196"/>
        <v/>
      </c>
      <c r="BR128" s="22" t="str">
        <f t="shared" si="196"/>
        <v/>
      </c>
      <c r="BS128" s="22" t="str">
        <f t="shared" si="196"/>
        <v/>
      </c>
      <c r="BT128" s="22" t="str">
        <f t="shared" si="196"/>
        <v/>
      </c>
      <c r="BU128" s="22" t="str">
        <f t="shared" si="196"/>
        <v/>
      </c>
      <c r="BV128" s="22" t="str">
        <f t="shared" si="196"/>
        <v/>
      </c>
      <c r="BW128" s="22" t="str">
        <f t="shared" si="196"/>
        <v/>
      </c>
      <c r="BX128" s="22" t="str">
        <f t="shared" si="196"/>
        <v/>
      </c>
      <c r="BY128" s="22" t="str">
        <f t="shared" si="196"/>
        <v/>
      </c>
      <c r="BZ128" s="22" t="str">
        <f t="shared" si="196"/>
        <v/>
      </c>
      <c r="CA128" s="22" t="str">
        <f t="shared" si="196"/>
        <v/>
      </c>
      <c r="CB128" s="22" t="str">
        <f t="shared" si="196"/>
        <v/>
      </c>
      <c r="CC128" s="22" t="str">
        <f t="shared" si="196"/>
        <v/>
      </c>
      <c r="CD128" s="22" t="str">
        <f t="shared" si="196"/>
        <v/>
      </c>
      <c r="CE128" s="22" t="str">
        <f t="shared" si="196"/>
        <v/>
      </c>
      <c r="CF128" s="22" t="str">
        <f t="shared" si="196"/>
        <v/>
      </c>
      <c r="CG128" s="22" t="str">
        <f t="shared" si="196"/>
        <v/>
      </c>
      <c r="CH128" s="22" t="str">
        <f t="shared" si="196"/>
        <v/>
      </c>
      <c r="CI128" s="22" t="str">
        <f t="shared" si="196"/>
        <v/>
      </c>
      <c r="CJ128" s="22" t="str">
        <f t="shared" si="196"/>
        <v/>
      </c>
      <c r="CK128" s="22" t="str">
        <f t="shared" si="196"/>
        <v/>
      </c>
      <c r="CL128" s="22" t="str">
        <f t="shared" si="196"/>
        <v/>
      </c>
      <c r="CM128" s="22" t="str">
        <f t="shared" si="196"/>
        <v/>
      </c>
      <c r="CN128" s="22" t="str">
        <f t="shared" si="196"/>
        <v/>
      </c>
      <c r="CO128" s="22" t="str">
        <f t="shared" si="196"/>
        <v/>
      </c>
      <c r="CP128" s="22" t="str">
        <f t="shared" si="196"/>
        <v/>
      </c>
      <c r="CQ128" s="22" t="str">
        <f t="shared" si="196"/>
        <v/>
      </c>
      <c r="CR128" s="22" t="str">
        <f t="shared" si="196"/>
        <v/>
      </c>
      <c r="CS128" s="22" t="str">
        <f t="shared" si="196"/>
        <v/>
      </c>
      <c r="CT128" s="22" t="str">
        <f t="shared" si="196"/>
        <v/>
      </c>
      <c r="CU128" s="22" t="str">
        <f t="shared" si="196"/>
        <v/>
      </c>
      <c r="CV128" s="22" t="str">
        <f>IF(ISNUMBER(outYear),+CV126+CV127,"")</f>
        <v/>
      </c>
      <c r="CW128" s="22" t="str">
        <f>IF(ISNUMBER(outYear),+CW126+CW127,"")</f>
        <v/>
      </c>
      <c r="CX128" s="22" t="str">
        <f>IF(ISNUMBER(outYear),+CX126+CX127,"")</f>
        <v/>
      </c>
      <c r="CY128" s="22" t="str">
        <f>IF(ISNUMBER(outYear),+CY126+CY127,"")</f>
        <v/>
      </c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</row>
    <row r="129" spans="1:256" s="11" customFormat="1" x14ac:dyDescent="0.2">
      <c r="A129" s="4"/>
      <c r="B129" s="36"/>
      <c r="C129" s="136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  <c r="BQ129" s="30"/>
      <c r="BR129" s="30"/>
      <c r="BS129" s="30"/>
      <c r="BT129" s="30"/>
      <c r="BU129" s="30"/>
      <c r="BV129" s="30"/>
      <c r="BW129" s="30"/>
      <c r="BX129" s="30"/>
      <c r="BY129" s="30"/>
      <c r="BZ129" s="30"/>
      <c r="CA129" s="30"/>
      <c r="CB129" s="30"/>
      <c r="CC129" s="30"/>
      <c r="CD129" s="30"/>
      <c r="CE129" s="30"/>
      <c r="CF129" s="30"/>
      <c r="CG129" s="30"/>
      <c r="CH129" s="30"/>
      <c r="CI129" s="30"/>
      <c r="CJ129" s="30"/>
      <c r="CK129" s="30"/>
      <c r="CL129" s="30"/>
      <c r="CM129" s="30"/>
      <c r="CN129" s="30"/>
      <c r="CO129" s="30"/>
      <c r="CP129" s="30"/>
      <c r="CQ129" s="30"/>
      <c r="CR129" s="30"/>
      <c r="CS129" s="30"/>
      <c r="CT129" s="30"/>
      <c r="CU129" s="30"/>
      <c r="CV129" s="30"/>
      <c r="CW129" s="30"/>
      <c r="CX129" s="30"/>
      <c r="CY129" s="30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</row>
    <row r="130" spans="1:256" s="11" customFormat="1" x14ac:dyDescent="0.2">
      <c r="A130" s="4"/>
      <c r="B130" s="46" t="s">
        <v>106</v>
      </c>
      <c r="C130" s="133"/>
      <c r="D130" s="34">
        <f t="shared" ref="D130:AI130" si="197">IF(ISNUMBER(outYear),+D48-D65,"")</f>
        <v>-152.08799999999999</v>
      </c>
      <c r="E130" s="34">
        <f t="shared" si="197"/>
        <v>-155.89019999999999</v>
      </c>
      <c r="F130" s="34">
        <f t="shared" si="197"/>
        <v>-159.78745499999999</v>
      </c>
      <c r="G130" s="34">
        <f t="shared" si="197"/>
        <v>-163.78214137500001</v>
      </c>
      <c r="H130" s="34">
        <f t="shared" si="197"/>
        <v>-167.87669490937495</v>
      </c>
      <c r="I130" s="34">
        <f t="shared" si="197"/>
        <v>-172.07361228210931</v>
      </c>
      <c r="J130" s="34">
        <f t="shared" si="197"/>
        <v>-176.37545258916205</v>
      </c>
      <c r="K130" s="34">
        <f t="shared" si="197"/>
        <v>-180.78483890389109</v>
      </c>
      <c r="L130" s="34">
        <f t="shared" si="197"/>
        <v>-185.30445987648838</v>
      </c>
      <c r="M130" s="34">
        <f t="shared" si="197"/>
        <v>-189.93707137340053</v>
      </c>
      <c r="N130" s="34">
        <f t="shared" si="197"/>
        <v>-194.68549815773557</v>
      </c>
      <c r="O130" s="34">
        <f t="shared" si="197"/>
        <v>-199.55263561167894</v>
      </c>
      <c r="P130" s="34">
        <f t="shared" si="197"/>
        <v>-204.5414515019709</v>
      </c>
      <c r="Q130" s="34">
        <f t="shared" si="197"/>
        <v>-209.65498778952016</v>
      </c>
      <c r="R130" s="34">
        <f t="shared" si="197"/>
        <v>-214.89636248425813</v>
      </c>
      <c r="S130" s="34">
        <f t="shared" si="197"/>
        <v>-220.2687715463646</v>
      </c>
      <c r="T130" s="34">
        <f t="shared" si="197"/>
        <v>-225.7754908350237</v>
      </c>
      <c r="U130" s="34">
        <f t="shared" si="197"/>
        <v>-231.41987810589924</v>
      </c>
      <c r="V130" s="34">
        <f t="shared" si="197"/>
        <v>-237.20537505854676</v>
      </c>
      <c r="W130" s="34">
        <f t="shared" si="197"/>
        <v>-243.13550943501042</v>
      </c>
      <c r="X130" s="34">
        <f t="shared" si="197"/>
        <v>-249.21389717088567</v>
      </c>
      <c r="Y130" s="34">
        <f t="shared" si="197"/>
        <v>-255.44424460015779</v>
      </c>
      <c r="Z130" s="34">
        <f t="shared" si="197"/>
        <v>-261.83035071516173</v>
      </c>
      <c r="AA130" s="34">
        <f t="shared" si="197"/>
        <v>-268.37610948304075</v>
      </c>
      <c r="AB130" s="34">
        <f t="shared" si="197"/>
        <v>-275.08551222011675</v>
      </c>
      <c r="AC130" s="34">
        <f t="shared" si="197"/>
        <v>-281.96265002561961</v>
      </c>
      <c r="AD130" s="34">
        <f t="shared" si="197"/>
        <v>-289.01171627626007</v>
      </c>
      <c r="AE130" s="34">
        <f t="shared" si="197"/>
        <v>-296.23700918316655</v>
      </c>
      <c r="AF130" s="34">
        <f t="shared" si="197"/>
        <v>-303.64293441274572</v>
      </c>
      <c r="AG130" s="34">
        <f t="shared" si="197"/>
        <v>2997.041192226935</v>
      </c>
      <c r="AH130" s="34" t="str">
        <f t="shared" si="197"/>
        <v/>
      </c>
      <c r="AI130" s="34" t="str">
        <f t="shared" si="197"/>
        <v/>
      </c>
      <c r="AJ130" s="34" t="str">
        <f t="shared" ref="AJ130:BO130" si="198">IF(ISNUMBER(outYear),+AJ48-AJ65,"")</f>
        <v/>
      </c>
      <c r="AK130" s="34" t="str">
        <f t="shared" si="198"/>
        <v/>
      </c>
      <c r="AL130" s="34" t="str">
        <f t="shared" si="198"/>
        <v/>
      </c>
      <c r="AM130" s="34" t="str">
        <f t="shared" si="198"/>
        <v/>
      </c>
      <c r="AN130" s="34" t="str">
        <f t="shared" si="198"/>
        <v/>
      </c>
      <c r="AO130" s="34" t="str">
        <f t="shared" si="198"/>
        <v/>
      </c>
      <c r="AP130" s="34" t="str">
        <f t="shared" si="198"/>
        <v/>
      </c>
      <c r="AQ130" s="34" t="str">
        <f t="shared" si="198"/>
        <v/>
      </c>
      <c r="AR130" s="34" t="str">
        <f t="shared" si="198"/>
        <v/>
      </c>
      <c r="AS130" s="34" t="str">
        <f t="shared" si="198"/>
        <v/>
      </c>
      <c r="AT130" s="34" t="str">
        <f t="shared" si="198"/>
        <v/>
      </c>
      <c r="AU130" s="34" t="str">
        <f t="shared" si="198"/>
        <v/>
      </c>
      <c r="AV130" s="34" t="str">
        <f t="shared" si="198"/>
        <v/>
      </c>
      <c r="AW130" s="34" t="str">
        <f t="shared" si="198"/>
        <v/>
      </c>
      <c r="AX130" s="34" t="str">
        <f t="shared" si="198"/>
        <v/>
      </c>
      <c r="AY130" s="34" t="str">
        <f t="shared" si="198"/>
        <v/>
      </c>
      <c r="AZ130" s="34" t="str">
        <f t="shared" si="198"/>
        <v/>
      </c>
      <c r="BA130" s="34" t="str">
        <f t="shared" si="198"/>
        <v/>
      </c>
      <c r="BB130" s="34" t="str">
        <f t="shared" si="198"/>
        <v/>
      </c>
      <c r="BC130" s="34" t="str">
        <f t="shared" si="198"/>
        <v/>
      </c>
      <c r="BD130" s="34" t="str">
        <f t="shared" si="198"/>
        <v/>
      </c>
      <c r="BE130" s="34" t="str">
        <f t="shared" si="198"/>
        <v/>
      </c>
      <c r="BF130" s="34" t="str">
        <f t="shared" si="198"/>
        <v/>
      </c>
      <c r="BG130" s="34" t="str">
        <f t="shared" si="198"/>
        <v/>
      </c>
      <c r="BH130" s="34" t="str">
        <f t="shared" si="198"/>
        <v/>
      </c>
      <c r="BI130" s="34" t="str">
        <f t="shared" si="198"/>
        <v/>
      </c>
      <c r="BJ130" s="34" t="str">
        <f t="shared" si="198"/>
        <v/>
      </c>
      <c r="BK130" s="34" t="str">
        <f t="shared" si="198"/>
        <v/>
      </c>
      <c r="BL130" s="34" t="str">
        <f t="shared" si="198"/>
        <v/>
      </c>
      <c r="BM130" s="34" t="str">
        <f t="shared" si="198"/>
        <v/>
      </c>
      <c r="BN130" s="34" t="str">
        <f t="shared" si="198"/>
        <v/>
      </c>
      <c r="BO130" s="34" t="str">
        <f t="shared" si="198"/>
        <v/>
      </c>
      <c r="BP130" s="34" t="str">
        <f t="shared" ref="BP130:CY130" si="199">IF(ISNUMBER(outYear),+BP48-BP65,"")</f>
        <v/>
      </c>
      <c r="BQ130" s="34" t="str">
        <f t="shared" si="199"/>
        <v/>
      </c>
      <c r="BR130" s="34" t="str">
        <f t="shared" si="199"/>
        <v/>
      </c>
      <c r="BS130" s="34" t="str">
        <f t="shared" si="199"/>
        <v/>
      </c>
      <c r="BT130" s="34" t="str">
        <f t="shared" si="199"/>
        <v/>
      </c>
      <c r="BU130" s="34" t="str">
        <f t="shared" si="199"/>
        <v/>
      </c>
      <c r="BV130" s="34" t="str">
        <f t="shared" si="199"/>
        <v/>
      </c>
      <c r="BW130" s="34" t="str">
        <f t="shared" si="199"/>
        <v/>
      </c>
      <c r="BX130" s="34" t="str">
        <f t="shared" si="199"/>
        <v/>
      </c>
      <c r="BY130" s="34" t="str">
        <f t="shared" si="199"/>
        <v/>
      </c>
      <c r="BZ130" s="34" t="str">
        <f t="shared" si="199"/>
        <v/>
      </c>
      <c r="CA130" s="34" t="str">
        <f t="shared" si="199"/>
        <v/>
      </c>
      <c r="CB130" s="34" t="str">
        <f t="shared" si="199"/>
        <v/>
      </c>
      <c r="CC130" s="34" t="str">
        <f t="shared" si="199"/>
        <v/>
      </c>
      <c r="CD130" s="34" t="str">
        <f t="shared" si="199"/>
        <v/>
      </c>
      <c r="CE130" s="34" t="str">
        <f t="shared" si="199"/>
        <v/>
      </c>
      <c r="CF130" s="34" t="str">
        <f t="shared" si="199"/>
        <v/>
      </c>
      <c r="CG130" s="34" t="str">
        <f t="shared" si="199"/>
        <v/>
      </c>
      <c r="CH130" s="34" t="str">
        <f t="shared" si="199"/>
        <v/>
      </c>
      <c r="CI130" s="34" t="str">
        <f t="shared" si="199"/>
        <v/>
      </c>
      <c r="CJ130" s="34" t="str">
        <f t="shared" si="199"/>
        <v/>
      </c>
      <c r="CK130" s="34" t="str">
        <f t="shared" si="199"/>
        <v/>
      </c>
      <c r="CL130" s="34" t="str">
        <f t="shared" si="199"/>
        <v/>
      </c>
      <c r="CM130" s="34" t="str">
        <f t="shared" si="199"/>
        <v/>
      </c>
      <c r="CN130" s="34" t="str">
        <f t="shared" si="199"/>
        <v/>
      </c>
      <c r="CO130" s="34" t="str">
        <f t="shared" si="199"/>
        <v/>
      </c>
      <c r="CP130" s="34" t="str">
        <f t="shared" si="199"/>
        <v/>
      </c>
      <c r="CQ130" s="34" t="str">
        <f t="shared" si="199"/>
        <v/>
      </c>
      <c r="CR130" s="34" t="str">
        <f t="shared" si="199"/>
        <v/>
      </c>
      <c r="CS130" s="34" t="str">
        <f t="shared" si="199"/>
        <v/>
      </c>
      <c r="CT130" s="34" t="str">
        <f t="shared" si="199"/>
        <v/>
      </c>
      <c r="CU130" s="34" t="str">
        <f t="shared" si="199"/>
        <v/>
      </c>
      <c r="CV130" s="34" t="str">
        <f t="shared" si="199"/>
        <v/>
      </c>
      <c r="CW130" s="34" t="str">
        <f t="shared" si="199"/>
        <v/>
      </c>
      <c r="CX130" s="34" t="str">
        <f t="shared" si="199"/>
        <v/>
      </c>
      <c r="CY130" s="34" t="str">
        <f t="shared" si="199"/>
        <v/>
      </c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</row>
    <row r="131" spans="1:256" s="11" customFormat="1" x14ac:dyDescent="0.2">
      <c r="A131" s="4"/>
      <c r="B131" s="46" t="s">
        <v>104</v>
      </c>
      <c r="C131" s="133"/>
      <c r="D131" s="34">
        <f t="shared" ref="D131:AI131" si="200">IF(ISNUMBER(outYear),D130*inStateTax,"")</f>
        <v>-10.64616</v>
      </c>
      <c r="E131" s="34">
        <f t="shared" si="200"/>
        <v>-10.912314</v>
      </c>
      <c r="F131" s="34">
        <f t="shared" si="200"/>
        <v>-11.18512185</v>
      </c>
      <c r="G131" s="34">
        <f t="shared" si="200"/>
        <v>-11.464749896250002</v>
      </c>
      <c r="H131" s="34">
        <f t="shared" si="200"/>
        <v>-11.751368643656248</v>
      </c>
      <c r="I131" s="34">
        <f t="shared" si="200"/>
        <v>-12.045152859747652</v>
      </c>
      <c r="J131" s="34">
        <f t="shared" si="200"/>
        <v>-12.346281681241345</v>
      </c>
      <c r="K131" s="34">
        <f t="shared" si="200"/>
        <v>-12.654938723272377</v>
      </c>
      <c r="L131" s="34">
        <f t="shared" si="200"/>
        <v>-12.971312191354189</v>
      </c>
      <c r="M131" s="34">
        <f t="shared" si="200"/>
        <v>-13.295594996138039</v>
      </c>
      <c r="N131" s="34">
        <f t="shared" si="200"/>
        <v>-13.627984871041491</v>
      </c>
      <c r="O131" s="34">
        <f t="shared" si="200"/>
        <v>-13.968684492817527</v>
      </c>
      <c r="P131" s="34">
        <f t="shared" si="200"/>
        <v>-14.317901605137964</v>
      </c>
      <c r="Q131" s="34">
        <f t="shared" si="200"/>
        <v>-14.675849145266413</v>
      </c>
      <c r="R131" s="34">
        <f t="shared" si="200"/>
        <v>-15.042745373898072</v>
      </c>
      <c r="S131" s="34">
        <f t="shared" si="200"/>
        <v>-15.418814008245525</v>
      </c>
      <c r="T131" s="34">
        <f t="shared" si="200"/>
        <v>-15.80428435845166</v>
      </c>
      <c r="U131" s="34">
        <f t="shared" si="200"/>
        <v>-16.199391467412948</v>
      </c>
      <c r="V131" s="34">
        <f t="shared" si="200"/>
        <v>-16.604376254098273</v>
      </c>
      <c r="W131" s="34">
        <f t="shared" si="200"/>
        <v>-17.01948566045073</v>
      </c>
      <c r="X131" s="34">
        <f t="shared" si="200"/>
        <v>-17.444972801961999</v>
      </c>
      <c r="Y131" s="34">
        <f t="shared" si="200"/>
        <v>-17.881097122011045</v>
      </c>
      <c r="Z131" s="34">
        <f t="shared" si="200"/>
        <v>-18.328124550061322</v>
      </c>
      <c r="AA131" s="34">
        <f t="shared" si="200"/>
        <v>-18.786327663812855</v>
      </c>
      <c r="AB131" s="34">
        <f t="shared" si="200"/>
        <v>-19.255985855408174</v>
      </c>
      <c r="AC131" s="34">
        <f t="shared" si="200"/>
        <v>-19.737385501793373</v>
      </c>
      <c r="AD131" s="34">
        <f t="shared" si="200"/>
        <v>-20.230820139338206</v>
      </c>
      <c r="AE131" s="34">
        <f t="shared" si="200"/>
        <v>-20.73659064282166</v>
      </c>
      <c r="AF131" s="34">
        <f t="shared" si="200"/>
        <v>-21.255005408892202</v>
      </c>
      <c r="AG131" s="34">
        <f t="shared" si="200"/>
        <v>209.79288345588546</v>
      </c>
      <c r="AH131" s="34" t="str">
        <f t="shared" si="200"/>
        <v/>
      </c>
      <c r="AI131" s="34" t="str">
        <f t="shared" si="200"/>
        <v/>
      </c>
      <c r="AJ131" s="34" t="str">
        <f t="shared" ref="AJ131:BO131" si="201">IF(ISNUMBER(outYear),AJ130*inStateTax,"")</f>
        <v/>
      </c>
      <c r="AK131" s="34" t="str">
        <f t="shared" si="201"/>
        <v/>
      </c>
      <c r="AL131" s="34" t="str">
        <f t="shared" si="201"/>
        <v/>
      </c>
      <c r="AM131" s="34" t="str">
        <f t="shared" si="201"/>
        <v/>
      </c>
      <c r="AN131" s="34" t="str">
        <f t="shared" si="201"/>
        <v/>
      </c>
      <c r="AO131" s="34" t="str">
        <f t="shared" si="201"/>
        <v/>
      </c>
      <c r="AP131" s="34" t="str">
        <f t="shared" si="201"/>
        <v/>
      </c>
      <c r="AQ131" s="34" t="str">
        <f t="shared" si="201"/>
        <v/>
      </c>
      <c r="AR131" s="34" t="str">
        <f t="shared" si="201"/>
        <v/>
      </c>
      <c r="AS131" s="34" t="str">
        <f t="shared" si="201"/>
        <v/>
      </c>
      <c r="AT131" s="34" t="str">
        <f t="shared" si="201"/>
        <v/>
      </c>
      <c r="AU131" s="34" t="str">
        <f t="shared" si="201"/>
        <v/>
      </c>
      <c r="AV131" s="34" t="str">
        <f t="shared" si="201"/>
        <v/>
      </c>
      <c r="AW131" s="34" t="str">
        <f t="shared" si="201"/>
        <v/>
      </c>
      <c r="AX131" s="34" t="str">
        <f t="shared" si="201"/>
        <v/>
      </c>
      <c r="AY131" s="34" t="str">
        <f t="shared" si="201"/>
        <v/>
      </c>
      <c r="AZ131" s="34" t="str">
        <f t="shared" si="201"/>
        <v/>
      </c>
      <c r="BA131" s="34" t="str">
        <f t="shared" si="201"/>
        <v/>
      </c>
      <c r="BB131" s="34" t="str">
        <f t="shared" si="201"/>
        <v/>
      </c>
      <c r="BC131" s="34" t="str">
        <f t="shared" si="201"/>
        <v/>
      </c>
      <c r="BD131" s="34" t="str">
        <f t="shared" si="201"/>
        <v/>
      </c>
      <c r="BE131" s="34" t="str">
        <f t="shared" si="201"/>
        <v/>
      </c>
      <c r="BF131" s="34" t="str">
        <f t="shared" si="201"/>
        <v/>
      </c>
      <c r="BG131" s="34" t="str">
        <f t="shared" si="201"/>
        <v/>
      </c>
      <c r="BH131" s="34" t="str">
        <f t="shared" si="201"/>
        <v/>
      </c>
      <c r="BI131" s="34" t="str">
        <f t="shared" si="201"/>
        <v/>
      </c>
      <c r="BJ131" s="34" t="str">
        <f t="shared" si="201"/>
        <v/>
      </c>
      <c r="BK131" s="34" t="str">
        <f t="shared" si="201"/>
        <v/>
      </c>
      <c r="BL131" s="34" t="str">
        <f t="shared" si="201"/>
        <v/>
      </c>
      <c r="BM131" s="34" t="str">
        <f t="shared" si="201"/>
        <v/>
      </c>
      <c r="BN131" s="34" t="str">
        <f t="shared" si="201"/>
        <v/>
      </c>
      <c r="BO131" s="34" t="str">
        <f t="shared" si="201"/>
        <v/>
      </c>
      <c r="BP131" s="34" t="str">
        <f t="shared" ref="BP131:CU131" si="202">IF(ISNUMBER(outYear),BP130*inStateTax,"")</f>
        <v/>
      </c>
      <c r="BQ131" s="34" t="str">
        <f t="shared" si="202"/>
        <v/>
      </c>
      <c r="BR131" s="34" t="str">
        <f t="shared" si="202"/>
        <v/>
      </c>
      <c r="BS131" s="34" t="str">
        <f t="shared" si="202"/>
        <v/>
      </c>
      <c r="BT131" s="34" t="str">
        <f t="shared" si="202"/>
        <v/>
      </c>
      <c r="BU131" s="34" t="str">
        <f t="shared" si="202"/>
        <v/>
      </c>
      <c r="BV131" s="34" t="str">
        <f t="shared" si="202"/>
        <v/>
      </c>
      <c r="BW131" s="34" t="str">
        <f t="shared" si="202"/>
        <v/>
      </c>
      <c r="BX131" s="34" t="str">
        <f t="shared" si="202"/>
        <v/>
      </c>
      <c r="BY131" s="34" t="str">
        <f t="shared" si="202"/>
        <v/>
      </c>
      <c r="BZ131" s="34" t="str">
        <f t="shared" si="202"/>
        <v/>
      </c>
      <c r="CA131" s="34" t="str">
        <f t="shared" si="202"/>
        <v/>
      </c>
      <c r="CB131" s="34" t="str">
        <f t="shared" si="202"/>
        <v/>
      </c>
      <c r="CC131" s="34" t="str">
        <f t="shared" si="202"/>
        <v/>
      </c>
      <c r="CD131" s="34" t="str">
        <f t="shared" si="202"/>
        <v/>
      </c>
      <c r="CE131" s="34" t="str">
        <f t="shared" si="202"/>
        <v/>
      </c>
      <c r="CF131" s="34" t="str">
        <f t="shared" si="202"/>
        <v/>
      </c>
      <c r="CG131" s="34" t="str">
        <f t="shared" si="202"/>
        <v/>
      </c>
      <c r="CH131" s="34" t="str">
        <f t="shared" si="202"/>
        <v/>
      </c>
      <c r="CI131" s="34" t="str">
        <f t="shared" si="202"/>
        <v/>
      </c>
      <c r="CJ131" s="34" t="str">
        <f t="shared" si="202"/>
        <v/>
      </c>
      <c r="CK131" s="34" t="str">
        <f t="shared" si="202"/>
        <v/>
      </c>
      <c r="CL131" s="34" t="str">
        <f t="shared" si="202"/>
        <v/>
      </c>
      <c r="CM131" s="34" t="str">
        <f t="shared" si="202"/>
        <v/>
      </c>
      <c r="CN131" s="34" t="str">
        <f t="shared" si="202"/>
        <v/>
      </c>
      <c r="CO131" s="34" t="str">
        <f t="shared" si="202"/>
        <v/>
      </c>
      <c r="CP131" s="34" t="str">
        <f t="shared" si="202"/>
        <v/>
      </c>
      <c r="CQ131" s="34" t="str">
        <f t="shared" si="202"/>
        <v/>
      </c>
      <c r="CR131" s="34" t="str">
        <f t="shared" si="202"/>
        <v/>
      </c>
      <c r="CS131" s="34" t="str">
        <f t="shared" si="202"/>
        <v/>
      </c>
      <c r="CT131" s="34" t="str">
        <f t="shared" si="202"/>
        <v/>
      </c>
      <c r="CU131" s="34" t="str">
        <f t="shared" si="202"/>
        <v/>
      </c>
      <c r="CV131" s="34" t="str">
        <f>IF(ISNUMBER(outYear),CV130*inStateTax,"")</f>
        <v/>
      </c>
      <c r="CW131" s="34" t="str">
        <f>IF(ISNUMBER(outYear),CW130*inStateTax,"")</f>
        <v/>
      </c>
      <c r="CX131" s="34" t="str">
        <f>IF(ISNUMBER(outYear),CX130*inStateTax,"")</f>
        <v/>
      </c>
      <c r="CY131" s="34" t="str">
        <f>IF(ISNUMBER(outYear),CY130*inStateTax,"")</f>
        <v/>
      </c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</row>
    <row r="132" spans="1:256" s="11" customFormat="1" x14ac:dyDescent="0.2">
      <c r="A132" s="4"/>
      <c r="B132" s="46" t="s">
        <v>107</v>
      </c>
      <c r="C132" s="133"/>
      <c r="D132" s="34">
        <f t="shared" ref="D132:AI132" si="203">IF(ISNUMBER(outYear),D130-D131,"")</f>
        <v>-141.44183999999998</v>
      </c>
      <c r="E132" s="34">
        <f t="shared" si="203"/>
        <v>-144.97788599999998</v>
      </c>
      <c r="F132" s="34">
        <f t="shared" si="203"/>
        <v>-148.60233314999999</v>
      </c>
      <c r="G132" s="34">
        <f t="shared" si="203"/>
        <v>-152.31739147875001</v>
      </c>
      <c r="H132" s="34">
        <f t="shared" si="203"/>
        <v>-156.12532626571871</v>
      </c>
      <c r="I132" s="34">
        <f t="shared" si="203"/>
        <v>-160.02845942236166</v>
      </c>
      <c r="J132" s="34">
        <f t="shared" si="203"/>
        <v>-164.0291709079207</v>
      </c>
      <c r="K132" s="34">
        <f t="shared" si="203"/>
        <v>-168.12990018061871</v>
      </c>
      <c r="L132" s="34">
        <f t="shared" si="203"/>
        <v>-172.33314768513418</v>
      </c>
      <c r="M132" s="34">
        <f t="shared" si="203"/>
        <v>-176.64147637726248</v>
      </c>
      <c r="N132" s="34">
        <f t="shared" si="203"/>
        <v>-181.05751328669407</v>
      </c>
      <c r="O132" s="34">
        <f t="shared" si="203"/>
        <v>-185.58395111886142</v>
      </c>
      <c r="P132" s="34">
        <f t="shared" si="203"/>
        <v>-190.22354989683294</v>
      </c>
      <c r="Q132" s="34">
        <f t="shared" si="203"/>
        <v>-194.97913864425374</v>
      </c>
      <c r="R132" s="34">
        <f t="shared" si="203"/>
        <v>-199.85361711036006</v>
      </c>
      <c r="S132" s="34">
        <f t="shared" si="203"/>
        <v>-204.84995753811907</v>
      </c>
      <c r="T132" s="34">
        <f t="shared" si="203"/>
        <v>-209.97120647657204</v>
      </c>
      <c r="U132" s="34">
        <f t="shared" si="203"/>
        <v>-215.22048663848631</v>
      </c>
      <c r="V132" s="34">
        <f t="shared" si="203"/>
        <v>-220.60099880444849</v>
      </c>
      <c r="W132" s="34">
        <f t="shared" si="203"/>
        <v>-226.11602377455969</v>
      </c>
      <c r="X132" s="34">
        <f t="shared" si="203"/>
        <v>-231.76892436892368</v>
      </c>
      <c r="Y132" s="34">
        <f t="shared" si="203"/>
        <v>-237.56314747814673</v>
      </c>
      <c r="Z132" s="34">
        <f t="shared" si="203"/>
        <v>-243.50222616510041</v>
      </c>
      <c r="AA132" s="34">
        <f t="shared" si="203"/>
        <v>-249.58978181922788</v>
      </c>
      <c r="AB132" s="34">
        <f t="shared" si="203"/>
        <v>-255.82952636470858</v>
      </c>
      <c r="AC132" s="34">
        <f t="shared" si="203"/>
        <v>-262.22526452382624</v>
      </c>
      <c r="AD132" s="34">
        <f t="shared" si="203"/>
        <v>-268.78089613692185</v>
      </c>
      <c r="AE132" s="34">
        <f t="shared" si="203"/>
        <v>-275.50041854034487</v>
      </c>
      <c r="AF132" s="34">
        <f t="shared" si="203"/>
        <v>-282.38792900385351</v>
      </c>
      <c r="AG132" s="34">
        <f t="shared" si="203"/>
        <v>2787.2483087710493</v>
      </c>
      <c r="AH132" s="34" t="str">
        <f t="shared" si="203"/>
        <v/>
      </c>
      <c r="AI132" s="34" t="str">
        <f t="shared" si="203"/>
        <v/>
      </c>
      <c r="AJ132" s="34" t="str">
        <f t="shared" ref="AJ132:BO132" si="204">IF(ISNUMBER(outYear),AJ130-AJ131,"")</f>
        <v/>
      </c>
      <c r="AK132" s="34" t="str">
        <f t="shared" si="204"/>
        <v/>
      </c>
      <c r="AL132" s="34" t="str">
        <f t="shared" si="204"/>
        <v/>
      </c>
      <c r="AM132" s="34" t="str">
        <f t="shared" si="204"/>
        <v/>
      </c>
      <c r="AN132" s="34" t="str">
        <f t="shared" si="204"/>
        <v/>
      </c>
      <c r="AO132" s="34" t="str">
        <f t="shared" si="204"/>
        <v/>
      </c>
      <c r="AP132" s="34" t="str">
        <f t="shared" si="204"/>
        <v/>
      </c>
      <c r="AQ132" s="34" t="str">
        <f t="shared" si="204"/>
        <v/>
      </c>
      <c r="AR132" s="34" t="str">
        <f t="shared" si="204"/>
        <v/>
      </c>
      <c r="AS132" s="34" t="str">
        <f t="shared" si="204"/>
        <v/>
      </c>
      <c r="AT132" s="34" t="str">
        <f t="shared" si="204"/>
        <v/>
      </c>
      <c r="AU132" s="34" t="str">
        <f t="shared" si="204"/>
        <v/>
      </c>
      <c r="AV132" s="34" t="str">
        <f t="shared" si="204"/>
        <v/>
      </c>
      <c r="AW132" s="34" t="str">
        <f t="shared" si="204"/>
        <v/>
      </c>
      <c r="AX132" s="34" t="str">
        <f t="shared" si="204"/>
        <v/>
      </c>
      <c r="AY132" s="34" t="str">
        <f t="shared" si="204"/>
        <v/>
      </c>
      <c r="AZ132" s="34" t="str">
        <f t="shared" si="204"/>
        <v/>
      </c>
      <c r="BA132" s="34" t="str">
        <f t="shared" si="204"/>
        <v/>
      </c>
      <c r="BB132" s="34" t="str">
        <f t="shared" si="204"/>
        <v/>
      </c>
      <c r="BC132" s="34" t="str">
        <f t="shared" si="204"/>
        <v/>
      </c>
      <c r="BD132" s="34" t="str">
        <f t="shared" si="204"/>
        <v/>
      </c>
      <c r="BE132" s="34" t="str">
        <f t="shared" si="204"/>
        <v/>
      </c>
      <c r="BF132" s="34" t="str">
        <f t="shared" si="204"/>
        <v/>
      </c>
      <c r="BG132" s="34" t="str">
        <f t="shared" si="204"/>
        <v/>
      </c>
      <c r="BH132" s="34" t="str">
        <f t="shared" si="204"/>
        <v/>
      </c>
      <c r="BI132" s="34" t="str">
        <f t="shared" si="204"/>
        <v/>
      </c>
      <c r="BJ132" s="34" t="str">
        <f t="shared" si="204"/>
        <v/>
      </c>
      <c r="BK132" s="34" t="str">
        <f t="shared" si="204"/>
        <v/>
      </c>
      <c r="BL132" s="34" t="str">
        <f t="shared" si="204"/>
        <v/>
      </c>
      <c r="BM132" s="34" t="str">
        <f t="shared" si="204"/>
        <v/>
      </c>
      <c r="BN132" s="34" t="str">
        <f t="shared" si="204"/>
        <v/>
      </c>
      <c r="BO132" s="34" t="str">
        <f t="shared" si="204"/>
        <v/>
      </c>
      <c r="BP132" s="34" t="str">
        <f t="shared" ref="BP132:CU132" si="205">IF(ISNUMBER(outYear),BP130-BP131,"")</f>
        <v/>
      </c>
      <c r="BQ132" s="34" t="str">
        <f t="shared" si="205"/>
        <v/>
      </c>
      <c r="BR132" s="34" t="str">
        <f t="shared" si="205"/>
        <v/>
      </c>
      <c r="BS132" s="34" t="str">
        <f t="shared" si="205"/>
        <v/>
      </c>
      <c r="BT132" s="34" t="str">
        <f t="shared" si="205"/>
        <v/>
      </c>
      <c r="BU132" s="34" t="str">
        <f t="shared" si="205"/>
        <v/>
      </c>
      <c r="BV132" s="34" t="str">
        <f t="shared" si="205"/>
        <v/>
      </c>
      <c r="BW132" s="34" t="str">
        <f t="shared" si="205"/>
        <v/>
      </c>
      <c r="BX132" s="34" t="str">
        <f t="shared" si="205"/>
        <v/>
      </c>
      <c r="BY132" s="34" t="str">
        <f t="shared" si="205"/>
        <v/>
      </c>
      <c r="BZ132" s="34" t="str">
        <f t="shared" si="205"/>
        <v/>
      </c>
      <c r="CA132" s="34" t="str">
        <f t="shared" si="205"/>
        <v/>
      </c>
      <c r="CB132" s="34" t="str">
        <f t="shared" si="205"/>
        <v/>
      </c>
      <c r="CC132" s="34" t="str">
        <f t="shared" si="205"/>
        <v/>
      </c>
      <c r="CD132" s="34" t="str">
        <f t="shared" si="205"/>
        <v/>
      </c>
      <c r="CE132" s="34" t="str">
        <f t="shared" si="205"/>
        <v/>
      </c>
      <c r="CF132" s="34" t="str">
        <f t="shared" si="205"/>
        <v/>
      </c>
      <c r="CG132" s="34" t="str">
        <f t="shared" si="205"/>
        <v/>
      </c>
      <c r="CH132" s="34" t="str">
        <f t="shared" si="205"/>
        <v/>
      </c>
      <c r="CI132" s="34" t="str">
        <f t="shared" si="205"/>
        <v/>
      </c>
      <c r="CJ132" s="34" t="str">
        <f t="shared" si="205"/>
        <v/>
      </c>
      <c r="CK132" s="34" t="str">
        <f t="shared" si="205"/>
        <v/>
      </c>
      <c r="CL132" s="34" t="str">
        <f t="shared" si="205"/>
        <v/>
      </c>
      <c r="CM132" s="34" t="str">
        <f t="shared" si="205"/>
        <v/>
      </c>
      <c r="CN132" s="34" t="str">
        <f t="shared" si="205"/>
        <v/>
      </c>
      <c r="CO132" s="34" t="str">
        <f t="shared" si="205"/>
        <v/>
      </c>
      <c r="CP132" s="34" t="str">
        <f t="shared" si="205"/>
        <v/>
      </c>
      <c r="CQ132" s="34" t="str">
        <f t="shared" si="205"/>
        <v/>
      </c>
      <c r="CR132" s="34" t="str">
        <f t="shared" si="205"/>
        <v/>
      </c>
      <c r="CS132" s="34" t="str">
        <f t="shared" si="205"/>
        <v/>
      </c>
      <c r="CT132" s="34" t="str">
        <f t="shared" si="205"/>
        <v/>
      </c>
      <c r="CU132" s="34" t="str">
        <f t="shared" si="205"/>
        <v/>
      </c>
      <c r="CV132" s="34" t="str">
        <f>IF(ISNUMBER(outYear),CV130-CV131,"")</f>
        <v/>
      </c>
      <c r="CW132" s="34" t="str">
        <f>IF(ISNUMBER(outYear),CW130-CW131,"")</f>
        <v/>
      </c>
      <c r="CX132" s="34" t="str">
        <f>IF(ISNUMBER(outYear),CX130-CX131,"")</f>
        <v/>
      </c>
      <c r="CY132" s="34" t="str">
        <f>IF(ISNUMBER(outYear),CY130-CY131,"")</f>
        <v/>
      </c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</row>
    <row r="133" spans="1:256" s="11" customFormat="1" x14ac:dyDescent="0.2">
      <c r="A133" s="4"/>
      <c r="B133" s="46" t="s">
        <v>105</v>
      </c>
      <c r="C133" s="133"/>
      <c r="D133" s="34">
        <f t="shared" ref="D133:AI133" si="206">IF(ISNUMBER(outYear),D132*inFederalTax,"")</f>
        <v>-39.603715199999996</v>
      </c>
      <c r="E133" s="34">
        <f t="shared" si="206"/>
        <v>-40.593808080000002</v>
      </c>
      <c r="F133" s="34">
        <f t="shared" si="206"/>
        <v>-41.608653281999999</v>
      </c>
      <c r="G133" s="34">
        <f t="shared" si="206"/>
        <v>-42.648869614050007</v>
      </c>
      <c r="H133" s="34">
        <f t="shared" si="206"/>
        <v>-43.715091354401245</v>
      </c>
      <c r="I133" s="34">
        <f t="shared" si="206"/>
        <v>-44.807968638261272</v>
      </c>
      <c r="J133" s="34">
        <f t="shared" si="206"/>
        <v>-45.928167854217797</v>
      </c>
      <c r="K133" s="34">
        <f t="shared" si="206"/>
        <v>-47.076372050573241</v>
      </c>
      <c r="L133" s="34">
        <f t="shared" si="206"/>
        <v>-48.253281351837572</v>
      </c>
      <c r="M133" s="34">
        <f t="shared" si="206"/>
        <v>-49.459613385633496</v>
      </c>
      <c r="N133" s="34">
        <f t="shared" si="206"/>
        <v>-50.696103720274344</v>
      </c>
      <c r="O133" s="34">
        <f t="shared" si="206"/>
        <v>-51.963506313281201</v>
      </c>
      <c r="P133" s="34">
        <f t="shared" si="206"/>
        <v>-53.262593971113226</v>
      </c>
      <c r="Q133" s="34">
        <f t="shared" si="206"/>
        <v>-54.594158820391051</v>
      </c>
      <c r="R133" s="34">
        <f t="shared" si="206"/>
        <v>-55.959012790900822</v>
      </c>
      <c r="S133" s="34">
        <f t="shared" si="206"/>
        <v>-57.357988110673347</v>
      </c>
      <c r="T133" s="34">
        <f t="shared" si="206"/>
        <v>-58.791937813440178</v>
      </c>
      <c r="U133" s="34">
        <f t="shared" si="206"/>
        <v>-60.261736258776175</v>
      </c>
      <c r="V133" s="34">
        <f t="shared" si="206"/>
        <v>-61.768279665245586</v>
      </c>
      <c r="W133" s="34">
        <f t="shared" si="206"/>
        <v>-63.312486656876722</v>
      </c>
      <c r="X133" s="34">
        <f t="shared" si="206"/>
        <v>-64.895298823298631</v>
      </c>
      <c r="Y133" s="34">
        <f t="shared" si="206"/>
        <v>-66.517681293881097</v>
      </c>
      <c r="Z133" s="34">
        <f t="shared" si="206"/>
        <v>-68.180623326228115</v>
      </c>
      <c r="AA133" s="34">
        <f t="shared" si="206"/>
        <v>-69.885138909383812</v>
      </c>
      <c r="AB133" s="34">
        <f t="shared" si="206"/>
        <v>-71.632267382118414</v>
      </c>
      <c r="AC133" s="34">
        <f t="shared" si="206"/>
        <v>-73.423074066671347</v>
      </c>
      <c r="AD133" s="34">
        <f t="shared" si="206"/>
        <v>-75.25865091833812</v>
      </c>
      <c r="AE133" s="34">
        <f t="shared" si="206"/>
        <v>-77.140117191296568</v>
      </c>
      <c r="AF133" s="34">
        <f t="shared" si="206"/>
        <v>-79.068620121078993</v>
      </c>
      <c r="AG133" s="34">
        <f t="shared" si="206"/>
        <v>780.42952645589389</v>
      </c>
      <c r="AH133" s="34" t="str">
        <f t="shared" si="206"/>
        <v/>
      </c>
      <c r="AI133" s="34" t="str">
        <f t="shared" si="206"/>
        <v/>
      </c>
      <c r="AJ133" s="34" t="str">
        <f t="shared" ref="AJ133:BO133" si="207">IF(ISNUMBER(outYear),AJ132*inFederalTax,"")</f>
        <v/>
      </c>
      <c r="AK133" s="34" t="str">
        <f t="shared" si="207"/>
        <v/>
      </c>
      <c r="AL133" s="34" t="str">
        <f t="shared" si="207"/>
        <v/>
      </c>
      <c r="AM133" s="34" t="str">
        <f t="shared" si="207"/>
        <v/>
      </c>
      <c r="AN133" s="34" t="str">
        <f t="shared" si="207"/>
        <v/>
      </c>
      <c r="AO133" s="34" t="str">
        <f t="shared" si="207"/>
        <v/>
      </c>
      <c r="AP133" s="34" t="str">
        <f t="shared" si="207"/>
        <v/>
      </c>
      <c r="AQ133" s="34" t="str">
        <f t="shared" si="207"/>
        <v/>
      </c>
      <c r="AR133" s="34" t="str">
        <f t="shared" si="207"/>
        <v/>
      </c>
      <c r="AS133" s="34" t="str">
        <f t="shared" si="207"/>
        <v/>
      </c>
      <c r="AT133" s="34" t="str">
        <f t="shared" si="207"/>
        <v/>
      </c>
      <c r="AU133" s="34" t="str">
        <f t="shared" si="207"/>
        <v/>
      </c>
      <c r="AV133" s="34" t="str">
        <f t="shared" si="207"/>
        <v/>
      </c>
      <c r="AW133" s="34" t="str">
        <f t="shared" si="207"/>
        <v/>
      </c>
      <c r="AX133" s="34" t="str">
        <f t="shared" si="207"/>
        <v/>
      </c>
      <c r="AY133" s="34" t="str">
        <f t="shared" si="207"/>
        <v/>
      </c>
      <c r="AZ133" s="34" t="str">
        <f t="shared" si="207"/>
        <v/>
      </c>
      <c r="BA133" s="34" t="str">
        <f t="shared" si="207"/>
        <v/>
      </c>
      <c r="BB133" s="34" t="str">
        <f t="shared" si="207"/>
        <v/>
      </c>
      <c r="BC133" s="34" t="str">
        <f t="shared" si="207"/>
        <v/>
      </c>
      <c r="BD133" s="34" t="str">
        <f t="shared" si="207"/>
        <v/>
      </c>
      <c r="BE133" s="34" t="str">
        <f t="shared" si="207"/>
        <v/>
      </c>
      <c r="BF133" s="34" t="str">
        <f t="shared" si="207"/>
        <v/>
      </c>
      <c r="BG133" s="34" t="str">
        <f t="shared" si="207"/>
        <v/>
      </c>
      <c r="BH133" s="34" t="str">
        <f t="shared" si="207"/>
        <v/>
      </c>
      <c r="BI133" s="34" t="str">
        <f t="shared" si="207"/>
        <v/>
      </c>
      <c r="BJ133" s="34" t="str">
        <f t="shared" si="207"/>
        <v/>
      </c>
      <c r="BK133" s="34" t="str">
        <f t="shared" si="207"/>
        <v/>
      </c>
      <c r="BL133" s="34" t="str">
        <f t="shared" si="207"/>
        <v/>
      </c>
      <c r="BM133" s="34" t="str">
        <f t="shared" si="207"/>
        <v/>
      </c>
      <c r="BN133" s="34" t="str">
        <f t="shared" si="207"/>
        <v/>
      </c>
      <c r="BO133" s="34" t="str">
        <f t="shared" si="207"/>
        <v/>
      </c>
      <c r="BP133" s="34" t="str">
        <f t="shared" ref="BP133:CU133" si="208">IF(ISNUMBER(outYear),BP132*inFederalTax,"")</f>
        <v/>
      </c>
      <c r="BQ133" s="34" t="str">
        <f t="shared" si="208"/>
        <v/>
      </c>
      <c r="BR133" s="34" t="str">
        <f t="shared" si="208"/>
        <v/>
      </c>
      <c r="BS133" s="34" t="str">
        <f t="shared" si="208"/>
        <v/>
      </c>
      <c r="BT133" s="34" t="str">
        <f t="shared" si="208"/>
        <v/>
      </c>
      <c r="BU133" s="34" t="str">
        <f t="shared" si="208"/>
        <v/>
      </c>
      <c r="BV133" s="34" t="str">
        <f t="shared" si="208"/>
        <v/>
      </c>
      <c r="BW133" s="34" t="str">
        <f t="shared" si="208"/>
        <v/>
      </c>
      <c r="BX133" s="34" t="str">
        <f t="shared" si="208"/>
        <v/>
      </c>
      <c r="BY133" s="34" t="str">
        <f t="shared" si="208"/>
        <v/>
      </c>
      <c r="BZ133" s="34" t="str">
        <f t="shared" si="208"/>
        <v/>
      </c>
      <c r="CA133" s="34" t="str">
        <f t="shared" si="208"/>
        <v/>
      </c>
      <c r="CB133" s="34" t="str">
        <f t="shared" si="208"/>
        <v/>
      </c>
      <c r="CC133" s="34" t="str">
        <f t="shared" si="208"/>
        <v/>
      </c>
      <c r="CD133" s="34" t="str">
        <f t="shared" si="208"/>
        <v/>
      </c>
      <c r="CE133" s="34" t="str">
        <f t="shared" si="208"/>
        <v/>
      </c>
      <c r="CF133" s="34" t="str">
        <f t="shared" si="208"/>
        <v/>
      </c>
      <c r="CG133" s="34" t="str">
        <f t="shared" si="208"/>
        <v/>
      </c>
      <c r="CH133" s="34" t="str">
        <f t="shared" si="208"/>
        <v/>
      </c>
      <c r="CI133" s="34" t="str">
        <f t="shared" si="208"/>
        <v/>
      </c>
      <c r="CJ133" s="34" t="str">
        <f t="shared" si="208"/>
        <v/>
      </c>
      <c r="CK133" s="34" t="str">
        <f t="shared" si="208"/>
        <v/>
      </c>
      <c r="CL133" s="34" t="str">
        <f t="shared" si="208"/>
        <v/>
      </c>
      <c r="CM133" s="34" t="str">
        <f t="shared" si="208"/>
        <v/>
      </c>
      <c r="CN133" s="34" t="str">
        <f t="shared" si="208"/>
        <v/>
      </c>
      <c r="CO133" s="34" t="str">
        <f t="shared" si="208"/>
        <v/>
      </c>
      <c r="CP133" s="34" t="str">
        <f t="shared" si="208"/>
        <v/>
      </c>
      <c r="CQ133" s="34" t="str">
        <f t="shared" si="208"/>
        <v/>
      </c>
      <c r="CR133" s="34" t="str">
        <f t="shared" si="208"/>
        <v/>
      </c>
      <c r="CS133" s="34" t="str">
        <f t="shared" si="208"/>
        <v/>
      </c>
      <c r="CT133" s="34" t="str">
        <f t="shared" si="208"/>
        <v/>
      </c>
      <c r="CU133" s="34" t="str">
        <f t="shared" si="208"/>
        <v/>
      </c>
      <c r="CV133" s="34" t="str">
        <f>IF(ISNUMBER(outYear),CV132*inFederalTax,"")</f>
        <v/>
      </c>
      <c r="CW133" s="34" t="str">
        <f>IF(ISNUMBER(outYear),CW132*inFederalTax,"")</f>
        <v/>
      </c>
      <c r="CX133" s="34" t="str">
        <f>IF(ISNUMBER(outYear),CX132*inFederalTax,"")</f>
        <v/>
      </c>
      <c r="CY133" s="34" t="str">
        <f>IF(ISNUMBER(outYear),CY132*inFederalTax,"")</f>
        <v/>
      </c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</row>
    <row r="134" spans="1:256" s="11" customFormat="1" x14ac:dyDescent="0.2">
      <c r="A134" s="4"/>
      <c r="B134" s="36"/>
      <c r="C134" s="136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  <c r="BQ134" s="30"/>
      <c r="BR134" s="30"/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  <c r="CC134" s="30"/>
      <c r="CD134" s="30"/>
      <c r="CE134" s="30"/>
      <c r="CF134" s="30"/>
      <c r="CG134" s="30"/>
      <c r="CH134" s="30"/>
      <c r="CI134" s="30"/>
      <c r="CJ134" s="30"/>
      <c r="CK134" s="30"/>
      <c r="CL134" s="30"/>
      <c r="CM134" s="30"/>
      <c r="CN134" s="30"/>
      <c r="CO134" s="30"/>
      <c r="CP134" s="30"/>
      <c r="CQ134" s="30"/>
      <c r="CR134" s="30"/>
      <c r="CS134" s="30"/>
      <c r="CT134" s="30"/>
      <c r="CU134" s="30"/>
      <c r="CV134" s="30"/>
      <c r="CW134" s="30"/>
      <c r="CX134" s="30"/>
      <c r="CY134" s="30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</row>
    <row r="135" spans="1:256" s="11" customFormat="1" x14ac:dyDescent="0.2">
      <c r="A135" s="4"/>
      <c r="B135" s="46" t="s">
        <v>103</v>
      </c>
      <c r="C135" s="133">
        <f>IF(ISNUMBER(outYear),-C122,"")</f>
        <v>0</v>
      </c>
      <c r="D135" s="34">
        <f t="shared" ref="D135:AI135" si="209">IF(ISNUMBER(outYear),(-D38-D128-D131-D133),"")</f>
        <v>-2104.6930597126525</v>
      </c>
      <c r="E135" s="34">
        <f t="shared" si="209"/>
        <v>-2107.239012832652</v>
      </c>
      <c r="F135" s="34">
        <f t="shared" si="209"/>
        <v>-2109.848614780652</v>
      </c>
      <c r="G135" s="34">
        <f t="shared" si="209"/>
        <v>-2112.5234567773523</v>
      </c>
      <c r="H135" s="34">
        <f t="shared" si="209"/>
        <v>-2115.2651698239697</v>
      </c>
      <c r="I135" s="34">
        <f t="shared" si="209"/>
        <v>-2118.075425696753</v>
      </c>
      <c r="J135" s="34">
        <f t="shared" si="209"/>
        <v>-2120.9559379663551</v>
      </c>
      <c r="K135" s="34">
        <f t="shared" si="209"/>
        <v>-2123.9084630426978</v>
      </c>
      <c r="L135" s="34">
        <f t="shared" si="209"/>
        <v>-2126.9348012459491</v>
      </c>
      <c r="M135" s="34">
        <f t="shared" si="209"/>
        <v>-2130.0367979042812</v>
      </c>
      <c r="N135" s="34">
        <f t="shared" si="209"/>
        <v>-2133.2163444790722</v>
      </c>
      <c r="O135" s="34">
        <f t="shared" si="209"/>
        <v>-2136.4753797182325</v>
      </c>
      <c r="P135" s="34">
        <f t="shared" si="209"/>
        <v>-2139.8158908383721</v>
      </c>
      <c r="Q135" s="34">
        <f t="shared" si="209"/>
        <v>-2143.2399147365154</v>
      </c>
      <c r="R135" s="34">
        <f t="shared" si="209"/>
        <v>-2146.7495392321116</v>
      </c>
      <c r="S135" s="34">
        <f t="shared" si="209"/>
        <v>-2150.3469043400978</v>
      </c>
      <c r="T135" s="34">
        <f t="shared" si="209"/>
        <v>-2154.0342035757844</v>
      </c>
      <c r="U135" s="34">
        <f t="shared" si="209"/>
        <v>-2157.8136852923626</v>
      </c>
      <c r="V135" s="34">
        <f t="shared" si="209"/>
        <v>-2161.6876540518551</v>
      </c>
      <c r="W135" s="34">
        <f t="shared" si="209"/>
        <v>-2165.6584720303354</v>
      </c>
      <c r="X135" s="34">
        <f t="shared" si="209"/>
        <v>-2169.7285604582771</v>
      </c>
      <c r="Y135" s="34">
        <f t="shared" si="209"/>
        <v>-2173.9004010969179</v>
      </c>
      <c r="Z135" s="34">
        <f t="shared" si="209"/>
        <v>-2178.1765377515244</v>
      </c>
      <c r="AA135" s="34">
        <f t="shared" si="209"/>
        <v>-2182.5595778224965</v>
      </c>
      <c r="AB135" s="34">
        <f t="shared" si="209"/>
        <v>-2187.0521938952429</v>
      </c>
      <c r="AC135" s="34">
        <f t="shared" si="209"/>
        <v>-2191.6571253698071</v>
      </c>
      <c r="AD135" s="34">
        <f t="shared" si="209"/>
        <v>-2196.3771801312364</v>
      </c>
      <c r="AE135" s="34">
        <f t="shared" si="209"/>
        <v>-2201.2152362617003</v>
      </c>
      <c r="AF135" s="34">
        <f t="shared" si="209"/>
        <v>-2206.1742437954263</v>
      </c>
      <c r="AG135" s="34">
        <f t="shared" si="209"/>
        <v>3.9638474025032338</v>
      </c>
      <c r="AH135" s="34" t="str">
        <f t="shared" si="209"/>
        <v/>
      </c>
      <c r="AI135" s="34" t="str">
        <f t="shared" si="209"/>
        <v/>
      </c>
      <c r="AJ135" s="34" t="str">
        <f t="shared" ref="AJ135:BO135" si="210">IF(ISNUMBER(outYear),(-AJ38-AJ128-AJ131-AJ133),"")</f>
        <v/>
      </c>
      <c r="AK135" s="34" t="str">
        <f t="shared" si="210"/>
        <v/>
      </c>
      <c r="AL135" s="34" t="str">
        <f t="shared" si="210"/>
        <v/>
      </c>
      <c r="AM135" s="34" t="str">
        <f t="shared" si="210"/>
        <v/>
      </c>
      <c r="AN135" s="34" t="str">
        <f t="shared" si="210"/>
        <v/>
      </c>
      <c r="AO135" s="34" t="str">
        <f t="shared" si="210"/>
        <v/>
      </c>
      <c r="AP135" s="34" t="str">
        <f t="shared" si="210"/>
        <v/>
      </c>
      <c r="AQ135" s="34" t="str">
        <f t="shared" si="210"/>
        <v/>
      </c>
      <c r="AR135" s="34" t="str">
        <f t="shared" si="210"/>
        <v/>
      </c>
      <c r="AS135" s="34" t="str">
        <f t="shared" si="210"/>
        <v/>
      </c>
      <c r="AT135" s="34" t="str">
        <f t="shared" si="210"/>
        <v/>
      </c>
      <c r="AU135" s="34" t="str">
        <f t="shared" si="210"/>
        <v/>
      </c>
      <c r="AV135" s="34" t="str">
        <f t="shared" si="210"/>
        <v/>
      </c>
      <c r="AW135" s="34" t="str">
        <f t="shared" si="210"/>
        <v/>
      </c>
      <c r="AX135" s="34" t="str">
        <f t="shared" si="210"/>
        <v/>
      </c>
      <c r="AY135" s="34" t="str">
        <f t="shared" si="210"/>
        <v/>
      </c>
      <c r="AZ135" s="34" t="str">
        <f t="shared" si="210"/>
        <v/>
      </c>
      <c r="BA135" s="34" t="str">
        <f t="shared" si="210"/>
        <v/>
      </c>
      <c r="BB135" s="34" t="str">
        <f t="shared" si="210"/>
        <v/>
      </c>
      <c r="BC135" s="34" t="str">
        <f t="shared" si="210"/>
        <v/>
      </c>
      <c r="BD135" s="34" t="str">
        <f t="shared" si="210"/>
        <v/>
      </c>
      <c r="BE135" s="34" t="str">
        <f t="shared" si="210"/>
        <v/>
      </c>
      <c r="BF135" s="34" t="str">
        <f t="shared" si="210"/>
        <v/>
      </c>
      <c r="BG135" s="34" t="str">
        <f t="shared" si="210"/>
        <v/>
      </c>
      <c r="BH135" s="34" t="str">
        <f t="shared" si="210"/>
        <v/>
      </c>
      <c r="BI135" s="34" t="str">
        <f t="shared" si="210"/>
        <v/>
      </c>
      <c r="BJ135" s="34" t="str">
        <f t="shared" si="210"/>
        <v/>
      </c>
      <c r="BK135" s="34" t="str">
        <f t="shared" si="210"/>
        <v/>
      </c>
      <c r="BL135" s="34" t="str">
        <f t="shared" si="210"/>
        <v/>
      </c>
      <c r="BM135" s="34" t="str">
        <f t="shared" si="210"/>
        <v/>
      </c>
      <c r="BN135" s="34" t="str">
        <f t="shared" si="210"/>
        <v/>
      </c>
      <c r="BO135" s="34" t="str">
        <f t="shared" si="210"/>
        <v/>
      </c>
      <c r="BP135" s="34" t="str">
        <f t="shared" ref="BP135:CY135" si="211">IF(ISNUMBER(outYear),(-BP38-BP128-BP131-BP133),"")</f>
        <v/>
      </c>
      <c r="BQ135" s="34" t="str">
        <f t="shared" si="211"/>
        <v/>
      </c>
      <c r="BR135" s="34" t="str">
        <f t="shared" si="211"/>
        <v/>
      </c>
      <c r="BS135" s="34" t="str">
        <f t="shared" si="211"/>
        <v/>
      </c>
      <c r="BT135" s="34" t="str">
        <f t="shared" si="211"/>
        <v/>
      </c>
      <c r="BU135" s="34" t="str">
        <f t="shared" si="211"/>
        <v/>
      </c>
      <c r="BV135" s="34" t="str">
        <f t="shared" si="211"/>
        <v/>
      </c>
      <c r="BW135" s="34" t="str">
        <f t="shared" si="211"/>
        <v/>
      </c>
      <c r="BX135" s="34" t="str">
        <f t="shared" si="211"/>
        <v/>
      </c>
      <c r="BY135" s="34" t="str">
        <f t="shared" si="211"/>
        <v/>
      </c>
      <c r="BZ135" s="34" t="str">
        <f t="shared" si="211"/>
        <v/>
      </c>
      <c r="CA135" s="34" t="str">
        <f t="shared" si="211"/>
        <v/>
      </c>
      <c r="CB135" s="34" t="str">
        <f t="shared" si="211"/>
        <v/>
      </c>
      <c r="CC135" s="34" t="str">
        <f t="shared" si="211"/>
        <v/>
      </c>
      <c r="CD135" s="34" t="str">
        <f t="shared" si="211"/>
        <v/>
      </c>
      <c r="CE135" s="34" t="str">
        <f t="shared" si="211"/>
        <v/>
      </c>
      <c r="CF135" s="34" t="str">
        <f t="shared" si="211"/>
        <v/>
      </c>
      <c r="CG135" s="34" t="str">
        <f t="shared" si="211"/>
        <v/>
      </c>
      <c r="CH135" s="34" t="str">
        <f t="shared" si="211"/>
        <v/>
      </c>
      <c r="CI135" s="34" t="str">
        <f t="shared" si="211"/>
        <v/>
      </c>
      <c r="CJ135" s="34" t="str">
        <f t="shared" si="211"/>
        <v/>
      </c>
      <c r="CK135" s="34" t="str">
        <f t="shared" si="211"/>
        <v/>
      </c>
      <c r="CL135" s="34" t="str">
        <f t="shared" si="211"/>
        <v/>
      </c>
      <c r="CM135" s="34" t="str">
        <f t="shared" si="211"/>
        <v/>
      </c>
      <c r="CN135" s="34" t="str">
        <f t="shared" si="211"/>
        <v/>
      </c>
      <c r="CO135" s="34" t="str">
        <f t="shared" si="211"/>
        <v/>
      </c>
      <c r="CP135" s="34" t="str">
        <f t="shared" si="211"/>
        <v/>
      </c>
      <c r="CQ135" s="34" t="str">
        <f t="shared" si="211"/>
        <v/>
      </c>
      <c r="CR135" s="34" t="str">
        <f t="shared" si="211"/>
        <v/>
      </c>
      <c r="CS135" s="34" t="str">
        <f t="shared" si="211"/>
        <v/>
      </c>
      <c r="CT135" s="34" t="str">
        <f t="shared" si="211"/>
        <v/>
      </c>
      <c r="CU135" s="34" t="str">
        <f t="shared" si="211"/>
        <v/>
      </c>
      <c r="CV135" s="34" t="str">
        <f t="shared" si="211"/>
        <v/>
      </c>
      <c r="CW135" s="34" t="str">
        <f t="shared" si="211"/>
        <v/>
      </c>
      <c r="CX135" s="34" t="str">
        <f t="shared" si="211"/>
        <v/>
      </c>
      <c r="CY135" s="34" t="str">
        <f t="shared" si="211"/>
        <v/>
      </c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</row>
    <row r="136" spans="1:256" s="11" customFormat="1" x14ac:dyDescent="0.2">
      <c r="A136" s="4"/>
      <c r="B136" s="46" t="s">
        <v>79</v>
      </c>
      <c r="C136" s="133">
        <f>IF(ISNUMBER(outYear),C135,"")</f>
        <v>0</v>
      </c>
      <c r="D136" s="34">
        <f t="shared" ref="D136:AI136" si="212">IF(ISNUMBER(outYear),D135+D16,"")</f>
        <v>-2104.6930597126525</v>
      </c>
      <c r="E136" s="34">
        <f t="shared" si="212"/>
        <v>-2107.239012832652</v>
      </c>
      <c r="F136" s="34">
        <f t="shared" si="212"/>
        <v>-2109.848614780652</v>
      </c>
      <c r="G136" s="34">
        <f t="shared" si="212"/>
        <v>-2112.5234567773523</v>
      </c>
      <c r="H136" s="34">
        <f t="shared" si="212"/>
        <v>-2115.2651698239697</v>
      </c>
      <c r="I136" s="34">
        <f t="shared" si="212"/>
        <v>-2118.075425696753</v>
      </c>
      <c r="J136" s="34">
        <f t="shared" si="212"/>
        <v>-2120.9559379663551</v>
      </c>
      <c r="K136" s="34">
        <f t="shared" si="212"/>
        <v>-2123.9084630426978</v>
      </c>
      <c r="L136" s="34">
        <f t="shared" si="212"/>
        <v>-2126.9348012459491</v>
      </c>
      <c r="M136" s="34">
        <f t="shared" si="212"/>
        <v>-2130.0367979042812</v>
      </c>
      <c r="N136" s="34">
        <f t="shared" si="212"/>
        <v>-2133.2163444790722</v>
      </c>
      <c r="O136" s="34">
        <f t="shared" si="212"/>
        <v>-2136.4753797182325</v>
      </c>
      <c r="P136" s="34">
        <f t="shared" si="212"/>
        <v>-2139.8158908383721</v>
      </c>
      <c r="Q136" s="34">
        <f t="shared" si="212"/>
        <v>-2143.2399147365154</v>
      </c>
      <c r="R136" s="34">
        <f t="shared" si="212"/>
        <v>-2146.7495392321116</v>
      </c>
      <c r="S136" s="34">
        <f t="shared" si="212"/>
        <v>-2150.3469043400978</v>
      </c>
      <c r="T136" s="34">
        <f t="shared" si="212"/>
        <v>-2154.0342035757844</v>
      </c>
      <c r="U136" s="34">
        <f t="shared" si="212"/>
        <v>-2157.8136852923626</v>
      </c>
      <c r="V136" s="34">
        <f t="shared" si="212"/>
        <v>-2161.6876540518551</v>
      </c>
      <c r="W136" s="34">
        <f t="shared" si="212"/>
        <v>-2165.6584720303354</v>
      </c>
      <c r="X136" s="34">
        <f t="shared" si="212"/>
        <v>-2169.7285604582771</v>
      </c>
      <c r="Y136" s="34">
        <f t="shared" si="212"/>
        <v>-2173.9004010969179</v>
      </c>
      <c r="Z136" s="34">
        <f t="shared" si="212"/>
        <v>-2178.1765377515244</v>
      </c>
      <c r="AA136" s="34">
        <f t="shared" si="212"/>
        <v>-2182.5595778224965</v>
      </c>
      <c r="AB136" s="34">
        <f t="shared" si="212"/>
        <v>-2187.0521938952429</v>
      </c>
      <c r="AC136" s="34">
        <f t="shared" si="212"/>
        <v>-2191.6571253698071</v>
      </c>
      <c r="AD136" s="34">
        <f t="shared" si="212"/>
        <v>-2196.3771801312364</v>
      </c>
      <c r="AE136" s="34">
        <f t="shared" si="212"/>
        <v>-2201.2152362617003</v>
      </c>
      <c r="AF136" s="34">
        <f t="shared" si="212"/>
        <v>-2206.1742437954263</v>
      </c>
      <c r="AG136" s="34">
        <f t="shared" si="212"/>
        <v>3.9638474025032338</v>
      </c>
      <c r="AH136" s="34" t="str">
        <f t="shared" si="212"/>
        <v/>
      </c>
      <c r="AI136" s="34" t="str">
        <f t="shared" si="212"/>
        <v/>
      </c>
      <c r="AJ136" s="34" t="str">
        <f t="shared" ref="AJ136:BO136" si="213">IF(ISNUMBER(outYear),AJ135+AJ16,"")</f>
        <v/>
      </c>
      <c r="AK136" s="34" t="str">
        <f t="shared" si="213"/>
        <v/>
      </c>
      <c r="AL136" s="34" t="str">
        <f t="shared" si="213"/>
        <v/>
      </c>
      <c r="AM136" s="34" t="str">
        <f t="shared" si="213"/>
        <v/>
      </c>
      <c r="AN136" s="34" t="str">
        <f t="shared" si="213"/>
        <v/>
      </c>
      <c r="AO136" s="34" t="str">
        <f t="shared" si="213"/>
        <v/>
      </c>
      <c r="AP136" s="34" t="str">
        <f t="shared" si="213"/>
        <v/>
      </c>
      <c r="AQ136" s="34" t="str">
        <f t="shared" si="213"/>
        <v/>
      </c>
      <c r="AR136" s="34" t="str">
        <f t="shared" si="213"/>
        <v/>
      </c>
      <c r="AS136" s="34" t="str">
        <f t="shared" si="213"/>
        <v/>
      </c>
      <c r="AT136" s="34" t="str">
        <f t="shared" si="213"/>
        <v/>
      </c>
      <c r="AU136" s="34" t="str">
        <f t="shared" si="213"/>
        <v/>
      </c>
      <c r="AV136" s="34" t="str">
        <f t="shared" si="213"/>
        <v/>
      </c>
      <c r="AW136" s="34" t="str">
        <f t="shared" si="213"/>
        <v/>
      </c>
      <c r="AX136" s="34" t="str">
        <f t="shared" si="213"/>
        <v/>
      </c>
      <c r="AY136" s="34" t="str">
        <f t="shared" si="213"/>
        <v/>
      </c>
      <c r="AZ136" s="34" t="str">
        <f t="shared" si="213"/>
        <v/>
      </c>
      <c r="BA136" s="34" t="str">
        <f t="shared" si="213"/>
        <v/>
      </c>
      <c r="BB136" s="34" t="str">
        <f t="shared" si="213"/>
        <v/>
      </c>
      <c r="BC136" s="34" t="str">
        <f t="shared" si="213"/>
        <v/>
      </c>
      <c r="BD136" s="34" t="str">
        <f t="shared" si="213"/>
        <v/>
      </c>
      <c r="BE136" s="34" t="str">
        <f t="shared" si="213"/>
        <v/>
      </c>
      <c r="BF136" s="34" t="str">
        <f t="shared" si="213"/>
        <v/>
      </c>
      <c r="BG136" s="34" t="str">
        <f t="shared" si="213"/>
        <v/>
      </c>
      <c r="BH136" s="34" t="str">
        <f t="shared" si="213"/>
        <v/>
      </c>
      <c r="BI136" s="34" t="str">
        <f t="shared" si="213"/>
        <v/>
      </c>
      <c r="BJ136" s="34" t="str">
        <f t="shared" si="213"/>
        <v/>
      </c>
      <c r="BK136" s="34" t="str">
        <f t="shared" si="213"/>
        <v/>
      </c>
      <c r="BL136" s="34" t="str">
        <f t="shared" si="213"/>
        <v/>
      </c>
      <c r="BM136" s="34" t="str">
        <f t="shared" si="213"/>
        <v/>
      </c>
      <c r="BN136" s="34" t="str">
        <f t="shared" si="213"/>
        <v/>
      </c>
      <c r="BO136" s="34" t="str">
        <f t="shared" si="213"/>
        <v/>
      </c>
      <c r="BP136" s="34" t="str">
        <f t="shared" ref="BP136:CU136" si="214">IF(ISNUMBER(outYear),BP135+BP16,"")</f>
        <v/>
      </c>
      <c r="BQ136" s="34" t="str">
        <f t="shared" si="214"/>
        <v/>
      </c>
      <c r="BR136" s="34" t="str">
        <f t="shared" si="214"/>
        <v/>
      </c>
      <c r="BS136" s="34" t="str">
        <f t="shared" si="214"/>
        <v/>
      </c>
      <c r="BT136" s="34" t="str">
        <f t="shared" si="214"/>
        <v/>
      </c>
      <c r="BU136" s="34" t="str">
        <f t="shared" si="214"/>
        <v/>
      </c>
      <c r="BV136" s="34" t="str">
        <f t="shared" si="214"/>
        <v/>
      </c>
      <c r="BW136" s="34" t="str">
        <f t="shared" si="214"/>
        <v/>
      </c>
      <c r="BX136" s="34" t="str">
        <f t="shared" si="214"/>
        <v/>
      </c>
      <c r="BY136" s="34" t="str">
        <f t="shared" si="214"/>
        <v/>
      </c>
      <c r="BZ136" s="34" t="str">
        <f t="shared" si="214"/>
        <v/>
      </c>
      <c r="CA136" s="34" t="str">
        <f t="shared" si="214"/>
        <v/>
      </c>
      <c r="CB136" s="34" t="str">
        <f t="shared" si="214"/>
        <v/>
      </c>
      <c r="CC136" s="34" t="str">
        <f t="shared" si="214"/>
        <v/>
      </c>
      <c r="CD136" s="34" t="str">
        <f t="shared" si="214"/>
        <v/>
      </c>
      <c r="CE136" s="34" t="str">
        <f t="shared" si="214"/>
        <v/>
      </c>
      <c r="CF136" s="34" t="str">
        <f t="shared" si="214"/>
        <v/>
      </c>
      <c r="CG136" s="34" t="str">
        <f t="shared" si="214"/>
        <v/>
      </c>
      <c r="CH136" s="34" t="str">
        <f t="shared" si="214"/>
        <v/>
      </c>
      <c r="CI136" s="34" t="str">
        <f t="shared" si="214"/>
        <v/>
      </c>
      <c r="CJ136" s="34" t="str">
        <f t="shared" si="214"/>
        <v/>
      </c>
      <c r="CK136" s="34" t="str">
        <f t="shared" si="214"/>
        <v/>
      </c>
      <c r="CL136" s="34" t="str">
        <f t="shared" si="214"/>
        <v/>
      </c>
      <c r="CM136" s="34" t="str">
        <f t="shared" si="214"/>
        <v/>
      </c>
      <c r="CN136" s="34" t="str">
        <f t="shared" si="214"/>
        <v/>
      </c>
      <c r="CO136" s="34" t="str">
        <f t="shared" si="214"/>
        <v/>
      </c>
      <c r="CP136" s="34" t="str">
        <f t="shared" si="214"/>
        <v/>
      </c>
      <c r="CQ136" s="34" t="str">
        <f t="shared" si="214"/>
        <v/>
      </c>
      <c r="CR136" s="34" t="str">
        <f t="shared" si="214"/>
        <v/>
      </c>
      <c r="CS136" s="34" t="str">
        <f t="shared" si="214"/>
        <v/>
      </c>
      <c r="CT136" s="34" t="str">
        <f t="shared" si="214"/>
        <v/>
      </c>
      <c r="CU136" s="34" t="str">
        <f t="shared" si="214"/>
        <v/>
      </c>
      <c r="CV136" s="34" t="str">
        <f>IF(ISNUMBER(outYear),CV135+CV16,"")</f>
        <v/>
      </c>
      <c r="CW136" s="34" t="str">
        <f>IF(ISNUMBER(outYear),CW135+CW16,"")</f>
        <v/>
      </c>
      <c r="CX136" s="34" t="str">
        <f>IF(ISNUMBER(outYear),CX135+CX16,"")</f>
        <v/>
      </c>
      <c r="CY136" s="34" t="str">
        <f>IF(ISNUMBER(outYear),CY135+CY16,"")</f>
        <v/>
      </c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</row>
    <row r="137" spans="1:256" s="11" customFormat="1" x14ac:dyDescent="0.2">
      <c r="A137" s="4"/>
      <c r="B137" s="36"/>
      <c r="C137" s="136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0"/>
      <c r="BQ137" s="30"/>
      <c r="BR137" s="30"/>
      <c r="BS137" s="30"/>
      <c r="BT137" s="30"/>
      <c r="BU137" s="30"/>
      <c r="BV137" s="30"/>
      <c r="BW137" s="30"/>
      <c r="BX137" s="30"/>
      <c r="BY137" s="30"/>
      <c r="BZ137" s="30"/>
      <c r="CA137" s="30"/>
      <c r="CB137" s="30"/>
      <c r="CC137" s="30"/>
      <c r="CD137" s="30"/>
      <c r="CE137" s="30"/>
      <c r="CF137" s="30"/>
      <c r="CG137" s="30"/>
      <c r="CH137" s="30"/>
      <c r="CI137" s="30"/>
      <c r="CJ137" s="30"/>
      <c r="CK137" s="30"/>
      <c r="CL137" s="30"/>
      <c r="CM137" s="30"/>
      <c r="CN137" s="30"/>
      <c r="CO137" s="30"/>
      <c r="CP137" s="30"/>
      <c r="CQ137" s="30"/>
      <c r="CR137" s="30"/>
      <c r="CS137" s="30"/>
      <c r="CT137" s="30"/>
      <c r="CU137" s="30"/>
      <c r="CV137" s="30"/>
      <c r="CW137" s="30"/>
      <c r="CX137" s="30"/>
      <c r="CY137" s="30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</row>
    <row r="138" spans="1:256" s="11" customFormat="1" x14ac:dyDescent="0.2">
      <c r="A138" s="4"/>
      <c r="B138" s="47" t="s">
        <v>87</v>
      </c>
      <c r="C138" s="132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</row>
    <row r="139" spans="1:256" s="11" customFormat="1" x14ac:dyDescent="0.2">
      <c r="A139" s="4"/>
      <c r="B139" s="46" t="s">
        <v>83</v>
      </c>
      <c r="C139" s="133">
        <f>IF(ISNUMBER(outYear),-C123,"")</f>
        <v>-27568.959999999999</v>
      </c>
      <c r="D139" s="34">
        <f t="shared" ref="D139:AI139" si="215">IF(ISNUMBER(outYear),D136+D126*(1-outEffectiveTaxRate)+D127,"")</f>
        <v>-648.36518784000032</v>
      </c>
      <c r="E139" s="34">
        <f t="shared" si="215"/>
        <v>-643.99816851269111</v>
      </c>
      <c r="F139" s="34">
        <f t="shared" si="215"/>
        <v>-639.28001966654438</v>
      </c>
      <c r="G139" s="34">
        <f t="shared" si="215"/>
        <v>-634.18744582144893</v>
      </c>
      <c r="H139" s="34">
        <f t="shared" si="215"/>
        <v>-628.69569807576272</v>
      </c>
      <c r="I139" s="34">
        <f t="shared" si="215"/>
        <v>-622.77848550870431</v>
      </c>
      <c r="J139" s="34">
        <f t="shared" si="215"/>
        <v>-616.4078812320746</v>
      </c>
      <c r="K139" s="34">
        <f t="shared" si="215"/>
        <v>-609.55422276941067</v>
      </c>
      <c r="L139" s="34">
        <f t="shared" si="215"/>
        <v>-602.18600642131571</v>
      </c>
      <c r="M139" s="34">
        <f t="shared" si="215"/>
        <v>-594.26977525522057</v>
      </c>
      <c r="N139" s="34">
        <f t="shared" si="215"/>
        <v>-585.77000033611853</v>
      </c>
      <c r="O139" s="34">
        <f t="shared" si="215"/>
        <v>-576.64895479175243</v>
      </c>
      <c r="P139" s="34">
        <f t="shared" si="215"/>
        <v>-566.86658028135389</v>
      </c>
      <c r="Q139" s="34">
        <f t="shared" si="215"/>
        <v>-556.38034541112665</v>
      </c>
      <c r="R139" s="34">
        <f t="shared" si="215"/>
        <v>-545.14509561225054</v>
      </c>
      <c r="S139" s="34">
        <f t="shared" si="215"/>
        <v>-533.11289396809536</v>
      </c>
      <c r="T139" s="34">
        <f t="shared" si="215"/>
        <v>-520.23285244651277</v>
      </c>
      <c r="U139" s="34">
        <f t="shared" si="215"/>
        <v>-506.45095296038539</v>
      </c>
      <c r="V139" s="34">
        <f t="shared" si="215"/>
        <v>-491.70985764501017</v>
      </c>
      <c r="W139" s="34">
        <f t="shared" si="215"/>
        <v>-475.94870770413013</v>
      </c>
      <c r="X139" s="34">
        <f t="shared" si="215"/>
        <v>-459.10291013755045</v>
      </c>
      <c r="Y139" s="34">
        <f t="shared" si="215"/>
        <v>-441.10391162199812</v>
      </c>
      <c r="Z139" s="34">
        <f t="shared" si="215"/>
        <v>-421.87895877316055</v>
      </c>
      <c r="AA139" s="34">
        <f t="shared" si="215"/>
        <v>-401.35084397048172</v>
      </c>
      <c r="AB139" s="34">
        <f t="shared" si="215"/>
        <v>-379.43763587715762</v>
      </c>
      <c r="AC139" s="34">
        <f t="shared" si="215"/>
        <v>-356.05239373568747</v>
      </c>
      <c r="AD139" s="34">
        <f t="shared" si="215"/>
        <v>-331.10286446412033</v>
      </c>
      <c r="AE139" s="34">
        <f t="shared" si="215"/>
        <v>-304.49116151960811</v>
      </c>
      <c r="AF139" s="34">
        <f t="shared" si="215"/>
        <v>-276.11342443385934</v>
      </c>
      <c r="AG139" s="34">
        <f t="shared" si="215"/>
        <v>1969.3616160607137</v>
      </c>
      <c r="AH139" s="34" t="str">
        <f t="shared" si="215"/>
        <v/>
      </c>
      <c r="AI139" s="34" t="str">
        <f t="shared" si="215"/>
        <v/>
      </c>
      <c r="AJ139" s="34" t="str">
        <f t="shared" ref="AJ139:BO139" si="216">IF(ISNUMBER(outYear),AJ136+AJ126*(1-outEffectiveTaxRate)+AJ127,"")</f>
        <v/>
      </c>
      <c r="AK139" s="34" t="str">
        <f t="shared" si="216"/>
        <v/>
      </c>
      <c r="AL139" s="34" t="str">
        <f t="shared" si="216"/>
        <v/>
      </c>
      <c r="AM139" s="34" t="str">
        <f t="shared" si="216"/>
        <v/>
      </c>
      <c r="AN139" s="34" t="str">
        <f t="shared" si="216"/>
        <v/>
      </c>
      <c r="AO139" s="34" t="str">
        <f t="shared" si="216"/>
        <v/>
      </c>
      <c r="AP139" s="34" t="str">
        <f t="shared" si="216"/>
        <v/>
      </c>
      <c r="AQ139" s="34" t="str">
        <f t="shared" si="216"/>
        <v/>
      </c>
      <c r="AR139" s="34" t="str">
        <f t="shared" si="216"/>
        <v/>
      </c>
      <c r="AS139" s="34" t="str">
        <f t="shared" si="216"/>
        <v/>
      </c>
      <c r="AT139" s="34" t="str">
        <f t="shared" si="216"/>
        <v/>
      </c>
      <c r="AU139" s="34" t="str">
        <f t="shared" si="216"/>
        <v/>
      </c>
      <c r="AV139" s="34" t="str">
        <f t="shared" si="216"/>
        <v/>
      </c>
      <c r="AW139" s="34" t="str">
        <f t="shared" si="216"/>
        <v/>
      </c>
      <c r="AX139" s="34" t="str">
        <f t="shared" si="216"/>
        <v/>
      </c>
      <c r="AY139" s="34" t="str">
        <f t="shared" si="216"/>
        <v/>
      </c>
      <c r="AZ139" s="34" t="str">
        <f t="shared" si="216"/>
        <v/>
      </c>
      <c r="BA139" s="34" t="str">
        <f t="shared" si="216"/>
        <v/>
      </c>
      <c r="BB139" s="34" t="str">
        <f t="shared" si="216"/>
        <v/>
      </c>
      <c r="BC139" s="34" t="str">
        <f t="shared" si="216"/>
        <v/>
      </c>
      <c r="BD139" s="34" t="str">
        <f t="shared" si="216"/>
        <v/>
      </c>
      <c r="BE139" s="34" t="str">
        <f t="shared" si="216"/>
        <v/>
      </c>
      <c r="BF139" s="34" t="str">
        <f t="shared" si="216"/>
        <v/>
      </c>
      <c r="BG139" s="34" t="str">
        <f t="shared" si="216"/>
        <v/>
      </c>
      <c r="BH139" s="34" t="str">
        <f t="shared" si="216"/>
        <v/>
      </c>
      <c r="BI139" s="34" t="str">
        <f t="shared" si="216"/>
        <v/>
      </c>
      <c r="BJ139" s="34" t="str">
        <f t="shared" si="216"/>
        <v/>
      </c>
      <c r="BK139" s="34" t="str">
        <f t="shared" si="216"/>
        <v/>
      </c>
      <c r="BL139" s="34" t="str">
        <f t="shared" si="216"/>
        <v/>
      </c>
      <c r="BM139" s="34" t="str">
        <f t="shared" si="216"/>
        <v/>
      </c>
      <c r="BN139" s="34" t="str">
        <f t="shared" si="216"/>
        <v/>
      </c>
      <c r="BO139" s="34" t="str">
        <f t="shared" si="216"/>
        <v/>
      </c>
      <c r="BP139" s="34" t="str">
        <f t="shared" ref="BP139:CY139" si="217">IF(ISNUMBER(outYear),BP136+BP126*(1-outEffectiveTaxRate)+BP127,"")</f>
        <v/>
      </c>
      <c r="BQ139" s="34" t="str">
        <f t="shared" si="217"/>
        <v/>
      </c>
      <c r="BR139" s="34" t="str">
        <f t="shared" si="217"/>
        <v/>
      </c>
      <c r="BS139" s="34" t="str">
        <f t="shared" si="217"/>
        <v/>
      </c>
      <c r="BT139" s="34" t="str">
        <f t="shared" si="217"/>
        <v/>
      </c>
      <c r="BU139" s="34" t="str">
        <f t="shared" si="217"/>
        <v/>
      </c>
      <c r="BV139" s="34" t="str">
        <f t="shared" si="217"/>
        <v/>
      </c>
      <c r="BW139" s="34" t="str">
        <f t="shared" si="217"/>
        <v/>
      </c>
      <c r="BX139" s="34" t="str">
        <f t="shared" si="217"/>
        <v/>
      </c>
      <c r="BY139" s="34" t="str">
        <f t="shared" si="217"/>
        <v/>
      </c>
      <c r="BZ139" s="34" t="str">
        <f t="shared" si="217"/>
        <v/>
      </c>
      <c r="CA139" s="34" t="str">
        <f t="shared" si="217"/>
        <v/>
      </c>
      <c r="CB139" s="34" t="str">
        <f t="shared" si="217"/>
        <v/>
      </c>
      <c r="CC139" s="34" t="str">
        <f t="shared" si="217"/>
        <v/>
      </c>
      <c r="CD139" s="34" t="str">
        <f t="shared" si="217"/>
        <v/>
      </c>
      <c r="CE139" s="34" t="str">
        <f t="shared" si="217"/>
        <v/>
      </c>
      <c r="CF139" s="34" t="str">
        <f t="shared" si="217"/>
        <v/>
      </c>
      <c r="CG139" s="34" t="str">
        <f t="shared" si="217"/>
        <v/>
      </c>
      <c r="CH139" s="34" t="str">
        <f t="shared" si="217"/>
        <v/>
      </c>
      <c r="CI139" s="34" t="str">
        <f t="shared" si="217"/>
        <v/>
      </c>
      <c r="CJ139" s="34" t="str">
        <f t="shared" si="217"/>
        <v/>
      </c>
      <c r="CK139" s="34" t="str">
        <f t="shared" si="217"/>
        <v/>
      </c>
      <c r="CL139" s="34" t="str">
        <f t="shared" si="217"/>
        <v/>
      </c>
      <c r="CM139" s="34" t="str">
        <f t="shared" si="217"/>
        <v/>
      </c>
      <c r="CN139" s="34" t="str">
        <f t="shared" si="217"/>
        <v/>
      </c>
      <c r="CO139" s="34" t="str">
        <f t="shared" si="217"/>
        <v/>
      </c>
      <c r="CP139" s="34" t="str">
        <f t="shared" si="217"/>
        <v/>
      </c>
      <c r="CQ139" s="34" t="str">
        <f t="shared" si="217"/>
        <v/>
      </c>
      <c r="CR139" s="34" t="str">
        <f t="shared" si="217"/>
        <v/>
      </c>
      <c r="CS139" s="34" t="str">
        <f t="shared" si="217"/>
        <v/>
      </c>
      <c r="CT139" s="34" t="str">
        <f t="shared" si="217"/>
        <v/>
      </c>
      <c r="CU139" s="34" t="str">
        <f t="shared" si="217"/>
        <v/>
      </c>
      <c r="CV139" s="34" t="str">
        <f t="shared" si="217"/>
        <v/>
      </c>
      <c r="CW139" s="34" t="str">
        <f t="shared" si="217"/>
        <v/>
      </c>
      <c r="CX139" s="34" t="str">
        <f t="shared" si="217"/>
        <v/>
      </c>
      <c r="CY139" s="34" t="str">
        <f t="shared" si="217"/>
        <v/>
      </c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</row>
    <row r="140" spans="1:256" s="11" customFormat="1" x14ac:dyDescent="0.2">
      <c r="A140" s="4"/>
      <c r="B140" s="46" t="s">
        <v>84</v>
      </c>
      <c r="C140" s="133">
        <f>IF(ISNUMBER(outYear),C139,"")</f>
        <v>-27568.959999999999</v>
      </c>
      <c r="D140" s="34">
        <f t="shared" ref="D140:AI140" si="218">IF(ISNUMBER(outYear),+C140+D139,"")</f>
        <v>-28217.325187840001</v>
      </c>
      <c r="E140" s="34">
        <f t="shared" si="218"/>
        <v>-28861.323356352692</v>
      </c>
      <c r="F140" s="34">
        <f t="shared" si="218"/>
        <v>-29500.603376019237</v>
      </c>
      <c r="G140" s="34">
        <f t="shared" si="218"/>
        <v>-30134.790821840685</v>
      </c>
      <c r="H140" s="34">
        <f t="shared" si="218"/>
        <v>-30763.486519916449</v>
      </c>
      <c r="I140" s="34">
        <f t="shared" si="218"/>
        <v>-31386.265005425154</v>
      </c>
      <c r="J140" s="34">
        <f t="shared" si="218"/>
        <v>-32002.672886657227</v>
      </c>
      <c r="K140" s="34">
        <f t="shared" si="218"/>
        <v>-32612.227109426636</v>
      </c>
      <c r="L140" s="34">
        <f t="shared" si="218"/>
        <v>-33214.41311584795</v>
      </c>
      <c r="M140" s="34">
        <f t="shared" si="218"/>
        <v>-33808.68289110317</v>
      </c>
      <c r="N140" s="34">
        <f t="shared" si="218"/>
        <v>-34394.452891439287</v>
      </c>
      <c r="O140" s="34">
        <f t="shared" si="218"/>
        <v>-34971.101846231039</v>
      </c>
      <c r="P140" s="34">
        <f t="shared" si="218"/>
        <v>-35537.968426512394</v>
      </c>
      <c r="Q140" s="34">
        <f t="shared" si="218"/>
        <v>-36094.34877192352</v>
      </c>
      <c r="R140" s="34">
        <f t="shared" si="218"/>
        <v>-36639.49386753577</v>
      </c>
      <c r="S140" s="34">
        <f t="shared" si="218"/>
        <v>-37172.606761503863</v>
      </c>
      <c r="T140" s="34">
        <f t="shared" si="218"/>
        <v>-37692.839613950375</v>
      </c>
      <c r="U140" s="34">
        <f t="shared" si="218"/>
        <v>-38199.290566910757</v>
      </c>
      <c r="V140" s="34">
        <f t="shared" si="218"/>
        <v>-38691.000424555765</v>
      </c>
      <c r="W140" s="34">
        <f t="shared" si="218"/>
        <v>-39166.949132259891</v>
      </c>
      <c r="X140" s="34">
        <f t="shared" si="218"/>
        <v>-39626.052042397445</v>
      </c>
      <c r="Y140" s="34">
        <f t="shared" si="218"/>
        <v>-40067.155954019443</v>
      </c>
      <c r="Z140" s="34">
        <f t="shared" si="218"/>
        <v>-40489.034912792602</v>
      </c>
      <c r="AA140" s="34">
        <f t="shared" si="218"/>
        <v>-40890.385756763084</v>
      </c>
      <c r="AB140" s="34">
        <f t="shared" si="218"/>
        <v>-41269.823392640239</v>
      </c>
      <c r="AC140" s="34">
        <f t="shared" si="218"/>
        <v>-41625.875786375924</v>
      </c>
      <c r="AD140" s="34">
        <f t="shared" si="218"/>
        <v>-41956.978650840043</v>
      </c>
      <c r="AE140" s="34">
        <f t="shared" si="218"/>
        <v>-42261.469812359654</v>
      </c>
      <c r="AF140" s="34">
        <f t="shared" si="218"/>
        <v>-42537.583236793515</v>
      </c>
      <c r="AG140" s="34">
        <f t="shared" si="218"/>
        <v>-40568.221620732802</v>
      </c>
      <c r="AH140" s="34" t="str">
        <f t="shared" si="218"/>
        <v/>
      </c>
      <c r="AI140" s="34" t="str">
        <f t="shared" si="218"/>
        <v/>
      </c>
      <c r="AJ140" s="34" t="str">
        <f t="shared" ref="AJ140:BO140" si="219">IF(ISNUMBER(outYear),+AI140+AJ139,"")</f>
        <v/>
      </c>
      <c r="AK140" s="34" t="str">
        <f t="shared" si="219"/>
        <v/>
      </c>
      <c r="AL140" s="34" t="str">
        <f t="shared" si="219"/>
        <v/>
      </c>
      <c r="AM140" s="34" t="str">
        <f t="shared" si="219"/>
        <v/>
      </c>
      <c r="AN140" s="34" t="str">
        <f t="shared" si="219"/>
        <v/>
      </c>
      <c r="AO140" s="34" t="str">
        <f t="shared" si="219"/>
        <v/>
      </c>
      <c r="AP140" s="34" t="str">
        <f t="shared" si="219"/>
        <v/>
      </c>
      <c r="AQ140" s="34" t="str">
        <f t="shared" si="219"/>
        <v/>
      </c>
      <c r="AR140" s="34" t="str">
        <f t="shared" si="219"/>
        <v/>
      </c>
      <c r="AS140" s="34" t="str">
        <f t="shared" si="219"/>
        <v/>
      </c>
      <c r="AT140" s="34" t="str">
        <f t="shared" si="219"/>
        <v/>
      </c>
      <c r="AU140" s="34" t="str">
        <f t="shared" si="219"/>
        <v/>
      </c>
      <c r="AV140" s="34" t="str">
        <f t="shared" si="219"/>
        <v/>
      </c>
      <c r="AW140" s="34" t="str">
        <f t="shared" si="219"/>
        <v/>
      </c>
      <c r="AX140" s="34" t="str">
        <f t="shared" si="219"/>
        <v/>
      </c>
      <c r="AY140" s="34" t="str">
        <f t="shared" si="219"/>
        <v/>
      </c>
      <c r="AZ140" s="34" t="str">
        <f t="shared" si="219"/>
        <v/>
      </c>
      <c r="BA140" s="34" t="str">
        <f t="shared" si="219"/>
        <v/>
      </c>
      <c r="BB140" s="34" t="str">
        <f t="shared" si="219"/>
        <v/>
      </c>
      <c r="BC140" s="34" t="str">
        <f t="shared" si="219"/>
        <v/>
      </c>
      <c r="BD140" s="34" t="str">
        <f t="shared" si="219"/>
        <v/>
      </c>
      <c r="BE140" s="34" t="str">
        <f t="shared" si="219"/>
        <v/>
      </c>
      <c r="BF140" s="34" t="str">
        <f t="shared" si="219"/>
        <v/>
      </c>
      <c r="BG140" s="34" t="str">
        <f t="shared" si="219"/>
        <v/>
      </c>
      <c r="BH140" s="34" t="str">
        <f t="shared" si="219"/>
        <v/>
      </c>
      <c r="BI140" s="34" t="str">
        <f t="shared" si="219"/>
        <v/>
      </c>
      <c r="BJ140" s="34" t="str">
        <f t="shared" si="219"/>
        <v/>
      </c>
      <c r="BK140" s="34" t="str">
        <f t="shared" si="219"/>
        <v/>
      </c>
      <c r="BL140" s="34" t="str">
        <f t="shared" si="219"/>
        <v/>
      </c>
      <c r="BM140" s="34" t="str">
        <f t="shared" si="219"/>
        <v/>
      </c>
      <c r="BN140" s="34" t="str">
        <f t="shared" si="219"/>
        <v/>
      </c>
      <c r="BO140" s="34" t="str">
        <f t="shared" si="219"/>
        <v/>
      </c>
      <c r="BP140" s="34" t="str">
        <f t="shared" ref="BP140:CU140" si="220">IF(ISNUMBER(outYear),+BO140+BP139,"")</f>
        <v/>
      </c>
      <c r="BQ140" s="34" t="str">
        <f t="shared" si="220"/>
        <v/>
      </c>
      <c r="BR140" s="34" t="str">
        <f t="shared" si="220"/>
        <v/>
      </c>
      <c r="BS140" s="34" t="str">
        <f t="shared" si="220"/>
        <v/>
      </c>
      <c r="BT140" s="34" t="str">
        <f t="shared" si="220"/>
        <v/>
      </c>
      <c r="BU140" s="34" t="str">
        <f t="shared" si="220"/>
        <v/>
      </c>
      <c r="BV140" s="34" t="str">
        <f t="shared" si="220"/>
        <v/>
      </c>
      <c r="BW140" s="34" t="str">
        <f t="shared" si="220"/>
        <v/>
      </c>
      <c r="BX140" s="34" t="str">
        <f t="shared" si="220"/>
        <v/>
      </c>
      <c r="BY140" s="34" t="str">
        <f t="shared" si="220"/>
        <v/>
      </c>
      <c r="BZ140" s="34" t="str">
        <f t="shared" si="220"/>
        <v/>
      </c>
      <c r="CA140" s="34" t="str">
        <f t="shared" si="220"/>
        <v/>
      </c>
      <c r="CB140" s="34" t="str">
        <f t="shared" si="220"/>
        <v/>
      </c>
      <c r="CC140" s="34" t="str">
        <f t="shared" si="220"/>
        <v/>
      </c>
      <c r="CD140" s="34" t="str">
        <f t="shared" si="220"/>
        <v/>
      </c>
      <c r="CE140" s="34" t="str">
        <f t="shared" si="220"/>
        <v/>
      </c>
      <c r="CF140" s="34" t="str">
        <f t="shared" si="220"/>
        <v/>
      </c>
      <c r="CG140" s="34" t="str">
        <f t="shared" si="220"/>
        <v/>
      </c>
      <c r="CH140" s="34" t="str">
        <f t="shared" si="220"/>
        <v/>
      </c>
      <c r="CI140" s="34" t="str">
        <f t="shared" si="220"/>
        <v/>
      </c>
      <c r="CJ140" s="34" t="str">
        <f t="shared" si="220"/>
        <v/>
      </c>
      <c r="CK140" s="34" t="str">
        <f t="shared" si="220"/>
        <v/>
      </c>
      <c r="CL140" s="34" t="str">
        <f t="shared" si="220"/>
        <v/>
      </c>
      <c r="CM140" s="34" t="str">
        <f t="shared" si="220"/>
        <v/>
      </c>
      <c r="CN140" s="34" t="str">
        <f t="shared" si="220"/>
        <v/>
      </c>
      <c r="CO140" s="34" t="str">
        <f t="shared" si="220"/>
        <v/>
      </c>
      <c r="CP140" s="34" t="str">
        <f t="shared" si="220"/>
        <v/>
      </c>
      <c r="CQ140" s="34" t="str">
        <f t="shared" si="220"/>
        <v/>
      </c>
      <c r="CR140" s="34" t="str">
        <f t="shared" si="220"/>
        <v/>
      </c>
      <c r="CS140" s="34" t="str">
        <f t="shared" si="220"/>
        <v/>
      </c>
      <c r="CT140" s="34" t="str">
        <f t="shared" si="220"/>
        <v/>
      </c>
      <c r="CU140" s="34" t="str">
        <f t="shared" si="220"/>
        <v/>
      </c>
      <c r="CV140" s="34" t="str">
        <f>IF(ISNUMBER(outYear),+CU140+CV139,"")</f>
        <v/>
      </c>
      <c r="CW140" s="34" t="str">
        <f>IF(ISNUMBER(outYear),+CV140+CW139,"")</f>
        <v/>
      </c>
      <c r="CX140" s="34" t="str">
        <f>IF(ISNUMBER(outYear),+CW140+CX139,"")</f>
        <v/>
      </c>
      <c r="CY140" s="34" t="str">
        <f>IF(ISNUMBER(outYear),+CX140+CY139,"")</f>
        <v/>
      </c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</row>
    <row r="141" spans="1:256" s="11" customFormat="1" x14ac:dyDescent="0.2">
      <c r="A141" s="4"/>
      <c r="B141" s="46" t="s">
        <v>110</v>
      </c>
      <c r="C141" s="133"/>
      <c r="D141" s="34">
        <f t="shared" ref="D141:AI141" si="221">IF(ISNUMBER(outYear),IF(D140&lt;=0,1,IF(C140&gt;0,0,IF(-C140/D139&gt;0,-C140/D139,0))),"")</f>
        <v>1</v>
      </c>
      <c r="E141" s="34">
        <f t="shared" si="221"/>
        <v>1</v>
      </c>
      <c r="F141" s="34">
        <f t="shared" si="221"/>
        <v>1</v>
      </c>
      <c r="G141" s="34">
        <f t="shared" si="221"/>
        <v>1</v>
      </c>
      <c r="H141" s="34">
        <f t="shared" si="221"/>
        <v>1</v>
      </c>
      <c r="I141" s="34">
        <f t="shared" si="221"/>
        <v>1</v>
      </c>
      <c r="J141" s="34">
        <f t="shared" si="221"/>
        <v>1</v>
      </c>
      <c r="K141" s="34">
        <f t="shared" si="221"/>
        <v>1</v>
      </c>
      <c r="L141" s="34">
        <f t="shared" si="221"/>
        <v>1</v>
      </c>
      <c r="M141" s="34">
        <f t="shared" si="221"/>
        <v>1</v>
      </c>
      <c r="N141" s="34">
        <f t="shared" si="221"/>
        <v>1</v>
      </c>
      <c r="O141" s="34">
        <f t="shared" si="221"/>
        <v>1</v>
      </c>
      <c r="P141" s="34">
        <f t="shared" si="221"/>
        <v>1</v>
      </c>
      <c r="Q141" s="34">
        <f t="shared" si="221"/>
        <v>1</v>
      </c>
      <c r="R141" s="34">
        <f t="shared" si="221"/>
        <v>1</v>
      </c>
      <c r="S141" s="34">
        <f t="shared" si="221"/>
        <v>1</v>
      </c>
      <c r="T141" s="34">
        <f t="shared" si="221"/>
        <v>1</v>
      </c>
      <c r="U141" s="34">
        <f t="shared" si="221"/>
        <v>1</v>
      </c>
      <c r="V141" s="34">
        <f t="shared" si="221"/>
        <v>1</v>
      </c>
      <c r="W141" s="34">
        <f t="shared" si="221"/>
        <v>1</v>
      </c>
      <c r="X141" s="34">
        <f t="shared" si="221"/>
        <v>1</v>
      </c>
      <c r="Y141" s="34">
        <f t="shared" si="221"/>
        <v>1</v>
      </c>
      <c r="Z141" s="34">
        <f t="shared" si="221"/>
        <v>1</v>
      </c>
      <c r="AA141" s="34">
        <f t="shared" si="221"/>
        <v>1</v>
      </c>
      <c r="AB141" s="34">
        <f t="shared" si="221"/>
        <v>1</v>
      </c>
      <c r="AC141" s="34">
        <f t="shared" si="221"/>
        <v>1</v>
      </c>
      <c r="AD141" s="34">
        <f t="shared" si="221"/>
        <v>1</v>
      </c>
      <c r="AE141" s="34">
        <f t="shared" si="221"/>
        <v>1</v>
      </c>
      <c r="AF141" s="34">
        <f t="shared" si="221"/>
        <v>1</v>
      </c>
      <c r="AG141" s="34">
        <f t="shared" si="221"/>
        <v>1</v>
      </c>
      <c r="AH141" s="34" t="str">
        <f t="shared" si="221"/>
        <v/>
      </c>
      <c r="AI141" s="34" t="str">
        <f t="shared" si="221"/>
        <v/>
      </c>
      <c r="AJ141" s="34" t="str">
        <f t="shared" ref="AJ141:BO141" si="222">IF(ISNUMBER(outYear),IF(AJ140&lt;=0,1,IF(AI140&gt;0,0,IF(-AI140/AJ139&gt;0,-AI140/AJ139,0))),"")</f>
        <v/>
      </c>
      <c r="AK141" s="34" t="str">
        <f t="shared" si="222"/>
        <v/>
      </c>
      <c r="AL141" s="34" t="str">
        <f t="shared" si="222"/>
        <v/>
      </c>
      <c r="AM141" s="34" t="str">
        <f t="shared" si="222"/>
        <v/>
      </c>
      <c r="AN141" s="34" t="str">
        <f t="shared" si="222"/>
        <v/>
      </c>
      <c r="AO141" s="34" t="str">
        <f t="shared" si="222"/>
        <v/>
      </c>
      <c r="AP141" s="34" t="str">
        <f t="shared" si="222"/>
        <v/>
      </c>
      <c r="AQ141" s="34" t="str">
        <f t="shared" si="222"/>
        <v/>
      </c>
      <c r="AR141" s="34" t="str">
        <f t="shared" si="222"/>
        <v/>
      </c>
      <c r="AS141" s="34" t="str">
        <f t="shared" si="222"/>
        <v/>
      </c>
      <c r="AT141" s="34" t="str">
        <f t="shared" si="222"/>
        <v/>
      </c>
      <c r="AU141" s="34" t="str">
        <f t="shared" si="222"/>
        <v/>
      </c>
      <c r="AV141" s="34" t="str">
        <f t="shared" si="222"/>
        <v/>
      </c>
      <c r="AW141" s="34" t="str">
        <f t="shared" si="222"/>
        <v/>
      </c>
      <c r="AX141" s="34" t="str">
        <f t="shared" si="222"/>
        <v/>
      </c>
      <c r="AY141" s="34" t="str">
        <f t="shared" si="222"/>
        <v/>
      </c>
      <c r="AZ141" s="34" t="str">
        <f t="shared" si="222"/>
        <v/>
      </c>
      <c r="BA141" s="34" t="str">
        <f t="shared" si="222"/>
        <v/>
      </c>
      <c r="BB141" s="34" t="str">
        <f t="shared" si="222"/>
        <v/>
      </c>
      <c r="BC141" s="34" t="str">
        <f t="shared" si="222"/>
        <v/>
      </c>
      <c r="BD141" s="34" t="str">
        <f t="shared" si="222"/>
        <v/>
      </c>
      <c r="BE141" s="34" t="str">
        <f t="shared" si="222"/>
        <v/>
      </c>
      <c r="BF141" s="34" t="str">
        <f t="shared" si="222"/>
        <v/>
      </c>
      <c r="BG141" s="34" t="str">
        <f t="shared" si="222"/>
        <v/>
      </c>
      <c r="BH141" s="34" t="str">
        <f t="shared" si="222"/>
        <v/>
      </c>
      <c r="BI141" s="34" t="str">
        <f t="shared" si="222"/>
        <v/>
      </c>
      <c r="BJ141" s="34" t="str">
        <f t="shared" si="222"/>
        <v/>
      </c>
      <c r="BK141" s="34" t="str">
        <f t="shared" si="222"/>
        <v/>
      </c>
      <c r="BL141" s="34" t="str">
        <f t="shared" si="222"/>
        <v/>
      </c>
      <c r="BM141" s="34" t="str">
        <f t="shared" si="222"/>
        <v/>
      </c>
      <c r="BN141" s="34" t="str">
        <f t="shared" si="222"/>
        <v/>
      </c>
      <c r="BO141" s="34" t="str">
        <f t="shared" si="222"/>
        <v/>
      </c>
      <c r="BP141" s="34" t="str">
        <f t="shared" ref="BP141:CU141" si="223">IF(ISNUMBER(outYear),IF(BP140&lt;=0,1,IF(BO140&gt;0,0,IF(-BO140/BP139&gt;0,-BO140/BP139,0))),"")</f>
        <v/>
      </c>
      <c r="BQ141" s="34" t="str">
        <f t="shared" si="223"/>
        <v/>
      </c>
      <c r="BR141" s="34" t="str">
        <f t="shared" si="223"/>
        <v/>
      </c>
      <c r="BS141" s="34" t="str">
        <f t="shared" si="223"/>
        <v/>
      </c>
      <c r="BT141" s="34" t="str">
        <f t="shared" si="223"/>
        <v/>
      </c>
      <c r="BU141" s="34" t="str">
        <f t="shared" si="223"/>
        <v/>
      </c>
      <c r="BV141" s="34" t="str">
        <f t="shared" si="223"/>
        <v/>
      </c>
      <c r="BW141" s="34" t="str">
        <f t="shared" si="223"/>
        <v/>
      </c>
      <c r="BX141" s="34" t="str">
        <f t="shared" si="223"/>
        <v/>
      </c>
      <c r="BY141" s="34" t="str">
        <f t="shared" si="223"/>
        <v/>
      </c>
      <c r="BZ141" s="34" t="str">
        <f t="shared" si="223"/>
        <v/>
      </c>
      <c r="CA141" s="34" t="str">
        <f t="shared" si="223"/>
        <v/>
      </c>
      <c r="CB141" s="34" t="str">
        <f t="shared" si="223"/>
        <v/>
      </c>
      <c r="CC141" s="34" t="str">
        <f t="shared" si="223"/>
        <v/>
      </c>
      <c r="CD141" s="34" t="str">
        <f t="shared" si="223"/>
        <v/>
      </c>
      <c r="CE141" s="34" t="str">
        <f t="shared" si="223"/>
        <v/>
      </c>
      <c r="CF141" s="34" t="str">
        <f t="shared" si="223"/>
        <v/>
      </c>
      <c r="CG141" s="34" t="str">
        <f t="shared" si="223"/>
        <v/>
      </c>
      <c r="CH141" s="34" t="str">
        <f t="shared" si="223"/>
        <v/>
      </c>
      <c r="CI141" s="34" t="str">
        <f t="shared" si="223"/>
        <v/>
      </c>
      <c r="CJ141" s="34" t="str">
        <f t="shared" si="223"/>
        <v/>
      </c>
      <c r="CK141" s="34" t="str">
        <f t="shared" si="223"/>
        <v/>
      </c>
      <c r="CL141" s="34" t="str">
        <f t="shared" si="223"/>
        <v/>
      </c>
      <c r="CM141" s="34" t="str">
        <f t="shared" si="223"/>
        <v/>
      </c>
      <c r="CN141" s="34" t="str">
        <f t="shared" si="223"/>
        <v/>
      </c>
      <c r="CO141" s="34" t="str">
        <f t="shared" si="223"/>
        <v/>
      </c>
      <c r="CP141" s="34" t="str">
        <f t="shared" si="223"/>
        <v/>
      </c>
      <c r="CQ141" s="34" t="str">
        <f t="shared" si="223"/>
        <v/>
      </c>
      <c r="CR141" s="34" t="str">
        <f t="shared" si="223"/>
        <v/>
      </c>
      <c r="CS141" s="34" t="str">
        <f t="shared" si="223"/>
        <v/>
      </c>
      <c r="CT141" s="34" t="str">
        <f t="shared" si="223"/>
        <v/>
      </c>
      <c r="CU141" s="34" t="str">
        <f t="shared" si="223"/>
        <v/>
      </c>
      <c r="CV141" s="34" t="str">
        <f>IF(ISNUMBER(outYear),IF(CV140&lt;=0,1,IF(CU140&gt;0,0,IF(-CU140/CV139&gt;0,-CU140/CV139,0))),"")</f>
        <v/>
      </c>
      <c r="CW141" s="34" t="str">
        <f>IF(ISNUMBER(outYear),IF(CW140&lt;=0,1,IF(CV140&gt;0,0,IF(-CV140/CW139&gt;0,-CV140/CW139,0))),"")</f>
        <v/>
      </c>
      <c r="CX141" s="34" t="str">
        <f>IF(ISNUMBER(outYear),IF(CX140&lt;=0,1,IF(CW140&gt;0,0,IF(-CW140/CX139&gt;0,-CW140/CX139,0))),"")</f>
        <v/>
      </c>
      <c r="CY141" s="34" t="str">
        <f>IF(ISNUMBER(outYear),IF(CY140&lt;=0,1,IF(CX140&gt;0,0,IF(-CX140/CY139&gt;0,-CX140/CY139,0))),"")</f>
        <v/>
      </c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</row>
    <row r="142" spans="1:256" s="11" customFormat="1" x14ac:dyDescent="0.2">
      <c r="A142" s="4"/>
      <c r="B142" s="52" t="s">
        <v>82</v>
      </c>
      <c r="C142" s="134"/>
      <c r="D142" s="28" t="str">
        <f>IF(ISNUMBER(outYear),IF(SUM(D141:AG141)&lt;30,SUM(D141:AG141),"&gt;30 years"),"")</f>
        <v>&gt;30 years</v>
      </c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  <c r="BC142" s="20"/>
      <c r="BD142" s="20"/>
      <c r="BE142" s="20"/>
      <c r="BF142" s="20"/>
      <c r="BG142" s="20"/>
      <c r="BH142" s="20"/>
      <c r="BI142" s="20"/>
      <c r="BJ142" s="20"/>
      <c r="BK142" s="20"/>
      <c r="BL142" s="20"/>
      <c r="BM142" s="20"/>
      <c r="BN142" s="20"/>
      <c r="BO142" s="20"/>
      <c r="BP142" s="20"/>
      <c r="BQ142" s="20"/>
      <c r="BR142" s="20"/>
      <c r="BS142" s="20"/>
      <c r="BT142" s="20"/>
      <c r="BU142" s="20"/>
      <c r="BV142" s="20"/>
      <c r="BW142" s="20"/>
      <c r="BX142" s="20"/>
      <c r="BY142" s="20"/>
      <c r="BZ142" s="20"/>
      <c r="CA142" s="20"/>
      <c r="CB142" s="20"/>
      <c r="CC142" s="20"/>
      <c r="CD142" s="20"/>
      <c r="CE142" s="20"/>
      <c r="CF142" s="20"/>
      <c r="CG142" s="20"/>
      <c r="CH142" s="20"/>
      <c r="CI142" s="20"/>
      <c r="CJ142" s="20"/>
      <c r="CK142" s="20"/>
      <c r="CL142" s="20"/>
      <c r="CM142" s="20"/>
      <c r="CN142" s="20"/>
      <c r="CO142" s="20"/>
      <c r="CP142" s="20"/>
      <c r="CQ142" s="20"/>
      <c r="CR142" s="20"/>
      <c r="CS142" s="20"/>
      <c r="CT142" s="20"/>
      <c r="CU142" s="20"/>
      <c r="CV142" s="20"/>
      <c r="CW142" s="20"/>
      <c r="CX142" s="20"/>
      <c r="CY142" s="20"/>
      <c r="CZ142" s="20"/>
      <c r="DA142" s="20"/>
      <c r="DB142" s="20"/>
      <c r="DC142" s="20"/>
      <c r="DD142" s="20"/>
      <c r="DE142" s="20"/>
      <c r="DF142" s="20"/>
      <c r="DG142" s="20"/>
      <c r="DH142" s="20"/>
      <c r="DI142" s="20"/>
      <c r="DJ142" s="20"/>
      <c r="DK142" s="20"/>
      <c r="DL142" s="20"/>
      <c r="DM142" s="20"/>
      <c r="DN142" s="20"/>
      <c r="DO142" s="20"/>
      <c r="DP142" s="20"/>
      <c r="DQ142" s="20"/>
      <c r="DR142" s="20"/>
      <c r="DS142" s="20"/>
      <c r="DT142" s="20"/>
      <c r="DU142" s="20"/>
      <c r="DV142" s="20"/>
      <c r="DW142" s="20"/>
      <c r="DX142" s="20"/>
      <c r="DY142" s="20"/>
      <c r="DZ142" s="20"/>
      <c r="EA142" s="20"/>
      <c r="EB142" s="20"/>
      <c r="EC142" s="20"/>
      <c r="ED142" s="20"/>
      <c r="EE142" s="20"/>
      <c r="EF142" s="20"/>
      <c r="EG142" s="20"/>
      <c r="EH142" s="20"/>
      <c r="EI142" s="20"/>
      <c r="EJ142" s="20"/>
      <c r="EK142" s="20"/>
      <c r="EL142" s="20"/>
      <c r="EM142" s="20"/>
      <c r="EN142" s="20"/>
      <c r="EO142" s="20"/>
      <c r="EP142" s="20"/>
      <c r="EQ142" s="20"/>
      <c r="ER142" s="20"/>
      <c r="ES142" s="20"/>
      <c r="ET142" s="20"/>
      <c r="EU142" s="20"/>
      <c r="EV142" s="20"/>
      <c r="EW142" s="20"/>
      <c r="EX142" s="20"/>
      <c r="EY142" s="20"/>
      <c r="EZ142" s="20"/>
      <c r="FA142" s="20"/>
      <c r="FB142" s="20"/>
      <c r="FC142" s="20"/>
      <c r="FD142" s="20"/>
      <c r="FE142" s="20"/>
      <c r="FF142" s="20"/>
      <c r="FG142" s="20"/>
      <c r="FH142" s="20"/>
      <c r="FI142" s="20"/>
      <c r="FJ142" s="20"/>
      <c r="FK142" s="20"/>
      <c r="FL142" s="20"/>
      <c r="FM142" s="20"/>
      <c r="FN142" s="20"/>
      <c r="FO142" s="20"/>
      <c r="FP142" s="20"/>
      <c r="FQ142" s="20"/>
      <c r="FR142" s="20"/>
      <c r="FS142" s="20"/>
      <c r="FT142" s="20"/>
      <c r="FU142" s="20"/>
      <c r="FV142" s="20"/>
      <c r="FW142" s="20"/>
      <c r="FX142" s="20"/>
      <c r="FY142" s="20"/>
      <c r="FZ142" s="20"/>
      <c r="GA142" s="20"/>
      <c r="GB142" s="20"/>
      <c r="GC142" s="20"/>
      <c r="GD142" s="20"/>
      <c r="GE142" s="20"/>
      <c r="GF142" s="20"/>
      <c r="GG142" s="20"/>
      <c r="GH142" s="20"/>
      <c r="GI142" s="20"/>
      <c r="GJ142" s="20"/>
      <c r="GK142" s="20"/>
      <c r="GL142" s="20"/>
      <c r="GM142" s="20"/>
      <c r="GN142" s="20"/>
      <c r="GO142" s="20"/>
      <c r="GP142" s="20"/>
      <c r="GQ142" s="20"/>
      <c r="GR142" s="20"/>
      <c r="GS142" s="20"/>
      <c r="GT142" s="20"/>
      <c r="GU142" s="20"/>
      <c r="GV142" s="20"/>
      <c r="GW142" s="20"/>
      <c r="GX142" s="20"/>
      <c r="GY142" s="20"/>
      <c r="GZ142" s="20"/>
      <c r="HA142" s="20"/>
      <c r="HB142" s="20"/>
      <c r="HC142" s="20"/>
      <c r="HD142" s="20"/>
      <c r="HE142" s="20"/>
      <c r="HF142" s="20"/>
      <c r="HG142" s="20"/>
      <c r="HH142" s="20"/>
      <c r="HI142" s="20"/>
      <c r="HJ142" s="20"/>
      <c r="HK142" s="20"/>
      <c r="HL142" s="20"/>
      <c r="HM142" s="20"/>
      <c r="HN142" s="20"/>
      <c r="HO142" s="20"/>
      <c r="HP142" s="20"/>
      <c r="HQ142" s="20"/>
      <c r="HR142" s="20"/>
      <c r="HS142" s="20"/>
      <c r="HT142" s="20"/>
      <c r="HU142" s="20"/>
      <c r="HV142" s="20"/>
      <c r="HW142" s="20"/>
      <c r="HX142" s="20"/>
      <c r="HY142" s="20"/>
      <c r="HZ142" s="20"/>
      <c r="IA142" s="20"/>
      <c r="IB142" s="20"/>
      <c r="IC142" s="20"/>
      <c r="ID142" s="20"/>
      <c r="IE142" s="20"/>
      <c r="IF142" s="20"/>
      <c r="IG142" s="20"/>
      <c r="IH142" s="20"/>
      <c r="II142" s="20"/>
      <c r="IJ142" s="20"/>
      <c r="IK142" s="20"/>
      <c r="IL142" s="20"/>
      <c r="IM142" s="20"/>
      <c r="IN142" s="20"/>
      <c r="IO142" s="20"/>
      <c r="IP142" s="20"/>
      <c r="IQ142" s="20"/>
      <c r="IR142" s="20"/>
      <c r="IS142" s="20"/>
      <c r="IT142" s="20"/>
      <c r="IU142" s="20"/>
      <c r="IV142" s="20"/>
    </row>
    <row r="143" spans="1:256" x14ac:dyDescent="0.2">
      <c r="A143" s="4"/>
      <c r="C143" s="127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</row>
    <row r="144" spans="1:256" x14ac:dyDescent="0.2">
      <c r="A144" s="4"/>
      <c r="C144" s="127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</row>
    <row r="145" spans="1:33" x14ac:dyDescent="0.2">
      <c r="A145" s="4"/>
      <c r="C145" s="127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</row>
    <row r="146" spans="1:33" x14ac:dyDescent="0.2">
      <c r="A146" s="4"/>
      <c r="C146" s="127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</row>
    <row r="147" spans="1:33" x14ac:dyDescent="0.2">
      <c r="A147" s="4"/>
      <c r="C147" s="127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</row>
    <row r="148" spans="1:33" x14ac:dyDescent="0.2">
      <c r="A148" s="4"/>
      <c r="C148" s="127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</row>
    <row r="149" spans="1:33" x14ac:dyDescent="0.2">
      <c r="A149" s="4"/>
    </row>
    <row r="150" spans="1:33" x14ac:dyDescent="0.2">
      <c r="A150" s="4"/>
    </row>
    <row r="151" spans="1:33" x14ac:dyDescent="0.2">
      <c r="A151" s="4"/>
    </row>
    <row r="152" spans="1:33" x14ac:dyDescent="0.2">
      <c r="A152" s="4"/>
    </row>
    <row r="153" spans="1:33" x14ac:dyDescent="0.2">
      <c r="A153" s="4"/>
    </row>
    <row r="154" spans="1:33" x14ac:dyDescent="0.2">
      <c r="A154" s="4"/>
    </row>
    <row r="155" spans="1:33" x14ac:dyDescent="0.2">
      <c r="A155" s="4"/>
    </row>
    <row r="156" spans="1:33" x14ac:dyDescent="0.2">
      <c r="A156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195</vt:i4>
      </vt:variant>
    </vt:vector>
  </HeadingPairs>
  <TitlesOfParts>
    <vt:vector size="197" baseType="lpstr">
      <vt:lpstr>Inputs and Outputs</vt:lpstr>
      <vt:lpstr>Base Case Cash Flow</vt:lpstr>
      <vt:lpstr>inAnalysisPeriod</vt:lpstr>
      <vt:lpstr>inAvailability</vt:lpstr>
      <vt:lpstr>inAvailabilitySched</vt:lpstr>
      <vt:lpstr>inBiomassCost</vt:lpstr>
      <vt:lpstr>inBiomassEsc</vt:lpstr>
      <vt:lpstr>inBiomassUsage</vt:lpstr>
      <vt:lpstr>inCoalCost</vt:lpstr>
      <vt:lpstr>inCoalEsc</vt:lpstr>
      <vt:lpstr>inCoalUsage</vt:lpstr>
      <vt:lpstr>inDegradation</vt:lpstr>
      <vt:lpstr>inDegradationSched</vt:lpstr>
      <vt:lpstr>inEnergyValue</vt:lpstr>
      <vt:lpstr>inFedCBIITCBasisFed</vt:lpstr>
      <vt:lpstr>inFedCBIITCBasisState</vt:lpstr>
      <vt:lpstr>inFedCBIMax</vt:lpstr>
      <vt:lpstr>inFedCBIPerWatt</vt:lpstr>
      <vt:lpstr>inFedCBITaxableFed</vt:lpstr>
      <vt:lpstr>inFedCBITaxableState</vt:lpstr>
      <vt:lpstr>inFedDepreciationSched</vt:lpstr>
      <vt:lpstr>inFederalTax</vt:lpstr>
      <vt:lpstr>inFedIBIAmt</vt:lpstr>
      <vt:lpstr>inFedIBIAmtITCBasisFed</vt:lpstr>
      <vt:lpstr>inFedIBIAmtITCBasisState</vt:lpstr>
      <vt:lpstr>inFedIBIAmtTaxableFed</vt:lpstr>
      <vt:lpstr>inFedIBIAmtTaxableState</vt:lpstr>
      <vt:lpstr>inFedIBIITCBasisFed</vt:lpstr>
      <vt:lpstr>inFedIBIITCBasisState</vt:lpstr>
      <vt:lpstr>inFedIBIMax</vt:lpstr>
      <vt:lpstr>inFedIBIPercent</vt:lpstr>
      <vt:lpstr>inFedIBITaxableFed</vt:lpstr>
      <vt:lpstr>inFedIBITaxableState</vt:lpstr>
      <vt:lpstr>inFedITC</vt:lpstr>
      <vt:lpstr>inFedITCAmtITCBasisFed</vt:lpstr>
      <vt:lpstr>inFedITCAmtITCBasisState</vt:lpstr>
      <vt:lpstr>inFedITCITCBasisFed</vt:lpstr>
      <vt:lpstr>inFedITCITCBasisState</vt:lpstr>
      <vt:lpstr>inFedITCMax</vt:lpstr>
      <vt:lpstr>inFedITCPercent</vt:lpstr>
      <vt:lpstr>inFedITCTaxableFed</vt:lpstr>
      <vt:lpstr>inFedITCTaxableState</vt:lpstr>
      <vt:lpstr>inFedPBI</vt:lpstr>
      <vt:lpstr>inFedPBIEsc</vt:lpstr>
      <vt:lpstr>inFedPBITaxableFed</vt:lpstr>
      <vt:lpstr>inFedPBITaxableState</vt:lpstr>
      <vt:lpstr>inFedPBITerm</vt:lpstr>
      <vt:lpstr>inFedPTC</vt:lpstr>
      <vt:lpstr>inFedPTCEsc</vt:lpstr>
      <vt:lpstr>inFedPTCTaxableFed</vt:lpstr>
      <vt:lpstr>inFedPTCTaxableState</vt:lpstr>
      <vt:lpstr>inFedPTCTerm</vt:lpstr>
      <vt:lpstr>inFirstYearAnnualOutput</vt:lpstr>
      <vt:lpstr>inFixedOandM</vt:lpstr>
      <vt:lpstr>inFixedOandMEsc</vt:lpstr>
      <vt:lpstr>inFixedOandMSched</vt:lpstr>
      <vt:lpstr>inFuelCost</vt:lpstr>
      <vt:lpstr>inFuelCostEsc</vt:lpstr>
      <vt:lpstr>inFuelCostSched</vt:lpstr>
      <vt:lpstr>inFuelUsage</vt:lpstr>
      <vt:lpstr>inHeatRate</vt:lpstr>
      <vt:lpstr>inInflationRate</vt:lpstr>
      <vt:lpstr>inInsurance</vt:lpstr>
      <vt:lpstr>inLoanDebtPercent</vt:lpstr>
      <vt:lpstr>inLoanRate</vt:lpstr>
      <vt:lpstr>inLoanTerm</vt:lpstr>
      <vt:lpstr>inLumpOandM</vt:lpstr>
      <vt:lpstr>inLumpOandMEsc</vt:lpstr>
      <vt:lpstr>inLumpOandMSched</vt:lpstr>
      <vt:lpstr>inOtherCBIITCBasisFed</vt:lpstr>
      <vt:lpstr>inOtherCBIITCBasisState</vt:lpstr>
      <vt:lpstr>inOtherCBIMax</vt:lpstr>
      <vt:lpstr>inOtherCBIPerWatt</vt:lpstr>
      <vt:lpstr>inOtherCBITaxableFed</vt:lpstr>
      <vt:lpstr>inOtherCBITaxableState</vt:lpstr>
      <vt:lpstr>inOtherIBIAmt</vt:lpstr>
      <vt:lpstr>inOtherIBIAmtITCBasisFed</vt:lpstr>
      <vt:lpstr>inOtherIBIAmtITCBasisState</vt:lpstr>
      <vt:lpstr>inOtherIBIAmtTaxableFed</vt:lpstr>
      <vt:lpstr>inOtherIBIAmtTaxableState</vt:lpstr>
      <vt:lpstr>inOtherIBIITCBasisFed</vt:lpstr>
      <vt:lpstr>inOtherIBIITCBasisState</vt:lpstr>
      <vt:lpstr>inOtherIBIMax</vt:lpstr>
      <vt:lpstr>inOtherIBIPercent</vt:lpstr>
      <vt:lpstr>inOtherIBITaxableFed</vt:lpstr>
      <vt:lpstr>inOtherIBITaxableState</vt:lpstr>
      <vt:lpstr>inOtherPBI</vt:lpstr>
      <vt:lpstr>inOtherPBIEsc</vt:lpstr>
      <vt:lpstr>inOtherPBITaxableFed</vt:lpstr>
      <vt:lpstr>inOtherPBITaxableState</vt:lpstr>
      <vt:lpstr>inOtherPBITerm</vt:lpstr>
      <vt:lpstr>inPropertyAssessedDecline</vt:lpstr>
      <vt:lpstr>inPropertyAssessedPercent</vt:lpstr>
      <vt:lpstr>inPropertyTax</vt:lpstr>
      <vt:lpstr>inRealDiscountRate</vt:lpstr>
      <vt:lpstr>inSalvageValue</vt:lpstr>
      <vt:lpstr>inStateCBIITCBasisFed</vt:lpstr>
      <vt:lpstr>inStateCBIITCBasisState</vt:lpstr>
      <vt:lpstr>inStateCBIMax</vt:lpstr>
      <vt:lpstr>inStateCBIPerWatt</vt:lpstr>
      <vt:lpstr>inStateCBITaxableFed</vt:lpstr>
      <vt:lpstr>inStateCBITaxableState</vt:lpstr>
      <vt:lpstr>inStateDepreciationSched</vt:lpstr>
      <vt:lpstr>inStateIBIAmt</vt:lpstr>
      <vt:lpstr>inStateIBIAmtITCBasisFed</vt:lpstr>
      <vt:lpstr>inStateIBIAmtITCBasisState</vt:lpstr>
      <vt:lpstr>inStateIBIAmtTaxableFed</vt:lpstr>
      <vt:lpstr>inStateIBIAmtTaxableState</vt:lpstr>
      <vt:lpstr>inStateIBIITCBasisFed</vt:lpstr>
      <vt:lpstr>inStateIBIITCBasisState</vt:lpstr>
      <vt:lpstr>inStateIBIMax</vt:lpstr>
      <vt:lpstr>inStateIBIPercent</vt:lpstr>
      <vt:lpstr>inStateIBITaxableFed</vt:lpstr>
      <vt:lpstr>inStateIBITaxableState</vt:lpstr>
      <vt:lpstr>inStateITC</vt:lpstr>
      <vt:lpstr>inStateITCAmtITCBasisFed</vt:lpstr>
      <vt:lpstr>inStateITCAmtITCBasisState</vt:lpstr>
      <vt:lpstr>inStateITCITCBasisFed</vt:lpstr>
      <vt:lpstr>inStateITCITCBasisState</vt:lpstr>
      <vt:lpstr>inStateITCMax</vt:lpstr>
      <vt:lpstr>inStateITCPercent</vt:lpstr>
      <vt:lpstr>inStateITCTaxableFed</vt:lpstr>
      <vt:lpstr>inStateITCTaxableState</vt:lpstr>
      <vt:lpstr>inStatePBI</vt:lpstr>
      <vt:lpstr>inStatePBIEsc</vt:lpstr>
      <vt:lpstr>inStatePBITaxableFed</vt:lpstr>
      <vt:lpstr>inStatePBITaxableState</vt:lpstr>
      <vt:lpstr>inStatePBITerm</vt:lpstr>
      <vt:lpstr>inStatePTC</vt:lpstr>
      <vt:lpstr>inStatePTCEsc</vt:lpstr>
      <vt:lpstr>inStatePTCTaxableFed</vt:lpstr>
      <vt:lpstr>inStatePTCTaxableState</vt:lpstr>
      <vt:lpstr>inStatePTCTerm</vt:lpstr>
      <vt:lpstr>inStateTax</vt:lpstr>
      <vt:lpstr>inSystemOutput</vt:lpstr>
      <vt:lpstr>inSystemSize</vt:lpstr>
      <vt:lpstr>inTotalInstalledCosts</vt:lpstr>
      <vt:lpstr>inUtilityCBIITCBasisFed</vt:lpstr>
      <vt:lpstr>inUtilityCBIITCBasisState</vt:lpstr>
      <vt:lpstr>inUtilityCBIMax</vt:lpstr>
      <vt:lpstr>inUtilityCBIPerWatt</vt:lpstr>
      <vt:lpstr>inUtilityCBITaxableFed</vt:lpstr>
      <vt:lpstr>inUtilityCBITaxableState</vt:lpstr>
      <vt:lpstr>inUtilityIBIAmt</vt:lpstr>
      <vt:lpstr>inUtilityIBIAmtITCBasisFed</vt:lpstr>
      <vt:lpstr>inUtilityIBIAmtITCBasisState</vt:lpstr>
      <vt:lpstr>inUtilityIBIAmtTaxableFed</vt:lpstr>
      <vt:lpstr>inUtilityIBIAmtTaxableState</vt:lpstr>
      <vt:lpstr>inUtilityIBIITCBasisFed</vt:lpstr>
      <vt:lpstr>inUtilityIBIITCBasisState</vt:lpstr>
      <vt:lpstr>inUtilityIBIMax</vt:lpstr>
      <vt:lpstr>inUtilityIBIPercent</vt:lpstr>
      <vt:lpstr>inUtilityIBITaxableFed</vt:lpstr>
      <vt:lpstr>inUtilityIBITaxableState</vt:lpstr>
      <vt:lpstr>inUtilityPBI</vt:lpstr>
      <vt:lpstr>inUtilityPBIEsc</vt:lpstr>
      <vt:lpstr>inUtilityPBITaxableFed</vt:lpstr>
      <vt:lpstr>inUtilityPBITaxableState</vt:lpstr>
      <vt:lpstr>inUtilityPBITerm</vt:lpstr>
      <vt:lpstr>inVariableOandM</vt:lpstr>
      <vt:lpstr>inVariableOandMEsc</vt:lpstr>
      <vt:lpstr>inVariableOandMSched</vt:lpstr>
      <vt:lpstr>outCashflow</vt:lpstr>
      <vt:lpstr>outCostFlow</vt:lpstr>
      <vt:lpstr>outCum_payback_wo_incentives</vt:lpstr>
      <vt:lpstr>outCummulative_payback_cash_flow_including_expenses</vt:lpstr>
      <vt:lpstr>outCummulative_payback_cashflow_excluding_expenses</vt:lpstr>
      <vt:lpstr>outEffectiveTaxRate</vt:lpstr>
      <vt:lpstr>outFedBuyDown</vt:lpstr>
      <vt:lpstr>outFedCreditBasis</vt:lpstr>
      <vt:lpstr>outFedDeprBasis</vt:lpstr>
      <vt:lpstr>outFedFixed</vt:lpstr>
      <vt:lpstr>outFedITCAmount</vt:lpstr>
      <vt:lpstr>outFedPBILineItem</vt:lpstr>
      <vt:lpstr>outFirstCost</vt:lpstr>
      <vt:lpstr>outLoanAmount</vt:lpstr>
      <vt:lpstr>outNominalDiscountRate</vt:lpstr>
      <vt:lpstr>outOtherBuyDown</vt:lpstr>
      <vt:lpstr>outOtherFixed</vt:lpstr>
      <vt:lpstr>outOtherPBILineItem</vt:lpstr>
      <vt:lpstr>outOutput</vt:lpstr>
      <vt:lpstr>outPayback_cash_flow_including_expenses</vt:lpstr>
      <vt:lpstr>outPayback_cashflow_excluding_expenses</vt:lpstr>
      <vt:lpstr>outPayback_wo_incentives</vt:lpstr>
      <vt:lpstr>outStateBuyDown</vt:lpstr>
      <vt:lpstr>outStateCreditBasis</vt:lpstr>
      <vt:lpstr>outStateDeprBasis</vt:lpstr>
      <vt:lpstr>outStateFixed</vt:lpstr>
      <vt:lpstr>outStateITCAmount</vt:lpstr>
      <vt:lpstr>outStatePBILineItem</vt:lpstr>
      <vt:lpstr>outTotalAdjustedInstalledCosts</vt:lpstr>
      <vt:lpstr>outUtilityBuyDown</vt:lpstr>
      <vt:lpstr>outUtilityFixed</vt:lpstr>
      <vt:lpstr>outUtilityPBILineItem</vt:lpstr>
      <vt:lpstr>outYear</vt:lpstr>
      <vt:lpstr>outYearZeroCashFlow</vt:lpstr>
      <vt:lpstr>outYearZeroCostFlow</vt:lpstr>
    </vt:vector>
  </TitlesOfParts>
  <Company>jc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Paul Gilman</cp:lastModifiedBy>
  <cp:lastPrinted>2006-11-13T23:17:12Z</cp:lastPrinted>
  <dcterms:created xsi:type="dcterms:W3CDTF">2005-08-17T04:34:40Z</dcterms:created>
  <dcterms:modified xsi:type="dcterms:W3CDTF">2014-09-10T16:43:40Z</dcterms:modified>
</cp:coreProperties>
</file>