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Inputs!$C$38</definedName>
    <definedName name="annual_fuel_usage">Inputs!$C$18</definedName>
    <definedName name="AnnualEnergy">Inputs!$C$141</definedName>
    <definedName name="AnnualPPAPrice">Inputs!$C$142</definedName>
    <definedName name="AnnualPPARevenue">Inputs!$C$143</definedName>
    <definedName name="cbi_fed_amount">Inputs!$C$119</definedName>
    <definedName name="cbi_fed_deprbas_fed">Inputs!$G$119</definedName>
    <definedName name="cbi_fed_deprbas_sta">Inputs!$H$119</definedName>
    <definedName name="cbi_fed_maxvalue">Inputs!$D$119</definedName>
    <definedName name="cbi_fed_tax_fed">Inputs!$E$119</definedName>
    <definedName name="cbi_fed_tax_sta">Inputs!$F$119</definedName>
    <definedName name="cbi_oth_amount">Inputs!$C$122</definedName>
    <definedName name="cbi_oth_deprbas_fed">Inputs!$G$122</definedName>
    <definedName name="cbi_oth_deprbas_sta">Inputs!$H$122</definedName>
    <definedName name="cbi_oth_maxvalue">Inputs!$D$122</definedName>
    <definedName name="cbi_oth_tax_fed">Inputs!$E$122</definedName>
    <definedName name="cbi_oth_tax_sta">Inputs!$F$122</definedName>
    <definedName name="cbi_sta_amount">Inputs!$C$120</definedName>
    <definedName name="cbi_sta_deprbas_fed">Inputs!$G$120</definedName>
    <definedName name="cbi_sta_deprbas_sta">Inputs!$H$120</definedName>
    <definedName name="cbi_sta_maxvalue">Inputs!$D$120</definedName>
    <definedName name="cbi_sta_tax_fed">Inputs!$E$120</definedName>
    <definedName name="cbi_sta_tax_sta">Inputs!$F$120</definedName>
    <definedName name="cbi_uti_amount">Inputs!$C$121</definedName>
    <definedName name="cbi_uti_deprbas_fed">Inputs!$G$121</definedName>
    <definedName name="cbi_uti_deprbas_sta">Inputs!$H$121</definedName>
    <definedName name="cbi_uti_maxvalue">Inputs!$D$121</definedName>
    <definedName name="cbi_uti_tax_fed">Inputs!$E$121</definedName>
    <definedName name="cbi_uti_tax_sta">Inputs!$F$121</definedName>
    <definedName name="const_per_interest_rate1">Inputs!$F$75</definedName>
    <definedName name="const_per_interest_rate2">Inputs!$F$76</definedName>
    <definedName name="const_per_interest_rate3">Inputs!$F$77</definedName>
    <definedName name="const_per_interest_rate4">Inputs!$F$78</definedName>
    <definedName name="const_per_interest_rate5">Inputs!$F$79</definedName>
    <definedName name="const_per_months1">Inputs!$E$75</definedName>
    <definedName name="const_per_months2">Inputs!$E$76</definedName>
    <definedName name="const_per_months3">Inputs!$E$77</definedName>
    <definedName name="const_per_months4">Inputs!$E$78</definedName>
    <definedName name="const_per_months5">Inputs!$E$79</definedName>
    <definedName name="const_per_percent1">Inputs!$C$75</definedName>
    <definedName name="const_per_percent2">Inputs!$C$76</definedName>
    <definedName name="const_per_percent3">Inputs!$C$77</definedName>
    <definedName name="const_per_percent4">Inputs!$C$78</definedName>
    <definedName name="const_per_percent5">Inputs!$C$79</definedName>
    <definedName name="const_per_upfront_rate1">Inputs!$D$75</definedName>
    <definedName name="const_per_upfront_rate2">Inputs!$D$76</definedName>
    <definedName name="const_per_upfront_rate3">Inputs!$D$77</definedName>
    <definedName name="const_per_upfront_rate4">Inputs!$D$78</definedName>
    <definedName name="const_per_upfront_rate5">Inputs!$D$79</definedName>
    <definedName name="construction_financing_cost">Inputs!$C$71</definedName>
    <definedName name="cost_debt_closing">Inputs!$C$63</definedName>
    <definedName name="cost_debt_fee">Inputs!$C$64</definedName>
    <definedName name="cost_other_financing">Inputs!$C$68</definedName>
    <definedName name="CostDebtUpfront">Inputs!$C$65</definedName>
    <definedName name="DebtPercent">Inputs!$C$58</definedName>
    <definedName name="DebtServiceCoverageRatio">Inputs!$C$59</definedName>
    <definedName name="depr_alloc_macrs_15_percent">Inputs!$C$132</definedName>
    <definedName name="depr_alloc_macrs_5_percent">Inputs!$C$131</definedName>
    <definedName name="depr_alloc_sl_15_percent">Inputs!$C$134</definedName>
    <definedName name="depr_alloc_sl_20_percent">Inputs!$C$135</definedName>
    <definedName name="depr_alloc_sl_39_percent">Inputs!$C$136</definedName>
    <definedName name="depr_alloc_sl_5_percent">Inputs!$C$133</definedName>
    <definedName name="depr_bonus_fed">Inputs!$D$137</definedName>
    <definedName name="depr_bonus_fed_macrs_15">Inputs!$D$132</definedName>
    <definedName name="depr_bonus_fed_macrs_5">Inputs!$D$131</definedName>
    <definedName name="depr_bonus_fed_sl_15">Inputs!$D$134</definedName>
    <definedName name="depr_bonus_fed_sl_20">Inputs!$D$135</definedName>
    <definedName name="depr_bonus_fed_sl_39">Inputs!$D$136</definedName>
    <definedName name="depr_bonus_fed_sl_5">Inputs!$D$133</definedName>
    <definedName name="depr_bonus_sta">Inputs!$E$137</definedName>
    <definedName name="depr_bonus_sta_macrs_15">Inputs!$E$132</definedName>
    <definedName name="depr_bonus_sta_macrs_5">Inputs!$E$131</definedName>
    <definedName name="depr_bonus_sta_sl_15">Inputs!$E$134</definedName>
    <definedName name="depr_bonus_sta_sl_20">Inputs!$E$135</definedName>
    <definedName name="depr_bonus_sta_sl_39">Inputs!$E$136</definedName>
    <definedName name="depr_bonus_sta_sl_5">Inputs!$E$133</definedName>
    <definedName name="depr_itc_fed_macrs_15">Inputs!$F$132</definedName>
    <definedName name="depr_itc_fed_macrs_5">Inputs!$F$131</definedName>
    <definedName name="depr_itc_fed_sl_15">Inputs!$F$134</definedName>
    <definedName name="depr_itc_fed_sl_20">Inputs!$F$135</definedName>
    <definedName name="depr_itc_fed_sl_39">Inputs!$F$136</definedName>
    <definedName name="depr_itc_fed_sl_5">Inputs!$F$133</definedName>
    <definedName name="depr_itc_sta_macrs_15">Inputs!$G$132</definedName>
    <definedName name="depr_itc_sta_macrs_5">Inputs!$G$131</definedName>
    <definedName name="depr_itc_sta_sl_15">Inputs!$G$134</definedName>
    <definedName name="depr_itc_sta_sl_20">Inputs!$G$135</definedName>
    <definedName name="depr_itc_sta_sl_39">Inputs!$G$136</definedName>
    <definedName name="depr_itc_sta_sl_5">Inputs!$G$133</definedName>
    <definedName name="dscr_reserve_months">Inputs!$C$85</definedName>
    <definedName name="equip_reserve_depr_fed">Inputs!$C$91</definedName>
    <definedName name="equip_reserve_depr_sta">Inputs!$C$92</definedName>
    <definedName name="equip1_reserve_cost">Inputs!$C$87</definedName>
    <definedName name="equip1_reserve_freq">Inputs!$E$87</definedName>
    <definedName name="equip2_reserve_cost">Inputs!$C$88</definedName>
    <definedName name="equip2_reserve_freq">Inputs!$E$88</definedName>
    <definedName name="equip3_reserve_cost">Inputs!$C$89</definedName>
    <definedName name="equip3_reserve_freq">Inputs!$E$89</definedName>
    <definedName name="federal_tax_rate">Inputs!$C$43</definedName>
    <definedName name="ibi_fed_amount">Inputs!$C$109</definedName>
    <definedName name="ibi_fed_amount_deprbas_fed">Inputs!$G$109</definedName>
    <definedName name="ibi_fed_amount_deprbas_sta">Inputs!$H$109</definedName>
    <definedName name="ibi_fed_amount_tax_fed">Inputs!$E$109</definedName>
    <definedName name="ibi_fed_amount_tax_sta">Inputs!$F$109</definedName>
    <definedName name="ibi_fed_percent">Inputs!$C$114</definedName>
    <definedName name="ibi_fed_percent_deprbas_fed">Inputs!$G$114</definedName>
    <definedName name="ibi_fed_percent_deprbas_sta">Inputs!$H$114</definedName>
    <definedName name="ibi_fed_percent_maxvalue">Inputs!$D$114</definedName>
    <definedName name="ibi_fed_percent_tax_fed">Inputs!$E$114</definedName>
    <definedName name="ibi_fed_percent_tax_sta">Inputs!$F$114</definedName>
    <definedName name="ibi_oth_amount">Inputs!$C$112</definedName>
    <definedName name="ibi_oth_amount_deprbas_fed">Inputs!$G$112</definedName>
    <definedName name="ibi_oth_amount_deprbas_sta">Inputs!$H$112</definedName>
    <definedName name="ibi_oth_amount_tax_fed">Inputs!$E$112</definedName>
    <definedName name="ibi_oth_amount_tax_sta">Inputs!$F$112</definedName>
    <definedName name="ibi_oth_percent">Inputs!$C$117</definedName>
    <definedName name="ibi_oth_percent_deprbas_fed">Inputs!$G$117</definedName>
    <definedName name="ibi_oth_percent_deprbas_sta">Inputs!$H$117</definedName>
    <definedName name="ibi_oth_percent_maxvalue">Inputs!$D$117</definedName>
    <definedName name="ibi_oth_percent_tax_fed">Inputs!$E$117</definedName>
    <definedName name="ibi_oth_percent_tax_sta">Inputs!$F$117</definedName>
    <definedName name="ibi_sta_amount">Inputs!$C$110</definedName>
    <definedName name="ibi_sta_amount_deprbas_fed">Inputs!$G$110</definedName>
    <definedName name="ibi_sta_amount_deprbas_sta">Inputs!$H$110</definedName>
    <definedName name="ibi_sta_amount_tax_fed">Inputs!$E$110</definedName>
    <definedName name="ibi_sta_amount_tax_sta">Inputs!$F$110</definedName>
    <definedName name="ibi_sta_percent">Inputs!$C$115</definedName>
    <definedName name="ibi_sta_percent_deprbas_fed">Inputs!$G$115</definedName>
    <definedName name="ibi_sta_percent_deprbas_sta">Inputs!$H$115</definedName>
    <definedName name="ibi_sta_percent_maxvalue">Inputs!$D$115</definedName>
    <definedName name="ibi_sta_percent_tax_fed">Inputs!$E$115</definedName>
    <definedName name="ibi_sta_percent_tax_sta">Inputs!$F$115</definedName>
    <definedName name="ibi_uti_amount">Inputs!$C$111</definedName>
    <definedName name="ibi_uti_amount_deprbas_fed">Inputs!$G$111</definedName>
    <definedName name="ibi_uti_amount_deprbas_sta">Inputs!$H$111</definedName>
    <definedName name="ibi_uti_amount_tax_fed">Inputs!$E$111</definedName>
    <definedName name="ibi_uti_amount_tax_sta">Inputs!$F$111</definedName>
    <definedName name="ibi_uti_percent">Inputs!$C$116</definedName>
    <definedName name="ibi_uti_percent_deprbas_fed">Inputs!$G$116</definedName>
    <definedName name="ibi_uti_percent_deprbas_sta">Inputs!$H$116</definedName>
    <definedName name="ibi_uti_percent_maxvalue">Inputs!$D$116</definedName>
    <definedName name="ibi_uti_percent_tax_fed">Inputs!$E$116</definedName>
    <definedName name="ibi_uti_percent_tax_sta">Inputs!$F$116</definedName>
    <definedName name="inflation_rate">Inputs!$C$39</definedName>
    <definedName name="insurance_rate">Inputs!$C$46</definedName>
    <definedName name="IRRTarget">Inputs!$C$33</definedName>
    <definedName name="IRRTargetYear">Inputs!$C$34</definedName>
    <definedName name="itc_fed_amount">Inputs!$C$97</definedName>
    <definedName name="itc_fed_amount_deprbas_fed">Inputs!$E$97</definedName>
    <definedName name="itc_fed_amount_deprbas_sta">Inputs!$F$97</definedName>
    <definedName name="itc_fed_percent">Inputs!$C$100</definedName>
    <definedName name="itc_fed_percent_deprbas_fed">Inputs!$E$100</definedName>
    <definedName name="itc_fed_percent_deprbas_sta">Inputs!$F$100</definedName>
    <definedName name="itc_fed_percent_maxvalue">Inputs!$D$100</definedName>
    <definedName name="itc_sta_amount">Inputs!$C$98</definedName>
    <definedName name="itc_sta_amount_deprbas_fed">Inputs!$E$98</definedName>
    <definedName name="itc_sta_amount_deprbas_sta">Inputs!$F$98</definedName>
    <definedName name="itc_sta_percent">Inputs!$C$101</definedName>
    <definedName name="itc_sta_percent_deprbas_fed">Inputs!$E$101</definedName>
    <definedName name="itc_sta_percent_deprbas_sta">Inputs!$F$101</definedName>
    <definedName name="itc_sta_percent_maxvalue">Inputs!$D$101</definedName>
    <definedName name="months_working_reserve">Inputs!$C$84</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Inputs!$C$20</definedName>
    <definedName name="om_fuel_cost_escal">Inputs!$C$21</definedName>
    <definedName name="om_opt_fuel_1_cost">Inputs!$C$24</definedName>
    <definedName name="om_opt_fuel_1_cost_escal">Inputs!$C$25</definedName>
    <definedName name="om_opt_fuel_1_usage">Inputs!$C$23</definedName>
    <definedName name="om_opt_fuel_2_cost">Inputs!$C$28</definedName>
    <definedName name="om_opt_fuel_2_cost_escal">Inputs!$C$29</definedName>
    <definedName name="om_opt_fuel_2_usage">Inputs!$C$27</definedName>
    <definedName name="om_production">Inputs!$C$13</definedName>
    <definedName name="om_production_escal">Inputs!$C$14</definedName>
    <definedName name="pbi_fed_amount">Inputs!$C$124</definedName>
    <definedName name="pbi_fed_escal">Inputs!$E$124</definedName>
    <definedName name="pbi_fed_for_ds">Inputs!$H$124</definedName>
    <definedName name="pbi_fed_tax_fed">Inputs!$F$124</definedName>
    <definedName name="pbi_fed_tax_sta">Inputs!$G$124</definedName>
    <definedName name="pbi_fed_term">Inputs!$D$124</definedName>
    <definedName name="pbi_oth_amount">Inputs!$C$127</definedName>
    <definedName name="pbi_oth_escal">Inputs!$E$127</definedName>
    <definedName name="pbi_oth_for_ds">Inputs!$H$127</definedName>
    <definedName name="pbi_oth_tax_fed">Inputs!$F$127</definedName>
    <definedName name="pbi_oth_tax_sta">Inputs!$G$127</definedName>
    <definedName name="pbi_oth_term">Inputs!$D$127</definedName>
    <definedName name="pbi_sta_amount">Inputs!$C$125</definedName>
    <definedName name="pbi_sta_escal">Inputs!$E$125</definedName>
    <definedName name="pbi_sta_for_ds">Inputs!$H$125</definedName>
    <definedName name="pbi_sta_tax_fed">Inputs!$F$125</definedName>
    <definedName name="pbi_sta_tax_sta">Inputs!$G$125</definedName>
    <definedName name="pbi_sta_term">Inputs!$D$125</definedName>
    <definedName name="pbi_uti_amount">Inputs!$C$126</definedName>
    <definedName name="pbi_uti_escal">Inputs!$E$126</definedName>
    <definedName name="pbi_uti_for_ds">Inputs!$H$126</definedName>
    <definedName name="pbi_uti_tax_fed">Inputs!$F$126</definedName>
    <definedName name="pbi_uti_tax_sta">Inputs!$G$126</definedName>
    <definedName name="pbi_uti_term">Inputs!$D$126</definedName>
    <definedName name="ppa_escalation">Inputs!$C$36</definedName>
    <definedName name="PPAPriceInput">Inputs!$C$35</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Inputs!$C$103</definedName>
    <definedName name="ptc_fed_escal">Inputs!$E$103</definedName>
    <definedName name="ptc_fed_term">Inputs!$D$103</definedName>
    <definedName name="ptc_sta_amount">Inputs!$C$104</definedName>
    <definedName name="ptc_sta_escal">Inputs!$E$104</definedName>
    <definedName name="ptc_sta_term">Inputs!$D$104</definedName>
    <definedName name="real_discount_rate">Inputs!$C$40</definedName>
    <definedName name="reserves_interest">Inputs!$C$83</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Inputs!$C$19</definedName>
    <definedName name="term_int_rate">Inputs!$C$62</definedName>
    <definedName name="term_tenor">Inputs!$C$61</definedName>
    <definedName name="total_installed_cost">Inputs!$C$6</definedName>
  </definedNames>
  <calcPr calcId="145621"/>
</workbook>
</file>

<file path=xl/calcChain.xml><?xml version="1.0" encoding="utf-8"?>
<calcChain xmlns="http://schemas.openxmlformats.org/spreadsheetml/2006/main">
  <c r="B62" i="7" l="1"/>
  <c r="B61" i="7" l="1"/>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P227" i="7" l="1"/>
  <c r="P226" i="7"/>
  <c r="P225" i="7"/>
  <c r="P224" i="7"/>
  <c r="P223" i="7"/>
  <c r="P222" i="7"/>
  <c r="P360" i="7"/>
  <c r="P359" i="7"/>
  <c r="P358" i="7"/>
  <c r="P357" i="7"/>
  <c r="M355" i="7" l="1"/>
  <c r="B381" i="7"/>
  <c r="B380" i="7"/>
  <c r="B378" i="7"/>
  <c r="B245" i="7"/>
  <c r="B375" i="7"/>
  <c r="B374" i="7"/>
  <c r="B373" i="7"/>
  <c r="B372" i="7"/>
  <c r="B242" i="7"/>
  <c r="B241" i="7"/>
  <c r="B240" i="7"/>
  <c r="B248" i="7"/>
  <c r="B247"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9" i="1" s="1"/>
  <c r="AO11" i="7"/>
  <c r="AK11" i="7"/>
  <c r="AG11" i="7"/>
  <c r="AC11" i="7"/>
  <c r="Y11" i="7"/>
  <c r="U11" i="7"/>
  <c r="Q11" i="7"/>
  <c r="AO5" i="7"/>
  <c r="AK5" i="7"/>
  <c r="AG5" i="7"/>
  <c r="AC5" i="7"/>
  <c r="Y5" i="7"/>
  <c r="Y10" i="7" s="1"/>
  <c r="U5" i="7"/>
  <c r="U10" i="7" s="1"/>
  <c r="Q5" i="7"/>
  <c r="Q10" i="7" s="1"/>
  <c r="M5" i="7"/>
  <c r="M10" i="7" s="1"/>
  <c r="I5" i="7"/>
  <c r="I10" i="7" s="1"/>
  <c r="E10" i="7"/>
  <c r="AK10" i="7" l="1"/>
  <c r="AK132" i="7"/>
  <c r="AP132" i="7"/>
  <c r="AB10" i="7"/>
  <c r="AB132" i="7"/>
  <c r="AD10" i="7"/>
  <c r="AD132" i="7"/>
  <c r="AO10" i="7"/>
  <c r="AO132" i="7"/>
  <c r="AH10" i="7"/>
  <c r="AH132" i="7"/>
  <c r="AI10" i="7"/>
  <c r="AI132" i="7"/>
  <c r="AC10" i="7"/>
  <c r="AC132" i="7"/>
  <c r="AE10" i="7"/>
  <c r="AE132" i="7"/>
  <c r="AF10" i="7"/>
  <c r="AF132" i="7"/>
  <c r="AM10" i="7"/>
  <c r="AM132" i="7"/>
  <c r="AN10" i="7"/>
  <c r="AN132" i="7"/>
  <c r="AG10" i="7"/>
  <c r="AG132" i="7"/>
  <c r="AJ10" i="7"/>
  <c r="AJ132" i="7"/>
  <c r="AL132" i="7"/>
  <c r="B582" i="7"/>
  <c r="B71" i="7"/>
  <c r="F10" i="1" l="1"/>
  <c r="B63" i="7"/>
  <c r="B60" i="7"/>
  <c r="P228" i="7" l="1"/>
  <c r="C138" i="1"/>
  <c r="G79" i="1"/>
  <c r="G78" i="1"/>
  <c r="G77" i="1"/>
  <c r="G76" i="1"/>
  <c r="G75" i="1"/>
  <c r="B359" i="7" l="1"/>
  <c r="B227" i="7"/>
  <c r="B358" i="7"/>
  <c r="B226" i="7"/>
  <c r="B225" i="7"/>
  <c r="B356" i="7"/>
  <c r="B224" i="7"/>
  <c r="B355" i="7"/>
  <c r="B223" i="7"/>
  <c r="B222" i="7"/>
  <c r="B357" i="7"/>
  <c r="B360" i="7"/>
  <c r="C137" i="1"/>
  <c r="H75" i="1"/>
  <c r="I75" i="1" s="1"/>
  <c r="H77" i="1"/>
  <c r="I77" i="1" s="1"/>
  <c r="H78" i="1"/>
  <c r="I78" i="1" s="1"/>
  <c r="H79" i="1"/>
  <c r="I79" i="1" s="1"/>
  <c r="H76" i="1"/>
  <c r="I76" i="1" s="1"/>
  <c r="G80" i="1"/>
  <c r="B361" i="7" l="1"/>
  <c r="H80" i="1"/>
  <c r="I80" i="1"/>
  <c r="B64" i="7" s="1"/>
  <c r="C41" i="1"/>
  <c r="B261" i="7" l="1"/>
  <c r="G42" i="4"/>
  <c r="G3" i="4"/>
  <c r="C515" i="7" l="1"/>
  <c r="C163" i="7" s="1"/>
  <c r="C516" i="7"/>
  <c r="C517" i="7"/>
  <c r="C165" i="7" s="1"/>
  <c r="C518" i="7"/>
  <c r="C508" i="7"/>
  <c r="B239" i="7" s="1"/>
  <c r="C509" i="7"/>
  <c r="C510" i="7"/>
  <c r="C159" i="7" s="1"/>
  <c r="C511" i="7"/>
  <c r="B246" i="7" l="1"/>
  <c r="B249" i="7" s="1"/>
  <c r="B379" i="7"/>
  <c r="C512" i="7"/>
  <c r="C519" i="7"/>
  <c r="B66" i="7" s="1"/>
  <c r="C158" i="7"/>
  <c r="C160" i="7"/>
  <c r="C164" i="7"/>
  <c r="C166" i="7"/>
  <c r="C196" i="7"/>
  <c r="C198" i="7"/>
  <c r="C202" i="7"/>
  <c r="C204" i="7"/>
  <c r="C157" i="7"/>
  <c r="C197" i="7"/>
  <c r="C199" i="7"/>
  <c r="C203" i="7"/>
  <c r="C205" i="7"/>
  <c r="B85" i="7" l="1"/>
  <c r="C206" i="7"/>
  <c r="C54" i="1"/>
  <c r="C49" i="1"/>
  <c r="B369" i="7" l="1"/>
  <c r="B368" i="7"/>
  <c r="B367" i="7"/>
  <c r="B366" i="7"/>
  <c r="B236" i="7"/>
  <c r="B235" i="7"/>
  <c r="B234" i="7"/>
  <c r="B233"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52" i="7" l="1"/>
  <c r="D552" i="7" s="1"/>
  <c r="C37" i="7"/>
  <c r="C36" i="7"/>
  <c r="C38" i="7"/>
  <c r="C495" i="7"/>
  <c r="C489" i="7"/>
  <c r="C131" i="7"/>
  <c r="C22" i="7"/>
  <c r="C39" i="7" s="1"/>
  <c r="C650" i="7"/>
  <c r="C618" i="7"/>
  <c r="C586" i="7"/>
  <c r="C535" i="7"/>
  <c r="C531" i="7"/>
  <c r="C523" i="7"/>
  <c r="C527" i="7"/>
  <c r="C33" i="7"/>
  <c r="C29" i="7"/>
  <c r="C26" i="7"/>
  <c r="C19" i="7"/>
  <c r="C40" i="7"/>
  <c r="D2" i="7"/>
  <c r="E552" i="7" l="1"/>
  <c r="D38" i="7"/>
  <c r="D37" i="7"/>
  <c r="D36" i="7"/>
  <c r="D495" i="7"/>
  <c r="D489" i="7"/>
  <c r="D22" i="7"/>
  <c r="D39" i="7" s="1"/>
  <c r="D131" i="7"/>
  <c r="D650" i="7"/>
  <c r="D618" i="7"/>
  <c r="D586" i="7"/>
  <c r="D527" i="7"/>
  <c r="D33" i="7"/>
  <c r="D29" i="7"/>
  <c r="D535" i="7"/>
  <c r="D531" i="7"/>
  <c r="D523" i="7"/>
  <c r="D19" i="7"/>
  <c r="D40" i="7"/>
  <c r="D26" i="7"/>
  <c r="E2" i="7"/>
  <c r="F552" i="7" l="1"/>
  <c r="E38" i="7"/>
  <c r="E37" i="7"/>
  <c r="E36" i="7"/>
  <c r="E495" i="7"/>
  <c r="E489" i="7"/>
  <c r="E22" i="7"/>
  <c r="E39" i="7" s="1"/>
  <c r="E131" i="7"/>
  <c r="E650" i="7"/>
  <c r="E618" i="7"/>
  <c r="E586" i="7"/>
  <c r="E527" i="7"/>
  <c r="E33" i="7"/>
  <c r="E29" i="7"/>
  <c r="E535" i="7"/>
  <c r="E531" i="7"/>
  <c r="E523" i="7"/>
  <c r="E40" i="7"/>
  <c r="E26" i="7"/>
  <c r="E19" i="7"/>
  <c r="F2" i="7"/>
  <c r="D87" i="1"/>
  <c r="D89" i="1"/>
  <c r="D88" i="1"/>
  <c r="G552" i="7" l="1"/>
  <c r="F38" i="7"/>
  <c r="F37" i="7"/>
  <c r="F36" i="7"/>
  <c r="F495" i="7"/>
  <c r="F489" i="7"/>
  <c r="F22" i="7"/>
  <c r="F39" i="7" s="1"/>
  <c r="F131" i="7"/>
  <c r="F618" i="7"/>
  <c r="F650" i="7"/>
  <c r="F586" i="7"/>
  <c r="F527" i="7"/>
  <c r="F33" i="7"/>
  <c r="F29" i="7"/>
  <c r="F535" i="7"/>
  <c r="F531" i="7"/>
  <c r="F523" i="7"/>
  <c r="F40" i="7"/>
  <c r="F26" i="7"/>
  <c r="F19" i="7"/>
  <c r="G2" i="7"/>
  <c r="H552" i="7" s="1"/>
  <c r="AP576" i="7"/>
  <c r="G38" i="7" l="1"/>
  <c r="G37" i="7"/>
  <c r="G36" i="7"/>
  <c r="G495" i="7"/>
  <c r="G489" i="7"/>
  <c r="G131" i="7"/>
  <c r="G22" i="7"/>
  <c r="G39" i="7" s="1"/>
  <c r="G650" i="7"/>
  <c r="G618" i="7"/>
  <c r="G586" i="7"/>
  <c r="G535" i="7"/>
  <c r="G531" i="7"/>
  <c r="G523" i="7"/>
  <c r="G527" i="7"/>
  <c r="G33" i="7"/>
  <c r="G29" i="7"/>
  <c r="G26" i="7"/>
  <c r="G19" i="7"/>
  <c r="G40" i="7"/>
  <c r="H2" i="7"/>
  <c r="I552" i="7" s="1"/>
  <c r="AP185" i="7"/>
  <c r="AO185" i="7"/>
  <c r="AN185" i="7"/>
  <c r="AM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E185" i="7"/>
  <c r="D185" i="7"/>
  <c r="G356" i="7"/>
  <c r="G357" i="7"/>
  <c r="G358" i="7"/>
  <c r="G359" i="7"/>
  <c r="G360" i="7"/>
  <c r="G224" i="7"/>
  <c r="G225" i="7"/>
  <c r="G226" i="7"/>
  <c r="G227" i="7"/>
  <c r="G223" i="7"/>
  <c r="H38" i="7" l="1"/>
  <c r="H37" i="7"/>
  <c r="H36" i="7"/>
  <c r="H495" i="7"/>
  <c r="H489" i="7"/>
  <c r="H22" i="7"/>
  <c r="H39" i="7" s="1"/>
  <c r="H131" i="7"/>
  <c r="H650" i="7"/>
  <c r="H586" i="7"/>
  <c r="H618" i="7"/>
  <c r="H527" i="7"/>
  <c r="H33" i="7"/>
  <c r="H29" i="7"/>
  <c r="H535" i="7"/>
  <c r="H531" i="7"/>
  <c r="H523" i="7"/>
  <c r="H19" i="7"/>
  <c r="H40" i="7"/>
  <c r="H26" i="7"/>
  <c r="I2" i="7"/>
  <c r="J552" i="7" s="1"/>
  <c r="A663" i="7"/>
  <c r="A664" i="7" s="1"/>
  <c r="A665" i="7" s="1"/>
  <c r="A666" i="7" s="1"/>
  <c r="A667" i="7" s="1"/>
  <c r="A668" i="7" s="1"/>
  <c r="A669" i="7" s="1"/>
  <c r="A670" i="7" s="1"/>
  <c r="A671" i="7" s="1"/>
  <c r="A651" i="7"/>
  <c r="H651" i="7" s="1"/>
  <c r="B646" i="7"/>
  <c r="C643" i="7" s="1"/>
  <c r="A631" i="7"/>
  <c r="A632" i="7" s="1"/>
  <c r="A633" i="7" s="1"/>
  <c r="A634" i="7" s="1"/>
  <c r="A635" i="7" s="1"/>
  <c r="A636" i="7" s="1"/>
  <c r="A637" i="7" s="1"/>
  <c r="A638" i="7" s="1"/>
  <c r="A639" i="7" s="1"/>
  <c r="A619" i="7"/>
  <c r="H619" i="7" s="1"/>
  <c r="B614" i="7"/>
  <c r="C611" i="7" s="1"/>
  <c r="A599" i="7"/>
  <c r="A600" i="7" s="1"/>
  <c r="A601" i="7" s="1"/>
  <c r="A602" i="7" s="1"/>
  <c r="A603" i="7" s="1"/>
  <c r="A604" i="7" s="1"/>
  <c r="A605" i="7" s="1"/>
  <c r="A606" i="7" s="1"/>
  <c r="A607" i="7" s="1"/>
  <c r="A587" i="7"/>
  <c r="H587" i="7" s="1"/>
  <c r="C579" i="7"/>
  <c r="A534" i="7"/>
  <c r="A530" i="7"/>
  <c r="A526" i="7"/>
  <c r="A522" i="7"/>
  <c r="A518" i="7"/>
  <c r="A248" i="7" s="1"/>
  <c r="A517" i="7"/>
  <c r="A247" i="7" s="1"/>
  <c r="A516" i="7"/>
  <c r="A246" i="7" s="1"/>
  <c r="A515" i="7"/>
  <c r="A245" i="7" s="1"/>
  <c r="A511" i="7"/>
  <c r="A242" i="7" s="1"/>
  <c r="A510" i="7"/>
  <c r="A241" i="7" s="1"/>
  <c r="A509" i="7"/>
  <c r="A240" i="7" s="1"/>
  <c r="A508" i="7"/>
  <c r="A239" i="7" s="1"/>
  <c r="A507" i="7"/>
  <c r="A238" i="7" s="1"/>
  <c r="C505" i="7"/>
  <c r="A505" i="7"/>
  <c r="A236" i="7" s="1"/>
  <c r="C504" i="7"/>
  <c r="A504" i="7"/>
  <c r="A235" i="7" s="1"/>
  <c r="C503" i="7"/>
  <c r="A503" i="7"/>
  <c r="A234" i="7" s="1"/>
  <c r="C502" i="7"/>
  <c r="A502" i="7"/>
  <c r="A233" i="7" s="1"/>
  <c r="A501" i="7"/>
  <c r="A232" i="7" s="1"/>
  <c r="K361" i="7"/>
  <c r="K228" i="7"/>
  <c r="A475" i="7"/>
  <c r="A476" i="7" s="1"/>
  <c r="A477" i="7" s="1"/>
  <c r="A478" i="7" s="1"/>
  <c r="A479" i="7" s="1"/>
  <c r="A480" i="7" s="1"/>
  <c r="A481" i="7" s="1"/>
  <c r="A482" i="7" s="1"/>
  <c r="A483" i="7" s="1"/>
  <c r="A463" i="7"/>
  <c r="A464" i="7" s="1"/>
  <c r="A465" i="7" s="1"/>
  <c r="A466" i="7" s="1"/>
  <c r="A467" i="7" s="1"/>
  <c r="A468" i="7" s="1"/>
  <c r="A469" i="7" s="1"/>
  <c r="A470" i="7" s="1"/>
  <c r="A471" i="7" s="1"/>
  <c r="A449" i="7"/>
  <c r="A450" i="7" s="1"/>
  <c r="A451" i="7" s="1"/>
  <c r="A452" i="7" s="1"/>
  <c r="A453" i="7" s="1"/>
  <c r="A454" i="7" s="1"/>
  <c r="A455" i="7" s="1"/>
  <c r="A456" i="7" s="1"/>
  <c r="A457" i="7" s="1"/>
  <c r="A437" i="7"/>
  <c r="A438" i="7" s="1"/>
  <c r="A439" i="7" s="1"/>
  <c r="A440" i="7" s="1"/>
  <c r="A441" i="7" s="1"/>
  <c r="A442" i="7" s="1"/>
  <c r="A443" i="7" s="1"/>
  <c r="A444" i="7" s="1"/>
  <c r="A445" i="7" s="1"/>
  <c r="A423" i="7"/>
  <c r="A424" i="7" s="1"/>
  <c r="A425" i="7" s="1"/>
  <c r="A426" i="7" s="1"/>
  <c r="A427" i="7" s="1"/>
  <c r="A428" i="7" s="1"/>
  <c r="A429" i="7" s="1"/>
  <c r="A430" i="7" s="1"/>
  <c r="A431" i="7" s="1"/>
  <c r="A411" i="7"/>
  <c r="A412" i="7" s="1"/>
  <c r="A413" i="7" s="1"/>
  <c r="A414" i="7" s="1"/>
  <c r="A415" i="7" s="1"/>
  <c r="A416" i="7" s="1"/>
  <c r="A417" i="7" s="1"/>
  <c r="A418" i="7" s="1"/>
  <c r="A419" i="7" s="1"/>
  <c r="B405" i="7"/>
  <c r="B404" i="7"/>
  <c r="A383" i="7"/>
  <c r="A341" i="7"/>
  <c r="A342" i="7" s="1"/>
  <c r="A343" i="7" s="1"/>
  <c r="A344" i="7" s="1"/>
  <c r="A345" i="7" s="1"/>
  <c r="A346" i="7" s="1"/>
  <c r="A347" i="7" s="1"/>
  <c r="A348" i="7" s="1"/>
  <c r="A349" i="7" s="1"/>
  <c r="A329" i="7"/>
  <c r="A330" i="7" s="1"/>
  <c r="A331" i="7" s="1"/>
  <c r="A332" i="7" s="1"/>
  <c r="A333" i="7" s="1"/>
  <c r="A334" i="7" s="1"/>
  <c r="A335" i="7" s="1"/>
  <c r="A336" i="7" s="1"/>
  <c r="A337" i="7" s="1"/>
  <c r="A315" i="7"/>
  <c r="A316" i="7" s="1"/>
  <c r="A317" i="7" s="1"/>
  <c r="A318" i="7" s="1"/>
  <c r="A319" i="7" s="1"/>
  <c r="A320" i="7" s="1"/>
  <c r="A321" i="7" s="1"/>
  <c r="A322" i="7" s="1"/>
  <c r="A323" i="7" s="1"/>
  <c r="A303" i="7"/>
  <c r="A304" i="7" s="1"/>
  <c r="A305" i="7" s="1"/>
  <c r="A306" i="7" s="1"/>
  <c r="A307" i="7" s="1"/>
  <c r="A308" i="7" s="1"/>
  <c r="A309" i="7" s="1"/>
  <c r="A310" i="7" s="1"/>
  <c r="A311" i="7" s="1"/>
  <c r="A289" i="7"/>
  <c r="A290" i="7" s="1"/>
  <c r="A291" i="7" s="1"/>
  <c r="A292" i="7" s="1"/>
  <c r="A293" i="7" s="1"/>
  <c r="A294" i="7" s="1"/>
  <c r="A295" i="7" s="1"/>
  <c r="A296" i="7" s="1"/>
  <c r="A297" i="7" s="1"/>
  <c r="A278" i="7"/>
  <c r="A279" i="7" s="1"/>
  <c r="A280" i="7" s="1"/>
  <c r="A281" i="7" s="1"/>
  <c r="A282" i="7" s="1"/>
  <c r="A283" i="7" s="1"/>
  <c r="A284" i="7" s="1"/>
  <c r="A285" i="7" s="1"/>
  <c r="A286" i="7" s="1"/>
  <c r="B272" i="7"/>
  <c r="B271" i="7"/>
  <c r="A249" i="7"/>
  <c r="A244" i="7"/>
  <c r="A243" i="7"/>
  <c r="A237" i="7"/>
  <c r="A231" i="7"/>
  <c r="A227" i="7"/>
  <c r="A360" i="7" s="1"/>
  <c r="A226" i="7"/>
  <c r="A359" i="7" s="1"/>
  <c r="A225" i="7"/>
  <c r="A358" i="7" s="1"/>
  <c r="A224" i="7"/>
  <c r="A357" i="7" s="1"/>
  <c r="A223" i="7"/>
  <c r="A356" i="7" s="1"/>
  <c r="A222" i="7"/>
  <c r="A355" i="7" s="1"/>
  <c r="A207" i="7"/>
  <c r="A201" i="7"/>
  <c r="A195" i="7"/>
  <c r="A189" i="7"/>
  <c r="A188" i="7"/>
  <c r="A168" i="7"/>
  <c r="A162" i="7"/>
  <c r="A156" i="7"/>
  <c r="A150" i="7"/>
  <c r="A149" i="7"/>
  <c r="B117" i="7"/>
  <c r="B116" i="7"/>
  <c r="B113" i="7"/>
  <c r="B112" i="7"/>
  <c r="AP96" i="7"/>
  <c r="AP104" i="7" s="1"/>
  <c r="AO96" i="7"/>
  <c r="AN96" i="7"/>
  <c r="AN104" i="7" s="1"/>
  <c r="AM96" i="7"/>
  <c r="AL96" i="7"/>
  <c r="AL104" i="7" s="1"/>
  <c r="AK96" i="7"/>
  <c r="AJ96" i="7"/>
  <c r="AJ104" i="7" s="1"/>
  <c r="AI96" i="7"/>
  <c r="AH96" i="7"/>
  <c r="AH104" i="7" s="1"/>
  <c r="AG96" i="7"/>
  <c r="AF96" i="7"/>
  <c r="AF104" i="7" s="1"/>
  <c r="AE96" i="7"/>
  <c r="AD96" i="7"/>
  <c r="AD104" i="7" s="1"/>
  <c r="AC96" i="7"/>
  <c r="AB96" i="7"/>
  <c r="AB104" i="7" s="1"/>
  <c r="AA96" i="7"/>
  <c r="Z96" i="7"/>
  <c r="Z104" i="7" s="1"/>
  <c r="Y96" i="7"/>
  <c r="X96" i="7"/>
  <c r="X104" i="7" s="1"/>
  <c r="W96" i="7"/>
  <c r="V96" i="7"/>
  <c r="V104" i="7" s="1"/>
  <c r="U96" i="7"/>
  <c r="T96" i="7"/>
  <c r="T104" i="7" s="1"/>
  <c r="S96" i="7"/>
  <c r="R96" i="7"/>
  <c r="R104" i="7" s="1"/>
  <c r="Q96" i="7"/>
  <c r="P96" i="7"/>
  <c r="P104" i="7" s="1"/>
  <c r="O96" i="7"/>
  <c r="N96" i="7"/>
  <c r="N104" i="7" s="1"/>
  <c r="M96" i="7"/>
  <c r="L96" i="7"/>
  <c r="L104" i="7" s="1"/>
  <c r="K96" i="7"/>
  <c r="J96" i="7"/>
  <c r="J104" i="7" s="1"/>
  <c r="I96" i="7"/>
  <c r="H96" i="7"/>
  <c r="H104" i="7" s="1"/>
  <c r="G96" i="7"/>
  <c r="F96" i="7"/>
  <c r="F104" i="7" s="1"/>
  <c r="E96" i="7"/>
  <c r="D96" i="7"/>
  <c r="D104" i="7" s="1"/>
  <c r="C96" i="7"/>
  <c r="B78" i="7"/>
  <c r="B77" i="7"/>
  <c r="B76" i="7"/>
  <c r="B73" i="7"/>
  <c r="B72" i="7"/>
  <c r="B56" i="7"/>
  <c r="A17" i="7"/>
  <c r="A52" i="7" s="1"/>
  <c r="A16" i="7"/>
  <c r="A51" i="7" s="1"/>
  <c r="A15" i="7"/>
  <c r="A50" i="7" s="1"/>
  <c r="A14" i="7"/>
  <c r="A49" i="7" s="1"/>
  <c r="I38" i="7" l="1"/>
  <c r="I37" i="7"/>
  <c r="I36" i="7"/>
  <c r="I495" i="7"/>
  <c r="I489" i="7"/>
  <c r="I22" i="7"/>
  <c r="I39" i="7" s="1"/>
  <c r="I131" i="7"/>
  <c r="A652" i="7"/>
  <c r="C664" i="7" s="1"/>
  <c r="C651" i="7"/>
  <c r="C329" i="7" s="1"/>
  <c r="D651" i="7"/>
  <c r="E651" i="7"/>
  <c r="F651" i="7"/>
  <c r="G651" i="7"/>
  <c r="A588" i="7"/>
  <c r="C600" i="7" s="1"/>
  <c r="C587" i="7"/>
  <c r="D587" i="7"/>
  <c r="E587" i="7"/>
  <c r="F587" i="7"/>
  <c r="G587" i="7"/>
  <c r="A620" i="7"/>
  <c r="I620" i="7" s="1"/>
  <c r="C619" i="7"/>
  <c r="C303" i="7" s="1"/>
  <c r="D619" i="7"/>
  <c r="E619" i="7"/>
  <c r="F619" i="7"/>
  <c r="G619" i="7"/>
  <c r="I651" i="7"/>
  <c r="I650" i="7"/>
  <c r="I652" i="7"/>
  <c r="I618" i="7"/>
  <c r="I619" i="7"/>
  <c r="I586" i="7"/>
  <c r="I587" i="7"/>
  <c r="I527" i="7"/>
  <c r="I33" i="7"/>
  <c r="I29" i="7"/>
  <c r="I535" i="7"/>
  <c r="I531" i="7"/>
  <c r="I523" i="7"/>
  <c r="I40" i="7"/>
  <c r="I19" i="7"/>
  <c r="I26" i="7"/>
  <c r="C190" i="7"/>
  <c r="C151" i="7"/>
  <c r="C192" i="7"/>
  <c r="C153" i="7"/>
  <c r="C191" i="7"/>
  <c r="C152" i="7"/>
  <c r="C193" i="7"/>
  <c r="C154" i="7"/>
  <c r="J2" i="7"/>
  <c r="K552" i="7" s="1"/>
  <c r="C575" i="7"/>
  <c r="C506" i="7"/>
  <c r="C569" i="7"/>
  <c r="B243" i="7"/>
  <c r="B237" i="7"/>
  <c r="B79" i="7"/>
  <c r="B370" i="7"/>
  <c r="B376" i="7"/>
  <c r="D599" i="7"/>
  <c r="D390" i="7"/>
  <c r="D259" i="7"/>
  <c r="C663" i="7"/>
  <c r="C328" i="7"/>
  <c r="C631" i="7"/>
  <c r="C599" i="7"/>
  <c r="C277" i="7"/>
  <c r="C496" i="7"/>
  <c r="C490" i="7"/>
  <c r="C391" i="7"/>
  <c r="C390" i="7"/>
  <c r="C389" i="7"/>
  <c r="C388" i="7"/>
  <c r="C387" i="7"/>
  <c r="C405" i="7"/>
  <c r="C272" i="7"/>
  <c r="C258" i="7"/>
  <c r="C257" i="7"/>
  <c r="C256" i="7"/>
  <c r="C255" i="7"/>
  <c r="C254" i="7"/>
  <c r="B118" i="7"/>
  <c r="C28" i="7"/>
  <c r="C104" i="7"/>
  <c r="E104" i="7"/>
  <c r="G104" i="7"/>
  <c r="I104" i="7"/>
  <c r="K104" i="7"/>
  <c r="M104" i="7"/>
  <c r="O104" i="7"/>
  <c r="Q104" i="7"/>
  <c r="S104" i="7"/>
  <c r="U104" i="7"/>
  <c r="W104" i="7"/>
  <c r="Y104" i="7"/>
  <c r="AA104" i="7"/>
  <c r="AC104" i="7"/>
  <c r="AE104" i="7"/>
  <c r="AG104" i="7"/>
  <c r="AI104" i="7"/>
  <c r="AK104" i="7"/>
  <c r="AM104" i="7"/>
  <c r="AO104" i="7"/>
  <c r="D28" i="7"/>
  <c r="B114" i="7"/>
  <c r="A388" i="7"/>
  <c r="A395" i="7" s="1"/>
  <c r="A390" i="7"/>
  <c r="A397" i="7" s="1"/>
  <c r="A392" i="7"/>
  <c r="A399" i="7" s="1"/>
  <c r="A365" i="7"/>
  <c r="A376" i="7"/>
  <c r="A377" i="7"/>
  <c r="A254" i="7"/>
  <c r="A261" i="7" s="1"/>
  <c r="A255" i="7"/>
  <c r="A262" i="7" s="1"/>
  <c r="A256" i="7"/>
  <c r="A263" i="7" s="1"/>
  <c r="A257" i="7"/>
  <c r="A264" i="7" s="1"/>
  <c r="A258" i="7"/>
  <c r="A265" i="7" s="1"/>
  <c r="A259" i="7"/>
  <c r="A266" i="7" s="1"/>
  <c r="A387" i="7"/>
  <c r="A394" i="7" s="1"/>
  <c r="A389" i="7"/>
  <c r="A396" i="7" s="1"/>
  <c r="A391" i="7"/>
  <c r="A398" i="7" s="1"/>
  <c r="A364" i="7"/>
  <c r="A370" i="7"/>
  <c r="A371" i="7"/>
  <c r="A382" i="7"/>
  <c r="B65" i="7" l="1"/>
  <c r="B67" i="7" s="1"/>
  <c r="B84" i="7"/>
  <c r="J38" i="7"/>
  <c r="J37" i="7"/>
  <c r="J36" i="7"/>
  <c r="J495" i="7"/>
  <c r="J489" i="7"/>
  <c r="I588" i="7"/>
  <c r="J131" i="7"/>
  <c r="J22" i="7"/>
  <c r="J39" i="7" s="1"/>
  <c r="D361" i="7"/>
  <c r="D632" i="7"/>
  <c r="C632" i="7"/>
  <c r="C273" i="7"/>
  <c r="A589" i="7"/>
  <c r="D601" i="7" s="1"/>
  <c r="C588" i="7"/>
  <c r="C279" i="7" s="1"/>
  <c r="D588" i="7"/>
  <c r="E588" i="7"/>
  <c r="F588" i="7"/>
  <c r="G588" i="7"/>
  <c r="H588" i="7"/>
  <c r="A621" i="7"/>
  <c r="D633" i="7" s="1"/>
  <c r="C620" i="7"/>
  <c r="C304" i="7" s="1"/>
  <c r="D620" i="7"/>
  <c r="E620" i="7"/>
  <c r="F620" i="7"/>
  <c r="G620" i="7"/>
  <c r="H620" i="7"/>
  <c r="A653" i="7"/>
  <c r="J653" i="7" s="1"/>
  <c r="C652" i="7"/>
  <c r="C330" i="7" s="1"/>
  <c r="D652" i="7"/>
  <c r="E652" i="7"/>
  <c r="F652" i="7"/>
  <c r="G652" i="7"/>
  <c r="H652" i="7"/>
  <c r="J650" i="7"/>
  <c r="J621" i="7"/>
  <c r="J620" i="7"/>
  <c r="J619" i="7"/>
  <c r="J618" i="7"/>
  <c r="J652" i="7"/>
  <c r="J651" i="7"/>
  <c r="J587" i="7"/>
  <c r="J588" i="7"/>
  <c r="J586" i="7"/>
  <c r="C155" i="7"/>
  <c r="J527" i="7"/>
  <c r="J33" i="7"/>
  <c r="J29" i="7"/>
  <c r="J535" i="7"/>
  <c r="J531" i="7"/>
  <c r="J523" i="7"/>
  <c r="J40" i="7"/>
  <c r="J19" i="7"/>
  <c r="J26" i="7"/>
  <c r="K2" i="7"/>
  <c r="L552" i="7" s="1"/>
  <c r="D490" i="7"/>
  <c r="D255" i="7"/>
  <c r="D569" i="7"/>
  <c r="D256" i="7"/>
  <c r="D387" i="7"/>
  <c r="D391" i="7"/>
  <c r="D496" i="7"/>
  <c r="D600" i="7"/>
  <c r="D302" i="7"/>
  <c r="D329" i="7"/>
  <c r="D272" i="7"/>
  <c r="D257" i="7"/>
  <c r="D388" i="7"/>
  <c r="D392" i="7"/>
  <c r="D277" i="7"/>
  <c r="D663" i="7"/>
  <c r="D30" i="7"/>
  <c r="D254" i="7"/>
  <c r="D258" i="7"/>
  <c r="D389" i="7"/>
  <c r="D405" i="7"/>
  <c r="D278" i="7"/>
  <c r="D631" i="7"/>
  <c r="D664" i="7"/>
  <c r="D575" i="7"/>
  <c r="D228" i="7"/>
  <c r="E569" i="7"/>
  <c r="C194" i="7"/>
  <c r="C406" i="7"/>
  <c r="C302" i="7"/>
  <c r="C30" i="7"/>
  <c r="E663" i="7"/>
  <c r="E664" i="7"/>
  <c r="E632" i="7"/>
  <c r="E631" i="7"/>
  <c r="E599" i="7"/>
  <c r="E496" i="7"/>
  <c r="E392" i="7"/>
  <c r="E391" i="7"/>
  <c r="E390" i="7"/>
  <c r="E388" i="7"/>
  <c r="E387" i="7"/>
  <c r="E405" i="7"/>
  <c r="E259" i="7"/>
  <c r="E258" i="7"/>
  <c r="E257" i="7"/>
  <c r="E255" i="7"/>
  <c r="E254" i="7"/>
  <c r="E28" i="7"/>
  <c r="C463" i="7"/>
  <c r="C278" i="7"/>
  <c r="C410" i="7"/>
  <c r="C437" i="7"/>
  <c r="C462" i="7"/>
  <c r="D328" i="7"/>
  <c r="K37" i="7" l="1"/>
  <c r="K36" i="7"/>
  <c r="K38" i="7"/>
  <c r="D223" i="7"/>
  <c r="D224" i="7"/>
  <c r="D226" i="7"/>
  <c r="D227" i="7"/>
  <c r="D222" i="7"/>
  <c r="D225" i="7"/>
  <c r="D360" i="7"/>
  <c r="D358" i="7"/>
  <c r="D355" i="7"/>
  <c r="D356" i="7"/>
  <c r="D357" i="7"/>
  <c r="D359" i="7"/>
  <c r="K495" i="7"/>
  <c r="K489" i="7"/>
  <c r="D436" i="7"/>
  <c r="C412" i="7"/>
  <c r="C438" i="7"/>
  <c r="D411" i="7"/>
  <c r="C464" i="7"/>
  <c r="C436" i="7"/>
  <c r="E633" i="7"/>
  <c r="K22" i="7"/>
  <c r="K39" i="7" s="1"/>
  <c r="K131" i="7"/>
  <c r="E601" i="7"/>
  <c r="D279" i="7"/>
  <c r="D330" i="7"/>
  <c r="D665" i="7"/>
  <c r="J589" i="7"/>
  <c r="A654" i="7"/>
  <c r="C666" i="7" s="1"/>
  <c r="C653" i="7"/>
  <c r="D653" i="7"/>
  <c r="E653" i="7"/>
  <c r="F653" i="7"/>
  <c r="G653" i="7"/>
  <c r="H653" i="7"/>
  <c r="C665" i="7"/>
  <c r="I653" i="7"/>
  <c r="A590" i="7"/>
  <c r="F602" i="7" s="1"/>
  <c r="C589" i="7"/>
  <c r="D589" i="7"/>
  <c r="E589" i="7"/>
  <c r="F589" i="7"/>
  <c r="G589" i="7"/>
  <c r="H589" i="7"/>
  <c r="I589" i="7"/>
  <c r="C601" i="7"/>
  <c r="D304" i="7"/>
  <c r="A622" i="7"/>
  <c r="K622" i="7" s="1"/>
  <c r="C621" i="7"/>
  <c r="D621" i="7"/>
  <c r="E621" i="7"/>
  <c r="F621" i="7"/>
  <c r="G621" i="7"/>
  <c r="H621" i="7"/>
  <c r="C633" i="7"/>
  <c r="C634" i="7"/>
  <c r="I621" i="7"/>
  <c r="K653" i="7"/>
  <c r="K652" i="7"/>
  <c r="K650" i="7"/>
  <c r="K621" i="7"/>
  <c r="K651" i="7"/>
  <c r="K619" i="7"/>
  <c r="K589" i="7"/>
  <c r="K587" i="7"/>
  <c r="K620" i="7"/>
  <c r="K588" i="7"/>
  <c r="K586" i="7"/>
  <c r="K618" i="7"/>
  <c r="D273" i="7"/>
  <c r="D406" i="7"/>
  <c r="K535" i="7"/>
  <c r="K531" i="7"/>
  <c r="K523" i="7"/>
  <c r="K527" i="7"/>
  <c r="K33" i="7"/>
  <c r="K29" i="7"/>
  <c r="K26" i="7"/>
  <c r="K19" i="7"/>
  <c r="K40" i="7"/>
  <c r="L2" i="7"/>
  <c r="M552" i="7" s="1"/>
  <c r="E256" i="7"/>
  <c r="E272" i="7"/>
  <c r="E389" i="7"/>
  <c r="E490" i="7"/>
  <c r="E600" i="7"/>
  <c r="E665" i="7"/>
  <c r="E304" i="7"/>
  <c r="E277" i="7"/>
  <c r="E330" i="7"/>
  <c r="E329" i="7"/>
  <c r="D303" i="7"/>
  <c r="E278" i="7"/>
  <c r="E303" i="7"/>
  <c r="F575" i="7"/>
  <c r="E575" i="7"/>
  <c r="F569" i="7"/>
  <c r="E328" i="7"/>
  <c r="E30" i="7"/>
  <c r="D463" i="7"/>
  <c r="D462" i="7"/>
  <c r="C411" i="7"/>
  <c r="D410" i="7"/>
  <c r="F665" i="7"/>
  <c r="F664" i="7"/>
  <c r="F330" i="7"/>
  <c r="F329" i="7"/>
  <c r="F328" i="7"/>
  <c r="F633" i="7"/>
  <c r="F632" i="7"/>
  <c r="F631" i="7"/>
  <c r="F304" i="7"/>
  <c r="F303" i="7"/>
  <c r="F302" i="7"/>
  <c r="F601" i="7"/>
  <c r="F600" i="7"/>
  <c r="F599" i="7"/>
  <c r="F278" i="7"/>
  <c r="F277" i="7"/>
  <c r="F496" i="7"/>
  <c r="F490" i="7"/>
  <c r="F405" i="7"/>
  <c r="F392" i="7"/>
  <c r="F391" i="7"/>
  <c r="F390" i="7"/>
  <c r="F389" i="7"/>
  <c r="F388" i="7"/>
  <c r="F387" i="7"/>
  <c r="F259" i="7"/>
  <c r="F258" i="7"/>
  <c r="F257" i="7"/>
  <c r="F256" i="7"/>
  <c r="F255" i="7"/>
  <c r="F254" i="7"/>
  <c r="F272" i="7"/>
  <c r="F28" i="7"/>
  <c r="E273" i="7"/>
  <c r="E406" i="7"/>
  <c r="L38" i="7" l="1"/>
  <c r="L37" i="7"/>
  <c r="L36" i="7"/>
  <c r="L495" i="7"/>
  <c r="L489" i="7"/>
  <c r="D438" i="7"/>
  <c r="E437" i="7"/>
  <c r="E411" i="7"/>
  <c r="D437" i="7"/>
  <c r="E463" i="7"/>
  <c r="E462" i="7"/>
  <c r="E464" i="7"/>
  <c r="D464" i="7"/>
  <c r="E410" i="7"/>
  <c r="D412" i="7"/>
  <c r="E438" i="7"/>
  <c r="L22" i="7"/>
  <c r="L39" i="7" s="1"/>
  <c r="L131" i="7"/>
  <c r="F666" i="7"/>
  <c r="F634" i="7"/>
  <c r="F280" i="7"/>
  <c r="E305" i="7"/>
  <c r="F305" i="7"/>
  <c r="K590" i="7"/>
  <c r="E280" i="7"/>
  <c r="E331" i="7"/>
  <c r="C305" i="7"/>
  <c r="D305" i="7"/>
  <c r="C280" i="7"/>
  <c r="D280" i="7"/>
  <c r="A623" i="7"/>
  <c r="C635" i="7" s="1"/>
  <c r="C622" i="7"/>
  <c r="D622" i="7"/>
  <c r="E622" i="7"/>
  <c r="F622" i="7"/>
  <c r="G622" i="7"/>
  <c r="H622" i="7"/>
  <c r="I622" i="7"/>
  <c r="J622" i="7"/>
  <c r="D634" i="7"/>
  <c r="A591" i="7"/>
  <c r="E603" i="7" s="1"/>
  <c r="C590" i="7"/>
  <c r="D590" i="7"/>
  <c r="E590" i="7"/>
  <c r="F590" i="7"/>
  <c r="G590" i="7"/>
  <c r="H590" i="7"/>
  <c r="I590" i="7"/>
  <c r="C603" i="7"/>
  <c r="J590" i="7"/>
  <c r="E602" i="7"/>
  <c r="D602" i="7"/>
  <c r="E634" i="7"/>
  <c r="K654" i="7"/>
  <c r="C602" i="7"/>
  <c r="C331" i="7"/>
  <c r="D331" i="7"/>
  <c r="A655" i="7"/>
  <c r="C667" i="7" s="1"/>
  <c r="C654" i="7"/>
  <c r="D654" i="7"/>
  <c r="E654" i="7"/>
  <c r="F654" i="7"/>
  <c r="G654" i="7"/>
  <c r="H654" i="7"/>
  <c r="I654" i="7"/>
  <c r="D667" i="7"/>
  <c r="E666" i="7"/>
  <c r="J654" i="7"/>
  <c r="D666" i="7"/>
  <c r="E667" i="7"/>
  <c r="L653" i="7"/>
  <c r="L651" i="7"/>
  <c r="L654" i="7"/>
  <c r="L652" i="7"/>
  <c r="L650" i="7"/>
  <c r="L621" i="7"/>
  <c r="L619" i="7"/>
  <c r="L590" i="7"/>
  <c r="L589" i="7"/>
  <c r="L588" i="7"/>
  <c r="L587" i="7"/>
  <c r="L586" i="7"/>
  <c r="L622" i="7"/>
  <c r="L620" i="7"/>
  <c r="L618" i="7"/>
  <c r="L527" i="7"/>
  <c r="L33" i="7"/>
  <c r="L29" i="7"/>
  <c r="L535" i="7"/>
  <c r="L531" i="7"/>
  <c r="L523" i="7"/>
  <c r="L19" i="7"/>
  <c r="L40" i="7"/>
  <c r="L26" i="7"/>
  <c r="M2" i="7"/>
  <c r="N552" i="7" s="1"/>
  <c r="E279" i="7"/>
  <c r="E302" i="7"/>
  <c r="F331" i="7"/>
  <c r="F279" i="7"/>
  <c r="G575" i="7"/>
  <c r="G569" i="7"/>
  <c r="F30" i="7"/>
  <c r="F410" i="7"/>
  <c r="F438" i="7"/>
  <c r="F462" i="7"/>
  <c r="F463" i="7"/>
  <c r="G666" i="7"/>
  <c r="G665" i="7"/>
  <c r="G664" i="7"/>
  <c r="G331" i="7"/>
  <c r="G330" i="7"/>
  <c r="G329" i="7"/>
  <c r="G328" i="7"/>
  <c r="G634" i="7"/>
  <c r="G633" i="7"/>
  <c r="G632" i="7"/>
  <c r="G631" i="7"/>
  <c r="G305" i="7"/>
  <c r="G304" i="7"/>
  <c r="G303" i="7"/>
  <c r="G302" i="7"/>
  <c r="G602" i="7"/>
  <c r="G601" i="7"/>
  <c r="G600" i="7"/>
  <c r="G599" i="7"/>
  <c r="G280" i="7"/>
  <c r="G279" i="7"/>
  <c r="G278" i="7"/>
  <c r="G277" i="7"/>
  <c r="G496" i="7"/>
  <c r="G490" i="7"/>
  <c r="G392" i="7"/>
  <c r="G391" i="7"/>
  <c r="G390" i="7"/>
  <c r="G389" i="7"/>
  <c r="G388" i="7"/>
  <c r="G387" i="7"/>
  <c r="G405" i="7"/>
  <c r="G272" i="7"/>
  <c r="G259" i="7"/>
  <c r="G258" i="7"/>
  <c r="G257" i="7"/>
  <c r="G256" i="7"/>
  <c r="G255" i="7"/>
  <c r="G254" i="7"/>
  <c r="G28" i="7"/>
  <c r="F273" i="7"/>
  <c r="F411" i="7"/>
  <c r="F436" i="7"/>
  <c r="F464" i="7"/>
  <c r="F406" i="7"/>
  <c r="F437" i="7"/>
  <c r="M38" i="7" l="1"/>
  <c r="M37" i="7"/>
  <c r="M36" i="7"/>
  <c r="M495" i="7"/>
  <c r="M489" i="7"/>
  <c r="E436" i="7"/>
  <c r="F439" i="7"/>
  <c r="D413" i="7"/>
  <c r="E439" i="7"/>
  <c r="C413" i="7"/>
  <c r="F413" i="7"/>
  <c r="D439" i="7"/>
  <c r="F412" i="7"/>
  <c r="C439" i="7"/>
  <c r="F465" i="7"/>
  <c r="E465" i="7"/>
  <c r="D465" i="7"/>
  <c r="E413" i="7"/>
  <c r="E412" i="7"/>
  <c r="C465" i="7"/>
  <c r="G635" i="7"/>
  <c r="M22" i="7"/>
  <c r="M39" i="7" s="1"/>
  <c r="M131" i="7"/>
  <c r="E635" i="7"/>
  <c r="L623" i="7"/>
  <c r="G306" i="7"/>
  <c r="D603" i="7"/>
  <c r="G281" i="7"/>
  <c r="G603" i="7"/>
  <c r="L591" i="7"/>
  <c r="G332" i="7"/>
  <c r="D635" i="7"/>
  <c r="G667" i="7"/>
  <c r="L655" i="7"/>
  <c r="F635" i="7"/>
  <c r="C281" i="7"/>
  <c r="D281" i="7"/>
  <c r="F281" i="7"/>
  <c r="E281" i="7"/>
  <c r="D332" i="7"/>
  <c r="C332" i="7"/>
  <c r="F332" i="7"/>
  <c r="E332" i="7"/>
  <c r="A592" i="7"/>
  <c r="C604" i="7" s="1"/>
  <c r="C591" i="7"/>
  <c r="D591" i="7"/>
  <c r="E591" i="7"/>
  <c r="F591" i="7"/>
  <c r="G591" i="7"/>
  <c r="H591" i="7"/>
  <c r="I591" i="7"/>
  <c r="J591" i="7"/>
  <c r="K591" i="7"/>
  <c r="F603" i="7"/>
  <c r="C306" i="7"/>
  <c r="D306" i="7"/>
  <c r="F306" i="7"/>
  <c r="E306" i="7"/>
  <c r="A656" i="7"/>
  <c r="E668" i="7" s="1"/>
  <c r="C655" i="7"/>
  <c r="D655" i="7"/>
  <c r="E655" i="7"/>
  <c r="F655" i="7"/>
  <c r="G655" i="7"/>
  <c r="H655" i="7"/>
  <c r="I655" i="7"/>
  <c r="J655" i="7"/>
  <c r="K655" i="7"/>
  <c r="F667" i="7"/>
  <c r="A624" i="7"/>
  <c r="D636" i="7" s="1"/>
  <c r="C623" i="7"/>
  <c r="D623" i="7"/>
  <c r="E623" i="7"/>
  <c r="F623" i="7"/>
  <c r="G623" i="7"/>
  <c r="H623" i="7"/>
  <c r="I623" i="7"/>
  <c r="J623" i="7"/>
  <c r="K623" i="7"/>
  <c r="M654" i="7"/>
  <c r="M652" i="7"/>
  <c r="M651" i="7"/>
  <c r="M650" i="7"/>
  <c r="M655" i="7"/>
  <c r="M618" i="7"/>
  <c r="M623" i="7"/>
  <c r="M621" i="7"/>
  <c r="M653" i="7"/>
  <c r="M622" i="7"/>
  <c r="M620" i="7"/>
  <c r="M590" i="7"/>
  <c r="M588" i="7"/>
  <c r="M586" i="7"/>
  <c r="M619" i="7"/>
  <c r="M591" i="7"/>
  <c r="M589" i="7"/>
  <c r="M587" i="7"/>
  <c r="M527" i="7"/>
  <c r="M33" i="7"/>
  <c r="M29" i="7"/>
  <c r="M535" i="7"/>
  <c r="M531" i="7"/>
  <c r="M523" i="7"/>
  <c r="M40" i="7"/>
  <c r="M26" i="7"/>
  <c r="M19" i="7"/>
  <c r="N2" i="7"/>
  <c r="O552" i="7" s="1"/>
  <c r="H575" i="7"/>
  <c r="H569" i="7"/>
  <c r="G30" i="7"/>
  <c r="G410" i="7"/>
  <c r="G413" i="7"/>
  <c r="G437" i="7"/>
  <c r="G465" i="7"/>
  <c r="G438" i="7"/>
  <c r="G462" i="7"/>
  <c r="H667" i="7"/>
  <c r="H666" i="7"/>
  <c r="H665" i="7"/>
  <c r="H664" i="7"/>
  <c r="H332" i="7"/>
  <c r="H331" i="7"/>
  <c r="H330" i="7"/>
  <c r="H329" i="7"/>
  <c r="H328" i="7"/>
  <c r="H635" i="7"/>
  <c r="H634" i="7"/>
  <c r="H633" i="7"/>
  <c r="H632" i="7"/>
  <c r="H631" i="7"/>
  <c r="H306" i="7"/>
  <c r="H305" i="7"/>
  <c r="H304" i="7"/>
  <c r="H303" i="7"/>
  <c r="H302" i="7"/>
  <c r="H603" i="7"/>
  <c r="H602" i="7"/>
  <c r="H601" i="7"/>
  <c r="H600" i="7"/>
  <c r="H599" i="7"/>
  <c r="H281" i="7"/>
  <c r="H280" i="7"/>
  <c r="H279" i="7"/>
  <c r="H278" i="7"/>
  <c r="H277" i="7"/>
  <c r="H496" i="7"/>
  <c r="H490" i="7"/>
  <c r="H405" i="7"/>
  <c r="H392" i="7"/>
  <c r="H391" i="7"/>
  <c r="H390" i="7"/>
  <c r="H389" i="7"/>
  <c r="H388" i="7"/>
  <c r="H387" i="7"/>
  <c r="H259" i="7"/>
  <c r="H258" i="7"/>
  <c r="H257" i="7"/>
  <c r="H256" i="7"/>
  <c r="H255" i="7"/>
  <c r="H254" i="7"/>
  <c r="H272" i="7"/>
  <c r="H28" i="7"/>
  <c r="G273" i="7"/>
  <c r="G412" i="7"/>
  <c r="G411" i="7"/>
  <c r="G439" i="7"/>
  <c r="G463" i="7"/>
  <c r="G436" i="7"/>
  <c r="G464" i="7"/>
  <c r="G406" i="7"/>
  <c r="N38" i="7" l="1"/>
  <c r="N37" i="7"/>
  <c r="N36" i="7"/>
  <c r="N495" i="7"/>
  <c r="N489" i="7"/>
  <c r="C414" i="7"/>
  <c r="G414" i="7"/>
  <c r="E466" i="7"/>
  <c r="E440" i="7"/>
  <c r="F466" i="7"/>
  <c r="G440" i="7"/>
  <c r="F440" i="7"/>
  <c r="C466" i="7"/>
  <c r="D414" i="7"/>
  <c r="D440" i="7"/>
  <c r="D466" i="7"/>
  <c r="F414" i="7"/>
  <c r="C440" i="7"/>
  <c r="E414" i="7"/>
  <c r="G466" i="7"/>
  <c r="N22" i="7"/>
  <c r="N39" i="7" s="1"/>
  <c r="N131" i="7"/>
  <c r="H636" i="7"/>
  <c r="H668" i="7"/>
  <c r="H604" i="7"/>
  <c r="F604" i="7"/>
  <c r="M624" i="7"/>
  <c r="E636" i="7"/>
  <c r="F636" i="7"/>
  <c r="H282" i="7"/>
  <c r="D604" i="7"/>
  <c r="C636" i="7"/>
  <c r="E604" i="7"/>
  <c r="M592" i="7"/>
  <c r="H307" i="7"/>
  <c r="M656" i="7"/>
  <c r="F668" i="7"/>
  <c r="D668" i="7"/>
  <c r="C668" i="7"/>
  <c r="H333" i="7"/>
  <c r="A625" i="7"/>
  <c r="E637" i="7" s="1"/>
  <c r="C624" i="7"/>
  <c r="D624" i="7"/>
  <c r="E624" i="7"/>
  <c r="F624" i="7"/>
  <c r="G624" i="7"/>
  <c r="H624" i="7"/>
  <c r="I624" i="7"/>
  <c r="J624" i="7"/>
  <c r="K624" i="7"/>
  <c r="L624" i="7"/>
  <c r="G636" i="7"/>
  <c r="C333" i="7"/>
  <c r="D333" i="7"/>
  <c r="E333" i="7"/>
  <c r="F333" i="7"/>
  <c r="G333" i="7"/>
  <c r="C282" i="7"/>
  <c r="D282" i="7"/>
  <c r="E282" i="7"/>
  <c r="G282" i="7"/>
  <c r="F282" i="7"/>
  <c r="C307" i="7"/>
  <c r="D307" i="7"/>
  <c r="E307" i="7"/>
  <c r="F307" i="7"/>
  <c r="G307" i="7"/>
  <c r="A657" i="7"/>
  <c r="G669" i="7" s="1"/>
  <c r="C656" i="7"/>
  <c r="D656" i="7"/>
  <c r="E656" i="7"/>
  <c r="F656" i="7"/>
  <c r="G656" i="7"/>
  <c r="H656" i="7"/>
  <c r="I656" i="7"/>
  <c r="J656" i="7"/>
  <c r="K656" i="7"/>
  <c r="G668" i="7"/>
  <c r="L656" i="7"/>
  <c r="A593" i="7"/>
  <c r="G605" i="7" s="1"/>
  <c r="C592" i="7"/>
  <c r="D592" i="7"/>
  <c r="E592" i="7"/>
  <c r="F592" i="7"/>
  <c r="G592" i="7"/>
  <c r="H592" i="7"/>
  <c r="I592" i="7"/>
  <c r="C605" i="7"/>
  <c r="J592" i="7"/>
  <c r="K592" i="7"/>
  <c r="L592" i="7"/>
  <c r="G604" i="7"/>
  <c r="N656" i="7"/>
  <c r="N654" i="7"/>
  <c r="N652" i="7"/>
  <c r="N624" i="7"/>
  <c r="N623" i="7"/>
  <c r="N622" i="7"/>
  <c r="N621" i="7"/>
  <c r="N620" i="7"/>
  <c r="N619" i="7"/>
  <c r="N618" i="7"/>
  <c r="N651" i="7"/>
  <c r="N655" i="7"/>
  <c r="N650" i="7"/>
  <c r="N653" i="7"/>
  <c r="N592" i="7"/>
  <c r="N590" i="7"/>
  <c r="N588" i="7"/>
  <c r="N586" i="7"/>
  <c r="N591" i="7"/>
  <c r="N589" i="7"/>
  <c r="N587" i="7"/>
  <c r="N527" i="7"/>
  <c r="N33" i="7"/>
  <c r="N29" i="7"/>
  <c r="N535" i="7"/>
  <c r="N531" i="7"/>
  <c r="N523" i="7"/>
  <c r="N40" i="7"/>
  <c r="N26" i="7"/>
  <c r="N19" i="7"/>
  <c r="O2" i="7"/>
  <c r="P552" i="7" s="1"/>
  <c r="I575" i="7"/>
  <c r="I569" i="7"/>
  <c r="H30" i="7"/>
  <c r="H411" i="7"/>
  <c r="H412" i="7"/>
  <c r="H436" i="7"/>
  <c r="H440" i="7"/>
  <c r="H464" i="7"/>
  <c r="H406" i="7"/>
  <c r="H437" i="7"/>
  <c r="H465" i="7"/>
  <c r="I668" i="7"/>
  <c r="I667" i="7"/>
  <c r="I666" i="7"/>
  <c r="I665" i="7"/>
  <c r="I333" i="7"/>
  <c r="I332" i="7"/>
  <c r="I331" i="7"/>
  <c r="I330" i="7"/>
  <c r="I329" i="7"/>
  <c r="I307" i="7"/>
  <c r="I306" i="7"/>
  <c r="I328" i="7"/>
  <c r="I636" i="7"/>
  <c r="I635" i="7"/>
  <c r="I634" i="7"/>
  <c r="I633" i="7"/>
  <c r="I632" i="7"/>
  <c r="I631" i="7"/>
  <c r="I282" i="7"/>
  <c r="I281" i="7"/>
  <c r="I305" i="7"/>
  <c r="I303" i="7"/>
  <c r="I302" i="7"/>
  <c r="I604" i="7"/>
  <c r="I603" i="7"/>
  <c r="I602" i="7"/>
  <c r="I601" i="7"/>
  <c r="I600" i="7"/>
  <c r="I599" i="7"/>
  <c r="I280" i="7"/>
  <c r="I279" i="7"/>
  <c r="I278" i="7"/>
  <c r="I277" i="7"/>
  <c r="I496" i="7"/>
  <c r="I490" i="7"/>
  <c r="I392" i="7"/>
  <c r="I391" i="7"/>
  <c r="I390" i="7"/>
  <c r="I389" i="7"/>
  <c r="I388" i="7"/>
  <c r="I387" i="7"/>
  <c r="I304" i="7"/>
  <c r="I405" i="7"/>
  <c r="I272" i="7"/>
  <c r="I259" i="7"/>
  <c r="I258" i="7"/>
  <c r="I257" i="7"/>
  <c r="I256" i="7"/>
  <c r="I255" i="7"/>
  <c r="I254" i="7"/>
  <c r="I28" i="7"/>
  <c r="H273" i="7"/>
  <c r="H413" i="7"/>
  <c r="H410" i="7"/>
  <c r="H414" i="7"/>
  <c r="H438" i="7"/>
  <c r="H462" i="7"/>
  <c r="H466" i="7"/>
  <c r="H439" i="7"/>
  <c r="H463" i="7"/>
  <c r="O38" i="7" l="1"/>
  <c r="O37" i="7"/>
  <c r="O36" i="7"/>
  <c r="O495" i="7"/>
  <c r="O489" i="7"/>
  <c r="G441" i="7"/>
  <c r="D415" i="7"/>
  <c r="H441" i="7"/>
  <c r="E441" i="7"/>
  <c r="G467" i="7"/>
  <c r="D441" i="7"/>
  <c r="F467" i="7"/>
  <c r="H467" i="7"/>
  <c r="C415" i="7"/>
  <c r="C441" i="7"/>
  <c r="E467" i="7"/>
  <c r="F415" i="7"/>
  <c r="D467" i="7"/>
  <c r="H415" i="7"/>
  <c r="G415" i="7"/>
  <c r="C467" i="7"/>
  <c r="F441" i="7"/>
  <c r="E415" i="7"/>
  <c r="O131" i="7"/>
  <c r="O22" i="7"/>
  <c r="O39" i="7" s="1"/>
  <c r="C669" i="7"/>
  <c r="F669" i="7"/>
  <c r="I637" i="7"/>
  <c r="N625" i="7"/>
  <c r="F637" i="7"/>
  <c r="C637" i="7"/>
  <c r="I669" i="7"/>
  <c r="E669" i="7"/>
  <c r="D669" i="7"/>
  <c r="I605" i="7"/>
  <c r="N657" i="7"/>
  <c r="I308" i="7"/>
  <c r="D637" i="7"/>
  <c r="D605" i="7"/>
  <c r="G637" i="7"/>
  <c r="N593" i="7"/>
  <c r="F605" i="7"/>
  <c r="I334" i="7"/>
  <c r="A658" i="7"/>
  <c r="D670" i="7" s="1"/>
  <c r="C657" i="7"/>
  <c r="D657" i="7"/>
  <c r="E657" i="7"/>
  <c r="F657" i="7"/>
  <c r="G657" i="7"/>
  <c r="H657" i="7"/>
  <c r="I657" i="7"/>
  <c r="C670" i="7"/>
  <c r="J657" i="7"/>
  <c r="K657" i="7"/>
  <c r="L657" i="7"/>
  <c r="H669" i="7"/>
  <c r="M657" i="7"/>
  <c r="C283" i="7"/>
  <c r="E283" i="7"/>
  <c r="D283" i="7"/>
  <c r="F283" i="7"/>
  <c r="G283" i="7"/>
  <c r="H283" i="7"/>
  <c r="C308" i="7"/>
  <c r="D308" i="7"/>
  <c r="F308" i="7"/>
  <c r="E308" i="7"/>
  <c r="G308" i="7"/>
  <c r="H308" i="7"/>
  <c r="A594" i="7"/>
  <c r="E606" i="7" s="1"/>
  <c r="C593" i="7"/>
  <c r="D593" i="7"/>
  <c r="E593" i="7"/>
  <c r="F593" i="7"/>
  <c r="G593" i="7"/>
  <c r="H593" i="7"/>
  <c r="I593" i="7"/>
  <c r="C606" i="7"/>
  <c r="J593" i="7"/>
  <c r="K593" i="7"/>
  <c r="L593" i="7"/>
  <c r="M593" i="7"/>
  <c r="H605" i="7"/>
  <c r="A626" i="7"/>
  <c r="F638" i="7" s="1"/>
  <c r="C625" i="7"/>
  <c r="D625" i="7"/>
  <c r="E625" i="7"/>
  <c r="F625" i="7"/>
  <c r="G625" i="7"/>
  <c r="H625" i="7"/>
  <c r="I625" i="7"/>
  <c r="C638" i="7"/>
  <c r="J625" i="7"/>
  <c r="K625" i="7"/>
  <c r="L625" i="7"/>
  <c r="M625" i="7"/>
  <c r="H637" i="7"/>
  <c r="I283" i="7"/>
  <c r="E605" i="7"/>
  <c r="C334" i="7"/>
  <c r="D334" i="7"/>
  <c r="E334" i="7"/>
  <c r="F334" i="7"/>
  <c r="G334" i="7"/>
  <c r="H334" i="7"/>
  <c r="O657" i="7"/>
  <c r="O656" i="7"/>
  <c r="O655" i="7"/>
  <c r="O654" i="7"/>
  <c r="O653" i="7"/>
  <c r="O652" i="7"/>
  <c r="O650" i="7"/>
  <c r="O625" i="7"/>
  <c r="O623" i="7"/>
  <c r="O651" i="7"/>
  <c r="O624" i="7"/>
  <c r="O622" i="7"/>
  <c r="O620" i="7"/>
  <c r="O618" i="7"/>
  <c r="O591" i="7"/>
  <c r="O589" i="7"/>
  <c r="O587" i="7"/>
  <c r="O619" i="7"/>
  <c r="O593" i="7"/>
  <c r="O621" i="7"/>
  <c r="O592" i="7"/>
  <c r="O590" i="7"/>
  <c r="O588" i="7"/>
  <c r="O586" i="7"/>
  <c r="O535" i="7"/>
  <c r="O531" i="7"/>
  <c r="O523" i="7"/>
  <c r="O527" i="7"/>
  <c r="O33" i="7"/>
  <c r="O29" i="7"/>
  <c r="O26" i="7"/>
  <c r="O19" i="7"/>
  <c r="O40" i="7"/>
  <c r="P2" i="7"/>
  <c r="Q552" i="7" s="1"/>
  <c r="J575" i="7"/>
  <c r="J569" i="7"/>
  <c r="I414" i="7"/>
  <c r="I413" i="7"/>
  <c r="I437" i="7"/>
  <c r="I441" i="7"/>
  <c r="I465" i="7"/>
  <c r="I438" i="7"/>
  <c r="I462" i="7"/>
  <c r="I466" i="7"/>
  <c r="I30" i="7"/>
  <c r="J669" i="7"/>
  <c r="J668" i="7"/>
  <c r="J667" i="7"/>
  <c r="J666" i="7"/>
  <c r="J665" i="7"/>
  <c r="J334" i="7"/>
  <c r="J333" i="7"/>
  <c r="J332" i="7"/>
  <c r="J331" i="7"/>
  <c r="J330" i="7"/>
  <c r="J329" i="7"/>
  <c r="J328" i="7"/>
  <c r="J637" i="7"/>
  <c r="J636" i="7"/>
  <c r="J635" i="7"/>
  <c r="J634" i="7"/>
  <c r="J633" i="7"/>
  <c r="J632" i="7"/>
  <c r="J631" i="7"/>
  <c r="J308" i="7"/>
  <c r="J307" i="7"/>
  <c r="J306" i="7"/>
  <c r="J305" i="7"/>
  <c r="J304" i="7"/>
  <c r="J303" i="7"/>
  <c r="J302" i="7"/>
  <c r="J605" i="7"/>
  <c r="J604" i="7"/>
  <c r="J603" i="7"/>
  <c r="J602" i="7"/>
  <c r="J601" i="7"/>
  <c r="J600" i="7"/>
  <c r="J599" i="7"/>
  <c r="J283" i="7"/>
  <c r="J282" i="7"/>
  <c r="J281" i="7"/>
  <c r="J280" i="7"/>
  <c r="J279" i="7"/>
  <c r="J278" i="7"/>
  <c r="J277" i="7"/>
  <c r="J496" i="7"/>
  <c r="J490" i="7"/>
  <c r="J405" i="7"/>
  <c r="J392" i="7"/>
  <c r="J391" i="7"/>
  <c r="J390" i="7"/>
  <c r="J389" i="7"/>
  <c r="J388" i="7"/>
  <c r="J387" i="7"/>
  <c r="J259" i="7"/>
  <c r="J258" i="7"/>
  <c r="J257" i="7"/>
  <c r="J256" i="7"/>
  <c r="J255" i="7"/>
  <c r="J254" i="7"/>
  <c r="J272" i="7"/>
  <c r="J28" i="7"/>
  <c r="I273" i="7"/>
  <c r="I410" i="7"/>
  <c r="I412" i="7"/>
  <c r="I411" i="7"/>
  <c r="I415" i="7"/>
  <c r="I439" i="7"/>
  <c r="I463" i="7"/>
  <c r="I467" i="7"/>
  <c r="I436" i="7"/>
  <c r="I440" i="7"/>
  <c r="I464" i="7"/>
  <c r="I406" i="7"/>
  <c r="O594" i="7" l="1"/>
  <c r="P38" i="7"/>
  <c r="P37" i="7"/>
  <c r="P36" i="7"/>
  <c r="P495" i="7"/>
  <c r="P489" i="7"/>
  <c r="C416" i="7"/>
  <c r="H468" i="7"/>
  <c r="D442" i="7"/>
  <c r="I416" i="7"/>
  <c r="G468" i="7"/>
  <c r="C442" i="7"/>
  <c r="F468" i="7"/>
  <c r="H416" i="7"/>
  <c r="F442" i="7"/>
  <c r="E468" i="7"/>
  <c r="G416" i="7"/>
  <c r="D468" i="7"/>
  <c r="H442" i="7"/>
  <c r="F416" i="7"/>
  <c r="I442" i="7"/>
  <c r="C468" i="7"/>
  <c r="G442" i="7"/>
  <c r="D416" i="7"/>
  <c r="E442" i="7"/>
  <c r="E416" i="7"/>
  <c r="I468" i="7"/>
  <c r="P22" i="7"/>
  <c r="P39" i="7" s="1"/>
  <c r="P131" i="7"/>
  <c r="E638" i="7"/>
  <c r="G606" i="7"/>
  <c r="D606" i="7"/>
  <c r="J606" i="7"/>
  <c r="H606" i="7"/>
  <c r="F606" i="7"/>
  <c r="J670" i="7"/>
  <c r="F670" i="7"/>
  <c r="O626" i="7"/>
  <c r="H638" i="7"/>
  <c r="G638" i="7"/>
  <c r="J284" i="7"/>
  <c r="H670" i="7"/>
  <c r="J638" i="7"/>
  <c r="D638" i="7"/>
  <c r="E670" i="7"/>
  <c r="O658" i="7"/>
  <c r="G670" i="7"/>
  <c r="J309" i="7"/>
  <c r="A627" i="7"/>
  <c r="D639" i="7" s="1"/>
  <c r="C626" i="7"/>
  <c r="D626" i="7"/>
  <c r="E626" i="7"/>
  <c r="F626" i="7"/>
  <c r="G626" i="7"/>
  <c r="H626" i="7"/>
  <c r="I626" i="7"/>
  <c r="J626" i="7"/>
  <c r="K626" i="7"/>
  <c r="L626" i="7"/>
  <c r="M626" i="7"/>
  <c r="I638" i="7"/>
  <c r="N626" i="7"/>
  <c r="D335" i="7"/>
  <c r="C335" i="7"/>
  <c r="E335" i="7"/>
  <c r="F335" i="7"/>
  <c r="G335" i="7"/>
  <c r="H335" i="7"/>
  <c r="I335" i="7"/>
  <c r="C284" i="7"/>
  <c r="D284" i="7"/>
  <c r="F284" i="7"/>
  <c r="E284" i="7"/>
  <c r="G284" i="7"/>
  <c r="H284" i="7"/>
  <c r="I284" i="7"/>
  <c r="A659" i="7"/>
  <c r="I671" i="7" s="1"/>
  <c r="C658" i="7"/>
  <c r="D658" i="7"/>
  <c r="E658" i="7"/>
  <c r="F658" i="7"/>
  <c r="G658" i="7"/>
  <c r="H658" i="7"/>
  <c r="I658" i="7"/>
  <c r="C671" i="7"/>
  <c r="J658" i="7"/>
  <c r="K658" i="7"/>
  <c r="L658" i="7"/>
  <c r="M658" i="7"/>
  <c r="I670" i="7"/>
  <c r="N658" i="7"/>
  <c r="J335" i="7"/>
  <c r="C309" i="7"/>
  <c r="E309" i="7"/>
  <c r="D309" i="7"/>
  <c r="F309" i="7"/>
  <c r="G309" i="7"/>
  <c r="H309" i="7"/>
  <c r="I309" i="7"/>
  <c r="A595" i="7"/>
  <c r="F607" i="7" s="1"/>
  <c r="C594" i="7"/>
  <c r="D594" i="7"/>
  <c r="E594" i="7"/>
  <c r="F594" i="7"/>
  <c r="G594" i="7"/>
  <c r="H594" i="7"/>
  <c r="I594" i="7"/>
  <c r="C607" i="7"/>
  <c r="J594" i="7"/>
  <c r="K594" i="7"/>
  <c r="L594" i="7"/>
  <c r="M594" i="7"/>
  <c r="N594" i="7"/>
  <c r="I606" i="7"/>
  <c r="P657" i="7"/>
  <c r="P655" i="7"/>
  <c r="P653" i="7"/>
  <c r="P656" i="7"/>
  <c r="P652" i="7"/>
  <c r="P654" i="7"/>
  <c r="P625" i="7"/>
  <c r="P623" i="7"/>
  <c r="P619" i="7"/>
  <c r="P650" i="7"/>
  <c r="P651" i="7"/>
  <c r="P626" i="7"/>
  <c r="P624" i="7"/>
  <c r="P622" i="7"/>
  <c r="P658" i="7"/>
  <c r="P592" i="7"/>
  <c r="P591" i="7"/>
  <c r="P590" i="7"/>
  <c r="P589" i="7"/>
  <c r="P588" i="7"/>
  <c r="P587" i="7"/>
  <c r="P586" i="7"/>
  <c r="P621" i="7"/>
  <c r="P618" i="7"/>
  <c r="P593" i="7"/>
  <c r="P620" i="7"/>
  <c r="P594" i="7"/>
  <c r="P527" i="7"/>
  <c r="P33" i="7"/>
  <c r="P29" i="7"/>
  <c r="P535" i="7"/>
  <c r="P531" i="7"/>
  <c r="P523" i="7"/>
  <c r="P19" i="7"/>
  <c r="P40" i="7"/>
  <c r="P26" i="7"/>
  <c r="Q2" i="7"/>
  <c r="R552" i="7" s="1"/>
  <c r="K575" i="7"/>
  <c r="K569" i="7"/>
  <c r="J415" i="7"/>
  <c r="J410" i="7"/>
  <c r="J414" i="7"/>
  <c r="J438" i="7"/>
  <c r="J442" i="7"/>
  <c r="J462" i="7"/>
  <c r="J466" i="7"/>
  <c r="J439" i="7"/>
  <c r="J463" i="7"/>
  <c r="J467" i="7"/>
  <c r="J30" i="7"/>
  <c r="K671" i="7"/>
  <c r="K670" i="7"/>
  <c r="K669" i="7"/>
  <c r="K668" i="7"/>
  <c r="K667" i="7"/>
  <c r="K666" i="7"/>
  <c r="K665" i="7"/>
  <c r="K335" i="7"/>
  <c r="K334" i="7"/>
  <c r="K333" i="7"/>
  <c r="K332" i="7"/>
  <c r="K331" i="7"/>
  <c r="K330" i="7"/>
  <c r="K309" i="7"/>
  <c r="K308" i="7"/>
  <c r="K307" i="7"/>
  <c r="K306" i="7"/>
  <c r="K329" i="7"/>
  <c r="K639" i="7"/>
  <c r="K638" i="7"/>
  <c r="K637" i="7"/>
  <c r="K636" i="7"/>
  <c r="K635" i="7"/>
  <c r="K634" i="7"/>
  <c r="K633" i="7"/>
  <c r="K632" i="7"/>
  <c r="K631" i="7"/>
  <c r="K305" i="7"/>
  <c r="K284" i="7"/>
  <c r="K283" i="7"/>
  <c r="K282" i="7"/>
  <c r="K281" i="7"/>
  <c r="K304" i="7"/>
  <c r="K303" i="7"/>
  <c r="K302" i="7"/>
  <c r="K606" i="7"/>
  <c r="K605" i="7"/>
  <c r="K604" i="7"/>
  <c r="K603" i="7"/>
  <c r="K602" i="7"/>
  <c r="K601" i="7"/>
  <c r="K600" i="7"/>
  <c r="K599" i="7"/>
  <c r="K279" i="7"/>
  <c r="K280" i="7"/>
  <c r="K278" i="7"/>
  <c r="K496" i="7"/>
  <c r="K490" i="7"/>
  <c r="K392" i="7"/>
  <c r="K391" i="7"/>
  <c r="K390" i="7"/>
  <c r="K389" i="7"/>
  <c r="K388" i="7"/>
  <c r="K387" i="7"/>
  <c r="K405" i="7"/>
  <c r="K272" i="7"/>
  <c r="K259" i="7"/>
  <c r="K258" i="7"/>
  <c r="K257" i="7"/>
  <c r="K256" i="7"/>
  <c r="K255" i="7"/>
  <c r="K254" i="7"/>
  <c r="K28" i="7"/>
  <c r="J413" i="7"/>
  <c r="J273" i="7"/>
  <c r="J411" i="7"/>
  <c r="J412" i="7"/>
  <c r="J416" i="7"/>
  <c r="J436" i="7"/>
  <c r="J440" i="7"/>
  <c r="J464" i="7"/>
  <c r="J468" i="7"/>
  <c r="J406" i="7"/>
  <c r="J437" i="7"/>
  <c r="J441" i="7"/>
  <c r="J465" i="7"/>
  <c r="Q38" i="7" l="1"/>
  <c r="Q37" i="7"/>
  <c r="Q36" i="7"/>
  <c r="Q495" i="7"/>
  <c r="Q489" i="7"/>
  <c r="E443" i="7"/>
  <c r="C417" i="7"/>
  <c r="D443" i="7"/>
  <c r="C443" i="7"/>
  <c r="I469" i="7"/>
  <c r="D469" i="7"/>
  <c r="J469" i="7"/>
  <c r="I417" i="7"/>
  <c r="H469" i="7"/>
  <c r="D417" i="7"/>
  <c r="I443" i="7"/>
  <c r="H417" i="7"/>
  <c r="G469" i="7"/>
  <c r="H443" i="7"/>
  <c r="G417" i="7"/>
  <c r="F469" i="7"/>
  <c r="G443" i="7"/>
  <c r="E417" i="7"/>
  <c r="E469" i="7"/>
  <c r="J417" i="7"/>
  <c r="F443" i="7"/>
  <c r="F417" i="7"/>
  <c r="C469" i="7"/>
  <c r="J443" i="7"/>
  <c r="C639" i="7"/>
  <c r="G639" i="7"/>
  <c r="G607" i="7"/>
  <c r="P595" i="7"/>
  <c r="Q22" i="7"/>
  <c r="Q39" i="7" s="1"/>
  <c r="Q131" i="7"/>
  <c r="K310" i="7"/>
  <c r="F671" i="7"/>
  <c r="H671" i="7"/>
  <c r="K336" i="7"/>
  <c r="I607" i="7"/>
  <c r="D607" i="7"/>
  <c r="E639" i="7"/>
  <c r="E671" i="7"/>
  <c r="H607" i="7"/>
  <c r="E607" i="7"/>
  <c r="G671" i="7"/>
  <c r="D671" i="7"/>
  <c r="I639" i="7"/>
  <c r="K607" i="7"/>
  <c r="P627" i="7"/>
  <c r="P659" i="7"/>
  <c r="H639" i="7"/>
  <c r="F639" i="7"/>
  <c r="K285" i="7"/>
  <c r="C336" i="7"/>
  <c r="D336" i="7"/>
  <c r="E336" i="7"/>
  <c r="F336" i="7"/>
  <c r="G336" i="7"/>
  <c r="H336" i="7"/>
  <c r="I336" i="7"/>
  <c r="J336" i="7"/>
  <c r="C595" i="7"/>
  <c r="D595" i="7"/>
  <c r="D596" i="7" s="1"/>
  <c r="D581" i="7" s="1"/>
  <c r="D76" i="7" s="1"/>
  <c r="E595" i="7"/>
  <c r="E596" i="7" s="1"/>
  <c r="E581" i="7" s="1"/>
  <c r="E76" i="7" s="1"/>
  <c r="F595" i="7"/>
  <c r="F596" i="7" s="1"/>
  <c r="F581" i="7" s="1"/>
  <c r="F76" i="7" s="1"/>
  <c r="G595" i="7"/>
  <c r="G596" i="7" s="1"/>
  <c r="G581" i="7" s="1"/>
  <c r="G76" i="7" s="1"/>
  <c r="H595" i="7"/>
  <c r="H596" i="7" s="1"/>
  <c r="H581" i="7" s="1"/>
  <c r="H76" i="7" s="1"/>
  <c r="I595" i="7"/>
  <c r="I596" i="7" s="1"/>
  <c r="I581" i="7" s="1"/>
  <c r="I76" i="7" s="1"/>
  <c r="J595" i="7"/>
  <c r="J596" i="7" s="1"/>
  <c r="J581" i="7" s="1"/>
  <c r="J76" i="7" s="1"/>
  <c r="K595" i="7"/>
  <c r="K596" i="7" s="1"/>
  <c r="K581" i="7" s="1"/>
  <c r="K76" i="7" s="1"/>
  <c r="L595" i="7"/>
  <c r="M595" i="7"/>
  <c r="N595" i="7"/>
  <c r="O595" i="7"/>
  <c r="J607" i="7"/>
  <c r="C659" i="7"/>
  <c r="D659" i="7"/>
  <c r="D660" i="7" s="1"/>
  <c r="D645" i="7" s="1"/>
  <c r="D78" i="7" s="1"/>
  <c r="E659" i="7"/>
  <c r="E660" i="7" s="1"/>
  <c r="E645" i="7" s="1"/>
  <c r="E78" i="7" s="1"/>
  <c r="F659" i="7"/>
  <c r="F660" i="7" s="1"/>
  <c r="F645" i="7" s="1"/>
  <c r="F78" i="7" s="1"/>
  <c r="G659" i="7"/>
  <c r="G660" i="7" s="1"/>
  <c r="G645" i="7" s="1"/>
  <c r="G78" i="7" s="1"/>
  <c r="H659" i="7"/>
  <c r="H660" i="7" s="1"/>
  <c r="H645" i="7" s="1"/>
  <c r="H78" i="7" s="1"/>
  <c r="I659" i="7"/>
  <c r="I660" i="7" s="1"/>
  <c r="I645" i="7" s="1"/>
  <c r="I78" i="7" s="1"/>
  <c r="J659" i="7"/>
  <c r="J660" i="7" s="1"/>
  <c r="J645" i="7" s="1"/>
  <c r="J78" i="7" s="1"/>
  <c r="K659" i="7"/>
  <c r="K660" i="7" s="1"/>
  <c r="K645" i="7" s="1"/>
  <c r="K78" i="7" s="1"/>
  <c r="L659" i="7"/>
  <c r="M659" i="7"/>
  <c r="N659" i="7"/>
  <c r="O659" i="7"/>
  <c r="J671" i="7"/>
  <c r="C310" i="7"/>
  <c r="D310" i="7"/>
  <c r="F310" i="7"/>
  <c r="E310" i="7"/>
  <c r="G310" i="7"/>
  <c r="H310" i="7"/>
  <c r="I310" i="7"/>
  <c r="J310" i="7"/>
  <c r="C285" i="7"/>
  <c r="D285" i="7"/>
  <c r="E285" i="7"/>
  <c r="F285" i="7"/>
  <c r="G285" i="7"/>
  <c r="H285" i="7"/>
  <c r="I285" i="7"/>
  <c r="J285" i="7"/>
  <c r="C627" i="7"/>
  <c r="D627" i="7"/>
  <c r="D628" i="7" s="1"/>
  <c r="D613" i="7" s="1"/>
  <c r="D77" i="7" s="1"/>
  <c r="E627" i="7"/>
  <c r="E628" i="7" s="1"/>
  <c r="E613" i="7" s="1"/>
  <c r="E77" i="7" s="1"/>
  <c r="F627" i="7"/>
  <c r="F628" i="7" s="1"/>
  <c r="F613" i="7" s="1"/>
  <c r="F77" i="7" s="1"/>
  <c r="G627" i="7"/>
  <c r="G628" i="7" s="1"/>
  <c r="G613" i="7" s="1"/>
  <c r="G77" i="7" s="1"/>
  <c r="H627" i="7"/>
  <c r="H628" i="7" s="1"/>
  <c r="H613" i="7" s="1"/>
  <c r="H77" i="7" s="1"/>
  <c r="I627" i="7"/>
  <c r="I628" i="7" s="1"/>
  <c r="I613" i="7" s="1"/>
  <c r="I77" i="7" s="1"/>
  <c r="J627" i="7"/>
  <c r="J628" i="7" s="1"/>
  <c r="J613" i="7" s="1"/>
  <c r="J77" i="7" s="1"/>
  <c r="K627" i="7"/>
  <c r="K628" i="7" s="1"/>
  <c r="K613" i="7" s="1"/>
  <c r="K77" i="7" s="1"/>
  <c r="L627" i="7"/>
  <c r="M627" i="7"/>
  <c r="N627" i="7"/>
  <c r="J639" i="7"/>
  <c r="O627" i="7"/>
  <c r="Q651" i="7"/>
  <c r="Q650" i="7"/>
  <c r="Q659" i="7"/>
  <c r="Q657" i="7"/>
  <c r="Q655" i="7"/>
  <c r="Q653" i="7"/>
  <c r="Q656" i="7"/>
  <c r="Q626" i="7"/>
  <c r="Q624" i="7"/>
  <c r="Q658" i="7"/>
  <c r="Q652" i="7"/>
  <c r="Q654" i="7"/>
  <c r="Q627" i="7"/>
  <c r="Q625" i="7"/>
  <c r="Q623" i="7"/>
  <c r="Q621" i="7"/>
  <c r="Q619" i="7"/>
  <c r="Q595" i="7"/>
  <c r="Q593" i="7"/>
  <c r="Q618" i="7"/>
  <c r="Q591" i="7"/>
  <c r="Q589" i="7"/>
  <c r="Q587" i="7"/>
  <c r="Q620" i="7"/>
  <c r="Q594" i="7"/>
  <c r="Q592" i="7"/>
  <c r="Q590" i="7"/>
  <c r="Q588" i="7"/>
  <c r="Q586" i="7"/>
  <c r="Q622" i="7"/>
  <c r="Q527" i="7"/>
  <c r="Q33" i="7"/>
  <c r="Q29" i="7"/>
  <c r="Q535" i="7"/>
  <c r="Q531" i="7"/>
  <c r="Q523" i="7"/>
  <c r="Q26" i="7"/>
  <c r="Q40" i="7"/>
  <c r="Q19" i="7"/>
  <c r="R2" i="7"/>
  <c r="S552" i="7" s="1"/>
  <c r="L575" i="7"/>
  <c r="K438" i="7"/>
  <c r="K417" i="7"/>
  <c r="K466" i="7"/>
  <c r="K413" i="7"/>
  <c r="K442" i="7"/>
  <c r="K273" i="7"/>
  <c r="K414" i="7"/>
  <c r="L671" i="7"/>
  <c r="L670" i="7"/>
  <c r="L669" i="7"/>
  <c r="L668" i="7"/>
  <c r="L667" i="7"/>
  <c r="L666" i="7"/>
  <c r="L664" i="7"/>
  <c r="L336" i="7"/>
  <c r="L335" i="7"/>
  <c r="L334" i="7"/>
  <c r="L333" i="7"/>
  <c r="L332" i="7"/>
  <c r="L331" i="7"/>
  <c r="L330" i="7"/>
  <c r="L329" i="7"/>
  <c r="L639" i="7"/>
  <c r="L638" i="7"/>
  <c r="L637" i="7"/>
  <c r="L636" i="7"/>
  <c r="L635" i="7"/>
  <c r="L634" i="7"/>
  <c r="L633" i="7"/>
  <c r="L632" i="7"/>
  <c r="L631" i="7"/>
  <c r="L310" i="7"/>
  <c r="L309" i="7"/>
  <c r="L308" i="7"/>
  <c r="L307" i="7"/>
  <c r="L306" i="7"/>
  <c r="L305" i="7"/>
  <c r="L304" i="7"/>
  <c r="L303" i="7"/>
  <c r="L302" i="7"/>
  <c r="L607" i="7"/>
  <c r="L606" i="7"/>
  <c r="L605" i="7"/>
  <c r="L604" i="7"/>
  <c r="L603" i="7"/>
  <c r="L602" i="7"/>
  <c r="L601" i="7"/>
  <c r="L600" i="7"/>
  <c r="L599" i="7"/>
  <c r="L285" i="7"/>
  <c r="L284" i="7"/>
  <c r="L283" i="7"/>
  <c r="L282" i="7"/>
  <c r="L281" i="7"/>
  <c r="L280" i="7"/>
  <c r="L279" i="7"/>
  <c r="L278" i="7"/>
  <c r="L496" i="7"/>
  <c r="L490" i="7"/>
  <c r="L405" i="7"/>
  <c r="L392" i="7"/>
  <c r="L391" i="7"/>
  <c r="L390" i="7"/>
  <c r="L389" i="7"/>
  <c r="L388" i="7"/>
  <c r="L387" i="7"/>
  <c r="L259" i="7"/>
  <c r="L258" i="7"/>
  <c r="L257" i="7"/>
  <c r="L256" i="7"/>
  <c r="L255" i="7"/>
  <c r="L254" i="7"/>
  <c r="L272" i="7"/>
  <c r="L28" i="7"/>
  <c r="K416" i="7"/>
  <c r="K437" i="7"/>
  <c r="K441" i="7"/>
  <c r="K465" i="7"/>
  <c r="K469" i="7"/>
  <c r="K30" i="7"/>
  <c r="K277" i="7"/>
  <c r="K328" i="7"/>
  <c r="K412" i="7"/>
  <c r="K411" i="7"/>
  <c r="K415" i="7"/>
  <c r="K439" i="7"/>
  <c r="K443" i="7"/>
  <c r="K463" i="7"/>
  <c r="K467" i="7"/>
  <c r="K436" i="7"/>
  <c r="K440" i="7"/>
  <c r="K464" i="7"/>
  <c r="K468" i="7"/>
  <c r="K406" i="7"/>
  <c r="R38" i="7" l="1"/>
  <c r="R37" i="7"/>
  <c r="R36" i="7"/>
  <c r="R495" i="7"/>
  <c r="R489" i="7"/>
  <c r="D418" i="7"/>
  <c r="D444" i="7"/>
  <c r="H470" i="7"/>
  <c r="K444" i="7"/>
  <c r="G470" i="7"/>
  <c r="J418" i="7"/>
  <c r="J444" i="7"/>
  <c r="F470" i="7"/>
  <c r="I418" i="7"/>
  <c r="I444" i="7"/>
  <c r="E470" i="7"/>
  <c r="H418" i="7"/>
  <c r="H444" i="7"/>
  <c r="D470" i="7"/>
  <c r="G418" i="7"/>
  <c r="G444" i="7"/>
  <c r="C470" i="7"/>
  <c r="K470" i="7"/>
  <c r="C418" i="7"/>
  <c r="F418" i="7"/>
  <c r="E444" i="7"/>
  <c r="J470" i="7"/>
  <c r="K418" i="7"/>
  <c r="C444" i="7"/>
  <c r="E418" i="7"/>
  <c r="F444" i="7"/>
  <c r="I470" i="7"/>
  <c r="R22" i="7"/>
  <c r="R39" i="7" s="1"/>
  <c r="R131" i="7"/>
  <c r="L286" i="7"/>
  <c r="L337" i="7"/>
  <c r="L311" i="7"/>
  <c r="J79" i="7"/>
  <c r="H79" i="7"/>
  <c r="I79" i="7"/>
  <c r="D79" i="7"/>
  <c r="G79" i="7"/>
  <c r="C286" i="7"/>
  <c r="D286" i="7"/>
  <c r="E286" i="7"/>
  <c r="F286" i="7"/>
  <c r="G286" i="7"/>
  <c r="H286" i="7"/>
  <c r="I286" i="7"/>
  <c r="J286" i="7"/>
  <c r="K286" i="7"/>
  <c r="C596" i="7"/>
  <c r="C581" i="7" s="1"/>
  <c r="C76" i="7" s="1"/>
  <c r="C311" i="7"/>
  <c r="D311" i="7"/>
  <c r="E311" i="7"/>
  <c r="F311" i="7"/>
  <c r="G311" i="7"/>
  <c r="H311" i="7"/>
  <c r="I311" i="7"/>
  <c r="J311" i="7"/>
  <c r="K311" i="7"/>
  <c r="C628" i="7"/>
  <c r="C613" i="7" s="1"/>
  <c r="C77" i="7" s="1"/>
  <c r="F79" i="7"/>
  <c r="C337" i="7"/>
  <c r="D337" i="7"/>
  <c r="F337" i="7"/>
  <c r="E337" i="7"/>
  <c r="G337" i="7"/>
  <c r="H337" i="7"/>
  <c r="I337" i="7"/>
  <c r="J337" i="7"/>
  <c r="K337" i="7"/>
  <c r="C660" i="7"/>
  <c r="C645" i="7" s="1"/>
  <c r="C78" i="7" s="1"/>
  <c r="E79" i="7"/>
  <c r="R658" i="7"/>
  <c r="R656" i="7"/>
  <c r="R654" i="7"/>
  <c r="R652" i="7"/>
  <c r="R657" i="7"/>
  <c r="R653" i="7"/>
  <c r="R651" i="7"/>
  <c r="R627" i="7"/>
  <c r="R626" i="7"/>
  <c r="R625" i="7"/>
  <c r="R624" i="7"/>
  <c r="R623" i="7"/>
  <c r="R622" i="7"/>
  <c r="R621" i="7"/>
  <c r="R620" i="7"/>
  <c r="R619" i="7"/>
  <c r="R618" i="7"/>
  <c r="R595" i="7"/>
  <c r="R594" i="7"/>
  <c r="R593" i="7"/>
  <c r="R655" i="7"/>
  <c r="R650" i="7"/>
  <c r="R659" i="7"/>
  <c r="R592" i="7"/>
  <c r="R590" i="7"/>
  <c r="R588" i="7"/>
  <c r="R586" i="7"/>
  <c r="R591" i="7"/>
  <c r="R589" i="7"/>
  <c r="R587" i="7"/>
  <c r="R527" i="7"/>
  <c r="R33" i="7"/>
  <c r="R29" i="7"/>
  <c r="R535" i="7"/>
  <c r="R531" i="7"/>
  <c r="R523" i="7"/>
  <c r="R40" i="7"/>
  <c r="R26" i="7"/>
  <c r="R19" i="7"/>
  <c r="S2" i="7"/>
  <c r="T552" i="7" s="1"/>
  <c r="M575" i="7"/>
  <c r="M569" i="7"/>
  <c r="L328" i="7"/>
  <c r="L596" i="7"/>
  <c r="L581" i="7" s="1"/>
  <c r="L76" i="7" s="1"/>
  <c r="L660" i="7"/>
  <c r="L645" i="7" s="1"/>
  <c r="L78" i="7" s="1"/>
  <c r="L277" i="7"/>
  <c r="L30" i="7"/>
  <c r="L628" i="7"/>
  <c r="L613" i="7" s="1"/>
  <c r="L77" i="7" s="1"/>
  <c r="K462" i="7"/>
  <c r="L415" i="7"/>
  <c r="L273" i="7"/>
  <c r="L413" i="7"/>
  <c r="L414" i="7"/>
  <c r="L418" i="7"/>
  <c r="L438" i="7"/>
  <c r="L442" i="7"/>
  <c r="L466" i="7"/>
  <c r="L470" i="7"/>
  <c r="L439" i="7"/>
  <c r="L443" i="7"/>
  <c r="L463" i="7"/>
  <c r="L467" i="7"/>
  <c r="K410" i="7"/>
  <c r="M671" i="7"/>
  <c r="M670" i="7"/>
  <c r="M669" i="7"/>
  <c r="M668" i="7"/>
  <c r="M667" i="7"/>
  <c r="M666" i="7"/>
  <c r="M663" i="7"/>
  <c r="M337" i="7"/>
  <c r="M336" i="7"/>
  <c r="M335" i="7"/>
  <c r="M334" i="7"/>
  <c r="M333" i="7"/>
  <c r="M332" i="7"/>
  <c r="M331" i="7"/>
  <c r="M330" i="7"/>
  <c r="M329" i="7"/>
  <c r="M311" i="7"/>
  <c r="M310" i="7"/>
  <c r="M309" i="7"/>
  <c r="M308" i="7"/>
  <c r="M307" i="7"/>
  <c r="M306" i="7"/>
  <c r="M305" i="7"/>
  <c r="M639" i="7"/>
  <c r="M638" i="7"/>
  <c r="M637" i="7"/>
  <c r="M636" i="7"/>
  <c r="M635" i="7"/>
  <c r="M634" i="7"/>
  <c r="M633" i="7"/>
  <c r="M632" i="7"/>
  <c r="M631" i="7"/>
  <c r="M286" i="7"/>
  <c r="M285" i="7"/>
  <c r="M284" i="7"/>
  <c r="M283" i="7"/>
  <c r="M282" i="7"/>
  <c r="M281" i="7"/>
  <c r="M304" i="7"/>
  <c r="M303" i="7"/>
  <c r="M302" i="7"/>
  <c r="M607" i="7"/>
  <c r="M606" i="7"/>
  <c r="M605" i="7"/>
  <c r="M604" i="7"/>
  <c r="M603" i="7"/>
  <c r="M602" i="7"/>
  <c r="M601" i="7"/>
  <c r="M600" i="7"/>
  <c r="M599" i="7"/>
  <c r="M280" i="7"/>
  <c r="M279" i="7"/>
  <c r="M278" i="7"/>
  <c r="M277" i="7"/>
  <c r="M496" i="7"/>
  <c r="M490" i="7"/>
  <c r="M392" i="7"/>
  <c r="M391" i="7"/>
  <c r="M390" i="7"/>
  <c r="M389" i="7"/>
  <c r="M388" i="7"/>
  <c r="M387" i="7"/>
  <c r="M405" i="7"/>
  <c r="M272" i="7"/>
  <c r="M259" i="7"/>
  <c r="M258" i="7"/>
  <c r="M257" i="7"/>
  <c r="M256" i="7"/>
  <c r="M255" i="7"/>
  <c r="M254" i="7"/>
  <c r="M28" i="7"/>
  <c r="L411" i="7"/>
  <c r="L417" i="7"/>
  <c r="L412" i="7"/>
  <c r="L416" i="7"/>
  <c r="L436" i="7"/>
  <c r="L440" i="7"/>
  <c r="L444" i="7"/>
  <c r="L464" i="7"/>
  <c r="L468" i="7"/>
  <c r="L406" i="7"/>
  <c r="L437" i="7"/>
  <c r="L441" i="7"/>
  <c r="L465" i="7"/>
  <c r="L469" i="7"/>
  <c r="K79" i="7"/>
  <c r="S37" i="7" l="1"/>
  <c r="S36" i="7"/>
  <c r="S38" i="7"/>
  <c r="S489" i="7"/>
  <c r="S495" i="7"/>
  <c r="H419" i="7"/>
  <c r="J471" i="7"/>
  <c r="E445" i="7"/>
  <c r="G419" i="7"/>
  <c r="L410" i="7"/>
  <c r="I471" i="7"/>
  <c r="D445" i="7"/>
  <c r="F419" i="7"/>
  <c r="F445" i="7"/>
  <c r="L462" i="7"/>
  <c r="H471" i="7"/>
  <c r="K445" i="7"/>
  <c r="C445" i="7"/>
  <c r="E419" i="7"/>
  <c r="L445" i="7"/>
  <c r="G471" i="7"/>
  <c r="J445" i="7"/>
  <c r="D419" i="7"/>
  <c r="L471" i="7"/>
  <c r="C471" i="7"/>
  <c r="E471" i="7"/>
  <c r="I445" i="7"/>
  <c r="K419" i="7"/>
  <c r="C419" i="7"/>
  <c r="L419" i="7"/>
  <c r="K471" i="7"/>
  <c r="F471" i="7"/>
  <c r="H445" i="7"/>
  <c r="J419" i="7"/>
  <c r="D471" i="7"/>
  <c r="G445" i="7"/>
  <c r="I419" i="7"/>
  <c r="S22" i="7"/>
  <c r="S39" i="7" s="1"/>
  <c r="S131" i="7"/>
  <c r="C79" i="7"/>
  <c r="S659" i="7"/>
  <c r="S658" i="7"/>
  <c r="S657" i="7"/>
  <c r="S656" i="7"/>
  <c r="S655" i="7"/>
  <c r="S654" i="7"/>
  <c r="S653" i="7"/>
  <c r="S652" i="7"/>
  <c r="S622" i="7"/>
  <c r="S651" i="7"/>
  <c r="S627" i="7"/>
  <c r="S625" i="7"/>
  <c r="S623" i="7"/>
  <c r="S621" i="7"/>
  <c r="S650" i="7"/>
  <c r="S626" i="7"/>
  <c r="S624" i="7"/>
  <c r="S620" i="7"/>
  <c r="S618" i="7"/>
  <c r="S593" i="7"/>
  <c r="S592" i="7"/>
  <c r="S590" i="7"/>
  <c r="S588" i="7"/>
  <c r="S586" i="7"/>
  <c r="S619" i="7"/>
  <c r="S594" i="7"/>
  <c r="S591" i="7"/>
  <c r="S589" i="7"/>
  <c r="S587" i="7"/>
  <c r="S595" i="7"/>
  <c r="S535" i="7"/>
  <c r="S531" i="7"/>
  <c r="S523" i="7"/>
  <c r="S527" i="7"/>
  <c r="S33" i="7"/>
  <c r="S29" i="7"/>
  <c r="S26" i="7"/>
  <c r="S19" i="7"/>
  <c r="S40" i="7"/>
  <c r="T2" i="7"/>
  <c r="U552" i="7" s="1"/>
  <c r="N575" i="7"/>
  <c r="M328" i="7"/>
  <c r="L79" i="7"/>
  <c r="M660" i="7"/>
  <c r="M645" i="7" s="1"/>
  <c r="M78" i="7" s="1"/>
  <c r="M30" i="7"/>
  <c r="M411" i="7"/>
  <c r="M440" i="7"/>
  <c r="M444" i="7"/>
  <c r="M463" i="7"/>
  <c r="M418" i="7"/>
  <c r="M467" i="7"/>
  <c r="M471" i="7"/>
  <c r="M414" i="7"/>
  <c r="M416" i="7"/>
  <c r="M413" i="7"/>
  <c r="M417" i="7"/>
  <c r="M437" i="7"/>
  <c r="M441" i="7"/>
  <c r="M445" i="7"/>
  <c r="M465" i="7"/>
  <c r="M469" i="7"/>
  <c r="M438" i="7"/>
  <c r="M442" i="7"/>
  <c r="M466" i="7"/>
  <c r="M470" i="7"/>
  <c r="N671" i="7"/>
  <c r="N670" i="7"/>
  <c r="N669" i="7"/>
  <c r="N668" i="7"/>
  <c r="N667" i="7"/>
  <c r="N666" i="7"/>
  <c r="N663" i="7"/>
  <c r="N337" i="7"/>
  <c r="N336" i="7"/>
  <c r="N335" i="7"/>
  <c r="N334" i="7"/>
  <c r="N333" i="7"/>
  <c r="N332" i="7"/>
  <c r="N331" i="7"/>
  <c r="N330" i="7"/>
  <c r="N329" i="7"/>
  <c r="N328" i="7"/>
  <c r="N639" i="7"/>
  <c r="N638" i="7"/>
  <c r="N637" i="7"/>
  <c r="N636" i="7"/>
  <c r="N635" i="7"/>
  <c r="N634" i="7"/>
  <c r="N633" i="7"/>
  <c r="N632" i="7"/>
  <c r="N631" i="7"/>
  <c r="N311" i="7"/>
  <c r="N310" i="7"/>
  <c r="N309" i="7"/>
  <c r="N308" i="7"/>
  <c r="N307" i="7"/>
  <c r="N306" i="7"/>
  <c r="N305" i="7"/>
  <c r="N304" i="7"/>
  <c r="N303" i="7"/>
  <c r="N302" i="7"/>
  <c r="N607" i="7"/>
  <c r="N606" i="7"/>
  <c r="N605" i="7"/>
  <c r="N604" i="7"/>
  <c r="N603" i="7"/>
  <c r="N602" i="7"/>
  <c r="N601" i="7"/>
  <c r="N600" i="7"/>
  <c r="N599" i="7"/>
  <c r="N286" i="7"/>
  <c r="N285" i="7"/>
  <c r="N284" i="7"/>
  <c r="N283" i="7"/>
  <c r="N282" i="7"/>
  <c r="N281" i="7"/>
  <c r="N280" i="7"/>
  <c r="N279" i="7"/>
  <c r="N278" i="7"/>
  <c r="N277" i="7"/>
  <c r="N496" i="7"/>
  <c r="N490" i="7"/>
  <c r="N405" i="7"/>
  <c r="N392" i="7"/>
  <c r="N391" i="7"/>
  <c r="N390" i="7"/>
  <c r="N389" i="7"/>
  <c r="N388" i="7"/>
  <c r="N387" i="7"/>
  <c r="N259" i="7"/>
  <c r="N258" i="7"/>
  <c r="N257" i="7"/>
  <c r="N256" i="7"/>
  <c r="N255" i="7"/>
  <c r="N254" i="7"/>
  <c r="N272" i="7"/>
  <c r="N28" i="7"/>
  <c r="M273" i="7"/>
  <c r="M410" i="7"/>
  <c r="M412" i="7"/>
  <c r="M415" i="7"/>
  <c r="M419" i="7"/>
  <c r="M439" i="7"/>
  <c r="M443" i="7"/>
  <c r="M436" i="7"/>
  <c r="M464" i="7"/>
  <c r="M468" i="7"/>
  <c r="M406" i="7"/>
  <c r="M596" i="7"/>
  <c r="M581" i="7" s="1"/>
  <c r="M76" i="7" s="1"/>
  <c r="M628" i="7"/>
  <c r="M613" i="7" s="1"/>
  <c r="M77" i="7" s="1"/>
  <c r="T38" i="7" l="1"/>
  <c r="T37" i="7"/>
  <c r="T36" i="7"/>
  <c r="T495" i="7"/>
  <c r="T489" i="7"/>
  <c r="M462" i="7"/>
  <c r="T22" i="7"/>
  <c r="T39" i="7" s="1"/>
  <c r="T131" i="7"/>
  <c r="T658" i="7"/>
  <c r="T656" i="7"/>
  <c r="T654" i="7"/>
  <c r="T652" i="7"/>
  <c r="T650" i="7"/>
  <c r="T651" i="7"/>
  <c r="T657" i="7"/>
  <c r="T627" i="7"/>
  <c r="T625" i="7"/>
  <c r="T623" i="7"/>
  <c r="T659" i="7"/>
  <c r="T653" i="7"/>
  <c r="T655" i="7"/>
  <c r="T626" i="7"/>
  <c r="T624" i="7"/>
  <c r="T622" i="7"/>
  <c r="T620" i="7"/>
  <c r="T618" i="7"/>
  <c r="T594" i="7"/>
  <c r="T592" i="7"/>
  <c r="T591" i="7"/>
  <c r="T590" i="7"/>
  <c r="T589" i="7"/>
  <c r="T588" i="7"/>
  <c r="T587" i="7"/>
  <c r="T586" i="7"/>
  <c r="T619" i="7"/>
  <c r="T621" i="7"/>
  <c r="T595" i="7"/>
  <c r="T593" i="7"/>
  <c r="T527" i="7"/>
  <c r="T33" i="7"/>
  <c r="T29" i="7"/>
  <c r="T535" i="7"/>
  <c r="T531" i="7"/>
  <c r="T523" i="7"/>
  <c r="T19" i="7"/>
  <c r="T40" i="7"/>
  <c r="T26" i="7"/>
  <c r="U2" i="7"/>
  <c r="U556" i="7" s="1"/>
  <c r="O575" i="7"/>
  <c r="N439" i="7"/>
  <c r="N415" i="7"/>
  <c r="N417" i="7"/>
  <c r="N463" i="7"/>
  <c r="N467" i="7"/>
  <c r="N471" i="7"/>
  <c r="N443" i="7"/>
  <c r="N413" i="7"/>
  <c r="N273" i="7"/>
  <c r="N411" i="7"/>
  <c r="N419" i="7"/>
  <c r="N412" i="7"/>
  <c r="N416" i="7"/>
  <c r="N436" i="7"/>
  <c r="N440" i="7"/>
  <c r="N444" i="7"/>
  <c r="N464" i="7"/>
  <c r="N468" i="7"/>
  <c r="N406" i="7"/>
  <c r="N437" i="7"/>
  <c r="N441" i="7"/>
  <c r="N445" i="7"/>
  <c r="N465" i="7"/>
  <c r="N469" i="7"/>
  <c r="O671" i="7"/>
  <c r="O670" i="7"/>
  <c r="O669" i="7"/>
  <c r="O668" i="7"/>
  <c r="O667" i="7"/>
  <c r="O665" i="7"/>
  <c r="O337" i="7"/>
  <c r="O336" i="7"/>
  <c r="O335" i="7"/>
  <c r="O334" i="7"/>
  <c r="O333" i="7"/>
  <c r="O332" i="7"/>
  <c r="O331" i="7"/>
  <c r="O330" i="7"/>
  <c r="O663" i="7"/>
  <c r="O328" i="7"/>
  <c r="O311" i="7"/>
  <c r="O310" i="7"/>
  <c r="O309" i="7"/>
  <c r="O308" i="7"/>
  <c r="O307" i="7"/>
  <c r="O306" i="7"/>
  <c r="O305" i="7"/>
  <c r="O329" i="7"/>
  <c r="O639" i="7"/>
  <c r="O638" i="7"/>
  <c r="O637" i="7"/>
  <c r="O636" i="7"/>
  <c r="O635" i="7"/>
  <c r="O634" i="7"/>
  <c r="O633" i="7"/>
  <c r="O632" i="7"/>
  <c r="O631" i="7"/>
  <c r="O286" i="7"/>
  <c r="O285" i="7"/>
  <c r="O284" i="7"/>
  <c r="O283" i="7"/>
  <c r="O282" i="7"/>
  <c r="O281" i="7"/>
  <c r="O304" i="7"/>
  <c r="O303" i="7"/>
  <c r="O302" i="7"/>
  <c r="O607" i="7"/>
  <c r="O606" i="7"/>
  <c r="O605" i="7"/>
  <c r="O604" i="7"/>
  <c r="O603" i="7"/>
  <c r="O602" i="7"/>
  <c r="O601" i="7"/>
  <c r="O600" i="7"/>
  <c r="O598" i="7"/>
  <c r="O279" i="7"/>
  <c r="O280" i="7"/>
  <c r="O278" i="7"/>
  <c r="O496" i="7"/>
  <c r="O490" i="7"/>
  <c r="O392" i="7"/>
  <c r="O391" i="7"/>
  <c r="O390" i="7"/>
  <c r="O389" i="7"/>
  <c r="O388" i="7"/>
  <c r="O387" i="7"/>
  <c r="O405" i="7"/>
  <c r="O272" i="7"/>
  <c r="O259" i="7"/>
  <c r="O258" i="7"/>
  <c r="O257" i="7"/>
  <c r="O256" i="7"/>
  <c r="O255" i="7"/>
  <c r="O254" i="7"/>
  <c r="O28" i="7"/>
  <c r="N410" i="7"/>
  <c r="N414" i="7"/>
  <c r="N418" i="7"/>
  <c r="N438" i="7"/>
  <c r="N442" i="7"/>
  <c r="N462" i="7"/>
  <c r="N466" i="7"/>
  <c r="N470" i="7"/>
  <c r="M79" i="7"/>
  <c r="N30" i="7"/>
  <c r="N596" i="7"/>
  <c r="N581" i="7" s="1"/>
  <c r="N76" i="7" s="1"/>
  <c r="N628" i="7"/>
  <c r="N613" i="7" s="1"/>
  <c r="N77" i="7" s="1"/>
  <c r="N660" i="7"/>
  <c r="N645" i="7" s="1"/>
  <c r="N78" i="7" s="1"/>
  <c r="V552" i="7" l="1"/>
  <c r="U563" i="7"/>
  <c r="U560" i="7" s="1"/>
  <c r="U544" i="7"/>
  <c r="U561" i="7"/>
  <c r="U38" i="7"/>
  <c r="U37" i="7"/>
  <c r="U36" i="7"/>
  <c r="U495" i="7"/>
  <c r="U489" i="7"/>
  <c r="U22" i="7"/>
  <c r="U39" i="7" s="1"/>
  <c r="U131" i="7"/>
  <c r="U659" i="7"/>
  <c r="U657" i="7"/>
  <c r="U655" i="7"/>
  <c r="U653" i="7"/>
  <c r="U651" i="7"/>
  <c r="U650" i="7"/>
  <c r="U627" i="7"/>
  <c r="U658" i="7"/>
  <c r="U654" i="7"/>
  <c r="U656" i="7"/>
  <c r="U652" i="7"/>
  <c r="U626" i="7"/>
  <c r="U624" i="7"/>
  <c r="U622" i="7"/>
  <c r="U625" i="7"/>
  <c r="U623" i="7"/>
  <c r="U621" i="7"/>
  <c r="U619" i="7"/>
  <c r="U595" i="7"/>
  <c r="U594" i="7"/>
  <c r="U620" i="7"/>
  <c r="U591" i="7"/>
  <c r="U589" i="7"/>
  <c r="U587" i="7"/>
  <c r="U593" i="7"/>
  <c r="U618" i="7"/>
  <c r="U592" i="7"/>
  <c r="U590" i="7"/>
  <c r="U588" i="7"/>
  <c r="U586" i="7"/>
  <c r="U527" i="7"/>
  <c r="U33" i="7"/>
  <c r="U29" i="7"/>
  <c r="U535" i="7"/>
  <c r="U531" i="7"/>
  <c r="U523" i="7"/>
  <c r="U40" i="7"/>
  <c r="U26" i="7"/>
  <c r="U19" i="7"/>
  <c r="V2" i="7"/>
  <c r="V556" i="7" s="1"/>
  <c r="P575" i="7"/>
  <c r="P569" i="7"/>
  <c r="O30" i="7"/>
  <c r="O596" i="7"/>
  <c r="O581" i="7" s="1"/>
  <c r="O76" i="7" s="1"/>
  <c r="O628" i="7"/>
  <c r="O613" i="7" s="1"/>
  <c r="O77" i="7" s="1"/>
  <c r="O438" i="7"/>
  <c r="O417" i="7"/>
  <c r="O466" i="7"/>
  <c r="O413" i="7"/>
  <c r="O441" i="7"/>
  <c r="P671" i="7"/>
  <c r="P670" i="7"/>
  <c r="P669" i="7"/>
  <c r="P668" i="7"/>
  <c r="P667" i="7"/>
  <c r="P665" i="7"/>
  <c r="P663" i="7"/>
  <c r="P337" i="7"/>
  <c r="P336" i="7"/>
  <c r="P335" i="7"/>
  <c r="P334" i="7"/>
  <c r="P333" i="7"/>
  <c r="P332" i="7"/>
  <c r="P331" i="7"/>
  <c r="P330" i="7"/>
  <c r="P329" i="7"/>
  <c r="P328" i="7"/>
  <c r="P639" i="7"/>
  <c r="P638" i="7"/>
  <c r="P637" i="7"/>
  <c r="P636" i="7"/>
  <c r="P635" i="7"/>
  <c r="P634" i="7"/>
  <c r="P633" i="7"/>
  <c r="P632" i="7"/>
  <c r="P631" i="7"/>
  <c r="P311" i="7"/>
  <c r="P310" i="7"/>
  <c r="P309" i="7"/>
  <c r="P308" i="7"/>
  <c r="P307" i="7"/>
  <c r="P306" i="7"/>
  <c r="P305" i="7"/>
  <c r="P304" i="7"/>
  <c r="P303" i="7"/>
  <c r="P302" i="7"/>
  <c r="P607" i="7"/>
  <c r="P606" i="7"/>
  <c r="P605" i="7"/>
  <c r="P604" i="7"/>
  <c r="P603" i="7"/>
  <c r="P602" i="7"/>
  <c r="P601" i="7"/>
  <c r="P600" i="7"/>
  <c r="P598" i="7"/>
  <c r="P286" i="7"/>
  <c r="P285" i="7"/>
  <c r="P284" i="7"/>
  <c r="P283" i="7"/>
  <c r="P282" i="7"/>
  <c r="P281" i="7"/>
  <c r="P280" i="7"/>
  <c r="P279" i="7"/>
  <c r="P278" i="7"/>
  <c r="P496" i="7"/>
  <c r="P490" i="7"/>
  <c r="P405" i="7"/>
  <c r="P392" i="7"/>
  <c r="P391" i="7"/>
  <c r="P390" i="7"/>
  <c r="P389" i="7"/>
  <c r="P388" i="7"/>
  <c r="P387" i="7"/>
  <c r="P259" i="7"/>
  <c r="P258" i="7"/>
  <c r="P257" i="7"/>
  <c r="P256" i="7"/>
  <c r="P255" i="7"/>
  <c r="P254" i="7"/>
  <c r="P272" i="7"/>
  <c r="P28" i="7"/>
  <c r="O414" i="7"/>
  <c r="O415" i="7"/>
  <c r="O439" i="7"/>
  <c r="O463" i="7"/>
  <c r="O467" i="7"/>
  <c r="O471" i="7"/>
  <c r="O440" i="7"/>
  <c r="O444" i="7"/>
  <c r="O468" i="7"/>
  <c r="O406" i="7"/>
  <c r="O416" i="7"/>
  <c r="O418" i="7"/>
  <c r="O437" i="7"/>
  <c r="O445" i="7"/>
  <c r="O465" i="7"/>
  <c r="O469" i="7"/>
  <c r="O442" i="7"/>
  <c r="O462" i="7"/>
  <c r="O470" i="7"/>
  <c r="N79" i="7"/>
  <c r="O277" i="7"/>
  <c r="O660" i="7"/>
  <c r="O645" i="7" s="1"/>
  <c r="O78" i="7" s="1"/>
  <c r="O273" i="7"/>
  <c r="O412" i="7"/>
  <c r="O411" i="7"/>
  <c r="O419" i="7"/>
  <c r="O443" i="7"/>
  <c r="O436" i="7"/>
  <c r="O464" i="7"/>
  <c r="W552" i="7" l="1"/>
  <c r="U543" i="7"/>
  <c r="U545" i="7" s="1"/>
  <c r="V563" i="7"/>
  <c r="V560" i="7" s="1"/>
  <c r="V544" i="7"/>
  <c r="V561" i="7"/>
  <c r="V38" i="7"/>
  <c r="V37" i="7"/>
  <c r="V36" i="7"/>
  <c r="V495" i="7"/>
  <c r="V489" i="7"/>
  <c r="V22" i="7"/>
  <c r="V39" i="7" s="1"/>
  <c r="V131" i="7"/>
  <c r="V659" i="7"/>
  <c r="V657" i="7"/>
  <c r="V655" i="7"/>
  <c r="V653" i="7"/>
  <c r="V626" i="7"/>
  <c r="V625" i="7"/>
  <c r="V624" i="7"/>
  <c r="V623" i="7"/>
  <c r="V622" i="7"/>
  <c r="V621" i="7"/>
  <c r="V620" i="7"/>
  <c r="V619" i="7"/>
  <c r="V618" i="7"/>
  <c r="V595" i="7"/>
  <c r="V594" i="7"/>
  <c r="V593" i="7"/>
  <c r="V652" i="7"/>
  <c r="V627" i="7"/>
  <c r="V658" i="7"/>
  <c r="V654" i="7"/>
  <c r="V650" i="7"/>
  <c r="V656" i="7"/>
  <c r="V651" i="7"/>
  <c r="V591" i="7"/>
  <c r="V589" i="7"/>
  <c r="V587" i="7"/>
  <c r="V592" i="7"/>
  <c r="V590" i="7"/>
  <c r="V588" i="7"/>
  <c r="V586" i="7"/>
  <c r="V527" i="7"/>
  <c r="V33" i="7"/>
  <c r="V29" i="7"/>
  <c r="V535" i="7"/>
  <c r="V531" i="7"/>
  <c r="V523" i="7"/>
  <c r="V40" i="7"/>
  <c r="V26" i="7"/>
  <c r="V19" i="7"/>
  <c r="W2" i="7"/>
  <c r="W556" i="7" s="1"/>
  <c r="Q575" i="7"/>
  <c r="O79" i="7"/>
  <c r="O410" i="7"/>
  <c r="P415" i="7"/>
  <c r="P273" i="7"/>
  <c r="P413" i="7"/>
  <c r="P414" i="7"/>
  <c r="P418" i="7"/>
  <c r="P438" i="7"/>
  <c r="P442" i="7"/>
  <c r="P462" i="7"/>
  <c r="P466" i="7"/>
  <c r="P470" i="7"/>
  <c r="P439" i="7"/>
  <c r="P443" i="7"/>
  <c r="P463" i="7"/>
  <c r="P467" i="7"/>
  <c r="P471" i="7"/>
  <c r="P30" i="7"/>
  <c r="P277" i="7"/>
  <c r="P596" i="7"/>
  <c r="P581" i="7" s="1"/>
  <c r="P76" i="7" s="1"/>
  <c r="P628" i="7"/>
  <c r="P613" i="7" s="1"/>
  <c r="P77" i="7" s="1"/>
  <c r="P660" i="7"/>
  <c r="P645" i="7" s="1"/>
  <c r="P78" i="7" s="1"/>
  <c r="Q671" i="7"/>
  <c r="Q670" i="7"/>
  <c r="Q669" i="7"/>
  <c r="Q668" i="7"/>
  <c r="Q667" i="7"/>
  <c r="Q665" i="7"/>
  <c r="Q663" i="7"/>
  <c r="Q337" i="7"/>
  <c r="Q336" i="7"/>
  <c r="Q335" i="7"/>
  <c r="Q334" i="7"/>
  <c r="Q333" i="7"/>
  <c r="Q332" i="7"/>
  <c r="Q331" i="7"/>
  <c r="Q330" i="7"/>
  <c r="Q329" i="7"/>
  <c r="Q311" i="7"/>
  <c r="Q310" i="7"/>
  <c r="Q309" i="7"/>
  <c r="Q308" i="7"/>
  <c r="Q307" i="7"/>
  <c r="Q306" i="7"/>
  <c r="Q305" i="7"/>
  <c r="Q328" i="7"/>
  <c r="Q639" i="7"/>
  <c r="Q638" i="7"/>
  <c r="Q637" i="7"/>
  <c r="Q636" i="7"/>
  <c r="Q635" i="7"/>
  <c r="Q634" i="7"/>
  <c r="Q633" i="7"/>
  <c r="Q632" i="7"/>
  <c r="Q631" i="7"/>
  <c r="Q304" i="7"/>
  <c r="Q286" i="7"/>
  <c r="Q285" i="7"/>
  <c r="Q284" i="7"/>
  <c r="Q283" i="7"/>
  <c r="Q282" i="7"/>
  <c r="Q281" i="7"/>
  <c r="Q303" i="7"/>
  <c r="Q607" i="7"/>
  <c r="Q606" i="7"/>
  <c r="Q605" i="7"/>
  <c r="Q604" i="7"/>
  <c r="Q603" i="7"/>
  <c r="Q602" i="7"/>
  <c r="Q601" i="7"/>
  <c r="Q600" i="7"/>
  <c r="Q598" i="7"/>
  <c r="Q280" i="7"/>
  <c r="Q279" i="7"/>
  <c r="Q278" i="7"/>
  <c r="Q496" i="7"/>
  <c r="Q490" i="7"/>
  <c r="Q392" i="7"/>
  <c r="Q391" i="7"/>
  <c r="Q390" i="7"/>
  <c r="Q389" i="7"/>
  <c r="Q388" i="7"/>
  <c r="Q387" i="7"/>
  <c r="Q405" i="7"/>
  <c r="Q272" i="7"/>
  <c r="Q259" i="7"/>
  <c r="Q258" i="7"/>
  <c r="Q257" i="7"/>
  <c r="Q256" i="7"/>
  <c r="Q255" i="7"/>
  <c r="Q254" i="7"/>
  <c r="Q28" i="7"/>
  <c r="P411" i="7"/>
  <c r="P419" i="7"/>
  <c r="P417" i="7"/>
  <c r="P412" i="7"/>
  <c r="P416" i="7"/>
  <c r="P436" i="7"/>
  <c r="P440" i="7"/>
  <c r="P444" i="7"/>
  <c r="P464" i="7"/>
  <c r="P468" i="7"/>
  <c r="P406" i="7"/>
  <c r="P437" i="7"/>
  <c r="P441" i="7"/>
  <c r="P445" i="7"/>
  <c r="P465" i="7"/>
  <c r="P469" i="7"/>
  <c r="X552" i="7" l="1"/>
  <c r="V543" i="7"/>
  <c r="V545" i="7" s="1"/>
  <c r="W563" i="7"/>
  <c r="W560" i="7" s="1"/>
  <c r="W544" i="7"/>
  <c r="W561" i="7"/>
  <c r="W38" i="7"/>
  <c r="W37" i="7"/>
  <c r="W36" i="7"/>
  <c r="W495" i="7"/>
  <c r="W489" i="7"/>
  <c r="W131" i="7"/>
  <c r="W22" i="7"/>
  <c r="W39" i="7" s="1"/>
  <c r="W659" i="7"/>
  <c r="W658" i="7"/>
  <c r="W657" i="7"/>
  <c r="W656" i="7"/>
  <c r="W655" i="7"/>
  <c r="W654" i="7"/>
  <c r="W653" i="7"/>
  <c r="W652" i="7"/>
  <c r="W651" i="7"/>
  <c r="W627" i="7"/>
  <c r="W650" i="7"/>
  <c r="W626" i="7"/>
  <c r="W624" i="7"/>
  <c r="W625" i="7"/>
  <c r="W623" i="7"/>
  <c r="W621" i="7"/>
  <c r="W619" i="7"/>
  <c r="W595" i="7"/>
  <c r="W593" i="7"/>
  <c r="W620" i="7"/>
  <c r="W592" i="7"/>
  <c r="W590" i="7"/>
  <c r="W588" i="7"/>
  <c r="W586" i="7"/>
  <c r="W622" i="7"/>
  <c r="W618" i="7"/>
  <c r="W594" i="7"/>
  <c r="W591" i="7"/>
  <c r="W589" i="7"/>
  <c r="W587" i="7"/>
  <c r="W535" i="7"/>
  <c r="W531" i="7"/>
  <c r="W523" i="7"/>
  <c r="W527" i="7"/>
  <c r="W33" i="7"/>
  <c r="W29" i="7"/>
  <c r="W26" i="7"/>
  <c r="W19" i="7"/>
  <c r="W40" i="7"/>
  <c r="X2" i="7"/>
  <c r="X556" i="7" s="1"/>
  <c r="R575" i="7"/>
  <c r="R569" i="7"/>
  <c r="Q277" i="7"/>
  <c r="Q628" i="7"/>
  <c r="Q613" i="7" s="1"/>
  <c r="Q77" i="7" s="1"/>
  <c r="Q30" i="7"/>
  <c r="Q302" i="7"/>
  <c r="Q596" i="7"/>
  <c r="Q581" i="7" s="1"/>
  <c r="Q76" i="7" s="1"/>
  <c r="Q414" i="7"/>
  <c r="Q416" i="7"/>
  <c r="Q413" i="7"/>
  <c r="Q417" i="7"/>
  <c r="Q437" i="7"/>
  <c r="Q441" i="7"/>
  <c r="Q445" i="7"/>
  <c r="Q465" i="7"/>
  <c r="Q469" i="7"/>
  <c r="Q438" i="7"/>
  <c r="Q442" i="7"/>
  <c r="Q462" i="7"/>
  <c r="Q466" i="7"/>
  <c r="Q470" i="7"/>
  <c r="P410" i="7"/>
  <c r="Q660" i="7"/>
  <c r="Q645" i="7" s="1"/>
  <c r="Q78" i="7" s="1"/>
  <c r="P79" i="7"/>
  <c r="R671" i="7"/>
  <c r="R670" i="7"/>
  <c r="R669" i="7"/>
  <c r="R668" i="7"/>
  <c r="R666" i="7"/>
  <c r="R664" i="7"/>
  <c r="R663" i="7"/>
  <c r="R337" i="7"/>
  <c r="R336" i="7"/>
  <c r="R335" i="7"/>
  <c r="R334" i="7"/>
  <c r="R333" i="7"/>
  <c r="R332" i="7"/>
  <c r="R331" i="7"/>
  <c r="R330" i="7"/>
  <c r="R329" i="7"/>
  <c r="R328" i="7"/>
  <c r="R639" i="7"/>
  <c r="R638" i="7"/>
  <c r="R637" i="7"/>
  <c r="R636" i="7"/>
  <c r="R635" i="7"/>
  <c r="R634" i="7"/>
  <c r="R633" i="7"/>
  <c r="R632" i="7"/>
  <c r="R630" i="7"/>
  <c r="R311" i="7"/>
  <c r="R310" i="7"/>
  <c r="R309" i="7"/>
  <c r="R308" i="7"/>
  <c r="R307" i="7"/>
  <c r="R306" i="7"/>
  <c r="R305" i="7"/>
  <c r="R304" i="7"/>
  <c r="R303" i="7"/>
  <c r="R302" i="7"/>
  <c r="R607" i="7"/>
  <c r="R606" i="7"/>
  <c r="R605" i="7"/>
  <c r="R604" i="7"/>
  <c r="R603" i="7"/>
  <c r="R602" i="7"/>
  <c r="R601" i="7"/>
  <c r="R600" i="7"/>
  <c r="R598" i="7"/>
  <c r="R286" i="7"/>
  <c r="R285" i="7"/>
  <c r="R284" i="7"/>
  <c r="R283" i="7"/>
  <c r="R282" i="7"/>
  <c r="R281" i="7"/>
  <c r="R280" i="7"/>
  <c r="R279" i="7"/>
  <c r="R278" i="7"/>
  <c r="R496" i="7"/>
  <c r="R490" i="7"/>
  <c r="R405" i="7"/>
  <c r="R392" i="7"/>
  <c r="R391" i="7"/>
  <c r="R390" i="7"/>
  <c r="R389" i="7"/>
  <c r="R388" i="7"/>
  <c r="R387" i="7"/>
  <c r="R259" i="7"/>
  <c r="R258" i="7"/>
  <c r="R257" i="7"/>
  <c r="R256" i="7"/>
  <c r="R255" i="7"/>
  <c r="R254" i="7"/>
  <c r="R272" i="7"/>
  <c r="R28" i="7"/>
  <c r="Q273" i="7"/>
  <c r="Q418" i="7"/>
  <c r="Q412" i="7"/>
  <c r="Q411" i="7"/>
  <c r="Q415" i="7"/>
  <c r="Q419" i="7"/>
  <c r="Q439" i="7"/>
  <c r="Q443" i="7"/>
  <c r="Q463" i="7"/>
  <c r="Q467" i="7"/>
  <c r="Q471" i="7"/>
  <c r="Q440" i="7"/>
  <c r="Q444" i="7"/>
  <c r="Q464" i="7"/>
  <c r="Q468" i="7"/>
  <c r="Q406" i="7"/>
  <c r="Y552" i="7" l="1"/>
  <c r="W543" i="7"/>
  <c r="W545" i="7" s="1"/>
  <c r="X563" i="7"/>
  <c r="X560" i="7" s="1"/>
  <c r="X544" i="7"/>
  <c r="X561" i="7"/>
  <c r="X38" i="7"/>
  <c r="X37" i="7"/>
  <c r="X36" i="7"/>
  <c r="X495" i="7"/>
  <c r="X489" i="7"/>
  <c r="Q436" i="7"/>
  <c r="Q410" i="7"/>
  <c r="X22" i="7"/>
  <c r="X39" i="7" s="1"/>
  <c r="X131" i="7"/>
  <c r="X658" i="7"/>
  <c r="X656" i="7"/>
  <c r="X654" i="7"/>
  <c r="X652" i="7"/>
  <c r="X659" i="7"/>
  <c r="X655" i="7"/>
  <c r="X651" i="7"/>
  <c r="X657" i="7"/>
  <c r="X650" i="7"/>
  <c r="X626" i="7"/>
  <c r="X624" i="7"/>
  <c r="X620" i="7"/>
  <c r="X653" i="7"/>
  <c r="X625" i="7"/>
  <c r="X623" i="7"/>
  <c r="X621" i="7"/>
  <c r="X627" i="7"/>
  <c r="X592" i="7"/>
  <c r="X591" i="7"/>
  <c r="X590" i="7"/>
  <c r="X589" i="7"/>
  <c r="X588" i="7"/>
  <c r="X587" i="7"/>
  <c r="X586" i="7"/>
  <c r="X622" i="7"/>
  <c r="X618" i="7"/>
  <c r="X595" i="7"/>
  <c r="X593" i="7"/>
  <c r="X594" i="7"/>
  <c r="X619" i="7"/>
  <c r="X527" i="7"/>
  <c r="X33" i="7"/>
  <c r="X29" i="7"/>
  <c r="X535" i="7"/>
  <c r="X531" i="7"/>
  <c r="X523" i="7"/>
  <c r="X19" i="7"/>
  <c r="X40" i="7"/>
  <c r="X26" i="7"/>
  <c r="Y2" i="7"/>
  <c r="Y556" i="7" s="1"/>
  <c r="S575" i="7"/>
  <c r="E228" i="7"/>
  <c r="B382" i="7"/>
  <c r="S569" i="7"/>
  <c r="R277" i="7"/>
  <c r="Q79" i="7"/>
  <c r="S671" i="7"/>
  <c r="S670" i="7"/>
  <c r="S669" i="7"/>
  <c r="S668" i="7"/>
  <c r="S666" i="7"/>
  <c r="S664" i="7"/>
  <c r="S337" i="7"/>
  <c r="S336" i="7"/>
  <c r="S335" i="7"/>
  <c r="S334" i="7"/>
  <c r="S333" i="7"/>
  <c r="S332" i="7"/>
  <c r="S331" i="7"/>
  <c r="S330" i="7"/>
  <c r="S663" i="7"/>
  <c r="S328" i="7"/>
  <c r="S311" i="7"/>
  <c r="S310" i="7"/>
  <c r="S309" i="7"/>
  <c r="S308" i="7"/>
  <c r="S307" i="7"/>
  <c r="S306" i="7"/>
  <c r="S305" i="7"/>
  <c r="S329" i="7"/>
  <c r="S639" i="7"/>
  <c r="S638" i="7"/>
  <c r="S637" i="7"/>
  <c r="S636" i="7"/>
  <c r="S635" i="7"/>
  <c r="S634" i="7"/>
  <c r="S633" i="7"/>
  <c r="S632" i="7"/>
  <c r="S630" i="7"/>
  <c r="S286" i="7"/>
  <c r="S285" i="7"/>
  <c r="S284" i="7"/>
  <c r="S283" i="7"/>
  <c r="S282" i="7"/>
  <c r="S281" i="7"/>
  <c r="S304" i="7"/>
  <c r="S303" i="7"/>
  <c r="S302" i="7"/>
  <c r="S607" i="7"/>
  <c r="S606" i="7"/>
  <c r="S605" i="7"/>
  <c r="S604" i="7"/>
  <c r="S603" i="7"/>
  <c r="S602" i="7"/>
  <c r="S601" i="7"/>
  <c r="S600" i="7"/>
  <c r="S598" i="7"/>
  <c r="S279" i="7"/>
  <c r="S280" i="7"/>
  <c r="S278" i="7"/>
  <c r="S496" i="7"/>
  <c r="S490" i="7"/>
  <c r="S392" i="7"/>
  <c r="S391" i="7"/>
  <c r="S390" i="7"/>
  <c r="S389" i="7"/>
  <c r="S388" i="7"/>
  <c r="S387" i="7"/>
  <c r="S405" i="7"/>
  <c r="S272" i="7"/>
  <c r="S259" i="7"/>
  <c r="S258" i="7"/>
  <c r="S257" i="7"/>
  <c r="S256" i="7"/>
  <c r="S255" i="7"/>
  <c r="S254" i="7"/>
  <c r="S28" i="7"/>
  <c r="R417" i="7"/>
  <c r="R415" i="7"/>
  <c r="R414" i="7"/>
  <c r="R418" i="7"/>
  <c r="R438" i="7"/>
  <c r="R442" i="7"/>
  <c r="R462" i="7"/>
  <c r="R466" i="7"/>
  <c r="R470" i="7"/>
  <c r="R439" i="7"/>
  <c r="R443" i="7"/>
  <c r="R463" i="7"/>
  <c r="R467" i="7"/>
  <c r="R471" i="7"/>
  <c r="R30" i="7"/>
  <c r="R596" i="7"/>
  <c r="R581" i="7" s="1"/>
  <c r="R76" i="7" s="1"/>
  <c r="R628" i="7"/>
  <c r="R613" i="7" s="1"/>
  <c r="R77" i="7" s="1"/>
  <c r="R660" i="7"/>
  <c r="R645" i="7" s="1"/>
  <c r="R78" i="7" s="1"/>
  <c r="R413" i="7"/>
  <c r="R273" i="7"/>
  <c r="R411" i="7"/>
  <c r="R419" i="7"/>
  <c r="R412" i="7"/>
  <c r="R416" i="7"/>
  <c r="R436" i="7"/>
  <c r="R440" i="7"/>
  <c r="R444" i="7"/>
  <c r="R464" i="7"/>
  <c r="R468" i="7"/>
  <c r="R406" i="7"/>
  <c r="R437" i="7"/>
  <c r="R441" i="7"/>
  <c r="R445" i="7"/>
  <c r="R465" i="7"/>
  <c r="R469" i="7"/>
  <c r="Z552" i="7" l="1"/>
  <c r="X543" i="7"/>
  <c r="X545" i="7" s="1"/>
  <c r="Y563" i="7"/>
  <c r="Y560" i="7" s="1"/>
  <c r="Y544" i="7"/>
  <c r="Y561" i="7"/>
  <c r="Y38" i="7"/>
  <c r="Y37" i="7"/>
  <c r="Y36" i="7"/>
  <c r="E361" i="7"/>
  <c r="E358" i="7" s="1"/>
  <c r="B383" i="7"/>
  <c r="E222" i="7"/>
  <c r="E225" i="7"/>
  <c r="E227" i="7"/>
  <c r="E226" i="7"/>
  <c r="E223" i="7"/>
  <c r="E224" i="7"/>
  <c r="Y495" i="7"/>
  <c r="Y489" i="7"/>
  <c r="R410" i="7"/>
  <c r="Y22" i="7"/>
  <c r="Y39" i="7" s="1"/>
  <c r="Y131" i="7"/>
  <c r="Y650" i="7"/>
  <c r="Y627" i="7"/>
  <c r="Y658" i="7"/>
  <c r="Y656" i="7"/>
  <c r="Y654" i="7"/>
  <c r="Y652" i="7"/>
  <c r="Y653" i="7"/>
  <c r="Y659" i="7"/>
  <c r="Y625" i="7"/>
  <c r="Y623" i="7"/>
  <c r="Y655" i="7"/>
  <c r="Y651" i="7"/>
  <c r="Y657" i="7"/>
  <c r="Y626" i="7"/>
  <c r="Y624" i="7"/>
  <c r="Y622" i="7"/>
  <c r="Y620" i="7"/>
  <c r="Y618" i="7"/>
  <c r="Y594" i="7"/>
  <c r="Y595" i="7"/>
  <c r="Y593" i="7"/>
  <c r="Y592" i="7"/>
  <c r="Y590" i="7"/>
  <c r="Y588" i="7"/>
  <c r="Y586" i="7"/>
  <c r="Y621" i="7"/>
  <c r="Y619" i="7"/>
  <c r="Y591" i="7"/>
  <c r="Y589" i="7"/>
  <c r="Y587" i="7"/>
  <c r="Y527" i="7"/>
  <c r="Y33" i="7"/>
  <c r="Y29" i="7"/>
  <c r="Y535" i="7"/>
  <c r="Y531" i="7"/>
  <c r="Y523" i="7"/>
  <c r="Y40" i="7"/>
  <c r="Y19" i="7"/>
  <c r="Y26" i="7"/>
  <c r="Z2" i="7"/>
  <c r="Z556" i="7" s="1"/>
  <c r="C167" i="7"/>
  <c r="T575" i="7"/>
  <c r="B250" i="7"/>
  <c r="S277" i="7"/>
  <c r="T671" i="7"/>
  <c r="T670" i="7"/>
  <c r="T669" i="7"/>
  <c r="T668" i="7"/>
  <c r="T666" i="7"/>
  <c r="T664" i="7"/>
  <c r="T663" i="7"/>
  <c r="T337" i="7"/>
  <c r="T336" i="7"/>
  <c r="T335" i="7"/>
  <c r="T334" i="7"/>
  <c r="T333" i="7"/>
  <c r="T332" i="7"/>
  <c r="T331" i="7"/>
  <c r="T330" i="7"/>
  <c r="T329" i="7"/>
  <c r="T328" i="7"/>
  <c r="T639" i="7"/>
  <c r="T638" i="7"/>
  <c r="T637" i="7"/>
  <c r="T636" i="7"/>
  <c r="T635" i="7"/>
  <c r="T634" i="7"/>
  <c r="T633" i="7"/>
  <c r="T632" i="7"/>
  <c r="T630" i="7"/>
  <c r="T311" i="7"/>
  <c r="T310" i="7"/>
  <c r="T309" i="7"/>
  <c r="T308" i="7"/>
  <c r="T307" i="7"/>
  <c r="T306" i="7"/>
  <c r="T305" i="7"/>
  <c r="T304" i="7"/>
  <c r="T303" i="7"/>
  <c r="T302" i="7"/>
  <c r="T607" i="7"/>
  <c r="T606" i="7"/>
  <c r="T605" i="7"/>
  <c r="T604" i="7"/>
  <c r="T603" i="7"/>
  <c r="T602" i="7"/>
  <c r="T601" i="7"/>
  <c r="T600" i="7"/>
  <c r="T598" i="7"/>
  <c r="T286" i="7"/>
  <c r="T285" i="7"/>
  <c r="T284" i="7"/>
  <c r="T283" i="7"/>
  <c r="T282" i="7"/>
  <c r="T281" i="7"/>
  <c r="T280" i="7"/>
  <c r="T279" i="7"/>
  <c r="T278" i="7"/>
  <c r="T496" i="7"/>
  <c r="T490" i="7"/>
  <c r="T405" i="7"/>
  <c r="T392" i="7"/>
  <c r="T391" i="7"/>
  <c r="T390" i="7"/>
  <c r="T389" i="7"/>
  <c r="T388" i="7"/>
  <c r="T387" i="7"/>
  <c r="T259" i="7"/>
  <c r="T258" i="7"/>
  <c r="T257" i="7"/>
  <c r="T256" i="7"/>
  <c r="T255" i="7"/>
  <c r="T254" i="7"/>
  <c r="T272" i="7"/>
  <c r="T28" i="7"/>
  <c r="S273" i="7"/>
  <c r="S412" i="7"/>
  <c r="S414" i="7"/>
  <c r="S411" i="7"/>
  <c r="S415" i="7"/>
  <c r="S419" i="7"/>
  <c r="S439" i="7"/>
  <c r="S443" i="7"/>
  <c r="S463" i="7"/>
  <c r="S467" i="7"/>
  <c r="S471" i="7"/>
  <c r="S436" i="7"/>
  <c r="S440" i="7"/>
  <c r="S444" i="7"/>
  <c r="S464" i="7"/>
  <c r="S468" i="7"/>
  <c r="S406" i="7"/>
  <c r="R79" i="7"/>
  <c r="S30" i="7"/>
  <c r="S596" i="7"/>
  <c r="S581" i="7" s="1"/>
  <c r="S76" i="7" s="1"/>
  <c r="S628" i="7"/>
  <c r="S613" i="7" s="1"/>
  <c r="S77" i="7" s="1"/>
  <c r="S416" i="7"/>
  <c r="S418" i="7"/>
  <c r="S413" i="7"/>
  <c r="S417" i="7"/>
  <c r="S437" i="7"/>
  <c r="S441" i="7"/>
  <c r="S445" i="7"/>
  <c r="S465" i="7"/>
  <c r="S469" i="7"/>
  <c r="S438" i="7"/>
  <c r="S442" i="7"/>
  <c r="S462" i="7"/>
  <c r="S466" i="7"/>
  <c r="S470" i="7"/>
  <c r="S660" i="7"/>
  <c r="S645" i="7" s="1"/>
  <c r="S78" i="7" s="1"/>
  <c r="AA552" i="7" l="1"/>
  <c r="Y543" i="7"/>
  <c r="Y545" i="7" s="1"/>
  <c r="Z563" i="7"/>
  <c r="Z560" i="7" s="1"/>
  <c r="Z544" i="7"/>
  <c r="Z561" i="7"/>
  <c r="E355" i="7"/>
  <c r="E357" i="7"/>
  <c r="E356" i="7"/>
  <c r="E360" i="7"/>
  <c r="E359" i="7"/>
  <c r="Z38" i="7"/>
  <c r="Z37" i="7"/>
  <c r="Z36" i="7"/>
  <c r="Z495" i="7"/>
  <c r="Z489" i="7"/>
  <c r="S410" i="7"/>
  <c r="Z131" i="7"/>
  <c r="Z22" i="7"/>
  <c r="Z39" i="7" s="1"/>
  <c r="Z659" i="7"/>
  <c r="Z657" i="7"/>
  <c r="Z655" i="7"/>
  <c r="Z653" i="7"/>
  <c r="Z651" i="7"/>
  <c r="Z656" i="7"/>
  <c r="Z652" i="7"/>
  <c r="Z650" i="7"/>
  <c r="Z626" i="7"/>
  <c r="Z625" i="7"/>
  <c r="Z624" i="7"/>
  <c r="Z623" i="7"/>
  <c r="Z622" i="7"/>
  <c r="Z621" i="7"/>
  <c r="Z620" i="7"/>
  <c r="Z619" i="7"/>
  <c r="Z618" i="7"/>
  <c r="Z595" i="7"/>
  <c r="Z594" i="7"/>
  <c r="Z593" i="7"/>
  <c r="Z658" i="7"/>
  <c r="Z654" i="7"/>
  <c r="Z627" i="7"/>
  <c r="Z586" i="7"/>
  <c r="Z591" i="7"/>
  <c r="Z589" i="7"/>
  <c r="Z587" i="7"/>
  <c r="Z592" i="7"/>
  <c r="Z590" i="7"/>
  <c r="Z588" i="7"/>
  <c r="Z527" i="7"/>
  <c r="Z33" i="7"/>
  <c r="Z29" i="7"/>
  <c r="Z535" i="7"/>
  <c r="Z531" i="7"/>
  <c r="Z523" i="7"/>
  <c r="Z40" i="7"/>
  <c r="Z26" i="7"/>
  <c r="Z19" i="7"/>
  <c r="AA2" i="7"/>
  <c r="AA556" i="7" s="1"/>
  <c r="U575" i="7"/>
  <c r="T277" i="7"/>
  <c r="U569" i="7"/>
  <c r="T660" i="7"/>
  <c r="T645" i="7" s="1"/>
  <c r="T78" i="7" s="1"/>
  <c r="U671" i="7"/>
  <c r="U670" i="7"/>
  <c r="U669" i="7"/>
  <c r="U667" i="7"/>
  <c r="U666" i="7"/>
  <c r="U664" i="7"/>
  <c r="U663" i="7"/>
  <c r="U337" i="7"/>
  <c r="U336" i="7"/>
  <c r="U335" i="7"/>
  <c r="U334" i="7"/>
  <c r="U333" i="7"/>
  <c r="U332" i="7"/>
  <c r="U331" i="7"/>
  <c r="U330" i="7"/>
  <c r="U329" i="7"/>
  <c r="U311" i="7"/>
  <c r="U310" i="7"/>
  <c r="U309" i="7"/>
  <c r="U308" i="7"/>
  <c r="U307" i="7"/>
  <c r="U306" i="7"/>
  <c r="U305" i="7"/>
  <c r="U328" i="7"/>
  <c r="U639" i="7"/>
  <c r="U638" i="7"/>
  <c r="U637" i="7"/>
  <c r="U636" i="7"/>
  <c r="U635" i="7"/>
  <c r="U634" i="7"/>
  <c r="U633" i="7"/>
  <c r="U632" i="7"/>
  <c r="U630" i="7"/>
  <c r="U304" i="7"/>
  <c r="U286" i="7"/>
  <c r="U285" i="7"/>
  <c r="U284" i="7"/>
  <c r="U283" i="7"/>
  <c r="U282" i="7"/>
  <c r="U281" i="7"/>
  <c r="U303" i="7"/>
  <c r="U302" i="7"/>
  <c r="U607" i="7"/>
  <c r="U606" i="7"/>
  <c r="U605" i="7"/>
  <c r="U604" i="7"/>
  <c r="U603" i="7"/>
  <c r="U602" i="7"/>
  <c r="U601" i="7"/>
  <c r="U600" i="7"/>
  <c r="U598" i="7"/>
  <c r="U280" i="7"/>
  <c r="U279" i="7"/>
  <c r="U278" i="7"/>
  <c r="U496" i="7"/>
  <c r="U490" i="7"/>
  <c r="U392" i="7"/>
  <c r="U391" i="7"/>
  <c r="U390" i="7"/>
  <c r="U389" i="7"/>
  <c r="U388" i="7"/>
  <c r="U387" i="7"/>
  <c r="U405" i="7"/>
  <c r="U272" i="7"/>
  <c r="U259" i="7"/>
  <c r="U258" i="7"/>
  <c r="U257" i="7"/>
  <c r="U256" i="7"/>
  <c r="U255" i="7"/>
  <c r="U254" i="7"/>
  <c r="U28" i="7"/>
  <c r="T415" i="7"/>
  <c r="T273" i="7"/>
  <c r="T413" i="7"/>
  <c r="T414" i="7"/>
  <c r="T418" i="7"/>
  <c r="T438" i="7"/>
  <c r="T442" i="7"/>
  <c r="T462" i="7"/>
  <c r="T466" i="7"/>
  <c r="T470" i="7"/>
  <c r="T439" i="7"/>
  <c r="T443" i="7"/>
  <c r="T463" i="7"/>
  <c r="T467" i="7"/>
  <c r="T471" i="7"/>
  <c r="T30" i="7"/>
  <c r="T596" i="7"/>
  <c r="T581" i="7" s="1"/>
  <c r="T76" i="7" s="1"/>
  <c r="T628" i="7"/>
  <c r="T613" i="7" s="1"/>
  <c r="T77" i="7" s="1"/>
  <c r="T411" i="7"/>
  <c r="T419" i="7"/>
  <c r="T417" i="7"/>
  <c r="T412" i="7"/>
  <c r="T416" i="7"/>
  <c r="T436" i="7"/>
  <c r="T440" i="7"/>
  <c r="T444" i="7"/>
  <c r="T464" i="7"/>
  <c r="T468" i="7"/>
  <c r="T406" i="7"/>
  <c r="T437" i="7"/>
  <c r="T441" i="7"/>
  <c r="T445" i="7"/>
  <c r="T465" i="7"/>
  <c r="T469" i="7"/>
  <c r="S79" i="7"/>
  <c r="AB552" i="7" l="1"/>
  <c r="Z543" i="7"/>
  <c r="Z545" i="7" s="1"/>
  <c r="AA563" i="7"/>
  <c r="AA560" i="7" s="1"/>
  <c r="AA544" i="7"/>
  <c r="AA561" i="7"/>
  <c r="AA36" i="7"/>
  <c r="AA38" i="7"/>
  <c r="AA37" i="7"/>
  <c r="AA495" i="7"/>
  <c r="AA489" i="7"/>
  <c r="T410" i="7"/>
  <c r="AA22" i="7"/>
  <c r="AA39" i="7" s="1"/>
  <c r="AA131" i="7"/>
  <c r="AA659" i="7"/>
  <c r="AA658" i="7"/>
  <c r="AA657" i="7"/>
  <c r="AA656" i="7"/>
  <c r="AA655" i="7"/>
  <c r="AA654" i="7"/>
  <c r="AA653" i="7"/>
  <c r="AA652" i="7"/>
  <c r="AA651" i="7"/>
  <c r="AA627" i="7"/>
  <c r="AA626" i="7"/>
  <c r="AA624" i="7"/>
  <c r="AA622" i="7"/>
  <c r="AA650" i="7"/>
  <c r="AA625" i="7"/>
  <c r="AA623" i="7"/>
  <c r="AA621" i="7"/>
  <c r="AA619" i="7"/>
  <c r="AA595" i="7"/>
  <c r="AA591" i="7"/>
  <c r="AA589" i="7"/>
  <c r="AA587" i="7"/>
  <c r="AA618" i="7"/>
  <c r="AA594" i="7"/>
  <c r="AA592" i="7"/>
  <c r="AA590" i="7"/>
  <c r="AA588" i="7"/>
  <c r="AA586" i="7"/>
  <c r="AA620" i="7"/>
  <c r="AA593" i="7"/>
  <c r="AA535" i="7"/>
  <c r="AA531" i="7"/>
  <c r="AA523" i="7"/>
  <c r="AA527" i="7"/>
  <c r="AA33" i="7"/>
  <c r="AA29" i="7"/>
  <c r="AA26" i="7"/>
  <c r="AA19" i="7"/>
  <c r="AA40" i="7"/>
  <c r="AB2" i="7"/>
  <c r="AB556" i="7" s="1"/>
  <c r="V575" i="7"/>
  <c r="U277" i="7"/>
  <c r="V568" i="7"/>
  <c r="U660" i="7"/>
  <c r="U645" i="7" s="1"/>
  <c r="U78" i="7" s="1"/>
  <c r="V671" i="7"/>
  <c r="V670" i="7"/>
  <c r="V669" i="7"/>
  <c r="V667" i="7"/>
  <c r="V666" i="7"/>
  <c r="V664" i="7"/>
  <c r="V663" i="7"/>
  <c r="V337" i="7"/>
  <c r="V336" i="7"/>
  <c r="V335" i="7"/>
  <c r="V334" i="7"/>
  <c r="V333" i="7"/>
  <c r="V332" i="7"/>
  <c r="V331" i="7"/>
  <c r="V330" i="7"/>
  <c r="V329" i="7"/>
  <c r="V328" i="7"/>
  <c r="V639" i="7"/>
  <c r="V638" i="7"/>
  <c r="V637" i="7"/>
  <c r="V636" i="7"/>
  <c r="V635" i="7"/>
  <c r="V634" i="7"/>
  <c r="V633" i="7"/>
  <c r="V632" i="7"/>
  <c r="V630" i="7"/>
  <c r="V311" i="7"/>
  <c r="V310" i="7"/>
  <c r="V309" i="7"/>
  <c r="V308" i="7"/>
  <c r="V307" i="7"/>
  <c r="V306" i="7"/>
  <c r="V305" i="7"/>
  <c r="V304" i="7"/>
  <c r="V303" i="7"/>
  <c r="V302" i="7"/>
  <c r="V607" i="7"/>
  <c r="V606" i="7"/>
  <c r="V605" i="7"/>
  <c r="V604" i="7"/>
  <c r="V603" i="7"/>
  <c r="V602" i="7"/>
  <c r="V601" i="7"/>
  <c r="V600" i="7"/>
  <c r="V598" i="7"/>
  <c r="V286" i="7"/>
  <c r="V285" i="7"/>
  <c r="V284" i="7"/>
  <c r="V283" i="7"/>
  <c r="V282" i="7"/>
  <c r="V281" i="7"/>
  <c r="V280" i="7"/>
  <c r="V279" i="7"/>
  <c r="V278" i="7"/>
  <c r="V496" i="7"/>
  <c r="V490" i="7"/>
  <c r="V405" i="7"/>
  <c r="V392" i="7"/>
  <c r="V391" i="7"/>
  <c r="V390" i="7"/>
  <c r="V389" i="7"/>
  <c r="V388" i="7"/>
  <c r="V387" i="7"/>
  <c r="V259" i="7"/>
  <c r="V258" i="7"/>
  <c r="V257" i="7"/>
  <c r="V256" i="7"/>
  <c r="V255" i="7"/>
  <c r="V254" i="7"/>
  <c r="V272" i="7"/>
  <c r="V28" i="7"/>
  <c r="U273" i="7"/>
  <c r="U418" i="7"/>
  <c r="U412" i="7"/>
  <c r="U411" i="7"/>
  <c r="U415" i="7"/>
  <c r="U419" i="7"/>
  <c r="U439" i="7"/>
  <c r="U443" i="7"/>
  <c r="U463" i="7"/>
  <c r="U467" i="7"/>
  <c r="U471" i="7"/>
  <c r="U436" i="7"/>
  <c r="U440" i="7"/>
  <c r="U444" i="7"/>
  <c r="U464" i="7"/>
  <c r="U468" i="7"/>
  <c r="U406" i="7"/>
  <c r="T79" i="7"/>
  <c r="U30" i="7"/>
  <c r="U596" i="7"/>
  <c r="U581" i="7" s="1"/>
  <c r="U76" i="7" s="1"/>
  <c r="U628" i="7"/>
  <c r="U613" i="7" s="1"/>
  <c r="U77" i="7" s="1"/>
  <c r="U414" i="7"/>
  <c r="U416" i="7"/>
  <c r="U413" i="7"/>
  <c r="U417" i="7"/>
  <c r="U437" i="7"/>
  <c r="U441" i="7"/>
  <c r="U445" i="7"/>
  <c r="U465" i="7"/>
  <c r="U469" i="7"/>
  <c r="U438" i="7"/>
  <c r="U442" i="7"/>
  <c r="U462" i="7"/>
  <c r="U466" i="7"/>
  <c r="U470" i="7"/>
  <c r="AC552" i="7" l="1"/>
  <c r="AA543" i="7"/>
  <c r="AA545" i="7" s="1"/>
  <c r="AB563" i="7"/>
  <c r="AB560" i="7" s="1"/>
  <c r="AB544" i="7"/>
  <c r="AB561" i="7"/>
  <c r="AB38" i="7"/>
  <c r="AB37" i="7"/>
  <c r="AB36" i="7"/>
  <c r="AB495" i="7"/>
  <c r="AB489" i="7"/>
  <c r="U410" i="7"/>
  <c r="AB22" i="7"/>
  <c r="AB39" i="7" s="1"/>
  <c r="AB131" i="7"/>
  <c r="AB659" i="7"/>
  <c r="AB657" i="7"/>
  <c r="AB655" i="7"/>
  <c r="AB653" i="7"/>
  <c r="AB627" i="7"/>
  <c r="AB654" i="7"/>
  <c r="AB651" i="7"/>
  <c r="AB626" i="7"/>
  <c r="AB624" i="7"/>
  <c r="AB656" i="7"/>
  <c r="AB650" i="7"/>
  <c r="AB658" i="7"/>
  <c r="AB652" i="7"/>
  <c r="AB625" i="7"/>
  <c r="AB623" i="7"/>
  <c r="AB621" i="7"/>
  <c r="AB619" i="7"/>
  <c r="AB595" i="7"/>
  <c r="AB593" i="7"/>
  <c r="AB592" i="7"/>
  <c r="AB591" i="7"/>
  <c r="AB590" i="7"/>
  <c r="AB589" i="7"/>
  <c r="AB588" i="7"/>
  <c r="AB587" i="7"/>
  <c r="AB586" i="7"/>
  <c r="AB618" i="7"/>
  <c r="AB594" i="7"/>
  <c r="AB622" i="7"/>
  <c r="AB620" i="7"/>
  <c r="AB527" i="7"/>
  <c r="AB33" i="7"/>
  <c r="AB29" i="7"/>
  <c r="AB535" i="7"/>
  <c r="AB531" i="7"/>
  <c r="AB523" i="7"/>
  <c r="AB19" i="7"/>
  <c r="AB40" i="7"/>
  <c r="AB26" i="7"/>
  <c r="AC2" i="7"/>
  <c r="AC556" i="7" s="1"/>
  <c r="W575" i="7"/>
  <c r="W570" i="7"/>
  <c r="W549" i="7"/>
  <c r="W550" i="7"/>
  <c r="W569" i="7"/>
  <c r="W568" i="7"/>
  <c r="V596" i="7"/>
  <c r="V581" i="7" s="1"/>
  <c r="V76" i="7" s="1"/>
  <c r="V660" i="7"/>
  <c r="V645" i="7" s="1"/>
  <c r="V78" i="7" s="1"/>
  <c r="V277" i="7"/>
  <c r="V30" i="7"/>
  <c r="V628" i="7"/>
  <c r="V613" i="7" s="1"/>
  <c r="V77" i="7" s="1"/>
  <c r="W671" i="7"/>
  <c r="W670" i="7"/>
  <c r="W669" i="7"/>
  <c r="W667" i="7"/>
  <c r="W665" i="7"/>
  <c r="W664" i="7"/>
  <c r="W337" i="7"/>
  <c r="W336" i="7"/>
  <c r="W335" i="7"/>
  <c r="W334" i="7"/>
  <c r="W333" i="7"/>
  <c r="W332" i="7"/>
  <c r="W331" i="7"/>
  <c r="W330" i="7"/>
  <c r="W662" i="7"/>
  <c r="W328" i="7"/>
  <c r="W311" i="7"/>
  <c r="W310" i="7"/>
  <c r="W309" i="7"/>
  <c r="W308" i="7"/>
  <c r="W307" i="7"/>
  <c r="W306" i="7"/>
  <c r="W305" i="7"/>
  <c r="W329" i="7"/>
  <c r="W639" i="7"/>
  <c r="W638" i="7"/>
  <c r="W637" i="7"/>
  <c r="W636" i="7"/>
  <c r="W635" i="7"/>
  <c r="W634" i="7"/>
  <c r="W633" i="7"/>
  <c r="W632" i="7"/>
  <c r="W630" i="7"/>
  <c r="W286" i="7"/>
  <c r="W285" i="7"/>
  <c r="W284" i="7"/>
  <c r="W283" i="7"/>
  <c r="W282" i="7"/>
  <c r="W281" i="7"/>
  <c r="W304" i="7"/>
  <c r="W303" i="7"/>
  <c r="W302" i="7"/>
  <c r="W607" i="7"/>
  <c r="W606" i="7"/>
  <c r="W605" i="7"/>
  <c r="W604" i="7"/>
  <c r="W603" i="7"/>
  <c r="W602" i="7"/>
  <c r="W601" i="7"/>
  <c r="W600" i="7"/>
  <c r="W598" i="7"/>
  <c r="W279" i="7"/>
  <c r="W280" i="7"/>
  <c r="W278" i="7"/>
  <c r="W496" i="7"/>
  <c r="W490" i="7"/>
  <c r="W392" i="7"/>
  <c r="W391" i="7"/>
  <c r="W390" i="7"/>
  <c r="W389" i="7"/>
  <c r="W388" i="7"/>
  <c r="W387" i="7"/>
  <c r="W405" i="7"/>
  <c r="W272" i="7"/>
  <c r="W259" i="7"/>
  <c r="W258" i="7"/>
  <c r="W257" i="7"/>
  <c r="W256" i="7"/>
  <c r="W255" i="7"/>
  <c r="W254" i="7"/>
  <c r="W28" i="7"/>
  <c r="V413" i="7"/>
  <c r="V273" i="7"/>
  <c r="V411" i="7"/>
  <c r="V419" i="7"/>
  <c r="V412" i="7"/>
  <c r="V416" i="7"/>
  <c r="V436" i="7"/>
  <c r="V440" i="7"/>
  <c r="V444" i="7"/>
  <c r="V464" i="7"/>
  <c r="V468" i="7"/>
  <c r="V406" i="7"/>
  <c r="V437" i="7"/>
  <c r="V441" i="7"/>
  <c r="V445" i="7"/>
  <c r="V465" i="7"/>
  <c r="V469" i="7"/>
  <c r="V417" i="7"/>
  <c r="V415" i="7"/>
  <c r="V414" i="7"/>
  <c r="V418" i="7"/>
  <c r="V438" i="7"/>
  <c r="V442" i="7"/>
  <c r="V462" i="7"/>
  <c r="V466" i="7"/>
  <c r="V470" i="7"/>
  <c r="V439" i="7"/>
  <c r="V443" i="7"/>
  <c r="V463" i="7"/>
  <c r="V467" i="7"/>
  <c r="V471" i="7"/>
  <c r="U79" i="7"/>
  <c r="AD552" i="7" l="1"/>
  <c r="AB543" i="7"/>
  <c r="AB545" i="7" s="1"/>
  <c r="AC563" i="7"/>
  <c r="AC560" i="7" s="1"/>
  <c r="AC544" i="7"/>
  <c r="AC561" i="7"/>
  <c r="AC38" i="7"/>
  <c r="AC37" i="7"/>
  <c r="AC36" i="7"/>
  <c r="AC495" i="7"/>
  <c r="AC489" i="7"/>
  <c r="V410" i="7"/>
  <c r="AC22" i="7"/>
  <c r="AC39" i="7" s="1"/>
  <c r="AC131" i="7"/>
  <c r="AC658" i="7"/>
  <c r="AC656" i="7"/>
  <c r="AC654" i="7"/>
  <c r="AC652" i="7"/>
  <c r="AC650" i="7"/>
  <c r="AC627" i="7"/>
  <c r="AC657" i="7"/>
  <c r="AC653" i="7"/>
  <c r="AC659" i="7"/>
  <c r="AC651" i="7"/>
  <c r="AC618" i="7"/>
  <c r="AC655" i="7"/>
  <c r="AC625" i="7"/>
  <c r="AC623" i="7"/>
  <c r="AC621" i="7"/>
  <c r="AC626" i="7"/>
  <c r="AC624" i="7"/>
  <c r="AC622" i="7"/>
  <c r="AC620" i="7"/>
  <c r="AC619" i="7"/>
  <c r="AC592" i="7"/>
  <c r="AC590" i="7"/>
  <c r="AC588" i="7"/>
  <c r="AC586" i="7"/>
  <c r="AC593" i="7"/>
  <c r="AC595" i="7"/>
  <c r="AC594" i="7"/>
  <c r="AC591" i="7"/>
  <c r="AC589" i="7"/>
  <c r="AC587" i="7"/>
  <c r="AC527" i="7"/>
  <c r="AC33" i="7"/>
  <c r="AC29" i="7"/>
  <c r="AC535" i="7"/>
  <c r="AC531" i="7"/>
  <c r="AC523" i="7"/>
  <c r="AC26" i="7"/>
  <c r="AC40" i="7"/>
  <c r="AC19" i="7"/>
  <c r="AD2" i="7"/>
  <c r="AD556" i="7" s="1"/>
  <c r="W551" i="7"/>
  <c r="W553" i="7" s="1"/>
  <c r="X575" i="7"/>
  <c r="X550" i="7"/>
  <c r="X570" i="7"/>
  <c r="X549" i="7"/>
  <c r="W182" i="7"/>
  <c r="W146" i="7"/>
  <c r="W55" i="7"/>
  <c r="W69" i="7"/>
  <c r="X569" i="7"/>
  <c r="X568" i="7"/>
  <c r="V79" i="7"/>
  <c r="W277" i="7"/>
  <c r="W30" i="7"/>
  <c r="W628" i="7"/>
  <c r="W613" i="7" s="1"/>
  <c r="W77" i="7" s="1"/>
  <c r="W596" i="7"/>
  <c r="W581" i="7" s="1"/>
  <c r="W76" i="7" s="1"/>
  <c r="W416" i="7"/>
  <c r="W418" i="7"/>
  <c r="W413" i="7"/>
  <c r="W417" i="7"/>
  <c r="W437" i="7"/>
  <c r="W441" i="7"/>
  <c r="W445" i="7"/>
  <c r="W465" i="7"/>
  <c r="W469" i="7"/>
  <c r="W438" i="7"/>
  <c r="W442" i="7"/>
  <c r="W462" i="7"/>
  <c r="W466" i="7"/>
  <c r="W470" i="7"/>
  <c r="X567" i="7"/>
  <c r="W660" i="7"/>
  <c r="W645" i="7" s="1"/>
  <c r="W78" i="7" s="1"/>
  <c r="X671" i="7"/>
  <c r="X670" i="7"/>
  <c r="X668" i="7"/>
  <c r="X667" i="7"/>
  <c r="X665" i="7"/>
  <c r="X664" i="7"/>
  <c r="X662" i="7"/>
  <c r="X337" i="7"/>
  <c r="X336" i="7"/>
  <c r="X335" i="7"/>
  <c r="X334" i="7"/>
  <c r="X333" i="7"/>
  <c r="X331" i="7"/>
  <c r="X330" i="7"/>
  <c r="X329" i="7"/>
  <c r="X328" i="7"/>
  <c r="X639" i="7"/>
  <c r="X638" i="7"/>
  <c r="X637" i="7"/>
  <c r="X636" i="7"/>
  <c r="X635" i="7"/>
  <c r="X634" i="7"/>
  <c r="X633" i="7"/>
  <c r="X632" i="7"/>
  <c r="X630" i="7"/>
  <c r="X311" i="7"/>
  <c r="X310" i="7"/>
  <c r="X309" i="7"/>
  <c r="X308" i="7"/>
  <c r="X307" i="7"/>
  <c r="X306" i="7"/>
  <c r="X305" i="7"/>
  <c r="X304" i="7"/>
  <c r="X303" i="7"/>
  <c r="X302" i="7"/>
  <c r="X607" i="7"/>
  <c r="X606" i="7"/>
  <c r="X605" i="7"/>
  <c r="X604" i="7"/>
  <c r="X603" i="7"/>
  <c r="X602" i="7"/>
  <c r="X601" i="7"/>
  <c r="X600" i="7"/>
  <c r="X598" i="7"/>
  <c r="X286" i="7"/>
  <c r="X285" i="7"/>
  <c r="X284" i="7"/>
  <c r="X283" i="7"/>
  <c r="X282" i="7"/>
  <c r="X281" i="7"/>
  <c r="X280" i="7"/>
  <c r="X279" i="7"/>
  <c r="X278" i="7"/>
  <c r="X496" i="7"/>
  <c r="X490" i="7"/>
  <c r="X405" i="7"/>
  <c r="X392" i="7"/>
  <c r="X391" i="7"/>
  <c r="X390" i="7"/>
  <c r="X389" i="7"/>
  <c r="X388" i="7"/>
  <c r="X387" i="7"/>
  <c r="X332" i="7"/>
  <c r="X259" i="7"/>
  <c r="X258" i="7"/>
  <c r="X257" i="7"/>
  <c r="X256" i="7"/>
  <c r="X255" i="7"/>
  <c r="X254" i="7"/>
  <c r="X272" i="7"/>
  <c r="X28" i="7"/>
  <c r="W273" i="7"/>
  <c r="W412" i="7"/>
  <c r="W414" i="7"/>
  <c r="W411" i="7"/>
  <c r="W415" i="7"/>
  <c r="W419" i="7"/>
  <c r="W439" i="7"/>
  <c r="W443" i="7"/>
  <c r="W463" i="7"/>
  <c r="W467" i="7"/>
  <c r="W471" i="7"/>
  <c r="W436" i="7"/>
  <c r="W440" i="7"/>
  <c r="W444" i="7"/>
  <c r="W464" i="7"/>
  <c r="W468" i="7"/>
  <c r="W406" i="7"/>
  <c r="AE552" i="7" l="1"/>
  <c r="AC543" i="7"/>
  <c r="AC545" i="7" s="1"/>
  <c r="AD563" i="7"/>
  <c r="AD560" i="7" s="1"/>
  <c r="AD544" i="7"/>
  <c r="AD561" i="7"/>
  <c r="AD38" i="7"/>
  <c r="AD37" i="7"/>
  <c r="AD36" i="7"/>
  <c r="AD495" i="7"/>
  <c r="AD489" i="7"/>
  <c r="W410" i="7"/>
  <c r="AD22" i="7"/>
  <c r="AD39" i="7" s="1"/>
  <c r="AD131" i="7"/>
  <c r="AD658" i="7"/>
  <c r="AD656" i="7"/>
  <c r="AD654" i="7"/>
  <c r="AD652" i="7"/>
  <c r="AD651" i="7"/>
  <c r="AD626" i="7"/>
  <c r="AD625" i="7"/>
  <c r="AD624" i="7"/>
  <c r="AD623" i="7"/>
  <c r="AD622" i="7"/>
  <c r="AD621" i="7"/>
  <c r="AD620" i="7"/>
  <c r="AD619" i="7"/>
  <c r="AD618" i="7"/>
  <c r="AD595" i="7"/>
  <c r="AD594" i="7"/>
  <c r="AD593" i="7"/>
  <c r="AD655" i="7"/>
  <c r="AD650" i="7"/>
  <c r="AD657" i="7"/>
  <c r="AD659" i="7"/>
  <c r="AD653" i="7"/>
  <c r="AD627" i="7"/>
  <c r="AD592" i="7"/>
  <c r="AD590" i="7"/>
  <c r="AD588" i="7"/>
  <c r="AD586" i="7"/>
  <c r="AD591" i="7"/>
  <c r="AD589" i="7"/>
  <c r="AD587" i="7"/>
  <c r="AD527" i="7"/>
  <c r="AD33" i="7"/>
  <c r="AD29" i="7"/>
  <c r="AD535" i="7"/>
  <c r="AD531" i="7"/>
  <c r="AD523" i="7"/>
  <c r="AD40" i="7"/>
  <c r="AD26" i="7"/>
  <c r="AD19" i="7"/>
  <c r="AE2" i="7"/>
  <c r="AE556" i="7" s="1"/>
  <c r="X551" i="7"/>
  <c r="X553" i="7" s="1"/>
  <c r="Y575" i="7"/>
  <c r="Y570" i="7"/>
  <c r="Y549" i="7"/>
  <c r="Y550" i="7"/>
  <c r="X182" i="7"/>
  <c r="X146" i="7"/>
  <c r="X55" i="7"/>
  <c r="Y569" i="7"/>
  <c r="Y568" i="7"/>
  <c r="X277" i="7"/>
  <c r="W79" i="7"/>
  <c r="X415" i="7"/>
  <c r="X273" i="7"/>
  <c r="X413" i="7"/>
  <c r="X414" i="7"/>
  <c r="X418" i="7"/>
  <c r="X438" i="7"/>
  <c r="X442" i="7"/>
  <c r="X462" i="7"/>
  <c r="X466" i="7"/>
  <c r="X470" i="7"/>
  <c r="X439" i="7"/>
  <c r="X443" i="7"/>
  <c r="X463" i="7"/>
  <c r="X467" i="7"/>
  <c r="X471" i="7"/>
  <c r="Y567" i="7"/>
  <c r="X30" i="7"/>
  <c r="X69" i="7"/>
  <c r="X596" i="7"/>
  <c r="X581" i="7" s="1"/>
  <c r="X76" i="7" s="1"/>
  <c r="X628" i="7"/>
  <c r="X613" i="7" s="1"/>
  <c r="X77" i="7" s="1"/>
  <c r="X660" i="7"/>
  <c r="X645" i="7" s="1"/>
  <c r="X78" i="7" s="1"/>
  <c r="Y671" i="7"/>
  <c r="Y670" i="7"/>
  <c r="Y668" i="7"/>
  <c r="Y667" i="7"/>
  <c r="Y665" i="7"/>
  <c r="Y664" i="7"/>
  <c r="Y337" i="7"/>
  <c r="Y336" i="7"/>
  <c r="Y335" i="7"/>
  <c r="Y334" i="7"/>
  <c r="Y333" i="7"/>
  <c r="Y332" i="7"/>
  <c r="Y331" i="7"/>
  <c r="Y330" i="7"/>
  <c r="Y662" i="7"/>
  <c r="Y329" i="7"/>
  <c r="Y311" i="7"/>
  <c r="Y310" i="7"/>
  <c r="Y309" i="7"/>
  <c r="Y308" i="7"/>
  <c r="Y307" i="7"/>
  <c r="Y306" i="7"/>
  <c r="Y305" i="7"/>
  <c r="Y328" i="7"/>
  <c r="Y639" i="7"/>
  <c r="Y638" i="7"/>
  <c r="Y637" i="7"/>
  <c r="Y636" i="7"/>
  <c r="Y635" i="7"/>
  <c r="Y634" i="7"/>
  <c r="Y633" i="7"/>
  <c r="Y632" i="7"/>
  <c r="Y630" i="7"/>
  <c r="Y304" i="7"/>
  <c r="Y286" i="7"/>
  <c r="Y285" i="7"/>
  <c r="Y284" i="7"/>
  <c r="Y283" i="7"/>
  <c r="Y282" i="7"/>
  <c r="Y281" i="7"/>
  <c r="Y303" i="7"/>
  <c r="Y302" i="7"/>
  <c r="Y607" i="7"/>
  <c r="Y606" i="7"/>
  <c r="Y605" i="7"/>
  <c r="Y604" i="7"/>
  <c r="Y603" i="7"/>
  <c r="Y602" i="7"/>
  <c r="Y601" i="7"/>
  <c r="Y600" i="7"/>
  <c r="Y598" i="7"/>
  <c r="Y280" i="7"/>
  <c r="Y279" i="7"/>
  <c r="Y278" i="7"/>
  <c r="Y496" i="7"/>
  <c r="Y490" i="7"/>
  <c r="Y392" i="7"/>
  <c r="Y391" i="7"/>
  <c r="Y390" i="7"/>
  <c r="Y389" i="7"/>
  <c r="Y388" i="7"/>
  <c r="Y387" i="7"/>
  <c r="Y405" i="7"/>
  <c r="Y272" i="7"/>
  <c r="Y259" i="7"/>
  <c r="Y258" i="7"/>
  <c r="Y257" i="7"/>
  <c r="Y256" i="7"/>
  <c r="Y255" i="7"/>
  <c r="Y254" i="7"/>
  <c r="Y28" i="7"/>
  <c r="X411" i="7"/>
  <c r="X419" i="7"/>
  <c r="X417" i="7"/>
  <c r="X412" i="7"/>
  <c r="X416" i="7"/>
  <c r="X436" i="7"/>
  <c r="X440" i="7"/>
  <c r="X444" i="7"/>
  <c r="X464" i="7"/>
  <c r="X468" i="7"/>
  <c r="X406" i="7"/>
  <c r="X437" i="7"/>
  <c r="X441" i="7"/>
  <c r="X445" i="7"/>
  <c r="X465" i="7"/>
  <c r="X469" i="7"/>
  <c r="AF552" i="7" l="1"/>
  <c r="AD543" i="7"/>
  <c r="AD545" i="7" s="1"/>
  <c r="AE563" i="7"/>
  <c r="AE560" i="7" s="1"/>
  <c r="AE544" i="7"/>
  <c r="AE561" i="7"/>
  <c r="AE37" i="7"/>
  <c r="AE38" i="7"/>
  <c r="AE36" i="7"/>
  <c r="AE495" i="7"/>
  <c r="AE489" i="7"/>
  <c r="W89" i="7"/>
  <c r="W90" i="7" s="1"/>
  <c r="V570" i="7"/>
  <c r="W567" i="7" s="1"/>
  <c r="X410" i="7"/>
  <c r="AE22" i="7"/>
  <c r="AE39" i="7" s="1"/>
  <c r="AE131" i="7"/>
  <c r="AE659" i="7"/>
  <c r="AE658" i="7"/>
  <c r="AE657" i="7"/>
  <c r="AE656" i="7"/>
  <c r="AE655" i="7"/>
  <c r="AE654" i="7"/>
  <c r="AE653" i="7"/>
  <c r="AE652" i="7"/>
  <c r="AE651" i="7"/>
  <c r="AE650" i="7"/>
  <c r="AE625" i="7"/>
  <c r="AE623" i="7"/>
  <c r="AE627" i="7"/>
  <c r="AE626" i="7"/>
  <c r="AE624" i="7"/>
  <c r="AE622" i="7"/>
  <c r="AE620" i="7"/>
  <c r="AE618" i="7"/>
  <c r="AE594" i="7"/>
  <c r="AE586" i="7"/>
  <c r="AE621" i="7"/>
  <c r="AE619" i="7"/>
  <c r="AE593" i="7"/>
  <c r="AE591" i="7"/>
  <c r="AE589" i="7"/>
  <c r="AE587" i="7"/>
  <c r="AE595" i="7"/>
  <c r="AE592" i="7"/>
  <c r="AE590" i="7"/>
  <c r="AE588" i="7"/>
  <c r="AE535" i="7"/>
  <c r="AE531" i="7"/>
  <c r="AE523" i="7"/>
  <c r="AE527" i="7"/>
  <c r="AE33" i="7"/>
  <c r="AE29" i="7"/>
  <c r="AE26" i="7"/>
  <c r="AE19" i="7"/>
  <c r="AE40" i="7"/>
  <c r="AF2" i="7"/>
  <c r="AF556" i="7" s="1"/>
  <c r="Y551" i="7"/>
  <c r="Y553" i="7" s="1"/>
  <c r="Z575" i="7"/>
  <c r="Y277" i="7"/>
  <c r="Z550" i="7"/>
  <c r="Z570" i="7"/>
  <c r="Z549" i="7"/>
  <c r="Y182" i="7"/>
  <c r="Y146" i="7"/>
  <c r="Y55" i="7"/>
  <c r="Z569" i="7"/>
  <c r="Z568" i="7"/>
  <c r="Y660" i="7"/>
  <c r="Y645" i="7" s="1"/>
  <c r="Y78" i="7" s="1"/>
  <c r="Y30" i="7"/>
  <c r="Z671" i="7"/>
  <c r="Z670" i="7"/>
  <c r="Z668" i="7"/>
  <c r="Z667" i="7"/>
  <c r="Z665" i="7"/>
  <c r="Z664" i="7"/>
  <c r="Z662" i="7"/>
  <c r="Z337" i="7"/>
  <c r="Z336" i="7"/>
  <c r="Z335" i="7"/>
  <c r="Z334" i="7"/>
  <c r="Z333" i="7"/>
  <c r="Z332" i="7"/>
  <c r="Z331" i="7"/>
  <c r="Z330" i="7"/>
  <c r="Z329" i="7"/>
  <c r="Z328" i="7"/>
  <c r="Z639" i="7"/>
  <c r="Z638" i="7"/>
  <c r="Z637" i="7"/>
  <c r="Z636" i="7"/>
  <c r="Z635" i="7"/>
  <c r="Z634" i="7"/>
  <c r="Z633" i="7"/>
  <c r="Z632" i="7"/>
  <c r="Z630" i="7"/>
  <c r="Z311" i="7"/>
  <c r="Z310" i="7"/>
  <c r="Z309" i="7"/>
  <c r="Z308" i="7"/>
  <c r="Z307" i="7"/>
  <c r="Z306" i="7"/>
  <c r="Z305" i="7"/>
  <c r="Z304" i="7"/>
  <c r="Z303" i="7"/>
  <c r="Z302" i="7"/>
  <c r="Z607" i="7"/>
  <c r="Z606" i="7"/>
  <c r="Z605" i="7"/>
  <c r="Z604" i="7"/>
  <c r="Z603" i="7"/>
  <c r="Z602" i="7"/>
  <c r="Z601" i="7"/>
  <c r="Z600" i="7"/>
  <c r="Z598" i="7"/>
  <c r="Z286" i="7"/>
  <c r="Z285" i="7"/>
  <c r="Z284" i="7"/>
  <c r="Z283" i="7"/>
  <c r="Z282" i="7"/>
  <c r="Z281" i="7"/>
  <c r="Z280" i="7"/>
  <c r="Z279" i="7"/>
  <c r="Z278" i="7"/>
  <c r="Z496" i="7"/>
  <c r="Z490" i="7"/>
  <c r="Z405" i="7"/>
  <c r="Z392" i="7"/>
  <c r="Z391" i="7"/>
  <c r="Z390" i="7"/>
  <c r="Z389" i="7"/>
  <c r="Z388" i="7"/>
  <c r="Z387" i="7"/>
  <c r="Z259" i="7"/>
  <c r="Z258" i="7"/>
  <c r="Z257" i="7"/>
  <c r="Z256" i="7"/>
  <c r="Z255" i="7"/>
  <c r="Z254" i="7"/>
  <c r="Z272" i="7"/>
  <c r="Z28" i="7"/>
  <c r="Y273" i="7"/>
  <c r="Y418" i="7"/>
  <c r="Y412" i="7"/>
  <c r="Y411" i="7"/>
  <c r="Y415" i="7"/>
  <c r="Y419" i="7"/>
  <c r="Y439" i="7"/>
  <c r="Y443" i="7"/>
  <c r="Y463" i="7"/>
  <c r="Y467" i="7"/>
  <c r="Y471" i="7"/>
  <c r="Y436" i="7"/>
  <c r="Y440" i="7"/>
  <c r="Y444" i="7"/>
  <c r="Y464" i="7"/>
  <c r="Y468" i="7"/>
  <c r="Y406" i="7"/>
  <c r="Y69" i="7"/>
  <c r="Y596" i="7"/>
  <c r="Y581" i="7" s="1"/>
  <c r="Y76" i="7" s="1"/>
  <c r="Y628" i="7"/>
  <c r="Y613" i="7" s="1"/>
  <c r="Y77" i="7" s="1"/>
  <c r="X79" i="7"/>
  <c r="Y414" i="7"/>
  <c r="Y416" i="7"/>
  <c r="Y413" i="7"/>
  <c r="Y417" i="7"/>
  <c r="Y437" i="7"/>
  <c r="Y441" i="7"/>
  <c r="Y445" i="7"/>
  <c r="Y465" i="7"/>
  <c r="Y469" i="7"/>
  <c r="Y438" i="7"/>
  <c r="Y442" i="7"/>
  <c r="Y462" i="7"/>
  <c r="Y466" i="7"/>
  <c r="Y470" i="7"/>
  <c r="Z567" i="7"/>
  <c r="AG552" i="7" l="1"/>
  <c r="AE543" i="7"/>
  <c r="AE545" i="7" s="1"/>
  <c r="AF563" i="7"/>
  <c r="AF560" i="7" s="1"/>
  <c r="AF544" i="7"/>
  <c r="AF561" i="7"/>
  <c r="AF38" i="7"/>
  <c r="AF37" i="7"/>
  <c r="AF36" i="7"/>
  <c r="AF495" i="7"/>
  <c r="AF489" i="7"/>
  <c r="Y410" i="7"/>
  <c r="AF22" i="7"/>
  <c r="AF39" i="7" s="1"/>
  <c r="AF131" i="7"/>
  <c r="AF659" i="7"/>
  <c r="AF657" i="7"/>
  <c r="AF655" i="7"/>
  <c r="AF653" i="7"/>
  <c r="AF651" i="7"/>
  <c r="AF658" i="7"/>
  <c r="AF654" i="7"/>
  <c r="AF650" i="7"/>
  <c r="AF625" i="7"/>
  <c r="AF623" i="7"/>
  <c r="AF621" i="7"/>
  <c r="AF619" i="7"/>
  <c r="AF595" i="7"/>
  <c r="AF656" i="7"/>
  <c r="AF652" i="7"/>
  <c r="AF627" i="7"/>
  <c r="AF626" i="7"/>
  <c r="AF624" i="7"/>
  <c r="AF622" i="7"/>
  <c r="AF592" i="7"/>
  <c r="AF591" i="7"/>
  <c r="AF590" i="7"/>
  <c r="AF589" i="7"/>
  <c r="AF588" i="7"/>
  <c r="AF587" i="7"/>
  <c r="AF586" i="7"/>
  <c r="AF593" i="7"/>
  <c r="AF620" i="7"/>
  <c r="AF594" i="7"/>
  <c r="AF618" i="7"/>
  <c r="AF527" i="7"/>
  <c r="AF33" i="7"/>
  <c r="AF29" i="7"/>
  <c r="AF535" i="7"/>
  <c r="AF531" i="7"/>
  <c r="AF523" i="7"/>
  <c r="AF19" i="7"/>
  <c r="AF40" i="7"/>
  <c r="AF26" i="7"/>
  <c r="AG2" i="7"/>
  <c r="AG556" i="7" s="1"/>
  <c r="X89" i="7"/>
  <c r="X90" i="7" s="1"/>
  <c r="Z551" i="7"/>
  <c r="Z553" i="7" s="1"/>
  <c r="Z277" i="7"/>
  <c r="AA570" i="7"/>
  <c r="AA549" i="7"/>
  <c r="AA550" i="7"/>
  <c r="Z182" i="7"/>
  <c r="Z146" i="7"/>
  <c r="Z55" i="7"/>
  <c r="AA569" i="7"/>
  <c r="AA568" i="7"/>
  <c r="AA671" i="7"/>
  <c r="AA669" i="7"/>
  <c r="AA668" i="7"/>
  <c r="AA667" i="7"/>
  <c r="AA665" i="7"/>
  <c r="AA664" i="7"/>
  <c r="AA337" i="7"/>
  <c r="AA336" i="7"/>
  <c r="AA335" i="7"/>
  <c r="AA334" i="7"/>
  <c r="AA333" i="7"/>
  <c r="AA332" i="7"/>
  <c r="AA331" i="7"/>
  <c r="AA330" i="7"/>
  <c r="AA662" i="7"/>
  <c r="AA328" i="7"/>
  <c r="AA311" i="7"/>
  <c r="AA310" i="7"/>
  <c r="AA309" i="7"/>
  <c r="AA308" i="7"/>
  <c r="AA307" i="7"/>
  <c r="AA306" i="7"/>
  <c r="AA305" i="7"/>
  <c r="AA329" i="7"/>
  <c r="AA639" i="7"/>
  <c r="AA638" i="7"/>
  <c r="AA637" i="7"/>
  <c r="AA636" i="7"/>
  <c r="AA635" i="7"/>
  <c r="AA634" i="7"/>
  <c r="AA633" i="7"/>
  <c r="AA632" i="7"/>
  <c r="AA630" i="7"/>
  <c r="AA286" i="7"/>
  <c r="AA285" i="7"/>
  <c r="AA284" i="7"/>
  <c r="AA283" i="7"/>
  <c r="AA282" i="7"/>
  <c r="AA281" i="7"/>
  <c r="AA304" i="7"/>
  <c r="AA303" i="7"/>
  <c r="AA302" i="7"/>
  <c r="AA607" i="7"/>
  <c r="AA606" i="7"/>
  <c r="AA605" i="7"/>
  <c r="AA604" i="7"/>
  <c r="AA603" i="7"/>
  <c r="AA602" i="7"/>
  <c r="AA601" i="7"/>
  <c r="AA599" i="7"/>
  <c r="AA598" i="7"/>
  <c r="AA279" i="7"/>
  <c r="AA280" i="7"/>
  <c r="AA278" i="7"/>
  <c r="AA496" i="7"/>
  <c r="AA490" i="7"/>
  <c r="AA392" i="7"/>
  <c r="AA391" i="7"/>
  <c r="AA390" i="7"/>
  <c r="AA389" i="7"/>
  <c r="AA388" i="7"/>
  <c r="AA387" i="7"/>
  <c r="AA405" i="7"/>
  <c r="AA272" i="7"/>
  <c r="AA259" i="7"/>
  <c r="AA258" i="7"/>
  <c r="AA257" i="7"/>
  <c r="AA256" i="7"/>
  <c r="AA255" i="7"/>
  <c r="AA254" i="7"/>
  <c r="AA28" i="7"/>
  <c r="Z417" i="7"/>
  <c r="Z415" i="7"/>
  <c r="Z414" i="7"/>
  <c r="Z418" i="7"/>
  <c r="Z438" i="7"/>
  <c r="Z442" i="7"/>
  <c r="Z462" i="7"/>
  <c r="Z466" i="7"/>
  <c r="Z470" i="7"/>
  <c r="Z439" i="7"/>
  <c r="Z443" i="7"/>
  <c r="Z463" i="7"/>
  <c r="Z467" i="7"/>
  <c r="Z471" i="7"/>
  <c r="AA567" i="7"/>
  <c r="Z30" i="7"/>
  <c r="Z69" i="7"/>
  <c r="Z596" i="7"/>
  <c r="Z581" i="7" s="1"/>
  <c r="Z76" i="7" s="1"/>
  <c r="Z628" i="7"/>
  <c r="Z613" i="7" s="1"/>
  <c r="Z77" i="7" s="1"/>
  <c r="Z660" i="7"/>
  <c r="Z645" i="7" s="1"/>
  <c r="Z78" i="7" s="1"/>
  <c r="Z413" i="7"/>
  <c r="Z273" i="7"/>
  <c r="Z411" i="7"/>
  <c r="Z419" i="7"/>
  <c r="Z412" i="7"/>
  <c r="Z416" i="7"/>
  <c r="Z436" i="7"/>
  <c r="Z440" i="7"/>
  <c r="Z444" i="7"/>
  <c r="Z464" i="7"/>
  <c r="Z468" i="7"/>
  <c r="Z406" i="7"/>
  <c r="Z437" i="7"/>
  <c r="Z441" i="7"/>
  <c r="Z445" i="7"/>
  <c r="Z465" i="7"/>
  <c r="Z469" i="7"/>
  <c r="Y79" i="7"/>
  <c r="AH552" i="7" l="1"/>
  <c r="AF543" i="7"/>
  <c r="AF545" i="7" s="1"/>
  <c r="AG563" i="7"/>
  <c r="AG560" i="7" s="1"/>
  <c r="AG544" i="7"/>
  <c r="AG561" i="7"/>
  <c r="Z89" i="7"/>
  <c r="Z90" i="7" s="1"/>
  <c r="AG38" i="7"/>
  <c r="AG37" i="7"/>
  <c r="AG36" i="7"/>
  <c r="AG495" i="7"/>
  <c r="AG489" i="7"/>
  <c r="Z410" i="7"/>
  <c r="AG22" i="7"/>
  <c r="AG39" i="7" s="1"/>
  <c r="AG20" i="7"/>
  <c r="AG131" i="7"/>
  <c r="Y89" i="7"/>
  <c r="Y90" i="7" s="1"/>
  <c r="AG650" i="7"/>
  <c r="AG627" i="7"/>
  <c r="AG659" i="7"/>
  <c r="AG657" i="7"/>
  <c r="AG655" i="7"/>
  <c r="AG653" i="7"/>
  <c r="AG656" i="7"/>
  <c r="AG652" i="7"/>
  <c r="AG626" i="7"/>
  <c r="AG624" i="7"/>
  <c r="AG622" i="7"/>
  <c r="AG658" i="7"/>
  <c r="AG654" i="7"/>
  <c r="AG651" i="7"/>
  <c r="AG625" i="7"/>
  <c r="AG623" i="7"/>
  <c r="AG621" i="7"/>
  <c r="AG619" i="7"/>
  <c r="AG595" i="7"/>
  <c r="AG593" i="7"/>
  <c r="AG620" i="7"/>
  <c r="AG591" i="7"/>
  <c r="AG589" i="7"/>
  <c r="AG587" i="7"/>
  <c r="AG594" i="7"/>
  <c r="AG618" i="7"/>
  <c r="AG592" i="7"/>
  <c r="AG590" i="7"/>
  <c r="AG588" i="7"/>
  <c r="AG586" i="7"/>
  <c r="AG527" i="7"/>
  <c r="AG33" i="7"/>
  <c r="AG29" i="7"/>
  <c r="AG535" i="7"/>
  <c r="AG531" i="7"/>
  <c r="AG523" i="7"/>
  <c r="AG676" i="7"/>
  <c r="AG40" i="7"/>
  <c r="AG26" i="7"/>
  <c r="AG19" i="7"/>
  <c r="AH2" i="7"/>
  <c r="AH556" i="7" s="1"/>
  <c r="AA277" i="7"/>
  <c r="AA551" i="7"/>
  <c r="AA553" i="7" s="1"/>
  <c r="AB575" i="7"/>
  <c r="AB550" i="7"/>
  <c r="AB570" i="7"/>
  <c r="AB549" i="7"/>
  <c r="AA182" i="7"/>
  <c r="AA146" i="7"/>
  <c r="AA55" i="7"/>
  <c r="AB569" i="7"/>
  <c r="AB568" i="7"/>
  <c r="AA628" i="7"/>
  <c r="AA613" i="7" s="1"/>
  <c r="AA77" i="7" s="1"/>
  <c r="AA596" i="7"/>
  <c r="AA581" i="7" s="1"/>
  <c r="AA76" i="7" s="1"/>
  <c r="AA69" i="7"/>
  <c r="AB671" i="7"/>
  <c r="AB669" i="7"/>
  <c r="AB668" i="7"/>
  <c r="AB666" i="7"/>
  <c r="AB665" i="7"/>
  <c r="AB664" i="7"/>
  <c r="AB662" i="7"/>
  <c r="AB337" i="7"/>
  <c r="AB336" i="7"/>
  <c r="AB335" i="7"/>
  <c r="AB334" i="7"/>
  <c r="AB333" i="7"/>
  <c r="AB332" i="7"/>
  <c r="AB331" i="7"/>
  <c r="AB330" i="7"/>
  <c r="AB329" i="7"/>
  <c r="AB328" i="7"/>
  <c r="AB639" i="7"/>
  <c r="AB638" i="7"/>
  <c r="AB637" i="7"/>
  <c r="AB636" i="7"/>
  <c r="AB635" i="7"/>
  <c r="AB634" i="7"/>
  <c r="AB633" i="7"/>
  <c r="AB632" i="7"/>
  <c r="AB630" i="7"/>
  <c r="AB311" i="7"/>
  <c r="AB310" i="7"/>
  <c r="AB309" i="7"/>
  <c r="AB308" i="7"/>
  <c r="AB307" i="7"/>
  <c r="AB306" i="7"/>
  <c r="AB305" i="7"/>
  <c r="AB304" i="7"/>
  <c r="AB303" i="7"/>
  <c r="AB302" i="7"/>
  <c r="AB607" i="7"/>
  <c r="AB606" i="7"/>
  <c r="AB605" i="7"/>
  <c r="AB604" i="7"/>
  <c r="AB603" i="7"/>
  <c r="AB602" i="7"/>
  <c r="AB601" i="7"/>
  <c r="AB599" i="7"/>
  <c r="AB598" i="7"/>
  <c r="AB286" i="7"/>
  <c r="AB285" i="7"/>
  <c r="AB284" i="7"/>
  <c r="AB283" i="7"/>
  <c r="AB282" i="7"/>
  <c r="AB281" i="7"/>
  <c r="AB280" i="7"/>
  <c r="AB279" i="7"/>
  <c r="AB278" i="7"/>
  <c r="AB277" i="7"/>
  <c r="AB496" i="7"/>
  <c r="AB490" i="7"/>
  <c r="AB405" i="7"/>
  <c r="AB392" i="7"/>
  <c r="AB391" i="7"/>
  <c r="AB390" i="7"/>
  <c r="AB389" i="7"/>
  <c r="AB388" i="7"/>
  <c r="AB387" i="7"/>
  <c r="AB272" i="7"/>
  <c r="AB259" i="7"/>
  <c r="AB258" i="7"/>
  <c r="AB257" i="7"/>
  <c r="AB256" i="7"/>
  <c r="AB255" i="7"/>
  <c r="AB254" i="7"/>
  <c r="AB28" i="7"/>
  <c r="AA416" i="7"/>
  <c r="AA418" i="7"/>
  <c r="AA413" i="7"/>
  <c r="AA417" i="7"/>
  <c r="AA437" i="7"/>
  <c r="AA441" i="7"/>
  <c r="AA445" i="7"/>
  <c r="AA465" i="7"/>
  <c r="AA469" i="7"/>
  <c r="AA438" i="7"/>
  <c r="AA442" i="7"/>
  <c r="AA462" i="7"/>
  <c r="AA466" i="7"/>
  <c r="AA470" i="7"/>
  <c r="AB567" i="7"/>
  <c r="Z79" i="7"/>
  <c r="AA30" i="7"/>
  <c r="AA660" i="7"/>
  <c r="AA645" i="7" s="1"/>
  <c r="AA78" i="7" s="1"/>
  <c r="AA273" i="7"/>
  <c r="AA412" i="7"/>
  <c r="AA414" i="7"/>
  <c r="AA411" i="7"/>
  <c r="AA415" i="7"/>
  <c r="AA419" i="7"/>
  <c r="AA439" i="7"/>
  <c r="AA443" i="7"/>
  <c r="AA463" i="7"/>
  <c r="AA467" i="7"/>
  <c r="AA471" i="7"/>
  <c r="AA436" i="7"/>
  <c r="AA440" i="7"/>
  <c r="AA444" i="7"/>
  <c r="AA464" i="7"/>
  <c r="AA468" i="7"/>
  <c r="AA406" i="7"/>
  <c r="AI552" i="7" l="1"/>
  <c r="AG543" i="7"/>
  <c r="AG545" i="7" s="1"/>
  <c r="AH563" i="7"/>
  <c r="AH560" i="7" s="1"/>
  <c r="AH544" i="7"/>
  <c r="AH561" i="7"/>
  <c r="AH38" i="7"/>
  <c r="AH37" i="7"/>
  <c r="AH36" i="7"/>
  <c r="AH495" i="7"/>
  <c r="AH489" i="7"/>
  <c r="AA410" i="7"/>
  <c r="AH22" i="7"/>
  <c r="AH39" i="7" s="1"/>
  <c r="AH20" i="7"/>
  <c r="AH131" i="7"/>
  <c r="AH658" i="7"/>
  <c r="AH656" i="7"/>
  <c r="AH654" i="7"/>
  <c r="AH652" i="7"/>
  <c r="AH659" i="7"/>
  <c r="AH655" i="7"/>
  <c r="AH627" i="7"/>
  <c r="AH626" i="7"/>
  <c r="AH625" i="7"/>
  <c r="AH624" i="7"/>
  <c r="AH623" i="7"/>
  <c r="AH622" i="7"/>
  <c r="AH621" i="7"/>
  <c r="AH620" i="7"/>
  <c r="AH619" i="7"/>
  <c r="AH618" i="7"/>
  <c r="AH595" i="7"/>
  <c r="AH594" i="7"/>
  <c r="AH593" i="7"/>
  <c r="AH657" i="7"/>
  <c r="AH653" i="7"/>
  <c r="AH651" i="7"/>
  <c r="AH650" i="7"/>
  <c r="AH592" i="7"/>
  <c r="AH590" i="7"/>
  <c r="AH588" i="7"/>
  <c r="AH586" i="7"/>
  <c r="AH591" i="7"/>
  <c r="AH589" i="7"/>
  <c r="AH587" i="7"/>
  <c r="AH527" i="7"/>
  <c r="AH33" i="7"/>
  <c r="AH29" i="7"/>
  <c r="AH535" i="7"/>
  <c r="AH531" i="7"/>
  <c r="AH523" i="7"/>
  <c r="AH676" i="7"/>
  <c r="AH40" i="7"/>
  <c r="AH26" i="7"/>
  <c r="AH19" i="7"/>
  <c r="AI2" i="7"/>
  <c r="AI556" i="7" s="1"/>
  <c r="AB551" i="7"/>
  <c r="AB553" i="7" s="1"/>
  <c r="AC575" i="7"/>
  <c r="AC570" i="7"/>
  <c r="AC549" i="7"/>
  <c r="AC550" i="7"/>
  <c r="AB182" i="7"/>
  <c r="AB146" i="7"/>
  <c r="AB55" i="7"/>
  <c r="AA79" i="7"/>
  <c r="AC569" i="7"/>
  <c r="AC568" i="7"/>
  <c r="AB596" i="7"/>
  <c r="AB581" i="7" s="1"/>
  <c r="AB76" i="7" s="1"/>
  <c r="AB660" i="7"/>
  <c r="AB645" i="7" s="1"/>
  <c r="AB78" i="7" s="1"/>
  <c r="AB30" i="7"/>
  <c r="AB628" i="7"/>
  <c r="AB613" i="7" s="1"/>
  <c r="AB77" i="7" s="1"/>
  <c r="AB69" i="7"/>
  <c r="AC671" i="7"/>
  <c r="AC669" i="7"/>
  <c r="AC668" i="7"/>
  <c r="AC666" i="7"/>
  <c r="AC665" i="7"/>
  <c r="AC664" i="7"/>
  <c r="AC337" i="7"/>
  <c r="AC336" i="7"/>
  <c r="AC335" i="7"/>
  <c r="AC334" i="7"/>
  <c r="AC333" i="7"/>
  <c r="AC332" i="7"/>
  <c r="AC331" i="7"/>
  <c r="AC330" i="7"/>
  <c r="AC662" i="7"/>
  <c r="AC329" i="7"/>
  <c r="AC311" i="7"/>
  <c r="AC310" i="7"/>
  <c r="AC309" i="7"/>
  <c r="AC308" i="7"/>
  <c r="AC307" i="7"/>
  <c r="AC306" i="7"/>
  <c r="AC305" i="7"/>
  <c r="AC328" i="7"/>
  <c r="AC639" i="7"/>
  <c r="AC638" i="7"/>
  <c r="AC637" i="7"/>
  <c r="AC636" i="7"/>
  <c r="AC635" i="7"/>
  <c r="AC634" i="7"/>
  <c r="AC633" i="7"/>
  <c r="AC632" i="7"/>
  <c r="AC630" i="7"/>
  <c r="AC304" i="7"/>
  <c r="AC286" i="7"/>
  <c r="AC285" i="7"/>
  <c r="AC284" i="7"/>
  <c r="AC283" i="7"/>
  <c r="AC282" i="7"/>
  <c r="AC281" i="7"/>
  <c r="AC303" i="7"/>
  <c r="AC302" i="7"/>
  <c r="AC607" i="7"/>
  <c r="AC606" i="7"/>
  <c r="AC605" i="7"/>
  <c r="AC604" i="7"/>
  <c r="AC603" i="7"/>
  <c r="AC602" i="7"/>
  <c r="AC601" i="7"/>
  <c r="AC599" i="7"/>
  <c r="AC598" i="7"/>
  <c r="AC280" i="7"/>
  <c r="AC279" i="7"/>
  <c r="AC278" i="7"/>
  <c r="AC277" i="7"/>
  <c r="AC496" i="7"/>
  <c r="AC490" i="7"/>
  <c r="AC392" i="7"/>
  <c r="AC391" i="7"/>
  <c r="AC390" i="7"/>
  <c r="AC389" i="7"/>
  <c r="AC388" i="7"/>
  <c r="AC387" i="7"/>
  <c r="AC405" i="7"/>
  <c r="AC272" i="7"/>
  <c r="AC259" i="7"/>
  <c r="AC258" i="7"/>
  <c r="AC257" i="7"/>
  <c r="AC256" i="7"/>
  <c r="AC255" i="7"/>
  <c r="AC254" i="7"/>
  <c r="AC28" i="7"/>
  <c r="AB415" i="7"/>
  <c r="AB273" i="7"/>
  <c r="AB413" i="7"/>
  <c r="AB412" i="7"/>
  <c r="AB416" i="7"/>
  <c r="AB436" i="7"/>
  <c r="AB440" i="7"/>
  <c r="AB444" i="7"/>
  <c r="AB464" i="7"/>
  <c r="AB468" i="7"/>
  <c r="AB406" i="7"/>
  <c r="AB437" i="7"/>
  <c r="AB441" i="7"/>
  <c r="AB445" i="7"/>
  <c r="AB465" i="7"/>
  <c r="AB469" i="7"/>
  <c r="AB411" i="7"/>
  <c r="AB419" i="7"/>
  <c r="AB417" i="7"/>
  <c r="AB410" i="7"/>
  <c r="AB414" i="7"/>
  <c r="AB418" i="7"/>
  <c r="AB438" i="7"/>
  <c r="AB442" i="7"/>
  <c r="AB462" i="7"/>
  <c r="AB466" i="7"/>
  <c r="AB470" i="7"/>
  <c r="AB439" i="7"/>
  <c r="AB443" i="7"/>
  <c r="AB463" i="7"/>
  <c r="AB467" i="7"/>
  <c r="AB471" i="7"/>
  <c r="AC567" i="7"/>
  <c r="AJ552" i="7" l="1"/>
  <c r="AH543" i="7"/>
  <c r="AH545" i="7" s="1"/>
  <c r="AI563" i="7"/>
  <c r="AI560" i="7" s="1"/>
  <c r="AI544" i="7"/>
  <c r="AI561" i="7"/>
  <c r="AB89" i="7"/>
  <c r="AB90" i="7" s="1"/>
  <c r="AI38" i="7"/>
  <c r="AI36" i="7"/>
  <c r="AI37" i="7"/>
  <c r="AI495" i="7"/>
  <c r="AI489" i="7"/>
  <c r="AI22" i="7"/>
  <c r="AI39" i="7" s="1"/>
  <c r="AI20" i="7"/>
  <c r="AI131" i="7"/>
  <c r="AA89" i="7"/>
  <c r="AA90" i="7" s="1"/>
  <c r="AI659" i="7"/>
  <c r="AI658" i="7"/>
  <c r="AI657" i="7"/>
  <c r="AI656" i="7"/>
  <c r="AI655" i="7"/>
  <c r="AI654" i="7"/>
  <c r="AI653" i="7"/>
  <c r="AI652" i="7"/>
  <c r="AI651" i="7"/>
  <c r="AI626" i="7"/>
  <c r="AI622" i="7"/>
  <c r="AI627" i="7"/>
  <c r="AI650" i="7"/>
  <c r="AI625" i="7"/>
  <c r="AI623" i="7"/>
  <c r="AI621" i="7"/>
  <c r="AI624" i="7"/>
  <c r="AI620" i="7"/>
  <c r="AI618" i="7"/>
  <c r="AI594" i="7"/>
  <c r="AI592" i="7"/>
  <c r="AI590" i="7"/>
  <c r="AI588" i="7"/>
  <c r="AI586" i="7"/>
  <c r="AI595" i="7"/>
  <c r="AI591" i="7"/>
  <c r="AI589" i="7"/>
  <c r="AI587" i="7"/>
  <c r="AI619" i="7"/>
  <c r="AI593" i="7"/>
  <c r="AI535" i="7"/>
  <c r="AI531" i="7"/>
  <c r="AI523" i="7"/>
  <c r="AI676" i="7"/>
  <c r="AI527" i="7"/>
  <c r="AI33" i="7"/>
  <c r="AI29" i="7"/>
  <c r="AI26" i="7"/>
  <c r="AI19" i="7"/>
  <c r="AI40" i="7"/>
  <c r="AJ2" i="7"/>
  <c r="AJ556" i="7" s="1"/>
  <c r="AC551" i="7"/>
  <c r="AC553" i="7" s="1"/>
  <c r="AD575" i="7"/>
  <c r="AD550" i="7"/>
  <c r="AD570" i="7"/>
  <c r="AD549" i="7"/>
  <c r="AC182" i="7"/>
  <c r="AC146" i="7"/>
  <c r="AC55" i="7"/>
  <c r="AD569" i="7"/>
  <c r="AD568" i="7"/>
  <c r="AB79" i="7"/>
  <c r="AC660" i="7"/>
  <c r="AC645" i="7" s="1"/>
  <c r="AC78" i="7" s="1"/>
  <c r="AC30" i="7"/>
  <c r="AD670" i="7"/>
  <c r="AD669" i="7"/>
  <c r="AD668" i="7"/>
  <c r="AD666" i="7"/>
  <c r="AD665" i="7"/>
  <c r="AD664" i="7"/>
  <c r="AD662" i="7"/>
  <c r="AD337" i="7"/>
  <c r="AD336" i="7"/>
  <c r="AD335" i="7"/>
  <c r="AD334" i="7"/>
  <c r="AD333" i="7"/>
  <c r="AD332" i="7"/>
  <c r="AD331" i="7"/>
  <c r="AD330" i="7"/>
  <c r="AD329" i="7"/>
  <c r="AD328" i="7"/>
  <c r="AD639" i="7"/>
  <c r="AD638" i="7"/>
  <c r="AD637" i="7"/>
  <c r="AD636" i="7"/>
  <c r="AD635" i="7"/>
  <c r="AD634" i="7"/>
  <c r="AD633" i="7"/>
  <c r="AD632" i="7"/>
  <c r="AD630" i="7"/>
  <c r="AD311" i="7"/>
  <c r="AD310" i="7"/>
  <c r="AD309" i="7"/>
  <c r="AD308" i="7"/>
  <c r="AD307" i="7"/>
  <c r="AD306" i="7"/>
  <c r="AD305" i="7"/>
  <c r="AD304" i="7"/>
  <c r="AD303" i="7"/>
  <c r="AD302" i="7"/>
  <c r="AD607" i="7"/>
  <c r="AD606" i="7"/>
  <c r="AD605" i="7"/>
  <c r="AD604" i="7"/>
  <c r="AD603" i="7"/>
  <c r="AD602" i="7"/>
  <c r="AD601" i="7"/>
  <c r="AD599" i="7"/>
  <c r="AD598" i="7"/>
  <c r="AD286" i="7"/>
  <c r="AD285" i="7"/>
  <c r="AD284" i="7"/>
  <c r="AD283" i="7"/>
  <c r="AD282" i="7"/>
  <c r="AD281" i="7"/>
  <c r="AD280" i="7"/>
  <c r="AD279" i="7"/>
  <c r="AD278" i="7"/>
  <c r="AD277" i="7"/>
  <c r="AD496" i="7"/>
  <c r="AD490" i="7"/>
  <c r="AD405" i="7"/>
  <c r="AD392" i="7"/>
  <c r="AD391" i="7"/>
  <c r="AD390" i="7"/>
  <c r="AD389" i="7"/>
  <c r="AD388" i="7"/>
  <c r="AD387" i="7"/>
  <c r="AD272" i="7"/>
  <c r="AD259" i="7"/>
  <c r="AD258" i="7"/>
  <c r="AD257" i="7"/>
  <c r="AD256" i="7"/>
  <c r="AD255" i="7"/>
  <c r="AD254" i="7"/>
  <c r="AD28" i="7"/>
  <c r="AC273" i="7"/>
  <c r="AC414" i="7"/>
  <c r="AC412" i="7"/>
  <c r="AC411" i="7"/>
  <c r="AC415" i="7"/>
  <c r="AC419" i="7"/>
  <c r="AC439" i="7"/>
  <c r="AC443" i="7"/>
  <c r="AC463" i="7"/>
  <c r="AC467" i="7"/>
  <c r="AC471" i="7"/>
  <c r="AC436" i="7"/>
  <c r="AC440" i="7"/>
  <c r="AC444" i="7"/>
  <c r="AC464" i="7"/>
  <c r="AC468" i="7"/>
  <c r="AC406" i="7"/>
  <c r="AC69" i="7"/>
  <c r="AC596" i="7"/>
  <c r="AC581" i="7" s="1"/>
  <c r="AC76" i="7" s="1"/>
  <c r="AC628" i="7"/>
  <c r="AC613" i="7" s="1"/>
  <c r="AC77" i="7" s="1"/>
  <c r="AC410" i="7"/>
  <c r="AC418" i="7"/>
  <c r="AC416" i="7"/>
  <c r="AC413" i="7"/>
  <c r="AC417" i="7"/>
  <c r="AC437" i="7"/>
  <c r="AC441" i="7"/>
  <c r="AC445" i="7"/>
  <c r="AC465" i="7"/>
  <c r="AC469" i="7"/>
  <c r="AC438" i="7"/>
  <c r="AC442" i="7"/>
  <c r="AC462" i="7"/>
  <c r="AC466" i="7"/>
  <c r="AC470" i="7"/>
  <c r="AD567" i="7"/>
  <c r="AK552" i="7" l="1"/>
  <c r="AI543" i="7"/>
  <c r="AI545" i="7" s="1"/>
  <c r="AJ563" i="7"/>
  <c r="AJ560" i="7" s="1"/>
  <c r="AJ544" i="7"/>
  <c r="AJ561" i="7"/>
  <c r="AJ38" i="7"/>
  <c r="AJ37" i="7"/>
  <c r="AJ36" i="7"/>
  <c r="AJ495" i="7"/>
  <c r="AJ489" i="7"/>
  <c r="AJ22" i="7"/>
  <c r="AJ39" i="7" s="1"/>
  <c r="AJ20" i="7"/>
  <c r="AJ131" i="7"/>
  <c r="AJ658" i="7"/>
  <c r="AJ656" i="7"/>
  <c r="AJ654" i="7"/>
  <c r="AJ652" i="7"/>
  <c r="AJ650" i="7"/>
  <c r="AJ657" i="7"/>
  <c r="AJ627" i="7"/>
  <c r="AJ653" i="7"/>
  <c r="AJ651" i="7"/>
  <c r="AJ625" i="7"/>
  <c r="AJ623" i="7"/>
  <c r="AJ659" i="7"/>
  <c r="AJ655" i="7"/>
  <c r="AJ626" i="7"/>
  <c r="AJ624" i="7"/>
  <c r="AJ622" i="7"/>
  <c r="AJ620" i="7"/>
  <c r="AJ618" i="7"/>
  <c r="AJ594" i="7"/>
  <c r="AJ592" i="7"/>
  <c r="AJ591" i="7"/>
  <c r="AJ590" i="7"/>
  <c r="AJ589" i="7"/>
  <c r="AJ588" i="7"/>
  <c r="AJ587" i="7"/>
  <c r="AJ586" i="7"/>
  <c r="AJ595" i="7"/>
  <c r="AJ619" i="7"/>
  <c r="AJ593" i="7"/>
  <c r="AJ621" i="7"/>
  <c r="AJ527" i="7"/>
  <c r="AJ33" i="7"/>
  <c r="AJ29" i="7"/>
  <c r="AJ535" i="7"/>
  <c r="AJ531" i="7"/>
  <c r="AJ523" i="7"/>
  <c r="AJ676" i="7"/>
  <c r="AJ19" i="7"/>
  <c r="AJ40" i="7"/>
  <c r="AJ26" i="7"/>
  <c r="AK2" i="7"/>
  <c r="AK556" i="7" s="1"/>
  <c r="AD551" i="7"/>
  <c r="AD553" i="7" s="1"/>
  <c r="AE575" i="7"/>
  <c r="AE570" i="7"/>
  <c r="AE549" i="7"/>
  <c r="AE550" i="7"/>
  <c r="AD182" i="7"/>
  <c r="AD146" i="7"/>
  <c r="AD55" i="7"/>
  <c r="AE569" i="7"/>
  <c r="AE568" i="7"/>
  <c r="AE670" i="7"/>
  <c r="AE669" i="7"/>
  <c r="AE668" i="7"/>
  <c r="AE666" i="7"/>
  <c r="AE665" i="7"/>
  <c r="AE664" i="7"/>
  <c r="AE662" i="7"/>
  <c r="AE337" i="7"/>
  <c r="AE336" i="7"/>
  <c r="AE335" i="7"/>
  <c r="AE334" i="7"/>
  <c r="AE333" i="7"/>
  <c r="AE332" i="7"/>
  <c r="AE331" i="7"/>
  <c r="AE330" i="7"/>
  <c r="AE328" i="7"/>
  <c r="AE311" i="7"/>
  <c r="AE310" i="7"/>
  <c r="AE309" i="7"/>
  <c r="AE308" i="7"/>
  <c r="AE307" i="7"/>
  <c r="AE306" i="7"/>
  <c r="AE305" i="7"/>
  <c r="AE329" i="7"/>
  <c r="AE639" i="7"/>
  <c r="AE638" i="7"/>
  <c r="AE637" i="7"/>
  <c r="AE636" i="7"/>
  <c r="AE635" i="7"/>
  <c r="AE634" i="7"/>
  <c r="AE633" i="7"/>
  <c r="AE632" i="7"/>
  <c r="AE630" i="7"/>
  <c r="AE286" i="7"/>
  <c r="AE285" i="7"/>
  <c r="AE284" i="7"/>
  <c r="AE283" i="7"/>
  <c r="AE282" i="7"/>
  <c r="AE281" i="7"/>
  <c r="AE304" i="7"/>
  <c r="AE303" i="7"/>
  <c r="AE302" i="7"/>
  <c r="AE607" i="7"/>
  <c r="AE606" i="7"/>
  <c r="AE605" i="7"/>
  <c r="AE604" i="7"/>
  <c r="AE603" i="7"/>
  <c r="AE602" i="7"/>
  <c r="AE601" i="7"/>
  <c r="AE599" i="7"/>
  <c r="AE598" i="7"/>
  <c r="AE279" i="7"/>
  <c r="AE280" i="7"/>
  <c r="AE278" i="7"/>
  <c r="AE277" i="7"/>
  <c r="AE496" i="7"/>
  <c r="AE490" i="7"/>
  <c r="AE392" i="7"/>
  <c r="AE391" i="7"/>
  <c r="AE390" i="7"/>
  <c r="AE389" i="7"/>
  <c r="AE388" i="7"/>
  <c r="AE387" i="7"/>
  <c r="AE405" i="7"/>
  <c r="AE272" i="7"/>
  <c r="AE259" i="7"/>
  <c r="AE258" i="7"/>
  <c r="AE257" i="7"/>
  <c r="AE256" i="7"/>
  <c r="AE255" i="7"/>
  <c r="AE254" i="7"/>
  <c r="AE28" i="7"/>
  <c r="AD413" i="7"/>
  <c r="AD273" i="7"/>
  <c r="AD411" i="7"/>
  <c r="AD419" i="7"/>
  <c r="AD410" i="7"/>
  <c r="AD414" i="7"/>
  <c r="AD418" i="7"/>
  <c r="AD438" i="7"/>
  <c r="AD442" i="7"/>
  <c r="AD462" i="7"/>
  <c r="AD466" i="7"/>
  <c r="AD470" i="7"/>
  <c r="AD439" i="7"/>
  <c r="AD443" i="7"/>
  <c r="AD463" i="7"/>
  <c r="AD467" i="7"/>
  <c r="AD471" i="7"/>
  <c r="AE567" i="7"/>
  <c r="AD30" i="7"/>
  <c r="AD69" i="7"/>
  <c r="AD596" i="7"/>
  <c r="AD581" i="7" s="1"/>
  <c r="AD76" i="7" s="1"/>
  <c r="AD628" i="7"/>
  <c r="AD613" i="7" s="1"/>
  <c r="AD77" i="7" s="1"/>
  <c r="AD660" i="7"/>
  <c r="AD645" i="7" s="1"/>
  <c r="AD78" i="7" s="1"/>
  <c r="AD417" i="7"/>
  <c r="AD415" i="7"/>
  <c r="AD412" i="7"/>
  <c r="AD416" i="7"/>
  <c r="AD436" i="7"/>
  <c r="AD440" i="7"/>
  <c r="AD444" i="7"/>
  <c r="AD464" i="7"/>
  <c r="AD468" i="7"/>
  <c r="AD406" i="7"/>
  <c r="AD437" i="7"/>
  <c r="AD441" i="7"/>
  <c r="AD445" i="7"/>
  <c r="AD465" i="7"/>
  <c r="AD469" i="7"/>
  <c r="AC79" i="7"/>
  <c r="AL552" i="7" l="1"/>
  <c r="AJ543" i="7"/>
  <c r="AJ545" i="7" s="1"/>
  <c r="AK563" i="7"/>
  <c r="AK560" i="7" s="1"/>
  <c r="AK544" i="7"/>
  <c r="AK561" i="7"/>
  <c r="AK38" i="7"/>
  <c r="AK37" i="7"/>
  <c r="AK36" i="7"/>
  <c r="AK495" i="7"/>
  <c r="AK489" i="7"/>
  <c r="AK22" i="7"/>
  <c r="AK39" i="7" s="1"/>
  <c r="AK20" i="7"/>
  <c r="AK131" i="7"/>
  <c r="AC89" i="7"/>
  <c r="AC90" i="7" s="1"/>
  <c r="AK659" i="7"/>
  <c r="AK657" i="7"/>
  <c r="AK655" i="7"/>
  <c r="AK653" i="7"/>
  <c r="AK651" i="7"/>
  <c r="AK650" i="7"/>
  <c r="AK627" i="7"/>
  <c r="AK656" i="7"/>
  <c r="AK652" i="7"/>
  <c r="AK658" i="7"/>
  <c r="AK654" i="7"/>
  <c r="AK626" i="7"/>
  <c r="AK624" i="7"/>
  <c r="AK622" i="7"/>
  <c r="AK625" i="7"/>
  <c r="AK623" i="7"/>
  <c r="AK621" i="7"/>
  <c r="AK619" i="7"/>
  <c r="AK595" i="7"/>
  <c r="AK618" i="7"/>
  <c r="AK593" i="7"/>
  <c r="AK591" i="7"/>
  <c r="AK589" i="7"/>
  <c r="AK587" i="7"/>
  <c r="AK620" i="7"/>
  <c r="AK594" i="7"/>
  <c r="AK592" i="7"/>
  <c r="AK590" i="7"/>
  <c r="AK588" i="7"/>
  <c r="AK586" i="7"/>
  <c r="AK527" i="7"/>
  <c r="AK33" i="7"/>
  <c r="AK29" i="7"/>
  <c r="AK535" i="7"/>
  <c r="AK531" i="7"/>
  <c r="AK523" i="7"/>
  <c r="AK676" i="7"/>
  <c r="AK40" i="7"/>
  <c r="AK26" i="7"/>
  <c r="AK19" i="7"/>
  <c r="AL2" i="7"/>
  <c r="AL556" i="7" s="1"/>
  <c r="AE551" i="7"/>
  <c r="AE553" i="7" s="1"/>
  <c r="AF550" i="7"/>
  <c r="AF570" i="7"/>
  <c r="AF549" i="7"/>
  <c r="AE182" i="7"/>
  <c r="AE146" i="7"/>
  <c r="AE55" i="7"/>
  <c r="AF569" i="7"/>
  <c r="AF568" i="7"/>
  <c r="AE596" i="7"/>
  <c r="AE581" i="7" s="1"/>
  <c r="AE76" i="7" s="1"/>
  <c r="AE628" i="7"/>
  <c r="AE613" i="7" s="1"/>
  <c r="AE77" i="7" s="1"/>
  <c r="AE69" i="7"/>
  <c r="AE416" i="7"/>
  <c r="AE410" i="7"/>
  <c r="AE418" i="7"/>
  <c r="AE413" i="7"/>
  <c r="AE417" i="7"/>
  <c r="AE437" i="7"/>
  <c r="AE441" i="7"/>
  <c r="AE445" i="7"/>
  <c r="AE465" i="7"/>
  <c r="AE469" i="7"/>
  <c r="AE438" i="7"/>
  <c r="AE442" i="7"/>
  <c r="AE462" i="7"/>
  <c r="AE466" i="7"/>
  <c r="AE470" i="7"/>
  <c r="AF567" i="7"/>
  <c r="AE30" i="7"/>
  <c r="AE660" i="7"/>
  <c r="AE645" i="7" s="1"/>
  <c r="AE78" i="7" s="1"/>
  <c r="AF670" i="7"/>
  <c r="AF669" i="7"/>
  <c r="AF668" i="7"/>
  <c r="AF666" i="7"/>
  <c r="AF665" i="7"/>
  <c r="AF664" i="7"/>
  <c r="AF662" i="7"/>
  <c r="AF337" i="7"/>
  <c r="AF336" i="7"/>
  <c r="AF335" i="7"/>
  <c r="AF334" i="7"/>
  <c r="AF333" i="7"/>
  <c r="AF332" i="7"/>
  <c r="AF331" i="7"/>
  <c r="AF330" i="7"/>
  <c r="AF329" i="7"/>
  <c r="AF328" i="7"/>
  <c r="AF639" i="7"/>
  <c r="AF638" i="7"/>
  <c r="AF637" i="7"/>
  <c r="AF636" i="7"/>
  <c r="AF635" i="7"/>
  <c r="AF634" i="7"/>
  <c r="AF633" i="7"/>
  <c r="AF632" i="7"/>
  <c r="AF630" i="7"/>
  <c r="AF311" i="7"/>
  <c r="AF310" i="7"/>
  <c r="AF309" i="7"/>
  <c r="AF308" i="7"/>
  <c r="AF307" i="7"/>
  <c r="AF306" i="7"/>
  <c r="AF305" i="7"/>
  <c r="AF304" i="7"/>
  <c r="AF303" i="7"/>
  <c r="AF302" i="7"/>
  <c r="AF607" i="7"/>
  <c r="AF606" i="7"/>
  <c r="AF605" i="7"/>
  <c r="AF604" i="7"/>
  <c r="AF603" i="7"/>
  <c r="AF602" i="7"/>
  <c r="AF601" i="7"/>
  <c r="AF599" i="7"/>
  <c r="AF598" i="7"/>
  <c r="AF286" i="7"/>
  <c r="AF285" i="7"/>
  <c r="AF284" i="7"/>
  <c r="AF283" i="7"/>
  <c r="AF282" i="7"/>
  <c r="AF281" i="7"/>
  <c r="AF280" i="7"/>
  <c r="AF279" i="7"/>
  <c r="AF278" i="7"/>
  <c r="AF277" i="7"/>
  <c r="AF496" i="7"/>
  <c r="AF490" i="7"/>
  <c r="AF405" i="7"/>
  <c r="AF392" i="7"/>
  <c r="AF391" i="7"/>
  <c r="AF390" i="7"/>
  <c r="AF389" i="7"/>
  <c r="AF388" i="7"/>
  <c r="AF387" i="7"/>
  <c r="AF272" i="7"/>
  <c r="AF259" i="7"/>
  <c r="AF258" i="7"/>
  <c r="AF257" i="7"/>
  <c r="AF256" i="7"/>
  <c r="AF255" i="7"/>
  <c r="AF254" i="7"/>
  <c r="AF28" i="7"/>
  <c r="AE273" i="7"/>
  <c r="AE412" i="7"/>
  <c r="AE414" i="7"/>
  <c r="AE411" i="7"/>
  <c r="AE415" i="7"/>
  <c r="AE419" i="7"/>
  <c r="AE439" i="7"/>
  <c r="AE443" i="7"/>
  <c r="AE463" i="7"/>
  <c r="AE467" i="7"/>
  <c r="AE471" i="7"/>
  <c r="AE436" i="7"/>
  <c r="AE440" i="7"/>
  <c r="AE444" i="7"/>
  <c r="AE464" i="7"/>
  <c r="AE468" i="7"/>
  <c r="AE406" i="7"/>
  <c r="AD79" i="7"/>
  <c r="AM552" i="7" l="1"/>
  <c r="AK543" i="7"/>
  <c r="AK545" i="7" s="1"/>
  <c r="AL563" i="7"/>
  <c r="AL560" i="7" s="1"/>
  <c r="AL544" i="7"/>
  <c r="AL561" i="7"/>
  <c r="AE89" i="7"/>
  <c r="AE90" i="7" s="1"/>
  <c r="AL38" i="7"/>
  <c r="AL37" i="7"/>
  <c r="AL36" i="7"/>
  <c r="AL495" i="7"/>
  <c r="AL489" i="7"/>
  <c r="AL22" i="7"/>
  <c r="AL39" i="7" s="1"/>
  <c r="AL20" i="7"/>
  <c r="AL131" i="7"/>
  <c r="AD89" i="7"/>
  <c r="AD90" i="7" s="1"/>
  <c r="AL659" i="7"/>
  <c r="AL657" i="7"/>
  <c r="AL655" i="7"/>
  <c r="AL653" i="7"/>
  <c r="AL651" i="7"/>
  <c r="AL626" i="7"/>
  <c r="AL625" i="7"/>
  <c r="AL624" i="7"/>
  <c r="AL623" i="7"/>
  <c r="AL622" i="7"/>
  <c r="AL621" i="7"/>
  <c r="AL620" i="7"/>
  <c r="AL619" i="7"/>
  <c r="AL618" i="7"/>
  <c r="AL595" i="7"/>
  <c r="AL594" i="7"/>
  <c r="AL593" i="7"/>
  <c r="AL658" i="7"/>
  <c r="AL652" i="7"/>
  <c r="AL654" i="7"/>
  <c r="AL650" i="7"/>
  <c r="AL656" i="7"/>
  <c r="AL627" i="7"/>
  <c r="AL591" i="7"/>
  <c r="AL589" i="7"/>
  <c r="AL587" i="7"/>
  <c r="AL592" i="7"/>
  <c r="AL590" i="7"/>
  <c r="AL588" i="7"/>
  <c r="AL586" i="7"/>
  <c r="AL527" i="7"/>
  <c r="AL33" i="7"/>
  <c r="AL29" i="7"/>
  <c r="AL535" i="7"/>
  <c r="AL531" i="7"/>
  <c r="AL523" i="7"/>
  <c r="AL676" i="7"/>
  <c r="AL40" i="7"/>
  <c r="AL26" i="7"/>
  <c r="AL19" i="7"/>
  <c r="AM2" i="7"/>
  <c r="AM556" i="7" s="1"/>
  <c r="AF551" i="7"/>
  <c r="AF553" i="7" s="1"/>
  <c r="AG575" i="7"/>
  <c r="C392" i="7"/>
  <c r="C259" i="7"/>
  <c r="AG570" i="7"/>
  <c r="AG549" i="7"/>
  <c r="AG550" i="7"/>
  <c r="AF182" i="7"/>
  <c r="AF146" i="7"/>
  <c r="AF55" i="7"/>
  <c r="AG569" i="7"/>
  <c r="AG568" i="7"/>
  <c r="AE79" i="7"/>
  <c r="AF628" i="7"/>
  <c r="AF613" i="7" s="1"/>
  <c r="AF77" i="7" s="1"/>
  <c r="AF30" i="7"/>
  <c r="AF596" i="7"/>
  <c r="AF581" i="7" s="1"/>
  <c r="AF76" i="7" s="1"/>
  <c r="AF660" i="7"/>
  <c r="AF645" i="7" s="1"/>
  <c r="AF78" i="7" s="1"/>
  <c r="AF69" i="7"/>
  <c r="AG671" i="7"/>
  <c r="AG670" i="7"/>
  <c r="AG669" i="7"/>
  <c r="AG667" i="7"/>
  <c r="AG666" i="7"/>
  <c r="AG665" i="7"/>
  <c r="AG664" i="7"/>
  <c r="AG337" i="7"/>
  <c r="AG335" i="7"/>
  <c r="AG334" i="7"/>
  <c r="AG333" i="7"/>
  <c r="AG332" i="7"/>
  <c r="AG331" i="7"/>
  <c r="AG330" i="7"/>
  <c r="AG662" i="7"/>
  <c r="AG329" i="7"/>
  <c r="AG311" i="7"/>
  <c r="AG310" i="7"/>
  <c r="AG309" i="7"/>
  <c r="AG308" i="7"/>
  <c r="AG307" i="7"/>
  <c r="AG306" i="7"/>
  <c r="AG305" i="7"/>
  <c r="AG328" i="7"/>
  <c r="AG639" i="7"/>
  <c r="AG638" i="7"/>
  <c r="AG637" i="7"/>
  <c r="AG636" i="7"/>
  <c r="AG635" i="7"/>
  <c r="AG634" i="7"/>
  <c r="AG633" i="7"/>
  <c r="AG631" i="7"/>
  <c r="AG630" i="7"/>
  <c r="AG304" i="7"/>
  <c r="AG286" i="7"/>
  <c r="AG285" i="7"/>
  <c r="AG284" i="7"/>
  <c r="AG283" i="7"/>
  <c r="AG282" i="7"/>
  <c r="AG281" i="7"/>
  <c r="AG303" i="7"/>
  <c r="AG302" i="7"/>
  <c r="AG607" i="7"/>
  <c r="AG606" i="7"/>
  <c r="AG605" i="7"/>
  <c r="AG604" i="7"/>
  <c r="AG603" i="7"/>
  <c r="AG602" i="7"/>
  <c r="AG601" i="7"/>
  <c r="AG599" i="7"/>
  <c r="AG598" i="7"/>
  <c r="AG280" i="7"/>
  <c r="AG279" i="7"/>
  <c r="AG278" i="7"/>
  <c r="AG277" i="7"/>
  <c r="AG496" i="7"/>
  <c r="AG490" i="7"/>
  <c r="AG392" i="7"/>
  <c r="AG391" i="7"/>
  <c r="AG390" i="7"/>
  <c r="AG389" i="7"/>
  <c r="AG388" i="7"/>
  <c r="AG387" i="7"/>
  <c r="AG336" i="7"/>
  <c r="AG405" i="7"/>
  <c r="AG272" i="7"/>
  <c r="AG259" i="7"/>
  <c r="AG258" i="7"/>
  <c r="AG257" i="7"/>
  <c r="AG256" i="7"/>
  <c r="AG255" i="7"/>
  <c r="AG254" i="7"/>
  <c r="AG28" i="7"/>
  <c r="AF415" i="7"/>
  <c r="AF273" i="7"/>
  <c r="AF413" i="7"/>
  <c r="AF412" i="7"/>
  <c r="AF416" i="7"/>
  <c r="AF436" i="7"/>
  <c r="AF440" i="7"/>
  <c r="AF444" i="7"/>
  <c r="AF464" i="7"/>
  <c r="AF468" i="7"/>
  <c r="AF406" i="7"/>
  <c r="AF437" i="7"/>
  <c r="AF441" i="7"/>
  <c r="AF445" i="7"/>
  <c r="AF465" i="7"/>
  <c r="AF469" i="7"/>
  <c r="AF411" i="7"/>
  <c r="AF419" i="7"/>
  <c r="AF417" i="7"/>
  <c r="AF410" i="7"/>
  <c r="AF414" i="7"/>
  <c r="AF418" i="7"/>
  <c r="AF438" i="7"/>
  <c r="AF442" i="7"/>
  <c r="AF462" i="7"/>
  <c r="AF466" i="7"/>
  <c r="AF470" i="7"/>
  <c r="AF439" i="7"/>
  <c r="AF443" i="7"/>
  <c r="AF463" i="7"/>
  <c r="AF467" i="7"/>
  <c r="AF471" i="7"/>
  <c r="AG567" i="7"/>
  <c r="AN552" i="7" l="1"/>
  <c r="AL543" i="7"/>
  <c r="AL545" i="7" s="1"/>
  <c r="AM563" i="7"/>
  <c r="AM560" i="7" s="1"/>
  <c r="AM544" i="7"/>
  <c r="AM561" i="7"/>
  <c r="AF89" i="7"/>
  <c r="AF90" i="7" s="1"/>
  <c r="AM37" i="7"/>
  <c r="AM38" i="7"/>
  <c r="AM36" i="7"/>
  <c r="AM495" i="7"/>
  <c r="AM489" i="7"/>
  <c r="AM22" i="7"/>
  <c r="AM39" i="7" s="1"/>
  <c r="AM20" i="7"/>
  <c r="AM131" i="7"/>
  <c r="AM659" i="7"/>
  <c r="AM658" i="7"/>
  <c r="AM657" i="7"/>
  <c r="AM656" i="7"/>
  <c r="AM655" i="7"/>
  <c r="AM654" i="7"/>
  <c r="AM653" i="7"/>
  <c r="AM652" i="7"/>
  <c r="AM651" i="7"/>
  <c r="AM627" i="7"/>
  <c r="AM650" i="7"/>
  <c r="AM626" i="7"/>
  <c r="AM624" i="7"/>
  <c r="AM622" i="7"/>
  <c r="AM625" i="7"/>
  <c r="AM623" i="7"/>
  <c r="AM621" i="7"/>
  <c r="AM619" i="7"/>
  <c r="AM595" i="7"/>
  <c r="AM593" i="7"/>
  <c r="AM589" i="7"/>
  <c r="AM618" i="7"/>
  <c r="AM592" i="7"/>
  <c r="AM590" i="7"/>
  <c r="AM588" i="7"/>
  <c r="AM586" i="7"/>
  <c r="AM620" i="7"/>
  <c r="AM594" i="7"/>
  <c r="AM591" i="7"/>
  <c r="AM587" i="7"/>
  <c r="AM535" i="7"/>
  <c r="AM531" i="7"/>
  <c r="AM523" i="7"/>
  <c r="AM676" i="7"/>
  <c r="AM527" i="7"/>
  <c r="AM33" i="7"/>
  <c r="AM29" i="7"/>
  <c r="AM26" i="7"/>
  <c r="AM19" i="7"/>
  <c r="AM40" i="7"/>
  <c r="AN2" i="7"/>
  <c r="AN556" i="7" s="1"/>
  <c r="AG551" i="7"/>
  <c r="AG553" i="7" s="1"/>
  <c r="AH575" i="7"/>
  <c r="AH550" i="7"/>
  <c r="AH570" i="7"/>
  <c r="AH549" i="7"/>
  <c r="AG182" i="7"/>
  <c r="AG146" i="7"/>
  <c r="AG55" i="7"/>
  <c r="AH569" i="7"/>
  <c r="AH568" i="7"/>
  <c r="AG660" i="7"/>
  <c r="AG645" i="7" s="1"/>
  <c r="AG78" i="7" s="1"/>
  <c r="AF79" i="7"/>
  <c r="AH671" i="7"/>
  <c r="AH670" i="7"/>
  <c r="AH669" i="7"/>
  <c r="AH667" i="7"/>
  <c r="AH666" i="7"/>
  <c r="AH665" i="7"/>
  <c r="AH664" i="7"/>
  <c r="AH662" i="7"/>
  <c r="AH337" i="7"/>
  <c r="AH336" i="7"/>
  <c r="AH335" i="7"/>
  <c r="AH334" i="7"/>
  <c r="AH333" i="7"/>
  <c r="AH331" i="7"/>
  <c r="AH330" i="7"/>
  <c r="AH329" i="7"/>
  <c r="AH328" i="7"/>
  <c r="AH639" i="7"/>
  <c r="AH638" i="7"/>
  <c r="AH637" i="7"/>
  <c r="AH636" i="7"/>
  <c r="AH635" i="7"/>
  <c r="AH634" i="7"/>
  <c r="AH633" i="7"/>
  <c r="AH631" i="7"/>
  <c r="AH630" i="7"/>
  <c r="AH311" i="7"/>
  <c r="AH310" i="7"/>
  <c r="AH309" i="7"/>
  <c r="AH308" i="7"/>
  <c r="AH307" i="7"/>
  <c r="AH306" i="7"/>
  <c r="AH305" i="7"/>
  <c r="AH304" i="7"/>
  <c r="AH303" i="7"/>
  <c r="AH302" i="7"/>
  <c r="AH607" i="7"/>
  <c r="AH606" i="7"/>
  <c r="AH605" i="7"/>
  <c r="AH604" i="7"/>
  <c r="AH603" i="7"/>
  <c r="AH602" i="7"/>
  <c r="AH601" i="7"/>
  <c r="AH599" i="7"/>
  <c r="AH598" i="7"/>
  <c r="AH286" i="7"/>
  <c r="AH285" i="7"/>
  <c r="AH284" i="7"/>
  <c r="AH283" i="7"/>
  <c r="AH282" i="7"/>
  <c r="AH281" i="7"/>
  <c r="AH280" i="7"/>
  <c r="AH279" i="7"/>
  <c r="AH278" i="7"/>
  <c r="AH277" i="7"/>
  <c r="AH496" i="7"/>
  <c r="AH490" i="7"/>
  <c r="AH405" i="7"/>
  <c r="AH392" i="7"/>
  <c r="AH391" i="7"/>
  <c r="AH390" i="7"/>
  <c r="AH389" i="7"/>
  <c r="AH388" i="7"/>
  <c r="AH387" i="7"/>
  <c r="AH332" i="7"/>
  <c r="AH272" i="7"/>
  <c r="AH259" i="7"/>
  <c r="AH258" i="7"/>
  <c r="AH257" i="7"/>
  <c r="AH256" i="7"/>
  <c r="AH255" i="7"/>
  <c r="AH254" i="7"/>
  <c r="AH28" i="7"/>
  <c r="AG273" i="7"/>
  <c r="AG414" i="7"/>
  <c r="AG412" i="7"/>
  <c r="AG411" i="7"/>
  <c r="AG415" i="7"/>
  <c r="AG419" i="7"/>
  <c r="AG439" i="7"/>
  <c r="AG443" i="7"/>
  <c r="AG463" i="7"/>
  <c r="AG467" i="7"/>
  <c r="AG471" i="7"/>
  <c r="AG436" i="7"/>
  <c r="AG440" i="7"/>
  <c r="AG444" i="7"/>
  <c r="AG464" i="7"/>
  <c r="AG468" i="7"/>
  <c r="AG406" i="7"/>
  <c r="AG30" i="7"/>
  <c r="AG69" i="7"/>
  <c r="AG596" i="7"/>
  <c r="AG581" i="7" s="1"/>
  <c r="AG76" i="7" s="1"/>
  <c r="AG628" i="7"/>
  <c r="AG613" i="7" s="1"/>
  <c r="AG77" i="7" s="1"/>
  <c r="AG410" i="7"/>
  <c r="AG418" i="7"/>
  <c r="AG416" i="7"/>
  <c r="AG413" i="7"/>
  <c r="AG417" i="7"/>
  <c r="AG437" i="7"/>
  <c r="AG441" i="7"/>
  <c r="AG445" i="7"/>
  <c r="AG465" i="7"/>
  <c r="AG469" i="7"/>
  <c r="AG438" i="7"/>
  <c r="AG442" i="7"/>
  <c r="AG462" i="7"/>
  <c r="AG466" i="7"/>
  <c r="AG470" i="7"/>
  <c r="AH567" i="7"/>
  <c r="AO552" i="7" l="1"/>
  <c r="AM543" i="7"/>
  <c r="AM545" i="7" s="1"/>
  <c r="AN563" i="7"/>
  <c r="AN560" i="7" s="1"/>
  <c r="AN544" i="7"/>
  <c r="AN561" i="7"/>
  <c r="AN38" i="7"/>
  <c r="AN37" i="7"/>
  <c r="AN36" i="7"/>
  <c r="AN495" i="7"/>
  <c r="AN489" i="7"/>
  <c r="AN22" i="7"/>
  <c r="AN39" i="7" s="1"/>
  <c r="AN20" i="7"/>
  <c r="AN131" i="7"/>
  <c r="AN658" i="7"/>
  <c r="AN656" i="7"/>
  <c r="AN654" i="7"/>
  <c r="AN652" i="7"/>
  <c r="AN657" i="7"/>
  <c r="AN653" i="7"/>
  <c r="AN651" i="7"/>
  <c r="AN624" i="7"/>
  <c r="AN620" i="7"/>
  <c r="AN618" i="7"/>
  <c r="AN659" i="7"/>
  <c r="AN655" i="7"/>
  <c r="AN627" i="7"/>
  <c r="AN625" i="7"/>
  <c r="AN623" i="7"/>
  <c r="AN621" i="7"/>
  <c r="AN650" i="7"/>
  <c r="AN592" i="7"/>
  <c r="AN591" i="7"/>
  <c r="AN590" i="7"/>
  <c r="AN589" i="7"/>
  <c r="AN588" i="7"/>
  <c r="AN587" i="7"/>
  <c r="AN586" i="7"/>
  <c r="AN626" i="7"/>
  <c r="AN622" i="7"/>
  <c r="AN594" i="7"/>
  <c r="AN593" i="7"/>
  <c r="AN619" i="7"/>
  <c r="AN595" i="7"/>
  <c r="AN527" i="7"/>
  <c r="AN33" i="7"/>
  <c r="AN29" i="7"/>
  <c r="AN535" i="7"/>
  <c r="AN531" i="7"/>
  <c r="AN523" i="7"/>
  <c r="AN676" i="7"/>
  <c r="AN19" i="7"/>
  <c r="AN40" i="7"/>
  <c r="AN26" i="7"/>
  <c r="AO2" i="7"/>
  <c r="AO556" i="7" s="1"/>
  <c r="AH551" i="7"/>
  <c r="AH553" i="7" s="1"/>
  <c r="AI575" i="7"/>
  <c r="AI570" i="7"/>
  <c r="AI549" i="7"/>
  <c r="AI550" i="7"/>
  <c r="AH182" i="7"/>
  <c r="AH146" i="7"/>
  <c r="AH55" i="7"/>
  <c r="AI569" i="7"/>
  <c r="AI568" i="7"/>
  <c r="AH30" i="7"/>
  <c r="AH596" i="7"/>
  <c r="AH581" i="7" s="1"/>
  <c r="AH76" i="7" s="1"/>
  <c r="AH69" i="7"/>
  <c r="AI671" i="7"/>
  <c r="AI670" i="7"/>
  <c r="AI669" i="7"/>
  <c r="AI667" i="7"/>
  <c r="AI666" i="7"/>
  <c r="AI665" i="7"/>
  <c r="AI664" i="7"/>
  <c r="AI662" i="7"/>
  <c r="AI337" i="7"/>
  <c r="AI336" i="7"/>
  <c r="AI335" i="7"/>
  <c r="AI334" i="7"/>
  <c r="AI333" i="7"/>
  <c r="AI332" i="7"/>
  <c r="AI331" i="7"/>
  <c r="AI330" i="7"/>
  <c r="AI328" i="7"/>
  <c r="AI311" i="7"/>
  <c r="AI310" i="7"/>
  <c r="AI309" i="7"/>
  <c r="AI308" i="7"/>
  <c r="AI307" i="7"/>
  <c r="AI306" i="7"/>
  <c r="AI305" i="7"/>
  <c r="AI329" i="7"/>
  <c r="AI639" i="7"/>
  <c r="AI638" i="7"/>
  <c r="AI637" i="7"/>
  <c r="AI636" i="7"/>
  <c r="AI635" i="7"/>
  <c r="AI634" i="7"/>
  <c r="AI633" i="7"/>
  <c r="AI631" i="7"/>
  <c r="AI630" i="7"/>
  <c r="AI286" i="7"/>
  <c r="AI285" i="7"/>
  <c r="AI284" i="7"/>
  <c r="AI283" i="7"/>
  <c r="AI282" i="7"/>
  <c r="AI281" i="7"/>
  <c r="AI304" i="7"/>
  <c r="AI303" i="7"/>
  <c r="AI302" i="7"/>
  <c r="AI607" i="7"/>
  <c r="AI606" i="7"/>
  <c r="AI605" i="7"/>
  <c r="AI604" i="7"/>
  <c r="AI603" i="7"/>
  <c r="AI602" i="7"/>
  <c r="AI601" i="7"/>
  <c r="AI599" i="7"/>
  <c r="AI598" i="7"/>
  <c r="AI279" i="7"/>
  <c r="AI280" i="7"/>
  <c r="AI278" i="7"/>
  <c r="AI277" i="7"/>
  <c r="AI496" i="7"/>
  <c r="AI490" i="7"/>
  <c r="AI392" i="7"/>
  <c r="AI391" i="7"/>
  <c r="AI390" i="7"/>
  <c r="AI389" i="7"/>
  <c r="AI388" i="7"/>
  <c r="AI387" i="7"/>
  <c r="AI405" i="7"/>
  <c r="AI272" i="7"/>
  <c r="AI259" i="7"/>
  <c r="AI258" i="7"/>
  <c r="AI257" i="7"/>
  <c r="AI256" i="7"/>
  <c r="AI255" i="7"/>
  <c r="AI254" i="7"/>
  <c r="AI28" i="7"/>
  <c r="AH417" i="7"/>
  <c r="AH415" i="7"/>
  <c r="AH412" i="7"/>
  <c r="AH416" i="7"/>
  <c r="AH436" i="7"/>
  <c r="AH440" i="7"/>
  <c r="AH444" i="7"/>
  <c r="AH464" i="7"/>
  <c r="AH468" i="7"/>
  <c r="AH406" i="7"/>
  <c r="AH437" i="7"/>
  <c r="AH441" i="7"/>
  <c r="AH445" i="7"/>
  <c r="AH465" i="7"/>
  <c r="AH469" i="7"/>
  <c r="AG79" i="7"/>
  <c r="AH413" i="7"/>
  <c r="AH273" i="7"/>
  <c r="AH411" i="7"/>
  <c r="AH419" i="7"/>
  <c r="AH410" i="7"/>
  <c r="AH414" i="7"/>
  <c r="AH418" i="7"/>
  <c r="AH438" i="7"/>
  <c r="AH442" i="7"/>
  <c r="AH462" i="7"/>
  <c r="AH466" i="7"/>
  <c r="AH470" i="7"/>
  <c r="AH439" i="7"/>
  <c r="AH443" i="7"/>
  <c r="AH463" i="7"/>
  <c r="AH467" i="7"/>
  <c r="AH471" i="7"/>
  <c r="AI567" i="7"/>
  <c r="AH628" i="7"/>
  <c r="AH613" i="7" s="1"/>
  <c r="AH77" i="7" s="1"/>
  <c r="AH660" i="7"/>
  <c r="AH645" i="7" s="1"/>
  <c r="AH78" i="7" s="1"/>
  <c r="AP552" i="7" l="1"/>
  <c r="AN543" i="7"/>
  <c r="AN545" i="7" s="1"/>
  <c r="AO563" i="7"/>
  <c r="AO560" i="7" s="1"/>
  <c r="AO544" i="7"/>
  <c r="AO561" i="7"/>
  <c r="AO38" i="7"/>
  <c r="AO37" i="7"/>
  <c r="AO36" i="7"/>
  <c r="AO495" i="7"/>
  <c r="AO489" i="7"/>
  <c r="AO22" i="7"/>
  <c r="AO39" i="7" s="1"/>
  <c r="AO20" i="7"/>
  <c r="AO131" i="7"/>
  <c r="AG89" i="7"/>
  <c r="AG90" i="7" s="1"/>
  <c r="AO650" i="7"/>
  <c r="AO627" i="7"/>
  <c r="AO658" i="7"/>
  <c r="AO656" i="7"/>
  <c r="AO654" i="7"/>
  <c r="AO652" i="7"/>
  <c r="AO659" i="7"/>
  <c r="AO653" i="7"/>
  <c r="AO655" i="7"/>
  <c r="AO625" i="7"/>
  <c r="AO623" i="7"/>
  <c r="AO657" i="7"/>
  <c r="AO651" i="7"/>
  <c r="AO626" i="7"/>
  <c r="AO624" i="7"/>
  <c r="AO622" i="7"/>
  <c r="AO620" i="7"/>
  <c r="AO618" i="7"/>
  <c r="AO594" i="7"/>
  <c r="AO619" i="7"/>
  <c r="AO592" i="7"/>
  <c r="AO590" i="7"/>
  <c r="AO588" i="7"/>
  <c r="AO586" i="7"/>
  <c r="AO621" i="7"/>
  <c r="AO595" i="7"/>
  <c r="AO591" i="7"/>
  <c r="AO589" i="7"/>
  <c r="AO587" i="7"/>
  <c r="AO593" i="7"/>
  <c r="AO527" i="7"/>
  <c r="AO33" i="7"/>
  <c r="AO29" i="7"/>
  <c r="AO535" i="7"/>
  <c r="AO531" i="7"/>
  <c r="AO523" i="7"/>
  <c r="AO676" i="7"/>
  <c r="AO40" i="7"/>
  <c r="AO19" i="7"/>
  <c r="AO26" i="7"/>
  <c r="AP2" i="7"/>
  <c r="AP556" i="7" s="1"/>
  <c r="AI551" i="7"/>
  <c r="AI553" i="7" s="1"/>
  <c r="AJ575" i="7"/>
  <c r="AJ550" i="7"/>
  <c r="AJ570" i="7"/>
  <c r="AJ549" i="7"/>
  <c r="AI182" i="7"/>
  <c r="AI146" i="7"/>
  <c r="AI55" i="7"/>
  <c r="AJ569" i="7"/>
  <c r="AJ568" i="7"/>
  <c r="AH79" i="7"/>
  <c r="AJ671" i="7"/>
  <c r="AJ670" i="7"/>
  <c r="AJ669" i="7"/>
  <c r="AJ667" i="7"/>
  <c r="AJ666" i="7"/>
  <c r="AJ665" i="7"/>
  <c r="AJ664" i="7"/>
  <c r="AJ662" i="7"/>
  <c r="AJ337" i="7"/>
  <c r="AJ336" i="7"/>
  <c r="AJ335" i="7"/>
  <c r="AJ334" i="7"/>
  <c r="AJ333" i="7"/>
  <c r="AJ332" i="7"/>
  <c r="AJ331" i="7"/>
  <c r="AJ330" i="7"/>
  <c r="AJ329" i="7"/>
  <c r="AJ639" i="7"/>
  <c r="AJ638" i="7"/>
  <c r="AJ637" i="7"/>
  <c r="AJ636" i="7"/>
  <c r="AJ635" i="7"/>
  <c r="AJ634" i="7"/>
  <c r="AJ633" i="7"/>
  <c r="AJ631" i="7"/>
  <c r="AJ630" i="7"/>
  <c r="AJ311" i="7"/>
  <c r="AJ310" i="7"/>
  <c r="AJ309" i="7"/>
  <c r="AJ308" i="7"/>
  <c r="AJ307" i="7"/>
  <c r="AJ306" i="7"/>
  <c r="AJ305" i="7"/>
  <c r="AJ304" i="7"/>
  <c r="AJ303" i="7"/>
  <c r="AJ302" i="7"/>
  <c r="AJ607" i="7"/>
  <c r="AJ606" i="7"/>
  <c r="AJ605" i="7"/>
  <c r="AJ604" i="7"/>
  <c r="AJ603" i="7"/>
  <c r="AJ602" i="7"/>
  <c r="AJ601" i="7"/>
  <c r="AJ599" i="7"/>
  <c r="AJ598" i="7"/>
  <c r="AJ286" i="7"/>
  <c r="AJ285" i="7"/>
  <c r="AJ284" i="7"/>
  <c r="AJ283" i="7"/>
  <c r="AJ282" i="7"/>
  <c r="AJ281" i="7"/>
  <c r="AJ280" i="7"/>
  <c r="AJ279" i="7"/>
  <c r="AJ278" i="7"/>
  <c r="AJ277" i="7"/>
  <c r="AJ496" i="7"/>
  <c r="AJ490" i="7"/>
  <c r="AJ405" i="7"/>
  <c r="AJ392" i="7"/>
  <c r="AJ391" i="7"/>
  <c r="AJ390" i="7"/>
  <c r="AJ389" i="7"/>
  <c r="AJ388" i="7"/>
  <c r="AJ387" i="7"/>
  <c r="AJ328" i="7"/>
  <c r="AJ272" i="7"/>
  <c r="AJ259" i="7"/>
  <c r="AJ258" i="7"/>
  <c r="AJ257" i="7"/>
  <c r="AJ256" i="7"/>
  <c r="AJ255" i="7"/>
  <c r="AJ254" i="7"/>
  <c r="AJ28" i="7"/>
  <c r="AI273" i="7"/>
  <c r="AI412" i="7"/>
  <c r="AI414" i="7"/>
  <c r="AI411" i="7"/>
  <c r="AI415" i="7"/>
  <c r="AI419" i="7"/>
  <c r="AI439" i="7"/>
  <c r="AI443" i="7"/>
  <c r="AI463" i="7"/>
  <c r="AI467" i="7"/>
  <c r="AI471" i="7"/>
  <c r="AI436" i="7"/>
  <c r="AI440" i="7"/>
  <c r="AI444" i="7"/>
  <c r="AI464" i="7"/>
  <c r="AI468" i="7"/>
  <c r="AI406" i="7"/>
  <c r="AI30" i="7"/>
  <c r="AI69" i="7"/>
  <c r="AI596" i="7"/>
  <c r="AI581" i="7" s="1"/>
  <c r="AI76" i="7" s="1"/>
  <c r="AI628" i="7"/>
  <c r="AI613" i="7" s="1"/>
  <c r="AI77" i="7" s="1"/>
  <c r="AI416" i="7"/>
  <c r="AI410" i="7"/>
  <c r="AI418" i="7"/>
  <c r="AI413" i="7"/>
  <c r="AI417" i="7"/>
  <c r="AI437" i="7"/>
  <c r="AI441" i="7"/>
  <c r="AI445" i="7"/>
  <c r="AI465" i="7"/>
  <c r="AI469" i="7"/>
  <c r="AI438" i="7"/>
  <c r="AI442" i="7"/>
  <c r="AI462" i="7"/>
  <c r="AI466" i="7"/>
  <c r="AI470" i="7"/>
  <c r="AJ567" i="7"/>
  <c r="AI660" i="7"/>
  <c r="AI645" i="7" s="1"/>
  <c r="AI78" i="7" s="1"/>
  <c r="AO543" i="7" l="1"/>
  <c r="AO545" i="7" s="1"/>
  <c r="AP563" i="7"/>
  <c r="AP560" i="7" s="1"/>
  <c r="AP544" i="7"/>
  <c r="AP561" i="7"/>
  <c r="AP38" i="7"/>
  <c r="AP37" i="7"/>
  <c r="AP36" i="7"/>
  <c r="AP495" i="7"/>
  <c r="AP489" i="7"/>
  <c r="AP22" i="7"/>
  <c r="AP39" i="7" s="1"/>
  <c r="AP20" i="7"/>
  <c r="AP131" i="7"/>
  <c r="AH89" i="7"/>
  <c r="AH90" i="7" s="1"/>
  <c r="AP659" i="7"/>
  <c r="AP657" i="7"/>
  <c r="AP655" i="7"/>
  <c r="AP653" i="7"/>
  <c r="AP651" i="7"/>
  <c r="AP658" i="7"/>
  <c r="AP654" i="7"/>
  <c r="AP650" i="7"/>
  <c r="AP626" i="7"/>
  <c r="AP625" i="7"/>
  <c r="AP624" i="7"/>
  <c r="AP623" i="7"/>
  <c r="AP622" i="7"/>
  <c r="AP621" i="7"/>
  <c r="AP620" i="7"/>
  <c r="AP619" i="7"/>
  <c r="AP618" i="7"/>
  <c r="AP595" i="7"/>
  <c r="AP594" i="7"/>
  <c r="AP593" i="7"/>
  <c r="AP627" i="7"/>
  <c r="AP656" i="7"/>
  <c r="AP652" i="7"/>
  <c r="AP591" i="7"/>
  <c r="AP589" i="7"/>
  <c r="AP587" i="7"/>
  <c r="AP592" i="7"/>
  <c r="AP590" i="7"/>
  <c r="AP588" i="7"/>
  <c r="AP586" i="7"/>
  <c r="AP527" i="7"/>
  <c r="AP33" i="7"/>
  <c r="AP29" i="7"/>
  <c r="AP535" i="7"/>
  <c r="AP531" i="7"/>
  <c r="AP523" i="7"/>
  <c r="AP676" i="7"/>
  <c r="AP40" i="7"/>
  <c r="AP26" i="7"/>
  <c r="AP19" i="7"/>
  <c r="AJ551" i="7"/>
  <c r="AJ553" i="7" s="1"/>
  <c r="AK575" i="7"/>
  <c r="AK570" i="7"/>
  <c r="AK549" i="7"/>
  <c r="AK550" i="7"/>
  <c r="AJ182" i="7"/>
  <c r="AJ146" i="7"/>
  <c r="AJ55" i="7"/>
  <c r="AK569" i="7"/>
  <c r="AK568" i="7"/>
  <c r="AK671" i="7"/>
  <c r="AK670" i="7"/>
  <c r="AK669" i="7"/>
  <c r="AK667" i="7"/>
  <c r="AK666" i="7"/>
  <c r="AK665" i="7"/>
  <c r="AK664" i="7"/>
  <c r="AK337" i="7"/>
  <c r="AK335" i="7"/>
  <c r="AK334" i="7"/>
  <c r="AK333" i="7"/>
  <c r="AK332" i="7"/>
  <c r="AK331" i="7"/>
  <c r="AK330" i="7"/>
  <c r="AK662" i="7"/>
  <c r="AK329" i="7"/>
  <c r="AK311" i="7"/>
  <c r="AK310" i="7"/>
  <c r="AK309" i="7"/>
  <c r="AK308" i="7"/>
  <c r="AK307" i="7"/>
  <c r="AK306" i="7"/>
  <c r="AK305" i="7"/>
  <c r="AK328" i="7"/>
  <c r="AK639" i="7"/>
  <c r="AK638" i="7"/>
  <c r="AK637" i="7"/>
  <c r="AK636" i="7"/>
  <c r="AK635" i="7"/>
  <c r="AK634" i="7"/>
  <c r="AK633" i="7"/>
  <c r="AK631" i="7"/>
  <c r="AK630" i="7"/>
  <c r="AK304" i="7"/>
  <c r="AK286" i="7"/>
  <c r="AK285" i="7"/>
  <c r="AK284" i="7"/>
  <c r="AK283" i="7"/>
  <c r="AK282" i="7"/>
  <c r="AK281" i="7"/>
  <c r="AK303" i="7"/>
  <c r="AK302" i="7"/>
  <c r="AK607" i="7"/>
  <c r="AK606" i="7"/>
  <c r="AK605" i="7"/>
  <c r="AK604" i="7"/>
  <c r="AK603" i="7"/>
  <c r="AK602" i="7"/>
  <c r="AK601" i="7"/>
  <c r="AK599" i="7"/>
  <c r="AK598" i="7"/>
  <c r="AK280" i="7"/>
  <c r="AK279" i="7"/>
  <c r="AK278" i="7"/>
  <c r="AK277" i="7"/>
  <c r="AK496" i="7"/>
  <c r="AK490" i="7"/>
  <c r="AK392" i="7"/>
  <c r="AK391" i="7"/>
  <c r="AK390" i="7"/>
  <c r="AK389" i="7"/>
  <c r="AK388" i="7"/>
  <c r="AK387" i="7"/>
  <c r="AK336" i="7"/>
  <c r="AK405" i="7"/>
  <c r="AK272" i="7"/>
  <c r="AK259" i="7"/>
  <c r="AK258" i="7"/>
  <c r="AK257" i="7"/>
  <c r="AK256" i="7"/>
  <c r="AK255" i="7"/>
  <c r="AK254" i="7"/>
  <c r="AK28" i="7"/>
  <c r="AJ411" i="7"/>
  <c r="AJ419" i="7"/>
  <c r="AJ417" i="7"/>
  <c r="AJ410" i="7"/>
  <c r="AJ414" i="7"/>
  <c r="AJ418" i="7"/>
  <c r="AJ438" i="7"/>
  <c r="AJ442" i="7"/>
  <c r="AJ462" i="7"/>
  <c r="AJ466" i="7"/>
  <c r="AJ470" i="7"/>
  <c r="AJ439" i="7"/>
  <c r="AJ443" i="7"/>
  <c r="AJ463" i="7"/>
  <c r="AJ467" i="7"/>
  <c r="AJ471" i="7"/>
  <c r="AK567" i="7"/>
  <c r="AJ30" i="7"/>
  <c r="AJ69" i="7"/>
  <c r="AJ596" i="7"/>
  <c r="AJ581" i="7" s="1"/>
  <c r="AJ76" i="7" s="1"/>
  <c r="AJ628" i="7"/>
  <c r="AJ613" i="7" s="1"/>
  <c r="AJ77" i="7" s="1"/>
  <c r="AJ660" i="7"/>
  <c r="AJ645" i="7" s="1"/>
  <c r="AJ78" i="7" s="1"/>
  <c r="AJ415" i="7"/>
  <c r="AJ273" i="7"/>
  <c r="AJ413" i="7"/>
  <c r="AJ412" i="7"/>
  <c r="AJ416" i="7"/>
  <c r="AJ436" i="7"/>
  <c r="AJ440" i="7"/>
  <c r="AJ444" i="7"/>
  <c r="AJ464" i="7"/>
  <c r="AJ468" i="7"/>
  <c r="AJ406" i="7"/>
  <c r="AJ437" i="7"/>
  <c r="AJ441" i="7"/>
  <c r="AJ445" i="7"/>
  <c r="AJ465" i="7"/>
  <c r="AJ469" i="7"/>
  <c r="AI79" i="7"/>
  <c r="AP543" i="7" l="1"/>
  <c r="AP545" i="7" s="1"/>
  <c r="AI89" i="7"/>
  <c r="AI90" i="7" s="1"/>
  <c r="AK551" i="7"/>
  <c r="AK553" i="7" s="1"/>
  <c r="AL575" i="7"/>
  <c r="AL550" i="7"/>
  <c r="AL570" i="7"/>
  <c r="AL549" i="7"/>
  <c r="AK182" i="7"/>
  <c r="AK146" i="7"/>
  <c r="AK55" i="7"/>
  <c r="AL569" i="7"/>
  <c r="AL568" i="7"/>
  <c r="AK660" i="7"/>
  <c r="AK645" i="7" s="1"/>
  <c r="AK78" i="7" s="1"/>
  <c r="AK30" i="7"/>
  <c r="AK410" i="7"/>
  <c r="AK418" i="7"/>
  <c r="AK416" i="7"/>
  <c r="AK413" i="7"/>
  <c r="AK417" i="7"/>
  <c r="AK437" i="7"/>
  <c r="AK441" i="7"/>
  <c r="AK445" i="7"/>
  <c r="AK465" i="7"/>
  <c r="AK469" i="7"/>
  <c r="AK438" i="7"/>
  <c r="AK442" i="7"/>
  <c r="AK462" i="7"/>
  <c r="AK466" i="7"/>
  <c r="AK470" i="7"/>
  <c r="AL567" i="7"/>
  <c r="AL671" i="7"/>
  <c r="AL670" i="7"/>
  <c r="AL668" i="7"/>
  <c r="AL667" i="7"/>
  <c r="AL666" i="7"/>
  <c r="AL665" i="7"/>
  <c r="AL664" i="7"/>
  <c r="AL662" i="7"/>
  <c r="AL337" i="7"/>
  <c r="AL335" i="7"/>
  <c r="AL334" i="7"/>
  <c r="AL333" i="7"/>
  <c r="AL332" i="7"/>
  <c r="AL331" i="7"/>
  <c r="AL330" i="7"/>
  <c r="AL329" i="7"/>
  <c r="AL328" i="7"/>
  <c r="AL639" i="7"/>
  <c r="AL638" i="7"/>
  <c r="AL637" i="7"/>
  <c r="AL636" i="7"/>
  <c r="AL635" i="7"/>
  <c r="AL634" i="7"/>
  <c r="AL633" i="7"/>
  <c r="AL631" i="7"/>
  <c r="AL630" i="7"/>
  <c r="AL311" i="7"/>
  <c r="AL310" i="7"/>
  <c r="AL309" i="7"/>
  <c r="AL308" i="7"/>
  <c r="AL307" i="7"/>
  <c r="AL306" i="7"/>
  <c r="AL305" i="7"/>
  <c r="AL304" i="7"/>
  <c r="AL303" i="7"/>
  <c r="AL302" i="7"/>
  <c r="AL607" i="7"/>
  <c r="AL606" i="7"/>
  <c r="AL605" i="7"/>
  <c r="AL604" i="7"/>
  <c r="AL603" i="7"/>
  <c r="AL602" i="7"/>
  <c r="AL601" i="7"/>
  <c r="AL599" i="7"/>
  <c r="AL598" i="7"/>
  <c r="AL286" i="7"/>
  <c r="AL285" i="7"/>
  <c r="AL284" i="7"/>
  <c r="AL283" i="7"/>
  <c r="AL282" i="7"/>
  <c r="AL281" i="7"/>
  <c r="AL280" i="7"/>
  <c r="AL279" i="7"/>
  <c r="AL278" i="7"/>
  <c r="AL277" i="7"/>
  <c r="AL496" i="7"/>
  <c r="AL490" i="7"/>
  <c r="AL405" i="7"/>
  <c r="AL392" i="7"/>
  <c r="AL391" i="7"/>
  <c r="AL390" i="7"/>
  <c r="AL389" i="7"/>
  <c r="AL388" i="7"/>
  <c r="AL387" i="7"/>
  <c r="AL336" i="7"/>
  <c r="AL272" i="7"/>
  <c r="AL259" i="7"/>
  <c r="AL258" i="7"/>
  <c r="AL257" i="7"/>
  <c r="AL256" i="7"/>
  <c r="AL255" i="7"/>
  <c r="AL254" i="7"/>
  <c r="AL28" i="7"/>
  <c r="AK273" i="7"/>
  <c r="AK414" i="7"/>
  <c r="AK412" i="7"/>
  <c r="AK411" i="7"/>
  <c r="AK415" i="7"/>
  <c r="AK419" i="7"/>
  <c r="AK439" i="7"/>
  <c r="AK443" i="7"/>
  <c r="AK463" i="7"/>
  <c r="AK467" i="7"/>
  <c r="AK471" i="7"/>
  <c r="AK436" i="7"/>
  <c r="AK440" i="7"/>
  <c r="AK444" i="7"/>
  <c r="AK464" i="7"/>
  <c r="AK468" i="7"/>
  <c r="AK406" i="7"/>
  <c r="AJ79" i="7"/>
  <c r="AK69" i="7"/>
  <c r="AK596" i="7"/>
  <c r="AK581" i="7" s="1"/>
  <c r="AK76" i="7" s="1"/>
  <c r="AK628" i="7"/>
  <c r="AK613" i="7" s="1"/>
  <c r="AK77" i="7" s="1"/>
  <c r="AJ89" i="7" l="1"/>
  <c r="AJ90" i="7" s="1"/>
  <c r="AL551" i="7"/>
  <c r="AL553" i="7" s="1"/>
  <c r="AM575" i="7"/>
  <c r="AM570" i="7"/>
  <c r="AM549" i="7"/>
  <c r="AM550" i="7"/>
  <c r="AL182" i="7"/>
  <c r="AL146" i="7"/>
  <c r="AL55" i="7"/>
  <c r="AM569" i="7"/>
  <c r="AM568" i="7"/>
  <c r="AL596" i="7"/>
  <c r="AL581" i="7" s="1"/>
  <c r="AL76" i="7" s="1"/>
  <c r="AL660" i="7"/>
  <c r="AL645" i="7" s="1"/>
  <c r="AL78" i="7" s="1"/>
  <c r="AL30" i="7"/>
  <c r="AL628" i="7"/>
  <c r="AL613" i="7" s="1"/>
  <c r="AL77" i="7" s="1"/>
  <c r="AL69" i="7"/>
  <c r="AM671" i="7"/>
  <c r="AM670" i="7"/>
  <c r="AM668" i="7"/>
  <c r="AM667" i="7"/>
  <c r="AM666" i="7"/>
  <c r="AM665" i="7"/>
  <c r="AM664" i="7"/>
  <c r="AM662" i="7"/>
  <c r="AM337" i="7"/>
  <c r="AM336" i="7"/>
  <c r="AM335" i="7"/>
  <c r="AM334" i="7"/>
  <c r="AM333" i="7"/>
  <c r="AM332" i="7"/>
  <c r="AM331" i="7"/>
  <c r="AM330" i="7"/>
  <c r="AM328" i="7"/>
  <c r="AM311" i="7"/>
  <c r="AM310" i="7"/>
  <c r="AM309" i="7"/>
  <c r="AM308" i="7"/>
  <c r="AM307" i="7"/>
  <c r="AM306" i="7"/>
  <c r="AM305" i="7"/>
  <c r="AM329" i="7"/>
  <c r="AM639" i="7"/>
  <c r="AM638" i="7"/>
  <c r="AM637" i="7"/>
  <c r="AM636" i="7"/>
  <c r="AM635" i="7"/>
  <c r="AM634" i="7"/>
  <c r="AM633" i="7"/>
  <c r="AM631" i="7"/>
  <c r="AM630" i="7"/>
  <c r="AM286" i="7"/>
  <c r="AM285" i="7"/>
  <c r="AM284" i="7"/>
  <c r="AM283" i="7"/>
  <c r="AM282" i="7"/>
  <c r="AM281" i="7"/>
  <c r="AM304" i="7"/>
  <c r="AM303" i="7"/>
  <c r="AM302" i="7"/>
  <c r="AM607" i="7"/>
  <c r="AM606" i="7"/>
  <c r="AM605" i="7"/>
  <c r="AM604" i="7"/>
  <c r="AM603" i="7"/>
  <c r="AM602" i="7"/>
  <c r="AM600" i="7"/>
  <c r="AM599" i="7"/>
  <c r="AM598" i="7"/>
  <c r="AM279" i="7"/>
  <c r="AM280" i="7"/>
  <c r="AM278" i="7"/>
  <c r="AM277" i="7"/>
  <c r="AM496" i="7"/>
  <c r="AM490" i="7"/>
  <c r="AM392" i="7"/>
  <c r="AM391" i="7"/>
  <c r="AM390" i="7"/>
  <c r="AM389" i="7"/>
  <c r="AM388" i="7"/>
  <c r="AM387" i="7"/>
  <c r="AM405" i="7"/>
  <c r="AM272" i="7"/>
  <c r="AM259" i="7"/>
  <c r="AM258" i="7"/>
  <c r="AM257" i="7"/>
  <c r="AM256" i="7"/>
  <c r="AM255" i="7"/>
  <c r="AM254" i="7"/>
  <c r="AM28" i="7"/>
  <c r="AL417" i="7"/>
  <c r="AL415" i="7"/>
  <c r="AL412" i="7"/>
  <c r="AL416" i="7"/>
  <c r="AL436" i="7"/>
  <c r="AL440" i="7"/>
  <c r="AL444" i="7"/>
  <c r="AL464" i="7"/>
  <c r="AL468" i="7"/>
  <c r="AL406" i="7"/>
  <c r="AL437" i="7"/>
  <c r="AL441" i="7"/>
  <c r="AL445" i="7"/>
  <c r="AL465" i="7"/>
  <c r="AL469" i="7"/>
  <c r="AK79" i="7"/>
  <c r="AL413" i="7"/>
  <c r="AL273" i="7"/>
  <c r="AL411" i="7"/>
  <c r="AL419" i="7"/>
  <c r="AL410" i="7"/>
  <c r="AL414" i="7"/>
  <c r="AL418" i="7"/>
  <c r="AL438" i="7"/>
  <c r="AL442" i="7"/>
  <c r="AL462" i="7"/>
  <c r="AL466" i="7"/>
  <c r="AL470" i="7"/>
  <c r="AL439" i="7"/>
  <c r="AL443" i="7"/>
  <c r="AL463" i="7"/>
  <c r="AL467" i="7"/>
  <c r="AL471" i="7"/>
  <c r="AM567" i="7"/>
  <c r="AK89" i="7" l="1"/>
  <c r="AK90" i="7" s="1"/>
  <c r="AM551" i="7"/>
  <c r="AM553" i="7" s="1"/>
  <c r="AN575" i="7"/>
  <c r="AN550" i="7"/>
  <c r="AN570" i="7"/>
  <c r="AN549" i="7"/>
  <c r="AM182" i="7"/>
  <c r="AM146" i="7"/>
  <c r="AM55" i="7"/>
  <c r="AL79" i="7"/>
  <c r="AN569" i="7"/>
  <c r="AN568" i="7"/>
  <c r="AM30" i="7"/>
  <c r="AM596" i="7"/>
  <c r="AM581" i="7" s="1"/>
  <c r="AM76" i="7" s="1"/>
  <c r="AM628" i="7"/>
  <c r="AM613" i="7" s="1"/>
  <c r="AM77" i="7" s="1"/>
  <c r="AM69" i="7"/>
  <c r="AM416" i="7"/>
  <c r="AM410" i="7"/>
  <c r="AM418" i="7"/>
  <c r="AM413" i="7"/>
  <c r="AM417" i="7"/>
  <c r="AM437" i="7"/>
  <c r="AM441" i="7"/>
  <c r="AM445" i="7"/>
  <c r="AM465" i="7"/>
  <c r="AM469" i="7"/>
  <c r="AM438" i="7"/>
  <c r="AM442" i="7"/>
  <c r="AM462" i="7"/>
  <c r="AM466" i="7"/>
  <c r="AM470" i="7"/>
  <c r="AN567" i="7"/>
  <c r="AM660" i="7"/>
  <c r="AM645" i="7" s="1"/>
  <c r="AM78" i="7" s="1"/>
  <c r="AN671" i="7"/>
  <c r="AN670" i="7"/>
  <c r="AN668" i="7"/>
  <c r="AN667" i="7"/>
  <c r="AN666" i="7"/>
  <c r="AN665" i="7"/>
  <c r="AN664" i="7"/>
  <c r="AN662" i="7"/>
  <c r="AN337" i="7"/>
  <c r="AN336" i="7"/>
  <c r="AN335" i="7"/>
  <c r="AN334" i="7"/>
  <c r="AN333" i="7"/>
  <c r="AN332" i="7"/>
  <c r="AN331" i="7"/>
  <c r="AN330" i="7"/>
  <c r="AN329" i="7"/>
  <c r="AN328" i="7"/>
  <c r="AN639" i="7"/>
  <c r="AN638" i="7"/>
  <c r="AN637" i="7"/>
  <c r="AN636" i="7"/>
  <c r="AN635" i="7"/>
  <c r="AN634" i="7"/>
  <c r="AN633" i="7"/>
  <c r="AN631" i="7"/>
  <c r="AN630" i="7"/>
  <c r="AN310" i="7"/>
  <c r="AN309" i="7"/>
  <c r="AN308" i="7"/>
  <c r="AN307" i="7"/>
  <c r="AN306" i="7"/>
  <c r="AN305" i="7"/>
  <c r="AN304" i="7"/>
  <c r="AN303" i="7"/>
  <c r="AN302" i="7"/>
  <c r="AN607" i="7"/>
  <c r="AN606" i="7"/>
  <c r="AN605" i="7"/>
  <c r="AN604" i="7"/>
  <c r="AN603" i="7"/>
  <c r="AN602" i="7"/>
  <c r="AN600" i="7"/>
  <c r="AN599" i="7"/>
  <c r="AN598" i="7"/>
  <c r="AN286" i="7"/>
  <c r="AN285" i="7"/>
  <c r="AN284" i="7"/>
  <c r="AN283" i="7"/>
  <c r="AN282" i="7"/>
  <c r="AN281" i="7"/>
  <c r="AN280" i="7"/>
  <c r="AN279" i="7"/>
  <c r="AN278" i="7"/>
  <c r="AN277" i="7"/>
  <c r="AN496" i="7"/>
  <c r="AN490" i="7"/>
  <c r="AN405" i="7"/>
  <c r="AN311" i="7"/>
  <c r="AN392" i="7"/>
  <c r="AN391" i="7"/>
  <c r="AN390" i="7"/>
  <c r="AN389" i="7"/>
  <c r="AN388" i="7"/>
  <c r="AN387" i="7"/>
  <c r="AN272" i="7"/>
  <c r="AN259" i="7"/>
  <c r="AN258" i="7"/>
  <c r="AN257" i="7"/>
  <c r="AN256" i="7"/>
  <c r="AN255" i="7"/>
  <c r="AN254" i="7"/>
  <c r="AN28" i="7"/>
  <c r="AM273" i="7"/>
  <c r="AM412" i="7"/>
  <c r="AM414" i="7"/>
  <c r="AM411" i="7"/>
  <c r="AM415" i="7"/>
  <c r="AM419" i="7"/>
  <c r="AM439" i="7"/>
  <c r="AM443" i="7"/>
  <c r="AM463" i="7"/>
  <c r="AM467" i="7"/>
  <c r="AM471" i="7"/>
  <c r="AM436" i="7"/>
  <c r="AM440" i="7"/>
  <c r="AM444" i="7"/>
  <c r="AM464" i="7"/>
  <c r="AM468" i="7"/>
  <c r="AM406" i="7"/>
  <c r="AL89" i="7" l="1"/>
  <c r="AL90" i="7" s="1"/>
  <c r="AN551" i="7"/>
  <c r="AN553" i="7" s="1"/>
  <c r="AO575" i="7"/>
  <c r="AO570" i="7"/>
  <c r="AO549" i="7"/>
  <c r="AO550" i="7"/>
  <c r="AN182" i="7"/>
  <c r="AN146" i="7"/>
  <c r="AN55" i="7"/>
  <c r="AO569" i="7"/>
  <c r="AO568" i="7"/>
  <c r="AM79" i="7"/>
  <c r="AN415" i="7"/>
  <c r="AN273" i="7"/>
  <c r="AN413" i="7"/>
  <c r="AN412" i="7"/>
  <c r="AN416" i="7"/>
  <c r="AN436" i="7"/>
  <c r="AN440" i="7"/>
  <c r="AN444" i="7"/>
  <c r="AN464" i="7"/>
  <c r="AN468" i="7"/>
  <c r="AN406" i="7"/>
  <c r="AN437" i="7"/>
  <c r="AN441" i="7"/>
  <c r="AN445" i="7"/>
  <c r="AN465" i="7"/>
  <c r="AN469" i="7"/>
  <c r="AO671" i="7"/>
  <c r="AO670" i="7"/>
  <c r="AO668" i="7"/>
  <c r="AO667" i="7"/>
  <c r="AO666" i="7"/>
  <c r="AO665" i="7"/>
  <c r="AO664" i="7"/>
  <c r="AO337" i="7"/>
  <c r="AO335" i="7"/>
  <c r="AO334" i="7"/>
  <c r="AO333" i="7"/>
  <c r="AO332" i="7"/>
  <c r="AO331" i="7"/>
  <c r="AO330" i="7"/>
  <c r="AO662" i="7"/>
  <c r="AO329" i="7"/>
  <c r="AO311" i="7"/>
  <c r="AO310" i="7"/>
  <c r="AO309" i="7"/>
  <c r="AO308" i="7"/>
  <c r="AO307" i="7"/>
  <c r="AO306" i="7"/>
  <c r="AO305" i="7"/>
  <c r="AO328" i="7"/>
  <c r="AO639" i="7"/>
  <c r="AO638" i="7"/>
  <c r="AO637" i="7"/>
  <c r="AO636" i="7"/>
  <c r="AO635" i="7"/>
  <c r="AO634" i="7"/>
  <c r="AO633" i="7"/>
  <c r="AO631" i="7"/>
  <c r="AO630" i="7"/>
  <c r="AO304" i="7"/>
  <c r="AO286" i="7"/>
  <c r="AO285" i="7"/>
  <c r="AO284" i="7"/>
  <c r="AO283" i="7"/>
  <c r="AO282" i="7"/>
  <c r="AO281" i="7"/>
  <c r="AO303" i="7"/>
  <c r="AO302" i="7"/>
  <c r="AO607" i="7"/>
  <c r="AO606" i="7"/>
  <c r="AO605" i="7"/>
  <c r="AO604" i="7"/>
  <c r="AO603" i="7"/>
  <c r="AO602" i="7"/>
  <c r="AO600" i="7"/>
  <c r="AO599" i="7"/>
  <c r="AO598" i="7"/>
  <c r="AO280" i="7"/>
  <c r="AO279" i="7"/>
  <c r="AO278" i="7"/>
  <c r="AO277" i="7"/>
  <c r="AO496" i="7"/>
  <c r="AO490" i="7"/>
  <c r="AO392" i="7"/>
  <c r="AO391" i="7"/>
  <c r="AO390" i="7"/>
  <c r="AO389" i="7"/>
  <c r="AO388" i="7"/>
  <c r="AO387" i="7"/>
  <c r="AO336" i="7"/>
  <c r="AO405" i="7"/>
  <c r="AO272" i="7"/>
  <c r="AO259" i="7"/>
  <c r="AO258" i="7"/>
  <c r="AO257" i="7"/>
  <c r="AO256" i="7"/>
  <c r="AO255" i="7"/>
  <c r="AO254" i="7"/>
  <c r="AO28" i="7"/>
  <c r="AN411" i="7"/>
  <c r="AN419" i="7"/>
  <c r="AN417" i="7"/>
  <c r="AN410" i="7"/>
  <c r="AN414" i="7"/>
  <c r="AN418" i="7"/>
  <c r="AN438" i="7"/>
  <c r="AN442" i="7"/>
  <c r="AN462" i="7"/>
  <c r="AN466" i="7"/>
  <c r="AN470" i="7"/>
  <c r="AN439" i="7"/>
  <c r="AN443" i="7"/>
  <c r="AN463" i="7"/>
  <c r="AN467" i="7"/>
  <c r="AN471" i="7"/>
  <c r="AO567" i="7"/>
  <c r="AN30" i="7"/>
  <c r="AN69" i="7"/>
  <c r="AN596" i="7"/>
  <c r="AN581" i="7" s="1"/>
  <c r="AN76" i="7" s="1"/>
  <c r="AN628" i="7"/>
  <c r="AN613" i="7" s="1"/>
  <c r="AN77" i="7" s="1"/>
  <c r="AN660" i="7"/>
  <c r="AN645" i="7" s="1"/>
  <c r="AN78" i="7" s="1"/>
  <c r="AM89" i="7" l="1"/>
  <c r="AM90" i="7" s="1"/>
  <c r="AO551" i="7"/>
  <c r="AO553" i="7" s="1"/>
  <c r="AP574" i="7"/>
  <c r="AP550" i="7"/>
  <c r="AP570" i="7"/>
  <c r="AP549" i="7"/>
  <c r="AO182" i="7"/>
  <c r="AO146" i="7"/>
  <c r="AO55" i="7"/>
  <c r="AP569" i="7"/>
  <c r="AP568" i="7"/>
  <c r="AO30" i="7"/>
  <c r="AO596" i="7"/>
  <c r="AO581" i="7" s="1"/>
  <c r="AO76" i="7" s="1"/>
  <c r="AO628" i="7"/>
  <c r="AO613" i="7" s="1"/>
  <c r="AO77" i="7" s="1"/>
  <c r="AO69" i="7"/>
  <c r="AO410" i="7"/>
  <c r="AO418" i="7"/>
  <c r="AO416" i="7"/>
  <c r="AO413" i="7"/>
  <c r="AO417" i="7"/>
  <c r="AO437" i="7"/>
  <c r="AO441" i="7"/>
  <c r="AO445" i="7"/>
  <c r="AO465" i="7"/>
  <c r="AO469" i="7"/>
  <c r="AO438" i="7"/>
  <c r="AO442" i="7"/>
  <c r="AO462" i="7"/>
  <c r="AO466" i="7"/>
  <c r="AO470" i="7"/>
  <c r="AP567" i="7"/>
  <c r="AO660" i="7"/>
  <c r="AO645" i="7" s="1"/>
  <c r="AO78" i="7" s="1"/>
  <c r="AP671" i="7"/>
  <c r="AP670" i="7"/>
  <c r="AP668" i="7"/>
  <c r="AP667" i="7"/>
  <c r="AP666" i="7"/>
  <c r="AP665" i="7"/>
  <c r="AP664" i="7"/>
  <c r="AP662" i="7"/>
  <c r="B659" i="7"/>
  <c r="B658" i="7"/>
  <c r="B657" i="7"/>
  <c r="B656" i="7"/>
  <c r="B655" i="7"/>
  <c r="B654" i="7"/>
  <c r="B653" i="7"/>
  <c r="B652" i="7"/>
  <c r="B651" i="7"/>
  <c r="AP328" i="7"/>
  <c r="AP639" i="7"/>
  <c r="B639" i="7" s="1"/>
  <c r="AP638" i="7"/>
  <c r="B638" i="7" s="1"/>
  <c r="AP637" i="7"/>
  <c r="B637" i="7" s="1"/>
  <c r="AP636" i="7"/>
  <c r="B636" i="7" s="1"/>
  <c r="AP635" i="7"/>
  <c r="B635" i="7" s="1"/>
  <c r="AP634" i="7"/>
  <c r="B634" i="7" s="1"/>
  <c r="AP633" i="7"/>
  <c r="B633" i="7" s="1"/>
  <c r="AP631" i="7"/>
  <c r="AP630" i="7"/>
  <c r="B627" i="7"/>
  <c r="B626" i="7"/>
  <c r="B625" i="7"/>
  <c r="B624" i="7"/>
  <c r="B623" i="7"/>
  <c r="B622" i="7"/>
  <c r="B621" i="7"/>
  <c r="B620" i="7"/>
  <c r="B619" i="7"/>
  <c r="AP302" i="7"/>
  <c r="AP607" i="7"/>
  <c r="B607" i="7" s="1"/>
  <c r="AP606" i="7"/>
  <c r="B606" i="7" s="1"/>
  <c r="AP605" i="7"/>
  <c r="B605" i="7" s="1"/>
  <c r="AP604" i="7"/>
  <c r="B604" i="7" s="1"/>
  <c r="AP603" i="7"/>
  <c r="B603" i="7" s="1"/>
  <c r="AP602" i="7"/>
  <c r="B602" i="7" s="1"/>
  <c r="AP600" i="7"/>
  <c r="AP599" i="7"/>
  <c r="AP598" i="7"/>
  <c r="B595" i="7"/>
  <c r="B594" i="7"/>
  <c r="B593" i="7"/>
  <c r="B592" i="7"/>
  <c r="B591" i="7"/>
  <c r="B590" i="7"/>
  <c r="B589" i="7"/>
  <c r="B588" i="7"/>
  <c r="B587" i="7"/>
  <c r="AP277" i="7"/>
  <c r="AP496" i="7"/>
  <c r="AP490" i="7"/>
  <c r="AP405" i="7"/>
  <c r="AP311" i="7"/>
  <c r="AP392" i="7"/>
  <c r="AP391" i="7"/>
  <c r="AP390" i="7"/>
  <c r="AP389" i="7"/>
  <c r="AP388" i="7"/>
  <c r="AP387" i="7"/>
  <c r="AP272" i="7"/>
  <c r="AP259" i="7"/>
  <c r="AP258" i="7"/>
  <c r="AP257" i="7"/>
  <c r="AP256" i="7"/>
  <c r="AP255" i="7"/>
  <c r="AP254" i="7"/>
  <c r="AP28" i="7"/>
  <c r="AO273" i="7"/>
  <c r="AO414" i="7"/>
  <c r="AO426" i="7" s="1"/>
  <c r="AO412" i="7"/>
  <c r="AO411" i="7"/>
  <c r="AO415" i="7"/>
  <c r="AO419" i="7"/>
  <c r="AO439" i="7"/>
  <c r="AO443" i="7"/>
  <c r="AO463" i="7"/>
  <c r="AO467" i="7"/>
  <c r="AO471" i="7"/>
  <c r="AO483" i="7" s="1"/>
  <c r="AO436" i="7"/>
  <c r="AO440" i="7"/>
  <c r="AO444" i="7"/>
  <c r="AO464" i="7"/>
  <c r="AO468" i="7"/>
  <c r="AO406" i="7"/>
  <c r="AN79" i="7"/>
  <c r="AN425" i="7" l="1"/>
  <c r="AO476" i="7"/>
  <c r="AO480" i="7"/>
  <c r="AO455" i="7"/>
  <c r="AO452" i="7"/>
  <c r="AO456" i="7"/>
  <c r="AO479" i="7"/>
  <c r="AO289" i="7"/>
  <c r="AN431" i="7"/>
  <c r="AO316" i="7"/>
  <c r="AN477" i="7"/>
  <c r="AN424" i="7"/>
  <c r="AO344" i="7"/>
  <c r="AN429" i="7"/>
  <c r="AN452" i="7"/>
  <c r="AN456" i="7"/>
  <c r="AN479" i="7"/>
  <c r="AP323" i="7"/>
  <c r="AN426" i="7"/>
  <c r="AN449" i="7"/>
  <c r="AN457" i="7"/>
  <c r="AO342" i="7"/>
  <c r="AO346" i="7"/>
  <c r="AO475" i="7"/>
  <c r="AO423" i="7"/>
  <c r="AO431" i="7"/>
  <c r="AO424" i="7"/>
  <c r="AO451" i="7"/>
  <c r="AO477" i="7"/>
  <c r="AN450" i="7"/>
  <c r="AO427" i="7"/>
  <c r="AO315" i="7"/>
  <c r="E293" i="7"/>
  <c r="D293" i="7"/>
  <c r="H293" i="7"/>
  <c r="G293" i="7"/>
  <c r="F293" i="7"/>
  <c r="C293" i="7"/>
  <c r="I293" i="7"/>
  <c r="J293" i="7"/>
  <c r="C427" i="7"/>
  <c r="E427" i="7"/>
  <c r="D427" i="7"/>
  <c r="G427" i="7"/>
  <c r="H427" i="7"/>
  <c r="F427" i="7"/>
  <c r="I427" i="7"/>
  <c r="K293" i="7"/>
  <c r="J427" i="7"/>
  <c r="K427" i="7"/>
  <c r="L293" i="7"/>
  <c r="L427" i="7"/>
  <c r="M293" i="7"/>
  <c r="M427" i="7"/>
  <c r="N293" i="7"/>
  <c r="O293" i="7"/>
  <c r="N427" i="7"/>
  <c r="P293" i="7"/>
  <c r="O427" i="7"/>
  <c r="Q293" i="7"/>
  <c r="P427" i="7"/>
  <c r="R293" i="7"/>
  <c r="Q427" i="7"/>
  <c r="S293" i="7"/>
  <c r="R427" i="7"/>
  <c r="T293" i="7"/>
  <c r="S427" i="7"/>
  <c r="T427" i="7"/>
  <c r="U293" i="7"/>
  <c r="U427" i="7"/>
  <c r="V293" i="7"/>
  <c r="V427" i="7"/>
  <c r="W293" i="7"/>
  <c r="X293" i="7"/>
  <c r="W427" i="7"/>
  <c r="Y293" i="7"/>
  <c r="X427" i="7"/>
  <c r="Y427" i="7"/>
  <c r="Z293" i="7"/>
  <c r="Z427" i="7"/>
  <c r="AA293" i="7"/>
  <c r="AB293" i="7"/>
  <c r="AA427" i="7"/>
  <c r="AC293" i="7"/>
  <c r="AB427" i="7"/>
  <c r="AC427" i="7"/>
  <c r="AD293" i="7"/>
  <c r="AD427" i="7"/>
  <c r="AE293" i="7"/>
  <c r="AF293" i="7"/>
  <c r="AE427" i="7"/>
  <c r="AF427" i="7"/>
  <c r="AG293" i="7"/>
  <c r="AG427" i="7"/>
  <c r="AH293" i="7"/>
  <c r="AH427" i="7"/>
  <c r="AI293" i="7"/>
  <c r="AI427" i="7"/>
  <c r="AJ293" i="7"/>
  <c r="AJ427" i="7"/>
  <c r="AK293" i="7"/>
  <c r="AK427" i="7"/>
  <c r="AL293" i="7"/>
  <c r="AL427" i="7"/>
  <c r="AM293" i="7"/>
  <c r="AN293" i="7"/>
  <c r="AM427" i="7"/>
  <c r="C316" i="7"/>
  <c r="F316" i="7"/>
  <c r="D316" i="7"/>
  <c r="C450" i="7"/>
  <c r="E316" i="7"/>
  <c r="D450" i="7"/>
  <c r="G316" i="7"/>
  <c r="E450" i="7"/>
  <c r="F450" i="7"/>
  <c r="G450" i="7"/>
  <c r="H316" i="7"/>
  <c r="I316" i="7"/>
  <c r="H450" i="7"/>
  <c r="I450" i="7"/>
  <c r="J316" i="7"/>
  <c r="J450" i="7"/>
  <c r="K316" i="7"/>
  <c r="L316" i="7"/>
  <c r="K450" i="7"/>
  <c r="M316" i="7"/>
  <c r="L450" i="7"/>
  <c r="M450" i="7"/>
  <c r="N316" i="7"/>
  <c r="N450" i="7"/>
  <c r="O316" i="7"/>
  <c r="P316" i="7"/>
  <c r="O450" i="7"/>
  <c r="P450" i="7"/>
  <c r="Q316" i="7"/>
  <c r="R316" i="7"/>
  <c r="Q450" i="7"/>
  <c r="R450" i="7"/>
  <c r="S316" i="7"/>
  <c r="T316" i="7"/>
  <c r="S450" i="7"/>
  <c r="U316" i="7"/>
  <c r="T450" i="7"/>
  <c r="V316" i="7"/>
  <c r="U450" i="7"/>
  <c r="V450" i="7"/>
  <c r="W316" i="7"/>
  <c r="W450" i="7"/>
  <c r="X316" i="7"/>
  <c r="Y316" i="7"/>
  <c r="X450" i="7"/>
  <c r="Y450" i="7"/>
  <c r="Z316" i="7"/>
  <c r="Z450" i="7"/>
  <c r="AA316" i="7"/>
  <c r="AA450" i="7"/>
  <c r="AB316" i="7"/>
  <c r="AB450" i="7"/>
  <c r="AC316" i="7"/>
  <c r="AC450" i="7"/>
  <c r="AD316" i="7"/>
  <c r="AD450" i="7"/>
  <c r="AE316" i="7"/>
  <c r="AF316" i="7"/>
  <c r="AE450" i="7"/>
  <c r="AG316" i="7"/>
  <c r="AF450" i="7"/>
  <c r="AG450" i="7"/>
  <c r="AH316" i="7"/>
  <c r="AI316" i="7"/>
  <c r="AH450" i="7"/>
  <c r="AI450" i="7"/>
  <c r="AJ316" i="7"/>
  <c r="AK316" i="7"/>
  <c r="AJ450" i="7"/>
  <c r="AK450" i="7"/>
  <c r="AL316" i="7"/>
  <c r="AL450" i="7"/>
  <c r="AM316" i="7"/>
  <c r="AN316" i="7"/>
  <c r="AM450" i="7"/>
  <c r="H347" i="7"/>
  <c r="D347" i="7"/>
  <c r="E347" i="7"/>
  <c r="G347" i="7"/>
  <c r="F347" i="7"/>
  <c r="C347" i="7"/>
  <c r="I347" i="7"/>
  <c r="J347" i="7"/>
  <c r="K347" i="7"/>
  <c r="J481" i="7"/>
  <c r="L347" i="7"/>
  <c r="I481" i="7"/>
  <c r="H481" i="7"/>
  <c r="C481" i="7"/>
  <c r="E481" i="7"/>
  <c r="G481" i="7"/>
  <c r="K481" i="7"/>
  <c r="F481" i="7"/>
  <c r="D481" i="7"/>
  <c r="L481" i="7"/>
  <c r="M347" i="7"/>
  <c r="M481" i="7"/>
  <c r="N347" i="7"/>
  <c r="N481" i="7"/>
  <c r="O347" i="7"/>
  <c r="P347" i="7"/>
  <c r="O481" i="7"/>
  <c r="P481" i="7"/>
  <c r="Q347" i="7"/>
  <c r="R347" i="7"/>
  <c r="Q481" i="7"/>
  <c r="R481" i="7"/>
  <c r="S347" i="7"/>
  <c r="T347" i="7"/>
  <c r="S481" i="7"/>
  <c r="U347" i="7"/>
  <c r="T481" i="7"/>
  <c r="V347" i="7"/>
  <c r="U481" i="7"/>
  <c r="V481" i="7"/>
  <c r="W347" i="7"/>
  <c r="W481" i="7"/>
  <c r="X347" i="7"/>
  <c r="X481" i="7"/>
  <c r="Y347" i="7"/>
  <c r="Y481" i="7"/>
  <c r="Z347" i="7"/>
  <c r="Z481" i="7"/>
  <c r="AA347" i="7"/>
  <c r="AB347" i="7"/>
  <c r="AA481" i="7"/>
  <c r="AC347" i="7"/>
  <c r="AB481" i="7"/>
  <c r="AC481" i="7"/>
  <c r="AD347" i="7"/>
  <c r="AE347" i="7"/>
  <c r="AD481" i="7"/>
  <c r="AF347" i="7"/>
  <c r="AE481" i="7"/>
  <c r="AG347" i="7"/>
  <c r="AF481" i="7"/>
  <c r="AH347" i="7"/>
  <c r="AG481" i="7"/>
  <c r="AI347" i="7"/>
  <c r="AH481" i="7"/>
  <c r="AI481" i="7"/>
  <c r="AJ347" i="7"/>
  <c r="AK347" i="7"/>
  <c r="AJ481" i="7"/>
  <c r="AL347" i="7"/>
  <c r="AK481" i="7"/>
  <c r="AL481" i="7"/>
  <c r="AM347" i="7"/>
  <c r="AN347" i="7"/>
  <c r="AM481" i="7"/>
  <c r="AO454" i="7"/>
  <c r="AO425" i="7"/>
  <c r="AN476" i="7"/>
  <c r="AN480" i="7"/>
  <c r="AO297" i="7"/>
  <c r="AO290" i="7"/>
  <c r="G294" i="7"/>
  <c r="F294" i="7"/>
  <c r="H294" i="7"/>
  <c r="D294" i="7"/>
  <c r="C294" i="7"/>
  <c r="I294" i="7"/>
  <c r="E294" i="7"/>
  <c r="J294" i="7"/>
  <c r="C428" i="7"/>
  <c r="K294" i="7"/>
  <c r="J428" i="7"/>
  <c r="I428" i="7"/>
  <c r="D428" i="7"/>
  <c r="F428" i="7"/>
  <c r="E428" i="7"/>
  <c r="G428" i="7"/>
  <c r="H428" i="7"/>
  <c r="L294" i="7"/>
  <c r="K428" i="7"/>
  <c r="M294" i="7"/>
  <c r="L428" i="7"/>
  <c r="N294" i="7"/>
  <c r="M428" i="7"/>
  <c r="O294" i="7"/>
  <c r="N428" i="7"/>
  <c r="P294" i="7"/>
  <c r="O428" i="7"/>
  <c r="P428" i="7"/>
  <c r="Q294" i="7"/>
  <c r="R294" i="7"/>
  <c r="Q428" i="7"/>
  <c r="S294" i="7"/>
  <c r="R428" i="7"/>
  <c r="T294" i="7"/>
  <c r="S428" i="7"/>
  <c r="T428" i="7"/>
  <c r="U294" i="7"/>
  <c r="V294" i="7"/>
  <c r="U428" i="7"/>
  <c r="V428" i="7"/>
  <c r="W294" i="7"/>
  <c r="X294" i="7"/>
  <c r="W428" i="7"/>
  <c r="Y294" i="7"/>
  <c r="X428" i="7"/>
  <c r="Z294" i="7"/>
  <c r="Y428" i="7"/>
  <c r="AA294" i="7"/>
  <c r="Z428" i="7"/>
  <c r="AB294" i="7"/>
  <c r="AA428" i="7"/>
  <c r="AC294" i="7"/>
  <c r="AB428" i="7"/>
  <c r="AD294" i="7"/>
  <c r="AC428" i="7"/>
  <c r="AE294" i="7"/>
  <c r="AD428" i="7"/>
  <c r="AF294" i="7"/>
  <c r="AE428" i="7"/>
  <c r="AG294" i="7"/>
  <c r="AF428" i="7"/>
  <c r="AH294" i="7"/>
  <c r="AG428" i="7"/>
  <c r="AI294" i="7"/>
  <c r="AH428" i="7"/>
  <c r="AI428" i="7"/>
  <c r="AJ294" i="7"/>
  <c r="AJ428" i="7"/>
  <c r="AK294" i="7"/>
  <c r="AK428" i="7"/>
  <c r="AL294" i="7"/>
  <c r="AM294" i="7"/>
  <c r="AL428" i="7"/>
  <c r="AM428" i="7"/>
  <c r="AN294" i="7"/>
  <c r="D317" i="7"/>
  <c r="F317" i="7"/>
  <c r="G317" i="7"/>
  <c r="E317" i="7"/>
  <c r="C317" i="7"/>
  <c r="G451" i="7"/>
  <c r="C451" i="7"/>
  <c r="H317" i="7"/>
  <c r="E451" i="7"/>
  <c r="F451" i="7"/>
  <c r="D451" i="7"/>
  <c r="I317" i="7"/>
  <c r="H451" i="7"/>
  <c r="I451" i="7"/>
  <c r="J317" i="7"/>
  <c r="J451" i="7"/>
  <c r="K317" i="7"/>
  <c r="L317" i="7"/>
  <c r="K451" i="7"/>
  <c r="L451" i="7"/>
  <c r="M317" i="7"/>
  <c r="M451" i="7"/>
  <c r="N317" i="7"/>
  <c r="N451" i="7"/>
  <c r="O317" i="7"/>
  <c r="P317" i="7"/>
  <c r="O451" i="7"/>
  <c r="Q317" i="7"/>
  <c r="P451" i="7"/>
  <c r="R317" i="7"/>
  <c r="Q451" i="7"/>
  <c r="R451" i="7"/>
  <c r="S317" i="7"/>
  <c r="T317" i="7"/>
  <c r="S451" i="7"/>
  <c r="U317" i="7"/>
  <c r="T451" i="7"/>
  <c r="V317" i="7"/>
  <c r="U451" i="7"/>
  <c r="V451" i="7"/>
  <c r="W317" i="7"/>
  <c r="X317" i="7"/>
  <c r="W451" i="7"/>
  <c r="Y317" i="7"/>
  <c r="X451" i="7"/>
  <c r="Z317" i="7"/>
  <c r="Y451" i="7"/>
  <c r="Z451" i="7"/>
  <c r="AA317" i="7"/>
  <c r="AA451" i="7"/>
  <c r="AB317" i="7"/>
  <c r="AC317" i="7"/>
  <c r="AB451" i="7"/>
  <c r="AD317" i="7"/>
  <c r="AC451" i="7"/>
  <c r="AE317" i="7"/>
  <c r="AD451" i="7"/>
  <c r="AF317" i="7"/>
  <c r="AE451" i="7"/>
  <c r="AF451" i="7"/>
  <c r="AG317" i="7"/>
  <c r="AG451" i="7"/>
  <c r="AH317" i="7"/>
  <c r="AH451" i="7"/>
  <c r="AI317" i="7"/>
  <c r="AJ317" i="7"/>
  <c r="AI451" i="7"/>
  <c r="AK317" i="7"/>
  <c r="AJ451" i="7"/>
  <c r="AK451" i="7"/>
  <c r="AL317" i="7"/>
  <c r="AL451" i="7"/>
  <c r="AM317" i="7"/>
  <c r="AM451" i="7"/>
  <c r="AN317" i="7"/>
  <c r="E348" i="7"/>
  <c r="D348" i="7"/>
  <c r="F348" i="7"/>
  <c r="L348" i="7"/>
  <c r="C348" i="7"/>
  <c r="K348" i="7"/>
  <c r="J348" i="7"/>
  <c r="I348" i="7"/>
  <c r="H348" i="7"/>
  <c r="G348" i="7"/>
  <c r="L482" i="7"/>
  <c r="M348" i="7"/>
  <c r="G482" i="7"/>
  <c r="C482" i="7"/>
  <c r="H482" i="7"/>
  <c r="F482" i="7"/>
  <c r="E482" i="7"/>
  <c r="I482" i="7"/>
  <c r="D482" i="7"/>
  <c r="J482" i="7"/>
  <c r="K482" i="7"/>
  <c r="M482" i="7"/>
  <c r="N348" i="7"/>
  <c r="O348" i="7"/>
  <c r="N482" i="7"/>
  <c r="O482" i="7"/>
  <c r="P348" i="7"/>
  <c r="Q348" i="7"/>
  <c r="P482" i="7"/>
  <c r="Q482" i="7"/>
  <c r="R348" i="7"/>
  <c r="R482" i="7"/>
  <c r="S348" i="7"/>
  <c r="S482" i="7"/>
  <c r="T348" i="7"/>
  <c r="U348" i="7"/>
  <c r="T482" i="7"/>
  <c r="U482" i="7"/>
  <c r="V348" i="7"/>
  <c r="W348" i="7"/>
  <c r="V482" i="7"/>
  <c r="W482" i="7"/>
  <c r="X348" i="7"/>
  <c r="X482" i="7"/>
  <c r="Y348" i="7"/>
  <c r="Y482" i="7"/>
  <c r="Z348" i="7"/>
  <c r="AA348" i="7"/>
  <c r="Z482" i="7"/>
  <c r="AA482" i="7"/>
  <c r="AB348" i="7"/>
  <c r="AC348" i="7"/>
  <c r="AB482" i="7"/>
  <c r="AD348" i="7"/>
  <c r="AC482" i="7"/>
  <c r="AE348" i="7"/>
  <c r="AD482" i="7"/>
  <c r="AE482" i="7"/>
  <c r="AF348" i="7"/>
  <c r="AF482" i="7"/>
  <c r="AG348" i="7"/>
  <c r="AG482" i="7"/>
  <c r="AH348" i="7"/>
  <c r="AH482" i="7"/>
  <c r="AI348" i="7"/>
  <c r="AJ348" i="7"/>
  <c r="AI482" i="7"/>
  <c r="AK348" i="7"/>
  <c r="AJ482" i="7"/>
  <c r="AK482" i="7"/>
  <c r="AL348" i="7"/>
  <c r="AM348" i="7"/>
  <c r="AL482" i="7"/>
  <c r="AM482" i="7"/>
  <c r="AN348" i="7"/>
  <c r="AO450" i="7"/>
  <c r="AO428" i="7"/>
  <c r="AO292" i="7"/>
  <c r="AO347" i="7"/>
  <c r="AN482" i="7"/>
  <c r="AN451" i="7"/>
  <c r="H295" i="7"/>
  <c r="G295" i="7"/>
  <c r="K295" i="7"/>
  <c r="F295" i="7"/>
  <c r="I295" i="7"/>
  <c r="J295" i="7"/>
  <c r="C295" i="7"/>
  <c r="D295" i="7"/>
  <c r="E295" i="7"/>
  <c r="G429" i="7"/>
  <c r="H429" i="7"/>
  <c r="D429" i="7"/>
  <c r="C429" i="7"/>
  <c r="I429" i="7"/>
  <c r="F429" i="7"/>
  <c r="L295" i="7"/>
  <c r="K429" i="7"/>
  <c r="J429" i="7"/>
  <c r="E429" i="7"/>
  <c r="L429" i="7"/>
  <c r="M295" i="7"/>
  <c r="M429" i="7"/>
  <c r="N295" i="7"/>
  <c r="N429" i="7"/>
  <c r="O295" i="7"/>
  <c r="O429" i="7"/>
  <c r="P295" i="7"/>
  <c r="P429" i="7"/>
  <c r="Q295" i="7"/>
  <c r="Q429" i="7"/>
  <c r="R295" i="7"/>
  <c r="R429" i="7"/>
  <c r="S295" i="7"/>
  <c r="S429" i="7"/>
  <c r="T295" i="7"/>
  <c r="U295" i="7"/>
  <c r="T429" i="7"/>
  <c r="V295" i="7"/>
  <c r="U429" i="7"/>
  <c r="V429" i="7"/>
  <c r="W295" i="7"/>
  <c r="X295" i="7"/>
  <c r="W429" i="7"/>
  <c r="X429" i="7"/>
  <c r="Y295" i="7"/>
  <c r="Y429" i="7"/>
  <c r="Z295" i="7"/>
  <c r="Z429" i="7"/>
  <c r="AA295" i="7"/>
  <c r="AB295" i="7"/>
  <c r="AA429" i="7"/>
  <c r="AB429" i="7"/>
  <c r="AC295" i="7"/>
  <c r="AC429" i="7"/>
  <c r="AD295" i="7"/>
  <c r="AE295" i="7"/>
  <c r="AD429" i="7"/>
  <c r="AF295" i="7"/>
  <c r="AE429" i="7"/>
  <c r="AG295" i="7"/>
  <c r="AF429" i="7"/>
  <c r="AH295" i="7"/>
  <c r="AG429" i="7"/>
  <c r="AI295" i="7"/>
  <c r="AH429" i="7"/>
  <c r="AJ295" i="7"/>
  <c r="AI429" i="7"/>
  <c r="AJ429" i="7"/>
  <c r="AK295" i="7"/>
  <c r="AK429" i="7"/>
  <c r="AL295" i="7"/>
  <c r="AM295" i="7"/>
  <c r="AL429" i="7"/>
  <c r="AM429" i="7"/>
  <c r="AN295" i="7"/>
  <c r="E318" i="7"/>
  <c r="C318" i="7"/>
  <c r="D318" i="7"/>
  <c r="G318" i="7"/>
  <c r="H318" i="7"/>
  <c r="F318" i="7"/>
  <c r="D452" i="7"/>
  <c r="C452" i="7"/>
  <c r="F452" i="7"/>
  <c r="G452" i="7"/>
  <c r="H452" i="7"/>
  <c r="E452" i="7"/>
  <c r="I318" i="7"/>
  <c r="J318" i="7"/>
  <c r="I452" i="7"/>
  <c r="K318" i="7"/>
  <c r="J452" i="7"/>
  <c r="K452" i="7"/>
  <c r="L318" i="7"/>
  <c r="L452" i="7"/>
  <c r="M318" i="7"/>
  <c r="N318" i="7"/>
  <c r="M452" i="7"/>
  <c r="N452" i="7"/>
  <c r="O318" i="7"/>
  <c r="P318" i="7"/>
  <c r="O452" i="7"/>
  <c r="P452" i="7"/>
  <c r="Q318" i="7"/>
  <c r="R318" i="7"/>
  <c r="Q452" i="7"/>
  <c r="S318" i="7"/>
  <c r="R452" i="7"/>
  <c r="T318" i="7"/>
  <c r="S452" i="7"/>
  <c r="T452" i="7"/>
  <c r="U318" i="7"/>
  <c r="U452" i="7"/>
  <c r="V318" i="7"/>
  <c r="W318" i="7"/>
  <c r="V452" i="7"/>
  <c r="X318" i="7"/>
  <c r="W452" i="7"/>
  <c r="X452" i="7"/>
  <c r="Y318" i="7"/>
  <c r="Y452" i="7"/>
  <c r="Z318" i="7"/>
  <c r="AA318" i="7"/>
  <c r="Z452" i="7"/>
  <c r="AA452" i="7"/>
  <c r="AB318" i="7"/>
  <c r="AB452" i="7"/>
  <c r="AC318" i="7"/>
  <c r="AC452" i="7"/>
  <c r="AD318" i="7"/>
  <c r="AE318" i="7"/>
  <c r="AD452" i="7"/>
  <c r="AE452" i="7"/>
  <c r="AF318" i="7"/>
  <c r="AG318" i="7"/>
  <c r="AF452" i="7"/>
  <c r="AH318" i="7"/>
  <c r="AG452" i="7"/>
  <c r="AI318" i="7"/>
  <c r="AH452" i="7"/>
  <c r="AI452" i="7"/>
  <c r="AJ318" i="7"/>
  <c r="AK318" i="7"/>
  <c r="AJ452" i="7"/>
  <c r="AL318" i="7"/>
  <c r="AK452" i="7"/>
  <c r="AM318" i="7"/>
  <c r="AL452" i="7"/>
  <c r="AM452" i="7"/>
  <c r="AN318" i="7"/>
  <c r="C341" i="7"/>
  <c r="C475" i="7"/>
  <c r="D341" i="7"/>
  <c r="F341" i="7"/>
  <c r="D475" i="7"/>
  <c r="E341" i="7"/>
  <c r="G341" i="7"/>
  <c r="E475" i="7"/>
  <c r="F475" i="7"/>
  <c r="G475" i="7"/>
  <c r="H341" i="7"/>
  <c r="I341" i="7"/>
  <c r="H475" i="7"/>
  <c r="J341" i="7"/>
  <c r="I475" i="7"/>
  <c r="J475" i="7"/>
  <c r="K341" i="7"/>
  <c r="L341" i="7"/>
  <c r="K475" i="7"/>
  <c r="L475" i="7"/>
  <c r="M341" i="7"/>
  <c r="M475" i="7"/>
  <c r="N341" i="7"/>
  <c r="N475" i="7"/>
  <c r="O341" i="7"/>
  <c r="P341" i="7"/>
  <c r="O475" i="7"/>
  <c r="Q341" i="7"/>
  <c r="P475" i="7"/>
  <c r="Q475" i="7"/>
  <c r="R341" i="7"/>
  <c r="R475" i="7"/>
  <c r="S341" i="7"/>
  <c r="S475" i="7"/>
  <c r="T341" i="7"/>
  <c r="U341" i="7"/>
  <c r="T475" i="7"/>
  <c r="U475" i="7"/>
  <c r="V341" i="7"/>
  <c r="V475" i="7"/>
  <c r="W341" i="7"/>
  <c r="X341" i="7"/>
  <c r="W475" i="7"/>
  <c r="Y341" i="7"/>
  <c r="X475" i="7"/>
  <c r="Y475" i="7"/>
  <c r="Z341" i="7"/>
  <c r="AA341" i="7"/>
  <c r="Z475" i="7"/>
  <c r="AB341" i="7"/>
  <c r="AA475" i="7"/>
  <c r="AC341" i="7"/>
  <c r="AB475" i="7"/>
  <c r="AC475" i="7"/>
  <c r="AD341" i="7"/>
  <c r="AD475" i="7"/>
  <c r="AE341" i="7"/>
  <c r="AE475" i="7"/>
  <c r="AF341" i="7"/>
  <c r="AG341" i="7"/>
  <c r="AF475" i="7"/>
  <c r="AH341" i="7"/>
  <c r="AG475" i="7"/>
  <c r="AI341" i="7"/>
  <c r="AH475" i="7"/>
  <c r="AJ341" i="7"/>
  <c r="AI475" i="7"/>
  <c r="AK341" i="7"/>
  <c r="AJ475" i="7"/>
  <c r="AL341" i="7"/>
  <c r="AK475" i="7"/>
  <c r="AL475" i="7"/>
  <c r="AM341" i="7"/>
  <c r="AN341" i="7"/>
  <c r="AM475" i="7"/>
  <c r="C349" i="7"/>
  <c r="L349" i="7"/>
  <c r="D349" i="7"/>
  <c r="I349" i="7"/>
  <c r="E349" i="7"/>
  <c r="K349" i="7"/>
  <c r="G349" i="7"/>
  <c r="F349" i="7"/>
  <c r="J349" i="7"/>
  <c r="H349" i="7"/>
  <c r="M349" i="7"/>
  <c r="F483" i="7"/>
  <c r="G483" i="7"/>
  <c r="K483" i="7"/>
  <c r="H483" i="7"/>
  <c r="D483" i="7"/>
  <c r="E483" i="7"/>
  <c r="L483" i="7"/>
  <c r="C483" i="7"/>
  <c r="J483" i="7"/>
  <c r="M483" i="7"/>
  <c r="N349" i="7"/>
  <c r="I483" i="7"/>
  <c r="N483" i="7"/>
  <c r="O349" i="7"/>
  <c r="O483" i="7"/>
  <c r="P349" i="7"/>
  <c r="P483" i="7"/>
  <c r="Q349" i="7"/>
  <c r="R349" i="7"/>
  <c r="Q483" i="7"/>
  <c r="S349" i="7"/>
  <c r="R483" i="7"/>
  <c r="T349" i="7"/>
  <c r="S483" i="7"/>
  <c r="T483" i="7"/>
  <c r="U349" i="7"/>
  <c r="V349" i="7"/>
  <c r="U483" i="7"/>
  <c r="W349" i="7"/>
  <c r="V483" i="7"/>
  <c r="W483" i="7"/>
  <c r="X349" i="7"/>
  <c r="X483" i="7"/>
  <c r="Y349" i="7"/>
  <c r="Y483" i="7"/>
  <c r="Z349" i="7"/>
  <c r="AA349" i="7"/>
  <c r="Z483" i="7"/>
  <c r="AB349" i="7"/>
  <c r="AA483" i="7"/>
  <c r="AB483" i="7"/>
  <c r="AC349" i="7"/>
  <c r="AC483" i="7"/>
  <c r="AD349" i="7"/>
  <c r="AD483" i="7"/>
  <c r="AE349" i="7"/>
  <c r="AF349" i="7"/>
  <c r="AE483" i="7"/>
  <c r="AF483" i="7"/>
  <c r="AG349" i="7"/>
  <c r="AH349" i="7"/>
  <c r="AG483" i="7"/>
  <c r="AH483" i="7"/>
  <c r="AI349" i="7"/>
  <c r="AJ349" i="7"/>
  <c r="AI483" i="7"/>
  <c r="AK349" i="7"/>
  <c r="AJ483" i="7"/>
  <c r="AL349" i="7"/>
  <c r="AK483" i="7"/>
  <c r="AL483" i="7"/>
  <c r="AM349" i="7"/>
  <c r="AN349" i="7"/>
  <c r="AM483" i="7"/>
  <c r="AO481" i="7"/>
  <c r="AO430" i="7"/>
  <c r="AO348" i="7"/>
  <c r="AO323" i="7"/>
  <c r="AO322" i="7"/>
  <c r="AN428" i="7"/>
  <c r="AO317" i="7"/>
  <c r="E319" i="7"/>
  <c r="I319" i="7"/>
  <c r="F319" i="7"/>
  <c r="H319" i="7"/>
  <c r="C319" i="7"/>
  <c r="G319" i="7"/>
  <c r="D319" i="7"/>
  <c r="C453" i="7"/>
  <c r="E453" i="7"/>
  <c r="J319" i="7"/>
  <c r="F453" i="7"/>
  <c r="H453" i="7"/>
  <c r="I453" i="7"/>
  <c r="D453" i="7"/>
  <c r="G453" i="7"/>
  <c r="J453" i="7"/>
  <c r="K319" i="7"/>
  <c r="K453" i="7"/>
  <c r="L319" i="7"/>
  <c r="L453" i="7"/>
  <c r="M319" i="7"/>
  <c r="N319" i="7"/>
  <c r="M453" i="7"/>
  <c r="O319" i="7"/>
  <c r="N453" i="7"/>
  <c r="P319" i="7"/>
  <c r="O453" i="7"/>
  <c r="P453" i="7"/>
  <c r="Q319" i="7"/>
  <c r="Q453" i="7"/>
  <c r="R319" i="7"/>
  <c r="S319" i="7"/>
  <c r="R453" i="7"/>
  <c r="T319" i="7"/>
  <c r="S453" i="7"/>
  <c r="U319" i="7"/>
  <c r="T453" i="7"/>
  <c r="V319" i="7"/>
  <c r="U453" i="7"/>
  <c r="V453" i="7"/>
  <c r="W319" i="7"/>
  <c r="X319" i="7"/>
  <c r="W453" i="7"/>
  <c r="X453" i="7"/>
  <c r="Y319" i="7"/>
  <c r="Y453" i="7"/>
  <c r="Z319" i="7"/>
  <c r="AA319" i="7"/>
  <c r="Z453" i="7"/>
  <c r="AB319" i="7"/>
  <c r="AA453" i="7"/>
  <c r="AC319" i="7"/>
  <c r="AB453" i="7"/>
  <c r="AC453" i="7"/>
  <c r="AD319" i="7"/>
  <c r="AE319" i="7"/>
  <c r="AD453" i="7"/>
  <c r="AE453" i="7"/>
  <c r="AF319" i="7"/>
  <c r="AG319" i="7"/>
  <c r="AF453" i="7"/>
  <c r="AG453" i="7"/>
  <c r="AH319" i="7"/>
  <c r="AH453" i="7"/>
  <c r="AI319" i="7"/>
  <c r="AJ319" i="7"/>
  <c r="AI453" i="7"/>
  <c r="AK319" i="7"/>
  <c r="AJ453" i="7"/>
  <c r="AL319" i="7"/>
  <c r="AK453" i="7"/>
  <c r="AM319" i="7"/>
  <c r="AL453" i="7"/>
  <c r="AM453" i="7"/>
  <c r="AN319" i="7"/>
  <c r="C289" i="7"/>
  <c r="D289" i="7"/>
  <c r="F289" i="7"/>
  <c r="E289" i="7"/>
  <c r="C423" i="7"/>
  <c r="D423" i="7"/>
  <c r="E423" i="7"/>
  <c r="F423" i="7"/>
  <c r="G289" i="7"/>
  <c r="G423" i="7"/>
  <c r="H289" i="7"/>
  <c r="I289" i="7"/>
  <c r="H423" i="7"/>
  <c r="I423" i="7"/>
  <c r="J289" i="7"/>
  <c r="K289" i="7"/>
  <c r="J423" i="7"/>
  <c r="K423" i="7"/>
  <c r="L289" i="7"/>
  <c r="L423" i="7"/>
  <c r="M289" i="7"/>
  <c r="N289" i="7"/>
  <c r="M423" i="7"/>
  <c r="O289" i="7"/>
  <c r="N423" i="7"/>
  <c r="O423" i="7"/>
  <c r="P289" i="7"/>
  <c r="Q289" i="7"/>
  <c r="P423" i="7"/>
  <c r="R289" i="7"/>
  <c r="Q423" i="7"/>
  <c r="S289" i="7"/>
  <c r="R423" i="7"/>
  <c r="T289" i="7"/>
  <c r="S423" i="7"/>
  <c r="T423" i="7"/>
  <c r="U289" i="7"/>
  <c r="U423" i="7"/>
  <c r="V289" i="7"/>
  <c r="W289" i="7"/>
  <c r="V423" i="7"/>
  <c r="X289" i="7"/>
  <c r="W423" i="7"/>
  <c r="X423" i="7"/>
  <c r="Y289" i="7"/>
  <c r="Y423" i="7"/>
  <c r="Z289" i="7"/>
  <c r="Z423" i="7"/>
  <c r="AA289" i="7"/>
  <c r="AB289" i="7"/>
  <c r="AA423" i="7"/>
  <c r="AB423" i="7"/>
  <c r="AC289" i="7"/>
  <c r="AD289" i="7"/>
  <c r="AC423" i="7"/>
  <c r="AD423" i="7"/>
  <c r="AE289" i="7"/>
  <c r="AE423" i="7"/>
  <c r="AF289" i="7"/>
  <c r="AF423" i="7"/>
  <c r="AG289" i="7"/>
  <c r="AH289" i="7"/>
  <c r="AG423" i="7"/>
  <c r="AI289" i="7"/>
  <c r="AH423" i="7"/>
  <c r="AI423" i="7"/>
  <c r="AJ289" i="7"/>
  <c r="AJ423" i="7"/>
  <c r="AK289" i="7"/>
  <c r="AL289" i="7"/>
  <c r="AK423" i="7"/>
  <c r="AM289" i="7"/>
  <c r="AL423" i="7"/>
  <c r="AM423" i="7"/>
  <c r="AN289" i="7"/>
  <c r="G297" i="7"/>
  <c r="C297" i="7"/>
  <c r="J297" i="7"/>
  <c r="H297" i="7"/>
  <c r="E297" i="7"/>
  <c r="L297" i="7"/>
  <c r="I297" i="7"/>
  <c r="F297" i="7"/>
  <c r="K297" i="7"/>
  <c r="M297" i="7"/>
  <c r="D297" i="7"/>
  <c r="K431" i="7"/>
  <c r="H431" i="7"/>
  <c r="M431" i="7"/>
  <c r="J431" i="7"/>
  <c r="N297" i="7"/>
  <c r="F431" i="7"/>
  <c r="D431" i="7"/>
  <c r="L431" i="7"/>
  <c r="E431" i="7"/>
  <c r="I431" i="7"/>
  <c r="G431" i="7"/>
  <c r="C431" i="7"/>
  <c r="O297" i="7"/>
  <c r="N431" i="7"/>
  <c r="O431" i="7"/>
  <c r="P297" i="7"/>
  <c r="P431" i="7"/>
  <c r="Q297" i="7"/>
  <c r="R297" i="7"/>
  <c r="Q431" i="7"/>
  <c r="R431" i="7"/>
  <c r="S297" i="7"/>
  <c r="T297" i="7"/>
  <c r="S431" i="7"/>
  <c r="U297" i="7"/>
  <c r="T431" i="7"/>
  <c r="U431" i="7"/>
  <c r="V297" i="7"/>
  <c r="V431" i="7"/>
  <c r="W297" i="7"/>
  <c r="X297" i="7"/>
  <c r="W431" i="7"/>
  <c r="Y297" i="7"/>
  <c r="X431" i="7"/>
  <c r="Z297" i="7"/>
  <c r="Y431" i="7"/>
  <c r="AA297" i="7"/>
  <c r="Z431" i="7"/>
  <c r="AB297" i="7"/>
  <c r="AA431" i="7"/>
  <c r="AC297" i="7"/>
  <c r="AB431" i="7"/>
  <c r="AD297" i="7"/>
  <c r="AC431" i="7"/>
  <c r="AE297" i="7"/>
  <c r="AD431" i="7"/>
  <c r="AF297" i="7"/>
  <c r="AE431" i="7"/>
  <c r="AF431" i="7"/>
  <c r="AG297" i="7"/>
  <c r="AG431" i="7"/>
  <c r="AH297" i="7"/>
  <c r="AH431" i="7"/>
  <c r="AI297" i="7"/>
  <c r="AJ297" i="7"/>
  <c r="AI431" i="7"/>
  <c r="AJ431" i="7"/>
  <c r="AK297" i="7"/>
  <c r="AL297" i="7"/>
  <c r="AK431" i="7"/>
  <c r="AM297" i="7"/>
  <c r="AL431" i="7"/>
  <c r="AM431" i="7"/>
  <c r="AN297" i="7"/>
  <c r="I320" i="7"/>
  <c r="E320" i="7"/>
  <c r="D320" i="7"/>
  <c r="F320" i="7"/>
  <c r="H320" i="7"/>
  <c r="J320" i="7"/>
  <c r="C320" i="7"/>
  <c r="G320" i="7"/>
  <c r="J454" i="7"/>
  <c r="K320" i="7"/>
  <c r="E454" i="7"/>
  <c r="G454" i="7"/>
  <c r="F454" i="7"/>
  <c r="I454" i="7"/>
  <c r="D454" i="7"/>
  <c r="C454" i="7"/>
  <c r="H454" i="7"/>
  <c r="L320" i="7"/>
  <c r="K454" i="7"/>
  <c r="L454" i="7"/>
  <c r="M320" i="7"/>
  <c r="N320" i="7"/>
  <c r="M454" i="7"/>
  <c r="O320" i="7"/>
  <c r="N454" i="7"/>
  <c r="P320" i="7"/>
  <c r="O454" i="7"/>
  <c r="P454" i="7"/>
  <c r="Q320" i="7"/>
  <c r="Q454" i="7"/>
  <c r="R320" i="7"/>
  <c r="S320" i="7"/>
  <c r="R454" i="7"/>
  <c r="S454" i="7"/>
  <c r="T320" i="7"/>
  <c r="T454" i="7"/>
  <c r="U320" i="7"/>
  <c r="U454" i="7"/>
  <c r="V320" i="7"/>
  <c r="W320" i="7"/>
  <c r="V454" i="7"/>
  <c r="W454" i="7"/>
  <c r="X320" i="7"/>
  <c r="X454" i="7"/>
  <c r="Y320" i="7"/>
  <c r="Y454" i="7"/>
  <c r="Z320" i="7"/>
  <c r="Z454" i="7"/>
  <c r="AA320" i="7"/>
  <c r="AA454" i="7"/>
  <c r="AB320" i="7"/>
  <c r="AB454" i="7"/>
  <c r="AC320" i="7"/>
  <c r="AC454" i="7"/>
  <c r="AD320" i="7"/>
  <c r="AE320" i="7"/>
  <c r="AD454" i="7"/>
  <c r="AF320" i="7"/>
  <c r="AE454" i="7"/>
  <c r="AG320" i="7"/>
  <c r="AF454" i="7"/>
  <c r="AG454" i="7"/>
  <c r="AH320" i="7"/>
  <c r="AI320" i="7"/>
  <c r="AH454" i="7"/>
  <c r="AJ320" i="7"/>
  <c r="AI454" i="7"/>
  <c r="AK320" i="7"/>
  <c r="AJ454" i="7"/>
  <c r="AK454" i="7"/>
  <c r="AL320" i="7"/>
  <c r="AM320" i="7"/>
  <c r="AL454" i="7"/>
  <c r="AM454" i="7"/>
  <c r="AN320" i="7"/>
  <c r="F343" i="7"/>
  <c r="G343" i="7"/>
  <c r="E343" i="7"/>
  <c r="C343" i="7"/>
  <c r="D343" i="7"/>
  <c r="F477" i="7"/>
  <c r="C477" i="7"/>
  <c r="D477" i="7"/>
  <c r="H343" i="7"/>
  <c r="E477" i="7"/>
  <c r="G477" i="7"/>
  <c r="I343" i="7"/>
  <c r="H477" i="7"/>
  <c r="I477" i="7"/>
  <c r="J343" i="7"/>
  <c r="J477" i="7"/>
  <c r="K343" i="7"/>
  <c r="K477" i="7"/>
  <c r="L343" i="7"/>
  <c r="M343" i="7"/>
  <c r="L477" i="7"/>
  <c r="N343" i="7"/>
  <c r="M477" i="7"/>
  <c r="O343" i="7"/>
  <c r="N477" i="7"/>
  <c r="P343" i="7"/>
  <c r="O477" i="7"/>
  <c r="P477" i="7"/>
  <c r="Q343" i="7"/>
  <c r="Q477" i="7"/>
  <c r="R343" i="7"/>
  <c r="S343" i="7"/>
  <c r="R477" i="7"/>
  <c r="S477" i="7"/>
  <c r="T343" i="7"/>
  <c r="U343" i="7"/>
  <c r="T477" i="7"/>
  <c r="V343" i="7"/>
  <c r="U477" i="7"/>
  <c r="V477" i="7"/>
  <c r="W343" i="7"/>
  <c r="W477" i="7"/>
  <c r="X343" i="7"/>
  <c r="X477" i="7"/>
  <c r="Y343" i="7"/>
  <c r="Y477" i="7"/>
  <c r="Z343" i="7"/>
  <c r="AA343" i="7"/>
  <c r="Z477" i="7"/>
  <c r="AB343" i="7"/>
  <c r="AA477" i="7"/>
  <c r="AC343" i="7"/>
  <c r="AB477" i="7"/>
  <c r="AD343" i="7"/>
  <c r="AC477" i="7"/>
  <c r="AE343" i="7"/>
  <c r="AD477" i="7"/>
  <c r="AF343" i="7"/>
  <c r="AE477" i="7"/>
  <c r="AG343" i="7"/>
  <c r="AF477" i="7"/>
  <c r="AG477" i="7"/>
  <c r="AH343" i="7"/>
  <c r="AI343" i="7"/>
  <c r="AH477" i="7"/>
  <c r="AI477" i="7"/>
  <c r="AJ343" i="7"/>
  <c r="AK343" i="7"/>
  <c r="AJ477" i="7"/>
  <c r="AK477" i="7"/>
  <c r="AL343" i="7"/>
  <c r="AM343" i="7"/>
  <c r="AL477" i="7"/>
  <c r="AN343" i="7"/>
  <c r="AM477" i="7"/>
  <c r="AO457" i="7"/>
  <c r="AN454" i="7"/>
  <c r="AN453" i="7"/>
  <c r="AO293" i="7"/>
  <c r="C296" i="7"/>
  <c r="F296" i="7"/>
  <c r="D296" i="7"/>
  <c r="L296" i="7"/>
  <c r="E296" i="7"/>
  <c r="I296" i="7"/>
  <c r="H296" i="7"/>
  <c r="J296" i="7"/>
  <c r="G296" i="7"/>
  <c r="K296" i="7"/>
  <c r="L430" i="7"/>
  <c r="D430" i="7"/>
  <c r="C430" i="7"/>
  <c r="E430" i="7"/>
  <c r="F430" i="7"/>
  <c r="H430" i="7"/>
  <c r="I430" i="7"/>
  <c r="M296" i="7"/>
  <c r="K430" i="7"/>
  <c r="J430" i="7"/>
  <c r="G430" i="7"/>
  <c r="M430" i="7"/>
  <c r="N296" i="7"/>
  <c r="O296" i="7"/>
  <c r="N430" i="7"/>
  <c r="P296" i="7"/>
  <c r="O430" i="7"/>
  <c r="Q296" i="7"/>
  <c r="P430" i="7"/>
  <c r="R296" i="7"/>
  <c r="Q430" i="7"/>
  <c r="R430" i="7"/>
  <c r="S296" i="7"/>
  <c r="S430" i="7"/>
  <c r="T296" i="7"/>
  <c r="T430" i="7"/>
  <c r="U296" i="7"/>
  <c r="U430" i="7"/>
  <c r="V296" i="7"/>
  <c r="V430" i="7"/>
  <c r="W296" i="7"/>
  <c r="W430" i="7"/>
  <c r="X296" i="7"/>
  <c r="Y296" i="7"/>
  <c r="X430" i="7"/>
  <c r="Y430" i="7"/>
  <c r="Z296" i="7"/>
  <c r="AA296" i="7"/>
  <c r="Z430" i="7"/>
  <c r="AB296" i="7"/>
  <c r="AA430" i="7"/>
  <c r="AC296" i="7"/>
  <c r="AB430" i="7"/>
  <c r="AC430" i="7"/>
  <c r="AD296" i="7"/>
  <c r="AD430" i="7"/>
  <c r="AE296" i="7"/>
  <c r="AF296" i="7"/>
  <c r="AE430" i="7"/>
  <c r="AF430" i="7"/>
  <c r="AG296" i="7"/>
  <c r="AG430" i="7"/>
  <c r="AH296" i="7"/>
  <c r="AI296" i="7"/>
  <c r="AH430" i="7"/>
  <c r="AJ296" i="7"/>
  <c r="AI430" i="7"/>
  <c r="AK296" i="7"/>
  <c r="AJ430" i="7"/>
  <c r="AK430" i="7"/>
  <c r="AL296" i="7"/>
  <c r="AM296" i="7"/>
  <c r="AL430" i="7"/>
  <c r="AM430" i="7"/>
  <c r="AN296" i="7"/>
  <c r="C290" i="7"/>
  <c r="D290" i="7"/>
  <c r="C424" i="7"/>
  <c r="E290" i="7"/>
  <c r="F290" i="7"/>
  <c r="G290" i="7"/>
  <c r="D424" i="7"/>
  <c r="G424" i="7"/>
  <c r="H290" i="7"/>
  <c r="F424" i="7"/>
  <c r="E424" i="7"/>
  <c r="H424" i="7"/>
  <c r="I290" i="7"/>
  <c r="J290" i="7"/>
  <c r="I424" i="7"/>
  <c r="J424" i="7"/>
  <c r="K290" i="7"/>
  <c r="K424" i="7"/>
  <c r="L290" i="7"/>
  <c r="L424" i="7"/>
  <c r="M290" i="7"/>
  <c r="N290" i="7"/>
  <c r="M424" i="7"/>
  <c r="N424" i="7"/>
  <c r="O290" i="7"/>
  <c r="P290" i="7"/>
  <c r="O424" i="7"/>
  <c r="Q290" i="7"/>
  <c r="P424" i="7"/>
  <c r="R290" i="7"/>
  <c r="Q424" i="7"/>
  <c r="R424" i="7"/>
  <c r="S290" i="7"/>
  <c r="T290" i="7"/>
  <c r="S424" i="7"/>
  <c r="U290" i="7"/>
  <c r="T424" i="7"/>
  <c r="V290" i="7"/>
  <c r="U424" i="7"/>
  <c r="W290" i="7"/>
  <c r="V424" i="7"/>
  <c r="W424" i="7"/>
  <c r="X290" i="7"/>
  <c r="Y290" i="7"/>
  <c r="X424" i="7"/>
  <c r="Z290" i="7"/>
  <c r="Y424" i="7"/>
  <c r="Z424" i="7"/>
  <c r="AA290" i="7"/>
  <c r="AA424" i="7"/>
  <c r="AB290" i="7"/>
  <c r="AC290" i="7"/>
  <c r="AB424" i="7"/>
  <c r="AD290" i="7"/>
  <c r="AC424" i="7"/>
  <c r="AE290" i="7"/>
  <c r="AD424" i="7"/>
  <c r="AE424" i="7"/>
  <c r="AF290" i="7"/>
  <c r="AG290" i="7"/>
  <c r="AF424" i="7"/>
  <c r="AH290" i="7"/>
  <c r="AG424" i="7"/>
  <c r="AH424" i="7"/>
  <c r="AI290" i="7"/>
  <c r="AI424" i="7"/>
  <c r="AJ290" i="7"/>
  <c r="AK290" i="7"/>
  <c r="AJ424" i="7"/>
  <c r="AK424" i="7"/>
  <c r="AL290" i="7"/>
  <c r="AM290" i="7"/>
  <c r="AL424" i="7"/>
  <c r="AN290" i="7"/>
  <c r="AM424" i="7"/>
  <c r="I321" i="7"/>
  <c r="H321" i="7"/>
  <c r="E321" i="7"/>
  <c r="C321" i="7"/>
  <c r="K321" i="7"/>
  <c r="D321" i="7"/>
  <c r="G321" i="7"/>
  <c r="J321" i="7"/>
  <c r="F321" i="7"/>
  <c r="C455" i="7"/>
  <c r="L321" i="7"/>
  <c r="J455" i="7"/>
  <c r="E455" i="7"/>
  <c r="H455" i="7"/>
  <c r="G455" i="7"/>
  <c r="F455" i="7"/>
  <c r="I455" i="7"/>
  <c r="K455" i="7"/>
  <c r="D455" i="7"/>
  <c r="L455" i="7"/>
  <c r="M321" i="7"/>
  <c r="N321" i="7"/>
  <c r="M455" i="7"/>
  <c r="N455" i="7"/>
  <c r="O321" i="7"/>
  <c r="O455" i="7"/>
  <c r="P321" i="7"/>
  <c r="P455" i="7"/>
  <c r="Q321" i="7"/>
  <c r="R321" i="7"/>
  <c r="Q455" i="7"/>
  <c r="R455" i="7"/>
  <c r="S321" i="7"/>
  <c r="T321" i="7"/>
  <c r="S455" i="7"/>
  <c r="U321" i="7"/>
  <c r="T455" i="7"/>
  <c r="U455" i="7"/>
  <c r="V321" i="7"/>
  <c r="V455" i="7"/>
  <c r="W321" i="7"/>
  <c r="X321" i="7"/>
  <c r="W455" i="7"/>
  <c r="Y321" i="7"/>
  <c r="X455" i="7"/>
  <c r="Z321" i="7"/>
  <c r="Y455" i="7"/>
  <c r="AA321" i="7"/>
  <c r="Z455" i="7"/>
  <c r="AA455" i="7"/>
  <c r="AB321" i="7"/>
  <c r="AC321" i="7"/>
  <c r="AB455" i="7"/>
  <c r="AD321" i="7"/>
  <c r="AC455" i="7"/>
  <c r="AE321" i="7"/>
  <c r="AD455" i="7"/>
  <c r="AE455" i="7"/>
  <c r="AF321" i="7"/>
  <c r="AF455" i="7"/>
  <c r="AG321" i="7"/>
  <c r="AH321" i="7"/>
  <c r="AG455" i="7"/>
  <c r="AH455" i="7"/>
  <c r="AI321" i="7"/>
  <c r="AJ321" i="7"/>
  <c r="AI455" i="7"/>
  <c r="AK321" i="7"/>
  <c r="AJ455" i="7"/>
  <c r="AL321" i="7"/>
  <c r="AK455" i="7"/>
  <c r="AL455" i="7"/>
  <c r="AM321" i="7"/>
  <c r="AM455" i="7"/>
  <c r="AN321" i="7"/>
  <c r="C344" i="7"/>
  <c r="E344" i="7"/>
  <c r="F344" i="7"/>
  <c r="H344" i="7"/>
  <c r="D344" i="7"/>
  <c r="G344" i="7"/>
  <c r="F478" i="7"/>
  <c r="G478" i="7"/>
  <c r="D478" i="7"/>
  <c r="E478" i="7"/>
  <c r="C478" i="7"/>
  <c r="I344" i="7"/>
  <c r="H478" i="7"/>
  <c r="I478" i="7"/>
  <c r="J344" i="7"/>
  <c r="K344" i="7"/>
  <c r="J478" i="7"/>
  <c r="K478" i="7"/>
  <c r="L344" i="7"/>
  <c r="L478" i="7"/>
  <c r="M344" i="7"/>
  <c r="N344" i="7"/>
  <c r="M478" i="7"/>
  <c r="O344" i="7"/>
  <c r="N478" i="7"/>
  <c r="O478" i="7"/>
  <c r="P344" i="7"/>
  <c r="Q344" i="7"/>
  <c r="P478" i="7"/>
  <c r="R344" i="7"/>
  <c r="Q478" i="7"/>
  <c r="R478" i="7"/>
  <c r="S344" i="7"/>
  <c r="T344" i="7"/>
  <c r="S478" i="7"/>
  <c r="U344" i="7"/>
  <c r="T478" i="7"/>
  <c r="V344" i="7"/>
  <c r="U478" i="7"/>
  <c r="V478" i="7"/>
  <c r="W344" i="7"/>
  <c r="X344" i="7"/>
  <c r="W478" i="7"/>
  <c r="Y344" i="7"/>
  <c r="X478" i="7"/>
  <c r="Y478" i="7"/>
  <c r="Z344" i="7"/>
  <c r="AA344" i="7"/>
  <c r="Z478" i="7"/>
  <c r="AA478" i="7"/>
  <c r="AB344" i="7"/>
  <c r="AB478" i="7"/>
  <c r="AC344" i="7"/>
  <c r="AC478" i="7"/>
  <c r="AD344" i="7"/>
  <c r="AE344" i="7"/>
  <c r="AD478" i="7"/>
  <c r="AE478" i="7"/>
  <c r="AF344" i="7"/>
  <c r="AG344" i="7"/>
  <c r="AF478" i="7"/>
  <c r="AG478" i="7"/>
  <c r="AH344" i="7"/>
  <c r="AH478" i="7"/>
  <c r="AI344" i="7"/>
  <c r="AJ344" i="7"/>
  <c r="AI478" i="7"/>
  <c r="AK344" i="7"/>
  <c r="AJ478" i="7"/>
  <c r="AL344" i="7"/>
  <c r="AK478" i="7"/>
  <c r="AM344" i="7"/>
  <c r="AL478" i="7"/>
  <c r="AN344" i="7"/>
  <c r="AM478" i="7"/>
  <c r="AO482" i="7"/>
  <c r="AO453" i="7"/>
  <c r="AN481" i="7"/>
  <c r="AN423" i="7"/>
  <c r="AN483" i="7"/>
  <c r="AO320" i="7"/>
  <c r="AO343" i="7"/>
  <c r="E291" i="7"/>
  <c r="C291" i="7"/>
  <c r="D291" i="7"/>
  <c r="F291" i="7"/>
  <c r="G291" i="7"/>
  <c r="G425" i="7"/>
  <c r="E425" i="7"/>
  <c r="F425" i="7"/>
  <c r="C425" i="7"/>
  <c r="H291" i="7"/>
  <c r="D425" i="7"/>
  <c r="I291" i="7"/>
  <c r="H425" i="7"/>
  <c r="J291" i="7"/>
  <c r="I425" i="7"/>
  <c r="K291" i="7"/>
  <c r="J425" i="7"/>
  <c r="L291" i="7"/>
  <c r="K425" i="7"/>
  <c r="L425" i="7"/>
  <c r="M291" i="7"/>
  <c r="N291" i="7"/>
  <c r="M425" i="7"/>
  <c r="O291" i="7"/>
  <c r="N425" i="7"/>
  <c r="P291" i="7"/>
  <c r="O425" i="7"/>
  <c r="P425" i="7"/>
  <c r="Q291" i="7"/>
  <c r="Q425" i="7"/>
  <c r="R291" i="7"/>
  <c r="S291" i="7"/>
  <c r="R425" i="7"/>
  <c r="T291" i="7"/>
  <c r="S425" i="7"/>
  <c r="U291" i="7"/>
  <c r="T425" i="7"/>
  <c r="V291" i="7"/>
  <c r="U425" i="7"/>
  <c r="V425" i="7"/>
  <c r="W291" i="7"/>
  <c r="W425" i="7"/>
  <c r="X291" i="7"/>
  <c r="X425" i="7"/>
  <c r="Y291" i="7"/>
  <c r="Y425" i="7"/>
  <c r="Z291" i="7"/>
  <c r="AA291" i="7"/>
  <c r="Z425" i="7"/>
  <c r="AA425" i="7"/>
  <c r="AB291" i="7"/>
  <c r="AB425" i="7"/>
  <c r="AC291" i="7"/>
  <c r="AC425" i="7"/>
  <c r="AD291" i="7"/>
  <c r="AE291" i="7"/>
  <c r="AD425" i="7"/>
  <c r="AF291" i="7"/>
  <c r="AE425" i="7"/>
  <c r="AF425" i="7"/>
  <c r="AG291" i="7"/>
  <c r="AG425" i="7"/>
  <c r="AH291" i="7"/>
  <c r="AH425" i="7"/>
  <c r="AI291" i="7"/>
  <c r="AJ291" i="7"/>
  <c r="AI425" i="7"/>
  <c r="AJ425" i="7"/>
  <c r="AK291" i="7"/>
  <c r="AK425" i="7"/>
  <c r="AL291" i="7"/>
  <c r="AL425" i="7"/>
  <c r="AM291" i="7"/>
  <c r="AM425" i="7"/>
  <c r="AN291" i="7"/>
  <c r="K322" i="7"/>
  <c r="L322" i="7"/>
  <c r="E322" i="7"/>
  <c r="F322" i="7"/>
  <c r="J322" i="7"/>
  <c r="C322" i="7"/>
  <c r="D322" i="7"/>
  <c r="G322" i="7"/>
  <c r="I322" i="7"/>
  <c r="H322" i="7"/>
  <c r="K456" i="7"/>
  <c r="I456" i="7"/>
  <c r="H456" i="7"/>
  <c r="E456" i="7"/>
  <c r="G456" i="7"/>
  <c r="L456" i="7"/>
  <c r="J456" i="7"/>
  <c r="D456" i="7"/>
  <c r="C456" i="7"/>
  <c r="M322" i="7"/>
  <c r="F456" i="7"/>
  <c r="M456" i="7"/>
  <c r="N322" i="7"/>
  <c r="O322" i="7"/>
  <c r="N456" i="7"/>
  <c r="P322" i="7"/>
  <c r="O456" i="7"/>
  <c r="P456" i="7"/>
  <c r="Q322" i="7"/>
  <c r="R322" i="7"/>
  <c r="Q456" i="7"/>
  <c r="R456" i="7"/>
  <c r="S322" i="7"/>
  <c r="T322" i="7"/>
  <c r="S456" i="7"/>
  <c r="T456" i="7"/>
  <c r="U322" i="7"/>
  <c r="U456" i="7"/>
  <c r="V322" i="7"/>
  <c r="V456" i="7"/>
  <c r="W322" i="7"/>
  <c r="W456" i="7"/>
  <c r="X322" i="7"/>
  <c r="X456" i="7"/>
  <c r="Y322" i="7"/>
  <c r="Y456" i="7"/>
  <c r="Z322" i="7"/>
  <c r="Z456" i="7"/>
  <c r="AA322" i="7"/>
  <c r="AA456" i="7"/>
  <c r="AB322" i="7"/>
  <c r="AB456" i="7"/>
  <c r="AC322" i="7"/>
  <c r="AD322" i="7"/>
  <c r="AC456" i="7"/>
  <c r="AE322" i="7"/>
  <c r="AD456" i="7"/>
  <c r="AF322" i="7"/>
  <c r="AE456" i="7"/>
  <c r="AG322" i="7"/>
  <c r="AF456" i="7"/>
  <c r="AH322" i="7"/>
  <c r="AG456" i="7"/>
  <c r="AI322" i="7"/>
  <c r="AH456" i="7"/>
  <c r="AI456" i="7"/>
  <c r="AJ322" i="7"/>
  <c r="AJ456" i="7"/>
  <c r="AK322" i="7"/>
  <c r="AK456" i="7"/>
  <c r="AL322" i="7"/>
  <c r="AM322" i="7"/>
  <c r="AL456" i="7"/>
  <c r="AM456" i="7"/>
  <c r="AN322" i="7"/>
  <c r="E345" i="7"/>
  <c r="F345" i="7"/>
  <c r="D345" i="7"/>
  <c r="G345" i="7"/>
  <c r="H345" i="7"/>
  <c r="I345" i="7"/>
  <c r="C345" i="7"/>
  <c r="F479" i="7"/>
  <c r="C479" i="7"/>
  <c r="E479" i="7"/>
  <c r="J345" i="7"/>
  <c r="I479" i="7"/>
  <c r="H479" i="7"/>
  <c r="G479" i="7"/>
  <c r="D479" i="7"/>
  <c r="J479" i="7"/>
  <c r="K345" i="7"/>
  <c r="K479" i="7"/>
  <c r="L345" i="7"/>
  <c r="M345" i="7"/>
  <c r="L479" i="7"/>
  <c r="M479" i="7"/>
  <c r="N345" i="7"/>
  <c r="O345" i="7"/>
  <c r="N479" i="7"/>
  <c r="P345" i="7"/>
  <c r="O479" i="7"/>
  <c r="P479" i="7"/>
  <c r="Q345" i="7"/>
  <c r="R345" i="7"/>
  <c r="Q479" i="7"/>
  <c r="R479" i="7"/>
  <c r="S345" i="7"/>
  <c r="S479" i="7"/>
  <c r="T345" i="7"/>
  <c r="T479" i="7"/>
  <c r="U345" i="7"/>
  <c r="V345" i="7"/>
  <c r="U479" i="7"/>
  <c r="V479" i="7"/>
  <c r="W345" i="7"/>
  <c r="X345" i="7"/>
  <c r="W479" i="7"/>
  <c r="Y345" i="7"/>
  <c r="X479" i="7"/>
  <c r="Z345" i="7"/>
  <c r="Y479" i="7"/>
  <c r="Z479" i="7"/>
  <c r="AA345" i="7"/>
  <c r="AB345" i="7"/>
  <c r="AA479" i="7"/>
  <c r="AC345" i="7"/>
  <c r="AB479" i="7"/>
  <c r="AC479" i="7"/>
  <c r="AD345" i="7"/>
  <c r="AE345" i="7"/>
  <c r="AD479" i="7"/>
  <c r="AE479" i="7"/>
  <c r="AF345" i="7"/>
  <c r="AG345" i="7"/>
  <c r="AF479" i="7"/>
  <c r="AG479" i="7"/>
  <c r="AH345" i="7"/>
  <c r="AI345" i="7"/>
  <c r="AH479" i="7"/>
  <c r="AJ345" i="7"/>
  <c r="AI479" i="7"/>
  <c r="AJ479" i="7"/>
  <c r="AK345" i="7"/>
  <c r="AL345" i="7"/>
  <c r="AK479" i="7"/>
  <c r="AL479" i="7"/>
  <c r="AM345" i="7"/>
  <c r="AM479" i="7"/>
  <c r="AN345" i="7"/>
  <c r="AO478" i="7"/>
  <c r="AO449" i="7"/>
  <c r="AO349" i="7"/>
  <c r="AN478" i="7"/>
  <c r="AO345" i="7"/>
  <c r="AO296" i="7"/>
  <c r="AO319" i="7"/>
  <c r="AO318" i="7"/>
  <c r="AN430" i="7"/>
  <c r="C342" i="7"/>
  <c r="F342" i="7"/>
  <c r="C476" i="7"/>
  <c r="E342" i="7"/>
  <c r="D342" i="7"/>
  <c r="D476" i="7"/>
  <c r="E476" i="7"/>
  <c r="F476" i="7"/>
  <c r="G342" i="7"/>
  <c r="G476" i="7"/>
  <c r="H342" i="7"/>
  <c r="I342" i="7"/>
  <c r="H476" i="7"/>
  <c r="I476" i="7"/>
  <c r="J342" i="7"/>
  <c r="J476" i="7"/>
  <c r="K342" i="7"/>
  <c r="L342" i="7"/>
  <c r="K476" i="7"/>
  <c r="M342" i="7"/>
  <c r="L476" i="7"/>
  <c r="M476" i="7"/>
  <c r="N342" i="7"/>
  <c r="N476" i="7"/>
  <c r="O342" i="7"/>
  <c r="P342" i="7"/>
  <c r="O476" i="7"/>
  <c r="Q342" i="7"/>
  <c r="P476" i="7"/>
  <c r="R342" i="7"/>
  <c r="Q476" i="7"/>
  <c r="S342" i="7"/>
  <c r="R476" i="7"/>
  <c r="S476" i="7"/>
  <c r="T342" i="7"/>
  <c r="T476" i="7"/>
  <c r="U342" i="7"/>
  <c r="U476" i="7"/>
  <c r="V342" i="7"/>
  <c r="V476" i="7"/>
  <c r="W342" i="7"/>
  <c r="X342" i="7"/>
  <c r="W476" i="7"/>
  <c r="X476" i="7"/>
  <c r="Y342" i="7"/>
  <c r="Y476" i="7"/>
  <c r="Z342" i="7"/>
  <c r="AA342" i="7"/>
  <c r="Z476" i="7"/>
  <c r="AA476" i="7"/>
  <c r="AB342" i="7"/>
  <c r="AC342" i="7"/>
  <c r="AB476" i="7"/>
  <c r="AD342" i="7"/>
  <c r="AC476" i="7"/>
  <c r="AE342" i="7"/>
  <c r="AD476" i="7"/>
  <c r="AE476" i="7"/>
  <c r="AF342" i="7"/>
  <c r="AG342" i="7"/>
  <c r="AF476" i="7"/>
  <c r="AH342" i="7"/>
  <c r="AG476" i="7"/>
  <c r="AI342" i="7"/>
  <c r="AH476" i="7"/>
  <c r="AJ342" i="7"/>
  <c r="AI476" i="7"/>
  <c r="AK342" i="7"/>
  <c r="AJ476" i="7"/>
  <c r="AL342" i="7"/>
  <c r="AK476" i="7"/>
  <c r="AM342" i="7"/>
  <c r="AL476" i="7"/>
  <c r="AN342" i="7"/>
  <c r="AM476" i="7"/>
  <c r="C292" i="7"/>
  <c r="F292" i="7"/>
  <c r="E292" i="7"/>
  <c r="G292" i="7"/>
  <c r="H292" i="7"/>
  <c r="D292" i="7"/>
  <c r="I292" i="7"/>
  <c r="F426" i="7"/>
  <c r="D426" i="7"/>
  <c r="C426" i="7"/>
  <c r="G426" i="7"/>
  <c r="H426" i="7"/>
  <c r="E426" i="7"/>
  <c r="I426" i="7"/>
  <c r="J292" i="7"/>
  <c r="J426" i="7"/>
  <c r="K292" i="7"/>
  <c r="L292" i="7"/>
  <c r="K426" i="7"/>
  <c r="L426" i="7"/>
  <c r="M292" i="7"/>
  <c r="M426" i="7"/>
  <c r="N292" i="7"/>
  <c r="N426" i="7"/>
  <c r="O292" i="7"/>
  <c r="O426" i="7"/>
  <c r="P292" i="7"/>
  <c r="P426" i="7"/>
  <c r="Q292" i="7"/>
  <c r="R292" i="7"/>
  <c r="Q426" i="7"/>
  <c r="R426" i="7"/>
  <c r="S292" i="7"/>
  <c r="T292" i="7"/>
  <c r="S426" i="7"/>
  <c r="T426" i="7"/>
  <c r="U292" i="7"/>
  <c r="U426" i="7"/>
  <c r="V292" i="7"/>
  <c r="V426" i="7"/>
  <c r="W292" i="7"/>
  <c r="W426" i="7"/>
  <c r="X292" i="7"/>
  <c r="Y292" i="7"/>
  <c r="X426" i="7"/>
  <c r="Y426" i="7"/>
  <c r="Z292" i="7"/>
  <c r="AA292" i="7"/>
  <c r="Z426" i="7"/>
  <c r="AA426" i="7"/>
  <c r="AB292" i="7"/>
  <c r="AC292" i="7"/>
  <c r="AB426" i="7"/>
  <c r="AD292" i="7"/>
  <c r="AC426" i="7"/>
  <c r="AE292" i="7"/>
  <c r="AD426" i="7"/>
  <c r="AF292" i="7"/>
  <c r="AE426" i="7"/>
  <c r="AF426" i="7"/>
  <c r="AG292" i="7"/>
  <c r="AG426" i="7"/>
  <c r="AH292" i="7"/>
  <c r="AI292" i="7"/>
  <c r="AH426" i="7"/>
  <c r="AJ292" i="7"/>
  <c r="AI426" i="7"/>
  <c r="AJ426" i="7"/>
  <c r="AK292" i="7"/>
  <c r="AK426" i="7"/>
  <c r="AL292" i="7"/>
  <c r="AL426" i="7"/>
  <c r="AM292" i="7"/>
  <c r="AM426" i="7"/>
  <c r="AN292" i="7"/>
  <c r="C315" i="7"/>
  <c r="C449" i="7"/>
  <c r="F315" i="7"/>
  <c r="E315" i="7"/>
  <c r="D315" i="7"/>
  <c r="F449" i="7"/>
  <c r="G315" i="7"/>
  <c r="D449" i="7"/>
  <c r="E449" i="7"/>
  <c r="H315" i="7"/>
  <c r="G449" i="7"/>
  <c r="H449" i="7"/>
  <c r="I315" i="7"/>
  <c r="I449" i="7"/>
  <c r="J315" i="7"/>
  <c r="J449" i="7"/>
  <c r="K315" i="7"/>
  <c r="L315" i="7"/>
  <c r="K449" i="7"/>
  <c r="L449" i="7"/>
  <c r="M315" i="7"/>
  <c r="N315" i="7"/>
  <c r="M449" i="7"/>
  <c r="O315" i="7"/>
  <c r="N449" i="7"/>
  <c r="P315" i="7"/>
  <c r="O449" i="7"/>
  <c r="Q315" i="7"/>
  <c r="P449" i="7"/>
  <c r="Q449" i="7"/>
  <c r="R315" i="7"/>
  <c r="R449" i="7"/>
  <c r="S315" i="7"/>
  <c r="S449" i="7"/>
  <c r="T315" i="7"/>
  <c r="T449" i="7"/>
  <c r="U315" i="7"/>
  <c r="U449" i="7"/>
  <c r="V315" i="7"/>
  <c r="V449" i="7"/>
  <c r="W315" i="7"/>
  <c r="X315" i="7"/>
  <c r="W449" i="7"/>
  <c r="Y315" i="7"/>
  <c r="X449" i="7"/>
  <c r="Y449" i="7"/>
  <c r="Z315" i="7"/>
  <c r="Z449" i="7"/>
  <c r="AA315" i="7"/>
  <c r="AA449" i="7"/>
  <c r="AB315" i="7"/>
  <c r="AB449" i="7"/>
  <c r="AC315" i="7"/>
  <c r="AC449" i="7"/>
  <c r="AD315" i="7"/>
  <c r="AD449" i="7"/>
  <c r="AE315" i="7"/>
  <c r="AF315" i="7"/>
  <c r="AE449" i="7"/>
  <c r="AG315" i="7"/>
  <c r="AF449" i="7"/>
  <c r="AH315" i="7"/>
  <c r="AG449" i="7"/>
  <c r="AI315" i="7"/>
  <c r="AH449" i="7"/>
  <c r="AJ315" i="7"/>
  <c r="AI449" i="7"/>
  <c r="AK315" i="7"/>
  <c r="AJ449" i="7"/>
  <c r="AK449" i="7"/>
  <c r="AL315" i="7"/>
  <c r="AM315" i="7"/>
  <c r="AL449" i="7"/>
  <c r="AM449" i="7"/>
  <c r="AN315" i="7"/>
  <c r="C323" i="7"/>
  <c r="M323" i="7"/>
  <c r="G323" i="7"/>
  <c r="D323" i="7"/>
  <c r="F323" i="7"/>
  <c r="L323" i="7"/>
  <c r="I323" i="7"/>
  <c r="J323" i="7"/>
  <c r="H323" i="7"/>
  <c r="E323" i="7"/>
  <c r="K323" i="7"/>
  <c r="J457" i="7"/>
  <c r="M457" i="7"/>
  <c r="C457" i="7"/>
  <c r="K457" i="7"/>
  <c r="I457" i="7"/>
  <c r="L457" i="7"/>
  <c r="N323" i="7"/>
  <c r="E457" i="7"/>
  <c r="F457" i="7"/>
  <c r="D457" i="7"/>
  <c r="H457" i="7"/>
  <c r="G457" i="7"/>
  <c r="O323" i="7"/>
  <c r="N457" i="7"/>
  <c r="O457" i="7"/>
  <c r="P323" i="7"/>
  <c r="P457" i="7"/>
  <c r="Q323" i="7"/>
  <c r="Q457" i="7"/>
  <c r="R323" i="7"/>
  <c r="S323" i="7"/>
  <c r="R457" i="7"/>
  <c r="T323" i="7"/>
  <c r="S457" i="7"/>
  <c r="T457" i="7"/>
  <c r="U323" i="7"/>
  <c r="U457" i="7"/>
  <c r="V323" i="7"/>
  <c r="W323" i="7"/>
  <c r="V457" i="7"/>
  <c r="W457" i="7"/>
  <c r="X323" i="7"/>
  <c r="Y323" i="7"/>
  <c r="X457" i="7"/>
  <c r="Y457" i="7"/>
  <c r="Z323" i="7"/>
  <c r="Z457" i="7"/>
  <c r="AA323" i="7"/>
  <c r="AA457" i="7"/>
  <c r="AB323" i="7"/>
  <c r="AC323" i="7"/>
  <c r="AB457" i="7"/>
  <c r="AD323" i="7"/>
  <c r="AC457" i="7"/>
  <c r="AD457" i="7"/>
  <c r="AE323" i="7"/>
  <c r="AF323" i="7"/>
  <c r="AE457" i="7"/>
  <c r="AG323" i="7"/>
  <c r="AF457" i="7"/>
  <c r="AG457" i="7"/>
  <c r="AH323" i="7"/>
  <c r="AH457" i="7"/>
  <c r="AI323" i="7"/>
  <c r="AI457" i="7"/>
  <c r="AJ323" i="7"/>
  <c r="AK323" i="7"/>
  <c r="AJ457" i="7"/>
  <c r="AL323" i="7"/>
  <c r="AK457" i="7"/>
  <c r="AM323" i="7"/>
  <c r="AL457" i="7"/>
  <c r="AM457" i="7"/>
  <c r="AN323" i="7"/>
  <c r="J346" i="7"/>
  <c r="F346" i="7"/>
  <c r="H346" i="7"/>
  <c r="D346" i="7"/>
  <c r="G346" i="7"/>
  <c r="C346" i="7"/>
  <c r="E346" i="7"/>
  <c r="I346" i="7"/>
  <c r="J480" i="7"/>
  <c r="C480" i="7"/>
  <c r="G480" i="7"/>
  <c r="F480" i="7"/>
  <c r="D480" i="7"/>
  <c r="I480" i="7"/>
  <c r="K346" i="7"/>
  <c r="E480" i="7"/>
  <c r="H480" i="7"/>
  <c r="L346" i="7"/>
  <c r="K480" i="7"/>
  <c r="L480" i="7"/>
  <c r="M346" i="7"/>
  <c r="M480" i="7"/>
  <c r="N346" i="7"/>
  <c r="O346" i="7"/>
  <c r="N480" i="7"/>
  <c r="P346" i="7"/>
  <c r="O480" i="7"/>
  <c r="P480" i="7"/>
  <c r="Q346" i="7"/>
  <c r="Q480" i="7"/>
  <c r="R346" i="7"/>
  <c r="S346" i="7"/>
  <c r="R480" i="7"/>
  <c r="T346" i="7"/>
  <c r="S480" i="7"/>
  <c r="U346" i="7"/>
  <c r="T480" i="7"/>
  <c r="V346" i="7"/>
  <c r="U480" i="7"/>
  <c r="W346" i="7"/>
  <c r="V480" i="7"/>
  <c r="X346" i="7"/>
  <c r="W480" i="7"/>
  <c r="X480" i="7"/>
  <c r="Y346" i="7"/>
  <c r="Y480" i="7"/>
  <c r="Z346" i="7"/>
  <c r="AA346" i="7"/>
  <c r="Z480" i="7"/>
  <c r="AB346" i="7"/>
  <c r="AA480" i="7"/>
  <c r="AC346" i="7"/>
  <c r="AB480" i="7"/>
  <c r="AC480" i="7"/>
  <c r="AD346" i="7"/>
  <c r="AE346" i="7"/>
  <c r="AD480" i="7"/>
  <c r="AF346" i="7"/>
  <c r="AE480" i="7"/>
  <c r="AG346" i="7"/>
  <c r="AF480" i="7"/>
  <c r="AH346" i="7"/>
  <c r="AG480" i="7"/>
  <c r="AI346" i="7"/>
  <c r="AH480" i="7"/>
  <c r="AJ346" i="7"/>
  <c r="AI480" i="7"/>
  <c r="AJ480" i="7"/>
  <c r="AK346" i="7"/>
  <c r="AL346" i="7"/>
  <c r="AK480" i="7"/>
  <c r="AM346" i="7"/>
  <c r="AL480" i="7"/>
  <c r="AM480" i="7"/>
  <c r="AN346" i="7"/>
  <c r="AO429" i="7"/>
  <c r="AO341" i="7"/>
  <c r="AN427" i="7"/>
  <c r="AN455" i="7"/>
  <c r="AO321" i="7"/>
  <c r="AO291" i="7"/>
  <c r="AO295" i="7"/>
  <c r="AO294" i="7"/>
  <c r="AN475" i="7"/>
  <c r="AN89" i="7"/>
  <c r="AN90" i="7" s="1"/>
  <c r="B254" i="7" a="1"/>
  <c r="B254" i="7" s="1"/>
  <c r="B256" i="7" a="1"/>
  <c r="B256" i="7" s="1"/>
  <c r="B258" i="7" a="1"/>
  <c r="B258" i="7" s="1"/>
  <c r="B388" i="7" a="1"/>
  <c r="B388" i="7" s="1"/>
  <c r="B390" i="7" a="1"/>
  <c r="B390" i="7" s="1"/>
  <c r="B392" i="7" a="1"/>
  <c r="B392" i="7" s="1"/>
  <c r="B255" i="7" a="1"/>
  <c r="B255" i="7" s="1"/>
  <c r="B257" i="7" a="1"/>
  <c r="B257" i="7" s="1"/>
  <c r="B259" i="7" a="1"/>
  <c r="B259" i="7" s="1"/>
  <c r="B387" i="7" a="1"/>
  <c r="B387" i="7" s="1"/>
  <c r="B389" i="7" a="1"/>
  <c r="B389" i="7" s="1"/>
  <c r="B391" i="7" a="1"/>
  <c r="B391" i="7" s="1"/>
  <c r="AP551" i="7"/>
  <c r="AP553" i="7" s="1"/>
  <c r="R665" i="7"/>
  <c r="S665" i="7"/>
  <c r="T665" i="7"/>
  <c r="U665" i="7"/>
  <c r="V665" i="7"/>
  <c r="AL669" i="7"/>
  <c r="AM669" i="7"/>
  <c r="AN669" i="7"/>
  <c r="AO669" i="7"/>
  <c r="W666" i="7"/>
  <c r="X666" i="7"/>
  <c r="Y666" i="7"/>
  <c r="Z666" i="7"/>
  <c r="AA666" i="7"/>
  <c r="AP669" i="7"/>
  <c r="I663" i="7"/>
  <c r="J663" i="7"/>
  <c r="K663" i="7"/>
  <c r="L663" i="7"/>
  <c r="AB667" i="7"/>
  <c r="AC667" i="7"/>
  <c r="AD667" i="7"/>
  <c r="AE667" i="7"/>
  <c r="AF667" i="7"/>
  <c r="M664" i="7"/>
  <c r="N664" i="7"/>
  <c r="O664" i="7"/>
  <c r="P664" i="7"/>
  <c r="Q664" i="7"/>
  <c r="AG668" i="7"/>
  <c r="AH668" i="7"/>
  <c r="AI668" i="7"/>
  <c r="AJ668" i="7"/>
  <c r="AK668" i="7"/>
  <c r="AP280" i="7"/>
  <c r="AP291" i="7" s="1"/>
  <c r="AP330" i="7"/>
  <c r="AP342" i="7" s="1"/>
  <c r="AP332" i="7"/>
  <c r="AP336" i="7"/>
  <c r="AP285" i="7"/>
  <c r="AP296" i="7" s="1"/>
  <c r="AP334" i="7"/>
  <c r="AP303" i="7"/>
  <c r="AP315" i="7" s="1"/>
  <c r="AP305" i="7"/>
  <c r="AP307" i="7"/>
  <c r="AP319" i="7" s="1"/>
  <c r="AP283" i="7"/>
  <c r="AP281" i="7"/>
  <c r="AP309" i="7"/>
  <c r="AP321" i="7" s="1"/>
  <c r="AP279" i="7"/>
  <c r="AP308" i="7"/>
  <c r="AP286" i="7"/>
  <c r="AP333" i="7"/>
  <c r="AP278" i="7"/>
  <c r="AP289" i="7" s="1"/>
  <c r="AP304" i="7"/>
  <c r="AP329" i="7"/>
  <c r="AP337" i="7"/>
  <c r="AP284" i="7"/>
  <c r="AP282" i="7"/>
  <c r="AP306" i="7"/>
  <c r="AP318" i="7" s="1"/>
  <c r="AP310" i="7"/>
  <c r="AP331" i="7"/>
  <c r="AP335" i="7"/>
  <c r="AP347" i="7" s="1"/>
  <c r="AP182" i="7"/>
  <c r="AP146" i="7"/>
  <c r="AP55" i="7"/>
  <c r="AP663" i="7"/>
  <c r="F663" i="7"/>
  <c r="G663" i="7"/>
  <c r="H663" i="7"/>
  <c r="L665" i="7"/>
  <c r="M665" i="7"/>
  <c r="N665" i="7"/>
  <c r="R667" i="7"/>
  <c r="S667" i="7"/>
  <c r="T667" i="7"/>
  <c r="X669" i="7"/>
  <c r="Y669" i="7"/>
  <c r="Z669" i="7"/>
  <c r="AD671" i="7"/>
  <c r="AE671" i="7"/>
  <c r="AF671" i="7"/>
  <c r="I664" i="7"/>
  <c r="J664" i="7"/>
  <c r="K664" i="7"/>
  <c r="O666" i="7"/>
  <c r="P666" i="7"/>
  <c r="Q666" i="7"/>
  <c r="U668" i="7"/>
  <c r="V668" i="7"/>
  <c r="W668" i="7"/>
  <c r="AA670" i="7"/>
  <c r="AB670" i="7"/>
  <c r="AC670" i="7"/>
  <c r="AP30" i="7"/>
  <c r="AO79" i="7"/>
  <c r="AP69" i="7"/>
  <c r="AP436" i="7"/>
  <c r="AP406" i="7"/>
  <c r="AP445" i="7"/>
  <c r="AP457" i="7" s="1"/>
  <c r="O599" i="7"/>
  <c r="O608" i="7" s="1"/>
  <c r="O580" i="7" s="1"/>
  <c r="P599" i="7"/>
  <c r="P608" i="7" s="1"/>
  <c r="P580" i="7" s="1"/>
  <c r="Q599" i="7"/>
  <c r="Q608" i="7" s="1"/>
  <c r="Q580" i="7" s="1"/>
  <c r="R599" i="7"/>
  <c r="R608" i="7" s="1"/>
  <c r="R580" i="7" s="1"/>
  <c r="S599" i="7"/>
  <c r="S608" i="7" s="1"/>
  <c r="S580" i="7" s="1"/>
  <c r="T599" i="7"/>
  <c r="T608" i="7" s="1"/>
  <c r="T580" i="7" s="1"/>
  <c r="U599" i="7"/>
  <c r="U608" i="7" s="1"/>
  <c r="U580" i="7" s="1"/>
  <c r="V599" i="7"/>
  <c r="V608" i="7" s="1"/>
  <c r="V580" i="7" s="1"/>
  <c r="W599" i="7"/>
  <c r="W608" i="7" s="1"/>
  <c r="W580" i="7" s="1"/>
  <c r="W71" i="7" s="1"/>
  <c r="X599" i="7"/>
  <c r="X608" i="7" s="1"/>
  <c r="X580" i="7" s="1"/>
  <c r="X71" i="7" s="1"/>
  <c r="Y599" i="7"/>
  <c r="Y608" i="7" s="1"/>
  <c r="Y580" i="7" s="1"/>
  <c r="Y71" i="7" s="1"/>
  <c r="Z599" i="7"/>
  <c r="Z608" i="7" s="1"/>
  <c r="Z580" i="7" s="1"/>
  <c r="Z71" i="7" s="1"/>
  <c r="AM601" i="7"/>
  <c r="AM608" i="7" s="1"/>
  <c r="AM580" i="7" s="1"/>
  <c r="AM71" i="7" s="1"/>
  <c r="AN601" i="7"/>
  <c r="AN608" i="7" s="1"/>
  <c r="AN580" i="7" s="1"/>
  <c r="AN71" i="7" s="1"/>
  <c r="AO601" i="7"/>
  <c r="AO608" i="7" s="1"/>
  <c r="AO580" i="7" s="1"/>
  <c r="AO71" i="7" s="1"/>
  <c r="R631" i="7"/>
  <c r="R640" i="7" s="1"/>
  <c r="R612" i="7" s="1"/>
  <c r="R72" i="7" s="1"/>
  <c r="S631" i="7"/>
  <c r="S640" i="7" s="1"/>
  <c r="S612" i="7" s="1"/>
  <c r="S72" i="7" s="1"/>
  <c r="T631" i="7"/>
  <c r="T640" i="7" s="1"/>
  <c r="T612" i="7" s="1"/>
  <c r="T72" i="7" s="1"/>
  <c r="U631" i="7"/>
  <c r="U640" i="7" s="1"/>
  <c r="U612" i="7" s="1"/>
  <c r="U72" i="7" s="1"/>
  <c r="V631" i="7"/>
  <c r="V640" i="7" s="1"/>
  <c r="V612" i="7" s="1"/>
  <c r="V72" i="7" s="1"/>
  <c r="W631" i="7"/>
  <c r="W640" i="7" s="1"/>
  <c r="W612" i="7" s="1"/>
  <c r="W72" i="7" s="1"/>
  <c r="X631" i="7"/>
  <c r="X640" i="7" s="1"/>
  <c r="X612" i="7" s="1"/>
  <c r="X72" i="7" s="1"/>
  <c r="Y631" i="7"/>
  <c r="Y640" i="7" s="1"/>
  <c r="Y612" i="7" s="1"/>
  <c r="Y72" i="7" s="1"/>
  <c r="Z631" i="7"/>
  <c r="Z640" i="7" s="1"/>
  <c r="Z612" i="7" s="1"/>
  <c r="Z72" i="7" s="1"/>
  <c r="AA631" i="7"/>
  <c r="AA640" i="7" s="1"/>
  <c r="AA612" i="7" s="1"/>
  <c r="AA72" i="7" s="1"/>
  <c r="AB631" i="7"/>
  <c r="AB640" i="7" s="1"/>
  <c r="AB612" i="7" s="1"/>
  <c r="AB72" i="7" s="1"/>
  <c r="AC631" i="7"/>
  <c r="AC640" i="7" s="1"/>
  <c r="AC612" i="7" s="1"/>
  <c r="AC72" i="7" s="1"/>
  <c r="AD631" i="7"/>
  <c r="AD640" i="7" s="1"/>
  <c r="AD612" i="7" s="1"/>
  <c r="AD72" i="7" s="1"/>
  <c r="AE631" i="7"/>
  <c r="AE640" i="7" s="1"/>
  <c r="AE612" i="7" s="1"/>
  <c r="AE72" i="7" s="1"/>
  <c r="AF631" i="7"/>
  <c r="AF640" i="7" s="1"/>
  <c r="AF612" i="7" s="1"/>
  <c r="AF72" i="7" s="1"/>
  <c r="W663" i="7"/>
  <c r="X663" i="7"/>
  <c r="Y663" i="7"/>
  <c r="Z663" i="7"/>
  <c r="AA663" i="7"/>
  <c r="AB663" i="7"/>
  <c r="AC663" i="7"/>
  <c r="AD663" i="7"/>
  <c r="AE663" i="7"/>
  <c r="AF663" i="7"/>
  <c r="AG663" i="7"/>
  <c r="AH663" i="7"/>
  <c r="AI663" i="7"/>
  <c r="AJ663" i="7"/>
  <c r="AK663" i="7"/>
  <c r="AL663" i="7"/>
  <c r="AM663" i="7"/>
  <c r="AN663" i="7"/>
  <c r="AO663" i="7"/>
  <c r="AP601" i="7"/>
  <c r="AP608" i="7" s="1"/>
  <c r="AP580" i="7" s="1"/>
  <c r="AP273" i="7"/>
  <c r="AP410" i="7"/>
  <c r="AP462" i="7"/>
  <c r="AP596" i="7"/>
  <c r="AP581" i="7" s="1"/>
  <c r="AP76" i="7" s="1"/>
  <c r="B586" i="7"/>
  <c r="AA600" i="7"/>
  <c r="AA608" i="7" s="1"/>
  <c r="AA580" i="7" s="1"/>
  <c r="AA71" i="7" s="1"/>
  <c r="AB600" i="7"/>
  <c r="AB608" i="7" s="1"/>
  <c r="AB580" i="7" s="1"/>
  <c r="AB71" i="7" s="1"/>
  <c r="AC600" i="7"/>
  <c r="AC608" i="7" s="1"/>
  <c r="AC580" i="7" s="1"/>
  <c r="AC71" i="7" s="1"/>
  <c r="AD600" i="7"/>
  <c r="AD608" i="7" s="1"/>
  <c r="AD580" i="7" s="1"/>
  <c r="AD71" i="7" s="1"/>
  <c r="AE600" i="7"/>
  <c r="AE608" i="7" s="1"/>
  <c r="AE580" i="7" s="1"/>
  <c r="AE71" i="7" s="1"/>
  <c r="AF600" i="7"/>
  <c r="AF608" i="7" s="1"/>
  <c r="AF580" i="7" s="1"/>
  <c r="AF71" i="7" s="1"/>
  <c r="AG600" i="7"/>
  <c r="AG608" i="7" s="1"/>
  <c r="AG580" i="7" s="1"/>
  <c r="AG71" i="7" s="1"/>
  <c r="AH600" i="7"/>
  <c r="AH608" i="7" s="1"/>
  <c r="AH580" i="7" s="1"/>
  <c r="AH71" i="7" s="1"/>
  <c r="AI600" i="7"/>
  <c r="AI608" i="7" s="1"/>
  <c r="AI580" i="7" s="1"/>
  <c r="AI71" i="7" s="1"/>
  <c r="AJ600" i="7"/>
  <c r="AJ608" i="7" s="1"/>
  <c r="AJ580" i="7" s="1"/>
  <c r="AJ71" i="7" s="1"/>
  <c r="AK600" i="7"/>
  <c r="AK608" i="7" s="1"/>
  <c r="AK580" i="7" s="1"/>
  <c r="AK71" i="7" s="1"/>
  <c r="AL600" i="7"/>
  <c r="AL608" i="7" s="1"/>
  <c r="AL580" i="7" s="1"/>
  <c r="AL71" i="7" s="1"/>
  <c r="AP628" i="7"/>
  <c r="AP613" i="7" s="1"/>
  <c r="AP77" i="7" s="1"/>
  <c r="B618" i="7"/>
  <c r="AP314" i="7" s="1"/>
  <c r="AG632" i="7"/>
  <c r="AG640" i="7" s="1"/>
  <c r="AG612" i="7" s="1"/>
  <c r="AG72" i="7" s="1"/>
  <c r="AH632" i="7"/>
  <c r="AH640" i="7" s="1"/>
  <c r="AH612" i="7" s="1"/>
  <c r="AH72" i="7" s="1"/>
  <c r="AI632" i="7"/>
  <c r="AI640" i="7" s="1"/>
  <c r="AI612" i="7" s="1"/>
  <c r="AI72" i="7" s="1"/>
  <c r="AJ632" i="7"/>
  <c r="AJ640" i="7" s="1"/>
  <c r="AJ612" i="7" s="1"/>
  <c r="AJ72" i="7" s="1"/>
  <c r="AK632" i="7"/>
  <c r="AK640" i="7" s="1"/>
  <c r="AK612" i="7" s="1"/>
  <c r="AK72" i="7" s="1"/>
  <c r="AL632" i="7"/>
  <c r="AL640" i="7" s="1"/>
  <c r="AL612" i="7" s="1"/>
  <c r="AL72" i="7" s="1"/>
  <c r="AM632" i="7"/>
  <c r="AM640" i="7" s="1"/>
  <c r="AM612" i="7" s="1"/>
  <c r="AM72" i="7" s="1"/>
  <c r="AN632" i="7"/>
  <c r="AN640" i="7" s="1"/>
  <c r="AN612" i="7" s="1"/>
  <c r="AN72" i="7" s="1"/>
  <c r="AO632" i="7"/>
  <c r="AO640" i="7" s="1"/>
  <c r="AO612" i="7" s="1"/>
  <c r="AO72" i="7" s="1"/>
  <c r="AP660" i="7"/>
  <c r="AP645" i="7" s="1"/>
  <c r="AP78" i="7" s="1"/>
  <c r="B650" i="7"/>
  <c r="AP632" i="7"/>
  <c r="U71" i="7" l="1"/>
  <c r="V71" i="7"/>
  <c r="AP448" i="7"/>
  <c r="AP422" i="7"/>
  <c r="AP465" i="7"/>
  <c r="AP477" i="7" s="1"/>
  <c r="B477" i="7" s="1"/>
  <c r="AP343" i="7"/>
  <c r="AP444" i="7"/>
  <c r="AP456" i="7" s="1"/>
  <c r="B456" i="7" s="1"/>
  <c r="AP322" i="7"/>
  <c r="B322" i="7" s="1"/>
  <c r="AP467" i="7"/>
  <c r="AP479" i="7" s="1"/>
  <c r="AP345" i="7"/>
  <c r="B345" i="7" s="1"/>
  <c r="AP439" i="7"/>
  <c r="AP451" i="7" s="1"/>
  <c r="B451" i="7" s="1"/>
  <c r="AP317" i="7"/>
  <c r="B317" i="7" s="1"/>
  <c r="C340" i="7"/>
  <c r="D340" i="7"/>
  <c r="C474" i="7"/>
  <c r="F340" i="7"/>
  <c r="F350" i="7" s="1"/>
  <c r="D474" i="7"/>
  <c r="D484" i="7" s="1"/>
  <c r="E340" i="7"/>
  <c r="G340" i="7"/>
  <c r="G350" i="7" s="1"/>
  <c r="E474" i="7"/>
  <c r="E484" i="7" s="1"/>
  <c r="F474" i="7"/>
  <c r="F484" i="7" s="1"/>
  <c r="H340" i="7"/>
  <c r="G474" i="7"/>
  <c r="G484" i="7" s="1"/>
  <c r="H474" i="7"/>
  <c r="H484" i="7" s="1"/>
  <c r="I340" i="7"/>
  <c r="I350" i="7" s="1"/>
  <c r="I474" i="7"/>
  <c r="J340" i="7"/>
  <c r="J350" i="7" s="1"/>
  <c r="J474" i="7"/>
  <c r="J484" i="7" s="1"/>
  <c r="K340" i="7"/>
  <c r="K350" i="7" s="1"/>
  <c r="K474" i="7"/>
  <c r="L340" i="7"/>
  <c r="L350" i="7" s="1"/>
  <c r="M340" i="7"/>
  <c r="M350" i="7" s="1"/>
  <c r="N340" i="7"/>
  <c r="N350" i="7" s="1"/>
  <c r="L474" i="7"/>
  <c r="N474" i="7"/>
  <c r="N484" i="7" s="1"/>
  <c r="M474" i="7"/>
  <c r="M484" i="7" s="1"/>
  <c r="O340" i="7"/>
  <c r="O474" i="7"/>
  <c r="P340" i="7"/>
  <c r="P350" i="7" s="1"/>
  <c r="Q340" i="7"/>
  <c r="Q350" i="7" s="1"/>
  <c r="P474" i="7"/>
  <c r="R340" i="7"/>
  <c r="Q474" i="7"/>
  <c r="Q484" i="7" s="1"/>
  <c r="S340" i="7"/>
  <c r="S350" i="7" s="1"/>
  <c r="R474" i="7"/>
  <c r="R484" i="7" s="1"/>
  <c r="S474" i="7"/>
  <c r="T340" i="7"/>
  <c r="T350" i="7" s="1"/>
  <c r="T474" i="7"/>
  <c r="T484" i="7" s="1"/>
  <c r="U340" i="7"/>
  <c r="U350" i="7" s="1"/>
  <c r="V340" i="7"/>
  <c r="U474" i="7"/>
  <c r="U484" i="7" s="1"/>
  <c r="V474" i="7"/>
  <c r="V484" i="7" s="1"/>
  <c r="W340" i="7"/>
  <c r="W350" i="7" s="1"/>
  <c r="X340" i="7"/>
  <c r="W474" i="7"/>
  <c r="W484" i="7" s="1"/>
  <c r="Y340" i="7"/>
  <c r="Y350" i="7" s="1"/>
  <c r="X474" i="7"/>
  <c r="X484" i="7" s="1"/>
  <c r="Y474" i="7"/>
  <c r="Z340" i="7"/>
  <c r="Z350" i="7" s="1"/>
  <c r="AA340" i="7"/>
  <c r="AA350" i="7" s="1"/>
  <c r="Z474" i="7"/>
  <c r="AA474" i="7"/>
  <c r="AB340" i="7"/>
  <c r="AB350" i="7" s="1"/>
  <c r="AC340" i="7"/>
  <c r="AC350" i="7" s="1"/>
  <c r="AB474" i="7"/>
  <c r="AB484" i="7" s="1"/>
  <c r="AD340" i="7"/>
  <c r="AC474" i="7"/>
  <c r="AC484" i="7" s="1"/>
  <c r="AD474" i="7"/>
  <c r="AD484" i="7" s="1"/>
  <c r="AE340" i="7"/>
  <c r="AE350" i="7" s="1"/>
  <c r="AF340" i="7"/>
  <c r="AE474" i="7"/>
  <c r="AE484" i="7" s="1"/>
  <c r="AG340" i="7"/>
  <c r="AG350" i="7" s="1"/>
  <c r="AF474" i="7"/>
  <c r="AF484" i="7" s="1"/>
  <c r="AH340" i="7"/>
  <c r="AG474" i="7"/>
  <c r="AG484" i="7" s="1"/>
  <c r="AH474" i="7"/>
  <c r="AH484" i="7" s="1"/>
  <c r="AI340" i="7"/>
  <c r="AI474" i="7"/>
  <c r="AJ340" i="7"/>
  <c r="AJ350" i="7" s="1"/>
  <c r="AJ474" i="7"/>
  <c r="AJ484" i="7" s="1"/>
  <c r="AK340" i="7"/>
  <c r="AK350" i="7" s="1"/>
  <c r="AL340" i="7"/>
  <c r="AK474" i="7"/>
  <c r="AK484" i="7" s="1"/>
  <c r="AL474" i="7"/>
  <c r="AL484" i="7" s="1"/>
  <c r="AM340" i="7"/>
  <c r="AM350" i="7" s="1"/>
  <c r="AM474" i="7"/>
  <c r="AN340" i="7"/>
  <c r="AN350" i="7" s="1"/>
  <c r="AN474" i="7"/>
  <c r="AN484" i="7" s="1"/>
  <c r="AO340" i="7"/>
  <c r="AO350" i="7" s="1"/>
  <c r="AP419" i="7"/>
  <c r="AP431" i="7" s="1"/>
  <c r="B431" i="7" s="1"/>
  <c r="AP297" i="7"/>
  <c r="B297" i="7" s="1"/>
  <c r="C288" i="7"/>
  <c r="D288" i="7"/>
  <c r="D298" i="7" s="1"/>
  <c r="C422" i="7"/>
  <c r="F288" i="7"/>
  <c r="F298" i="7" s="1"/>
  <c r="D422" i="7"/>
  <c r="D432" i="7" s="1"/>
  <c r="E288" i="7"/>
  <c r="E298" i="7" s="1"/>
  <c r="F422" i="7"/>
  <c r="F432" i="7" s="1"/>
  <c r="E422" i="7"/>
  <c r="E432" i="7" s="1"/>
  <c r="G288" i="7"/>
  <c r="G298" i="7" s="1"/>
  <c r="G422" i="7"/>
  <c r="G432" i="7" s="1"/>
  <c r="H288" i="7"/>
  <c r="H298" i="7" s="1"/>
  <c r="I288" i="7"/>
  <c r="I298" i="7" s="1"/>
  <c r="H422" i="7"/>
  <c r="H432" i="7" s="1"/>
  <c r="I422" i="7"/>
  <c r="I432" i="7" s="1"/>
  <c r="J288" i="7"/>
  <c r="J298" i="7" s="1"/>
  <c r="J422" i="7"/>
  <c r="J432" i="7" s="1"/>
  <c r="K288" i="7"/>
  <c r="K298" i="7" s="1"/>
  <c r="M288" i="7"/>
  <c r="M298" i="7" s="1"/>
  <c r="L288" i="7"/>
  <c r="K422" i="7"/>
  <c r="K432" i="7" s="1"/>
  <c r="N288" i="7"/>
  <c r="N298" i="7" s="1"/>
  <c r="L422" i="7"/>
  <c r="L432" i="7" s="1"/>
  <c r="M422" i="7"/>
  <c r="M432" i="7" s="1"/>
  <c r="N422" i="7"/>
  <c r="N432" i="7" s="1"/>
  <c r="O288" i="7"/>
  <c r="O298" i="7" s="1"/>
  <c r="O422" i="7"/>
  <c r="O432" i="7" s="1"/>
  <c r="P288" i="7"/>
  <c r="P298" i="7" s="1"/>
  <c r="Q288" i="7"/>
  <c r="Q298" i="7" s="1"/>
  <c r="P422" i="7"/>
  <c r="P432" i="7" s="1"/>
  <c r="R288" i="7"/>
  <c r="R298" i="7" s="1"/>
  <c r="Q422" i="7"/>
  <c r="Q432" i="7" s="1"/>
  <c r="S288" i="7"/>
  <c r="S298" i="7" s="1"/>
  <c r="R422" i="7"/>
  <c r="R432" i="7" s="1"/>
  <c r="S422" i="7"/>
  <c r="S432" i="7" s="1"/>
  <c r="T288" i="7"/>
  <c r="T298" i="7" s="1"/>
  <c r="U288" i="7"/>
  <c r="U298" i="7" s="1"/>
  <c r="T422" i="7"/>
  <c r="T432" i="7" s="1"/>
  <c r="V288" i="7"/>
  <c r="V298" i="7" s="1"/>
  <c r="U422" i="7"/>
  <c r="U432" i="7" s="1"/>
  <c r="W288" i="7"/>
  <c r="W298" i="7" s="1"/>
  <c r="V422" i="7"/>
  <c r="V432" i="7" s="1"/>
  <c r="X288" i="7"/>
  <c r="X298" i="7" s="1"/>
  <c r="W422" i="7"/>
  <c r="W432" i="7" s="1"/>
  <c r="X422" i="7"/>
  <c r="X432" i="7" s="1"/>
  <c r="Y288" i="7"/>
  <c r="Y298" i="7" s="1"/>
  <c r="Z288" i="7"/>
  <c r="Z298" i="7" s="1"/>
  <c r="Y422" i="7"/>
  <c r="Y432" i="7" s="1"/>
  <c r="AA288" i="7"/>
  <c r="AA298" i="7" s="1"/>
  <c r="AB288" i="7"/>
  <c r="AB298" i="7" s="1"/>
  <c r="Z422" i="7"/>
  <c r="Z432" i="7" s="1"/>
  <c r="AC288" i="7"/>
  <c r="AC298" i="7" s="1"/>
  <c r="AA422" i="7"/>
  <c r="AA432" i="7" s="1"/>
  <c r="AB422" i="7"/>
  <c r="AC422" i="7"/>
  <c r="AC432" i="7" s="1"/>
  <c r="AD288" i="7"/>
  <c r="AD298" i="7" s="1"/>
  <c r="AE288" i="7"/>
  <c r="AE298" i="7" s="1"/>
  <c r="AD422" i="7"/>
  <c r="AD432" i="7" s="1"/>
  <c r="AF288" i="7"/>
  <c r="AF298" i="7" s="1"/>
  <c r="AE422" i="7"/>
  <c r="AE432" i="7" s="1"/>
  <c r="AG288" i="7"/>
  <c r="AG298" i="7" s="1"/>
  <c r="AF422" i="7"/>
  <c r="AF432" i="7" s="1"/>
  <c r="AG422" i="7"/>
  <c r="AG432" i="7" s="1"/>
  <c r="AH288" i="7"/>
  <c r="AH298" i="7" s="1"/>
  <c r="AI288" i="7"/>
  <c r="AI298" i="7" s="1"/>
  <c r="AH422" i="7"/>
  <c r="AH432" i="7" s="1"/>
  <c r="AJ288" i="7"/>
  <c r="AJ298" i="7" s="1"/>
  <c r="AI422" i="7"/>
  <c r="AI432" i="7" s="1"/>
  <c r="AJ422" i="7"/>
  <c r="AJ432" i="7" s="1"/>
  <c r="AK288" i="7"/>
  <c r="AK298" i="7" s="1"/>
  <c r="AK422" i="7"/>
  <c r="AK432" i="7" s="1"/>
  <c r="AL288" i="7"/>
  <c r="AL298" i="7" s="1"/>
  <c r="AL422" i="7"/>
  <c r="AL432" i="7" s="1"/>
  <c r="AM288" i="7"/>
  <c r="AM298" i="7" s="1"/>
  <c r="AM422" i="7"/>
  <c r="AM432" i="7" s="1"/>
  <c r="AN288" i="7"/>
  <c r="AN298" i="7" s="1"/>
  <c r="AO288" i="7"/>
  <c r="AO298" i="7" s="1"/>
  <c r="AN422" i="7"/>
  <c r="AN432" i="7" s="1"/>
  <c r="AM672" i="7"/>
  <c r="AM644" i="7" s="1"/>
  <c r="AM73" i="7" s="1"/>
  <c r="AP415" i="7"/>
  <c r="AP427" i="7" s="1"/>
  <c r="B427" i="7" s="1"/>
  <c r="AP293" i="7"/>
  <c r="B293" i="7" s="1"/>
  <c r="AP442" i="7"/>
  <c r="AP454" i="7" s="1"/>
  <c r="B454" i="7" s="1"/>
  <c r="AP320" i="7"/>
  <c r="AP468" i="7"/>
  <c r="AP480" i="7" s="1"/>
  <c r="B480" i="7" s="1"/>
  <c r="AP346" i="7"/>
  <c r="B346" i="7" s="1"/>
  <c r="AO474" i="7"/>
  <c r="AO484" i="7" s="1"/>
  <c r="AP340" i="7"/>
  <c r="AP412" i="7"/>
  <c r="AP424" i="7" s="1"/>
  <c r="B424" i="7" s="1"/>
  <c r="AP290" i="7"/>
  <c r="B290" i="7" s="1"/>
  <c r="C314" i="7"/>
  <c r="D314" i="7"/>
  <c r="D324" i="7" s="1"/>
  <c r="F314" i="7"/>
  <c r="C448" i="7"/>
  <c r="D448" i="7"/>
  <c r="D458" i="7" s="1"/>
  <c r="E314" i="7"/>
  <c r="E324" i="7" s="1"/>
  <c r="F448" i="7"/>
  <c r="G314" i="7"/>
  <c r="G324" i="7" s="1"/>
  <c r="H314" i="7"/>
  <c r="H324" i="7" s="1"/>
  <c r="G448" i="7"/>
  <c r="G458" i="7" s="1"/>
  <c r="E448" i="7"/>
  <c r="I314" i="7"/>
  <c r="I324" i="7" s="1"/>
  <c r="H448" i="7"/>
  <c r="H458" i="7" s="1"/>
  <c r="I448" i="7"/>
  <c r="I458" i="7" s="1"/>
  <c r="J314" i="7"/>
  <c r="K314" i="7"/>
  <c r="K324" i="7" s="1"/>
  <c r="J448" i="7"/>
  <c r="K448" i="7"/>
  <c r="K458" i="7" s="1"/>
  <c r="L314" i="7"/>
  <c r="L448" i="7"/>
  <c r="L458" i="7" s="1"/>
  <c r="M314" i="7"/>
  <c r="M324" i="7" s="1"/>
  <c r="M448" i="7"/>
  <c r="M458" i="7" s="1"/>
  <c r="N314" i="7"/>
  <c r="N448" i="7"/>
  <c r="N458" i="7" s="1"/>
  <c r="O314" i="7"/>
  <c r="O324" i="7" s="1"/>
  <c r="P314" i="7"/>
  <c r="P324" i="7" s="1"/>
  <c r="O448" i="7"/>
  <c r="P448" i="7"/>
  <c r="P458" i="7" s="1"/>
  <c r="Q314" i="7"/>
  <c r="Q324" i="7" s="1"/>
  <c r="R314" i="7"/>
  <c r="R324" i="7" s="1"/>
  <c r="Q448" i="7"/>
  <c r="S314" i="7"/>
  <c r="S324" i="7" s="1"/>
  <c r="R448" i="7"/>
  <c r="R458" i="7" s="1"/>
  <c r="S448" i="7"/>
  <c r="S458" i="7" s="1"/>
  <c r="T314" i="7"/>
  <c r="T448" i="7"/>
  <c r="T458" i="7" s="1"/>
  <c r="U314" i="7"/>
  <c r="U324" i="7" s="1"/>
  <c r="U448" i="7"/>
  <c r="U458" i="7" s="1"/>
  <c r="V314" i="7"/>
  <c r="V448" i="7"/>
  <c r="V458" i="7" s="1"/>
  <c r="W314" i="7"/>
  <c r="W324" i="7" s="1"/>
  <c r="W448" i="7"/>
  <c r="W458" i="7" s="1"/>
  <c r="X314" i="7"/>
  <c r="X448" i="7"/>
  <c r="X458" i="7" s="1"/>
  <c r="Y314" i="7"/>
  <c r="Y324" i="7" s="1"/>
  <c r="Y448" i="7"/>
  <c r="Y458" i="7" s="1"/>
  <c r="Z314" i="7"/>
  <c r="Z448" i="7"/>
  <c r="Z458" i="7" s="1"/>
  <c r="AA314" i="7"/>
  <c r="AA324" i="7" s="1"/>
  <c r="AB314" i="7"/>
  <c r="AB324" i="7" s="1"/>
  <c r="AA448" i="7"/>
  <c r="AC314" i="7"/>
  <c r="AC324" i="7" s="1"/>
  <c r="AB448" i="7"/>
  <c r="AB458" i="7" s="1"/>
  <c r="AC448" i="7"/>
  <c r="AC458" i="7" s="1"/>
  <c r="AD314" i="7"/>
  <c r="AE314" i="7"/>
  <c r="AE324" i="7" s="1"/>
  <c r="AD448" i="7"/>
  <c r="AD458" i="7" s="1"/>
  <c r="AF314" i="7"/>
  <c r="AF324" i="7" s="1"/>
  <c r="AE448" i="7"/>
  <c r="AG314" i="7"/>
  <c r="AG324" i="7" s="1"/>
  <c r="AF448" i="7"/>
  <c r="AF458" i="7" s="1"/>
  <c r="AG448" i="7"/>
  <c r="AG458" i="7" s="1"/>
  <c r="AH314" i="7"/>
  <c r="AH448" i="7"/>
  <c r="AH458" i="7" s="1"/>
  <c r="AI314" i="7"/>
  <c r="AI324" i="7" s="1"/>
  <c r="AJ314" i="7"/>
  <c r="AJ324" i="7" s="1"/>
  <c r="AI448" i="7"/>
  <c r="AK314" i="7"/>
  <c r="AK324" i="7" s="1"/>
  <c r="AJ448" i="7"/>
  <c r="AK448" i="7"/>
  <c r="AK458" i="7" s="1"/>
  <c r="AL314" i="7"/>
  <c r="AM314" i="7"/>
  <c r="AM324" i="7" s="1"/>
  <c r="AL448" i="7"/>
  <c r="AL458" i="7" s="1"/>
  <c r="AM448" i="7"/>
  <c r="AM458" i="7" s="1"/>
  <c r="AN314" i="7"/>
  <c r="AO314" i="7"/>
  <c r="AO324" i="7" s="1"/>
  <c r="AN448" i="7"/>
  <c r="AN458" i="7" s="1"/>
  <c r="AP474" i="7"/>
  <c r="AP471" i="7"/>
  <c r="AP483" i="7" s="1"/>
  <c r="B483" i="7" s="1"/>
  <c r="AP349" i="7"/>
  <c r="B349" i="7" s="1"/>
  <c r="AP470" i="7"/>
  <c r="AP482" i="7" s="1"/>
  <c r="B482" i="7" s="1"/>
  <c r="AP348" i="7"/>
  <c r="B348" i="7" s="1"/>
  <c r="AP288" i="7"/>
  <c r="AP463" i="7"/>
  <c r="AP475" i="7" s="1"/>
  <c r="B475" i="7" s="1"/>
  <c r="AP341" i="7"/>
  <c r="B341" i="7" s="1"/>
  <c r="AP414" i="7"/>
  <c r="AP426" i="7" s="1"/>
  <c r="B426" i="7" s="1"/>
  <c r="AP292" i="7"/>
  <c r="B292" i="7" s="1"/>
  <c r="AP466" i="7"/>
  <c r="AP478" i="7" s="1"/>
  <c r="B478" i="7" s="1"/>
  <c r="AP344" i="7"/>
  <c r="B344" i="7" s="1"/>
  <c r="AO448" i="7"/>
  <c r="AO458" i="7" s="1"/>
  <c r="AP417" i="7"/>
  <c r="AP429" i="7" s="1"/>
  <c r="B429" i="7" s="1"/>
  <c r="AP295" i="7"/>
  <c r="B295" i="7" s="1"/>
  <c r="AP438" i="7"/>
  <c r="AP450" i="7" s="1"/>
  <c r="B450" i="7" s="1"/>
  <c r="AP316" i="7"/>
  <c r="B316" i="7" s="1"/>
  <c r="AP416" i="7"/>
  <c r="AP428" i="7" s="1"/>
  <c r="B428" i="7" s="1"/>
  <c r="AP294" i="7"/>
  <c r="AO422" i="7"/>
  <c r="AO432" i="7" s="1"/>
  <c r="AO672" i="7"/>
  <c r="AO644" i="7" s="1"/>
  <c r="AO73" i="7" s="1"/>
  <c r="AO89" i="7"/>
  <c r="AO90" i="7" s="1"/>
  <c r="Q71" i="7"/>
  <c r="T71" i="7"/>
  <c r="P71" i="7"/>
  <c r="S71" i="7"/>
  <c r="R71" i="7"/>
  <c r="AP443" i="7"/>
  <c r="AP455" i="7" s="1"/>
  <c r="B455" i="7" s="1"/>
  <c r="AP418" i="7"/>
  <c r="AP430" i="7" s="1"/>
  <c r="B430" i="7" s="1"/>
  <c r="AP413" i="7"/>
  <c r="AP672" i="7"/>
  <c r="AP644" i="7" s="1"/>
  <c r="AP73" i="7" s="1"/>
  <c r="AJ672" i="7"/>
  <c r="AJ644" i="7" s="1"/>
  <c r="AJ73" i="7" s="1"/>
  <c r="AH672" i="7"/>
  <c r="AH644" i="7" s="1"/>
  <c r="AH73" i="7" s="1"/>
  <c r="AK672" i="7"/>
  <c r="AK644" i="7" s="1"/>
  <c r="AK73" i="7" s="1"/>
  <c r="AL672" i="7"/>
  <c r="AL644" i="7" s="1"/>
  <c r="AL73" i="7" s="1"/>
  <c r="AG672" i="7"/>
  <c r="AG644" i="7" s="1"/>
  <c r="AG73" i="7" s="1"/>
  <c r="AA672" i="7"/>
  <c r="AA644" i="7" s="1"/>
  <c r="AA73" i="7" s="1"/>
  <c r="AN672" i="7"/>
  <c r="AN644" i="7" s="1"/>
  <c r="AN73" i="7" s="1"/>
  <c r="AI672" i="7"/>
  <c r="AI644" i="7" s="1"/>
  <c r="AI73" i="7" s="1"/>
  <c r="AP464" i="7"/>
  <c r="AF672" i="7"/>
  <c r="AF644" i="7" s="1"/>
  <c r="AF73" i="7" s="1"/>
  <c r="AC672" i="7"/>
  <c r="AC644" i="7" s="1"/>
  <c r="AC73" i="7" s="1"/>
  <c r="Z672" i="7"/>
  <c r="Z644" i="7" s="1"/>
  <c r="Z73" i="7" s="1"/>
  <c r="W672" i="7"/>
  <c r="W644" i="7" s="1"/>
  <c r="W73" i="7" s="1"/>
  <c r="AP441" i="7"/>
  <c r="AP437" i="7"/>
  <c r="AP469" i="7"/>
  <c r="X672" i="7"/>
  <c r="X644" i="7" s="1"/>
  <c r="X73" i="7" s="1"/>
  <c r="AD672" i="7"/>
  <c r="AD644" i="7" s="1"/>
  <c r="AD73" i="7" s="1"/>
  <c r="AP411" i="7"/>
  <c r="AB672" i="7"/>
  <c r="AB644" i="7" s="1"/>
  <c r="AB73" i="7" s="1"/>
  <c r="B343" i="7"/>
  <c r="AP440" i="7"/>
  <c r="AE672" i="7"/>
  <c r="AE644" i="7" s="1"/>
  <c r="AE73" i="7" s="1"/>
  <c r="Y672" i="7"/>
  <c r="Y644" i="7" s="1"/>
  <c r="Y73" i="7" s="1"/>
  <c r="O71" i="7"/>
  <c r="B667" i="7"/>
  <c r="B599" i="7"/>
  <c r="B666" i="7"/>
  <c r="B671" i="7"/>
  <c r="B670" i="7"/>
  <c r="B664" i="7"/>
  <c r="B669" i="7"/>
  <c r="B665" i="7"/>
  <c r="B668" i="7"/>
  <c r="B663" i="7"/>
  <c r="B600" i="7"/>
  <c r="B631" i="7"/>
  <c r="B632" i="7"/>
  <c r="AP71" i="7"/>
  <c r="B601" i="7"/>
  <c r="D662" i="7"/>
  <c r="D672" i="7" s="1"/>
  <c r="D644" i="7" s="1"/>
  <c r="D73" i="7" s="1"/>
  <c r="C662" i="7"/>
  <c r="E662" i="7"/>
  <c r="E672" i="7" s="1"/>
  <c r="E644" i="7" s="1"/>
  <c r="E73" i="7" s="1"/>
  <c r="F662" i="7"/>
  <c r="F672" i="7" s="1"/>
  <c r="F644" i="7" s="1"/>
  <c r="F73" i="7" s="1"/>
  <c r="G662" i="7"/>
  <c r="G672" i="7" s="1"/>
  <c r="G644" i="7" s="1"/>
  <c r="G73" i="7" s="1"/>
  <c r="H662" i="7"/>
  <c r="H672" i="7" s="1"/>
  <c r="H644" i="7" s="1"/>
  <c r="H73" i="7" s="1"/>
  <c r="I662" i="7"/>
  <c r="I672" i="7" s="1"/>
  <c r="I644" i="7" s="1"/>
  <c r="I73" i="7" s="1"/>
  <c r="J662" i="7"/>
  <c r="J672" i="7" s="1"/>
  <c r="J644" i="7" s="1"/>
  <c r="J73" i="7" s="1"/>
  <c r="K662" i="7"/>
  <c r="K672" i="7" s="1"/>
  <c r="K644" i="7" s="1"/>
  <c r="K73" i="7" s="1"/>
  <c r="L662" i="7"/>
  <c r="L672" i="7" s="1"/>
  <c r="L644" i="7" s="1"/>
  <c r="L73" i="7" s="1"/>
  <c r="M662" i="7"/>
  <c r="M672" i="7" s="1"/>
  <c r="M644" i="7" s="1"/>
  <c r="M73" i="7" s="1"/>
  <c r="N662" i="7"/>
  <c r="N672" i="7" s="1"/>
  <c r="N644" i="7" s="1"/>
  <c r="N73" i="7" s="1"/>
  <c r="O662" i="7"/>
  <c r="O672" i="7" s="1"/>
  <c r="O644" i="7" s="1"/>
  <c r="O73" i="7" s="1"/>
  <c r="P662" i="7"/>
  <c r="P672" i="7" s="1"/>
  <c r="P644" i="7" s="1"/>
  <c r="P73" i="7" s="1"/>
  <c r="Q662" i="7"/>
  <c r="Q672" i="7" s="1"/>
  <c r="Q644" i="7" s="1"/>
  <c r="Q73" i="7" s="1"/>
  <c r="R662" i="7"/>
  <c r="R672" i="7" s="1"/>
  <c r="R644" i="7" s="1"/>
  <c r="R73" i="7" s="1"/>
  <c r="S662" i="7"/>
  <c r="S672" i="7" s="1"/>
  <c r="S644" i="7" s="1"/>
  <c r="S73" i="7" s="1"/>
  <c r="T662" i="7"/>
  <c r="T672" i="7" s="1"/>
  <c r="T644" i="7" s="1"/>
  <c r="T73" i="7" s="1"/>
  <c r="U662" i="7"/>
  <c r="U672" i="7" s="1"/>
  <c r="U644" i="7" s="1"/>
  <c r="U73" i="7" s="1"/>
  <c r="V662" i="7"/>
  <c r="V672" i="7" s="1"/>
  <c r="V644" i="7" s="1"/>
  <c r="V73" i="7" s="1"/>
  <c r="I484" i="7"/>
  <c r="O484" i="7"/>
  <c r="D350" i="7"/>
  <c r="E350" i="7"/>
  <c r="O350" i="7"/>
  <c r="K484" i="7"/>
  <c r="L484" i="7"/>
  <c r="P484" i="7"/>
  <c r="S484" i="7"/>
  <c r="H350" i="7"/>
  <c r="R350" i="7"/>
  <c r="V350" i="7"/>
  <c r="X350" i="7"/>
  <c r="Y484" i="7"/>
  <c r="Z484" i="7"/>
  <c r="AA484" i="7"/>
  <c r="AD350" i="7"/>
  <c r="AF350" i="7"/>
  <c r="AH350" i="7"/>
  <c r="AI350" i="7"/>
  <c r="AI484" i="7"/>
  <c r="AL350" i="7"/>
  <c r="AM484" i="7"/>
  <c r="AP640" i="7"/>
  <c r="AP612" i="7" s="1"/>
  <c r="AP72" i="7" s="1"/>
  <c r="B342" i="7"/>
  <c r="B296" i="7"/>
  <c r="AP79" i="7"/>
  <c r="B323" i="7"/>
  <c r="B457" i="7"/>
  <c r="B321" i="7"/>
  <c r="B315" i="7"/>
  <c r="D630" i="7"/>
  <c r="D640" i="7" s="1"/>
  <c r="D612" i="7" s="1"/>
  <c r="D72" i="7" s="1"/>
  <c r="C630" i="7"/>
  <c r="E630" i="7"/>
  <c r="E640" i="7" s="1"/>
  <c r="E612" i="7" s="1"/>
  <c r="E72" i="7" s="1"/>
  <c r="F630" i="7"/>
  <c r="F640" i="7" s="1"/>
  <c r="F612" i="7" s="1"/>
  <c r="F72" i="7" s="1"/>
  <c r="G630" i="7"/>
  <c r="G640" i="7" s="1"/>
  <c r="G612" i="7" s="1"/>
  <c r="G72" i="7" s="1"/>
  <c r="H630" i="7"/>
  <c r="H640" i="7" s="1"/>
  <c r="H612" i="7" s="1"/>
  <c r="H72" i="7" s="1"/>
  <c r="I630" i="7"/>
  <c r="I640" i="7" s="1"/>
  <c r="I612" i="7" s="1"/>
  <c r="I72" i="7" s="1"/>
  <c r="J630" i="7"/>
  <c r="J640" i="7" s="1"/>
  <c r="J612" i="7" s="1"/>
  <c r="J72" i="7" s="1"/>
  <c r="K630" i="7"/>
  <c r="K640" i="7" s="1"/>
  <c r="K612" i="7" s="1"/>
  <c r="K72" i="7" s="1"/>
  <c r="L630" i="7"/>
  <c r="L640" i="7" s="1"/>
  <c r="L612" i="7" s="1"/>
  <c r="L72" i="7" s="1"/>
  <c r="M630" i="7"/>
  <c r="M640" i="7" s="1"/>
  <c r="M612" i="7" s="1"/>
  <c r="N630" i="7"/>
  <c r="N640" i="7" s="1"/>
  <c r="N612" i="7" s="1"/>
  <c r="O630" i="7"/>
  <c r="O640" i="7" s="1"/>
  <c r="O612" i="7" s="1"/>
  <c r="P630" i="7"/>
  <c r="P640" i="7" s="1"/>
  <c r="P612" i="7" s="1"/>
  <c r="Q630" i="7"/>
  <c r="Q640" i="7" s="1"/>
  <c r="Q612" i="7" s="1"/>
  <c r="V324" i="7"/>
  <c r="E458" i="7"/>
  <c r="F458" i="7"/>
  <c r="O458" i="7"/>
  <c r="L324" i="7"/>
  <c r="N324" i="7"/>
  <c r="J458" i="7"/>
  <c r="Q458" i="7"/>
  <c r="F324" i="7"/>
  <c r="J324" i="7"/>
  <c r="T324" i="7"/>
  <c r="X324" i="7"/>
  <c r="Z324" i="7"/>
  <c r="AA458" i="7"/>
  <c r="AD324" i="7"/>
  <c r="AE458" i="7"/>
  <c r="AH324" i="7"/>
  <c r="AI458" i="7"/>
  <c r="AJ458" i="7"/>
  <c r="AL324" i="7"/>
  <c r="AN324" i="7"/>
  <c r="D598" i="7"/>
  <c r="D608" i="7" s="1"/>
  <c r="D580" i="7" s="1"/>
  <c r="C598" i="7"/>
  <c r="E598" i="7"/>
  <c r="E608" i="7" s="1"/>
  <c r="E580" i="7" s="1"/>
  <c r="F598" i="7"/>
  <c r="F608" i="7" s="1"/>
  <c r="F580" i="7" s="1"/>
  <c r="G598" i="7"/>
  <c r="G608" i="7" s="1"/>
  <c r="G580" i="7" s="1"/>
  <c r="H598" i="7"/>
  <c r="H608" i="7" s="1"/>
  <c r="H580" i="7" s="1"/>
  <c r="I598" i="7"/>
  <c r="I608" i="7" s="1"/>
  <c r="I580" i="7" s="1"/>
  <c r="J598" i="7"/>
  <c r="J608" i="7" s="1"/>
  <c r="J580" i="7" s="1"/>
  <c r="K598" i="7"/>
  <c r="K608" i="7" s="1"/>
  <c r="K580" i="7" s="1"/>
  <c r="L598" i="7"/>
  <c r="L608" i="7" s="1"/>
  <c r="L580" i="7" s="1"/>
  <c r="M598" i="7"/>
  <c r="M608" i="7" s="1"/>
  <c r="M580" i="7" s="1"/>
  <c r="N598" i="7"/>
  <c r="N608" i="7" s="1"/>
  <c r="N580" i="7" s="1"/>
  <c r="L298" i="7"/>
  <c r="AB432" i="7"/>
  <c r="B318" i="7"/>
  <c r="B347" i="7"/>
  <c r="B479" i="7"/>
  <c r="B319" i="7"/>
  <c r="B291" i="7"/>
  <c r="B289" i="7"/>
  <c r="P550" i="7" l="1"/>
  <c r="V550" i="7"/>
  <c r="U550" i="7"/>
  <c r="Q550" i="7"/>
  <c r="AP452" i="7"/>
  <c r="B452" i="7" s="1"/>
  <c r="AP453" i="7"/>
  <c r="B453" i="7" s="1"/>
  <c r="AP425" i="7"/>
  <c r="B425" i="7" s="1"/>
  <c r="AP481" i="7"/>
  <c r="B481" i="7" s="1"/>
  <c r="AP476" i="7"/>
  <c r="B476" i="7" s="1"/>
  <c r="AP449" i="7"/>
  <c r="B449" i="7" s="1"/>
  <c r="AP423" i="7"/>
  <c r="B423" i="7" s="1"/>
  <c r="AP89" i="7"/>
  <c r="AP90" i="7" s="1"/>
  <c r="S550" i="7"/>
  <c r="T550" i="7"/>
  <c r="R550" i="7"/>
  <c r="AP324" i="7"/>
  <c r="AP350" i="7"/>
  <c r="B320" i="7"/>
  <c r="AP298" i="7"/>
  <c r="B294" i="7"/>
  <c r="O550" i="7"/>
  <c r="L550" i="7"/>
  <c r="J550" i="7"/>
  <c r="H550" i="7"/>
  <c r="F550" i="7"/>
  <c r="N71" i="7"/>
  <c r="N550" i="7"/>
  <c r="M71" i="7"/>
  <c r="M550" i="7"/>
  <c r="K550" i="7"/>
  <c r="I550" i="7"/>
  <c r="G550" i="7"/>
  <c r="E550" i="7"/>
  <c r="D550" i="7"/>
  <c r="P72" i="7"/>
  <c r="N72" i="7"/>
  <c r="Q72" i="7"/>
  <c r="O72" i="7"/>
  <c r="M72" i="7"/>
  <c r="K71" i="7"/>
  <c r="I71" i="7"/>
  <c r="G71" i="7"/>
  <c r="E71" i="7"/>
  <c r="D71" i="7"/>
  <c r="L71" i="7"/>
  <c r="J71" i="7"/>
  <c r="H71" i="7"/>
  <c r="F71" i="7"/>
  <c r="B598" i="7"/>
  <c r="C608" i="7"/>
  <c r="C580" i="7" s="1"/>
  <c r="B448" i="7"/>
  <c r="C458" i="7"/>
  <c r="B630" i="7"/>
  <c r="C640" i="7"/>
  <c r="C612" i="7" s="1"/>
  <c r="C672" i="7"/>
  <c r="C644" i="7" s="1"/>
  <c r="B662" i="7"/>
  <c r="C298" i="7"/>
  <c r="B288" i="7"/>
  <c r="C432" i="7"/>
  <c r="B422" i="7"/>
  <c r="C324" i="7"/>
  <c r="B314" i="7"/>
  <c r="C350" i="7"/>
  <c r="B340" i="7"/>
  <c r="B474" i="7"/>
  <c r="C484" i="7"/>
  <c r="C550" i="7" l="1"/>
  <c r="AP458" i="7"/>
  <c r="AP432" i="7"/>
  <c r="AP484" i="7"/>
  <c r="C73" i="7"/>
  <c r="C646" i="7"/>
  <c r="D643" i="7" s="1"/>
  <c r="D646" i="7" s="1"/>
  <c r="E643" i="7" s="1"/>
  <c r="E646" i="7" s="1"/>
  <c r="F643" i="7" s="1"/>
  <c r="F646" i="7" s="1"/>
  <c r="G643" i="7" s="1"/>
  <c r="G646" i="7" s="1"/>
  <c r="H643" i="7" s="1"/>
  <c r="H646" i="7" s="1"/>
  <c r="I643" i="7" s="1"/>
  <c r="I646" i="7" s="1"/>
  <c r="J643" i="7" s="1"/>
  <c r="J646" i="7" s="1"/>
  <c r="K643" i="7" s="1"/>
  <c r="K646" i="7" s="1"/>
  <c r="L643" i="7" s="1"/>
  <c r="L646" i="7" s="1"/>
  <c r="M643" i="7" s="1"/>
  <c r="M646" i="7" s="1"/>
  <c r="N643" i="7" s="1"/>
  <c r="N646" i="7" s="1"/>
  <c r="O643" i="7" s="1"/>
  <c r="O646" i="7" s="1"/>
  <c r="P643" i="7" s="1"/>
  <c r="P646" i="7" s="1"/>
  <c r="Q643" i="7" s="1"/>
  <c r="Q646" i="7" s="1"/>
  <c r="R643" i="7" s="1"/>
  <c r="R646" i="7" s="1"/>
  <c r="S643" i="7" s="1"/>
  <c r="S646" i="7" s="1"/>
  <c r="T643" i="7" s="1"/>
  <c r="T646" i="7" s="1"/>
  <c r="U643" i="7" s="1"/>
  <c r="U646" i="7" s="1"/>
  <c r="V643" i="7" s="1"/>
  <c r="V646" i="7" s="1"/>
  <c r="W643" i="7" s="1"/>
  <c r="W646" i="7" s="1"/>
  <c r="X643" i="7" s="1"/>
  <c r="X646" i="7" s="1"/>
  <c r="Y643" i="7" s="1"/>
  <c r="Y646" i="7" s="1"/>
  <c r="Z643" i="7" s="1"/>
  <c r="Z646" i="7" s="1"/>
  <c r="AA643" i="7" s="1"/>
  <c r="AA646" i="7" s="1"/>
  <c r="AB643" i="7" s="1"/>
  <c r="AB646" i="7" s="1"/>
  <c r="AC643" i="7" s="1"/>
  <c r="AC646" i="7" s="1"/>
  <c r="AD643" i="7" s="1"/>
  <c r="AD646" i="7" s="1"/>
  <c r="AE643" i="7" s="1"/>
  <c r="AE646" i="7" s="1"/>
  <c r="AF643" i="7" s="1"/>
  <c r="AF646" i="7" s="1"/>
  <c r="AG643" i="7" s="1"/>
  <c r="AG646" i="7" s="1"/>
  <c r="AH643" i="7" s="1"/>
  <c r="AH646" i="7" s="1"/>
  <c r="AI643" i="7" s="1"/>
  <c r="AI646" i="7" s="1"/>
  <c r="AJ643" i="7" s="1"/>
  <c r="AJ646" i="7" s="1"/>
  <c r="AK643" i="7" s="1"/>
  <c r="AK646" i="7" s="1"/>
  <c r="AL643" i="7" s="1"/>
  <c r="AL646" i="7" s="1"/>
  <c r="AM643" i="7" s="1"/>
  <c r="AM646" i="7" s="1"/>
  <c r="AN643" i="7" s="1"/>
  <c r="AN646" i="7" s="1"/>
  <c r="AO643" i="7" s="1"/>
  <c r="AO646" i="7" s="1"/>
  <c r="AP643" i="7" s="1"/>
  <c r="AP646" i="7" s="1"/>
  <c r="C72" i="7"/>
  <c r="C614" i="7"/>
  <c r="D611" i="7" s="1"/>
  <c r="D614" i="7" s="1"/>
  <c r="E611" i="7" s="1"/>
  <c r="E614" i="7" s="1"/>
  <c r="F611" i="7" s="1"/>
  <c r="F614" i="7" s="1"/>
  <c r="G611" i="7" s="1"/>
  <c r="G614" i="7" s="1"/>
  <c r="H611" i="7" s="1"/>
  <c r="H614" i="7" s="1"/>
  <c r="I611" i="7" s="1"/>
  <c r="I614" i="7" s="1"/>
  <c r="J611" i="7" s="1"/>
  <c r="J614" i="7" s="1"/>
  <c r="K611" i="7" s="1"/>
  <c r="K614" i="7" s="1"/>
  <c r="L611" i="7" s="1"/>
  <c r="L614" i="7" s="1"/>
  <c r="M611" i="7" s="1"/>
  <c r="M614" i="7" s="1"/>
  <c r="N611" i="7" s="1"/>
  <c r="N614" i="7" s="1"/>
  <c r="O611" i="7" s="1"/>
  <c r="O614" i="7" s="1"/>
  <c r="P611" i="7" s="1"/>
  <c r="P614" i="7" s="1"/>
  <c r="Q611" i="7" s="1"/>
  <c r="Q614" i="7" s="1"/>
  <c r="R611" i="7" s="1"/>
  <c r="R614" i="7" s="1"/>
  <c r="S611" i="7" s="1"/>
  <c r="S614" i="7" s="1"/>
  <c r="T611" i="7" s="1"/>
  <c r="T614" i="7" s="1"/>
  <c r="U611" i="7" s="1"/>
  <c r="U614" i="7" s="1"/>
  <c r="V611" i="7" s="1"/>
  <c r="V614" i="7" s="1"/>
  <c r="W611" i="7" s="1"/>
  <c r="W614" i="7" s="1"/>
  <c r="X611" i="7" s="1"/>
  <c r="X614" i="7" s="1"/>
  <c r="Y611" i="7" s="1"/>
  <c r="Y614" i="7" s="1"/>
  <c r="Z611" i="7" s="1"/>
  <c r="Z614" i="7" s="1"/>
  <c r="AA611" i="7" s="1"/>
  <c r="AA614" i="7" s="1"/>
  <c r="AB611" i="7" s="1"/>
  <c r="AB614" i="7" s="1"/>
  <c r="AC611" i="7" s="1"/>
  <c r="AC614" i="7" s="1"/>
  <c r="AD611" i="7" s="1"/>
  <c r="AD614" i="7" s="1"/>
  <c r="AE611" i="7" s="1"/>
  <c r="AE614" i="7" s="1"/>
  <c r="AF611" i="7" s="1"/>
  <c r="AF614" i="7" s="1"/>
  <c r="AG611" i="7" s="1"/>
  <c r="AG614" i="7" s="1"/>
  <c r="AH611" i="7" s="1"/>
  <c r="AH614" i="7" s="1"/>
  <c r="AI611" i="7" s="1"/>
  <c r="AI614" i="7" s="1"/>
  <c r="AJ611" i="7" s="1"/>
  <c r="AJ614" i="7" s="1"/>
  <c r="AK611" i="7" s="1"/>
  <c r="AK614" i="7" s="1"/>
  <c r="AL611" i="7" s="1"/>
  <c r="AL614" i="7" s="1"/>
  <c r="AM611" i="7" s="1"/>
  <c r="AM614" i="7" s="1"/>
  <c r="AN611" i="7" s="1"/>
  <c r="AN614" i="7" s="1"/>
  <c r="AO611" i="7" s="1"/>
  <c r="AO614" i="7" s="1"/>
  <c r="AP611" i="7" s="1"/>
  <c r="AP614" i="7" s="1"/>
  <c r="C71" i="7"/>
  <c r="C582" i="7"/>
  <c r="D579" i="7" s="1"/>
  <c r="D582" i="7" s="1"/>
  <c r="E579" i="7" s="1"/>
  <c r="E582" i="7" s="1"/>
  <c r="F579" i="7" s="1"/>
  <c r="F582" i="7" s="1"/>
  <c r="G579" i="7" s="1"/>
  <c r="G582" i="7" s="1"/>
  <c r="H579" i="7" s="1"/>
  <c r="H582" i="7" s="1"/>
  <c r="I579" i="7" s="1"/>
  <c r="I582" i="7" s="1"/>
  <c r="J579" i="7" s="1"/>
  <c r="J582" i="7" s="1"/>
  <c r="K579" i="7" s="1"/>
  <c r="K582" i="7" s="1"/>
  <c r="L579" i="7" s="1"/>
  <c r="L582" i="7" s="1"/>
  <c r="M579" i="7" l="1"/>
  <c r="M582" i="7" s="1"/>
  <c r="N579" i="7" l="1"/>
  <c r="N582" i="7" s="1"/>
  <c r="AO536" i="7" l="1"/>
  <c r="AO537" i="7" s="1"/>
  <c r="AO17" i="7" s="1"/>
  <c r="AO532" i="7"/>
  <c r="AO533" i="7" s="1"/>
  <c r="AO497" i="7"/>
  <c r="AO498" i="7" s="1"/>
  <c r="AO113" i="7" s="1"/>
  <c r="AO528" i="7"/>
  <c r="AO529" i="7" s="1"/>
  <c r="AO524" i="7"/>
  <c r="AO525" i="7" s="1"/>
  <c r="AO491" i="7"/>
  <c r="AO492" i="7" s="1"/>
  <c r="AO112" i="7" s="1"/>
  <c r="AO32" i="7"/>
  <c r="AO34" i="7" s="1"/>
  <c r="AO41" i="7" s="1"/>
  <c r="AN532" i="7"/>
  <c r="AN533" i="7" s="1"/>
  <c r="AN497" i="7"/>
  <c r="AN498" i="7" s="1"/>
  <c r="AN113" i="7" s="1"/>
  <c r="AN536" i="7"/>
  <c r="AN537" i="7" s="1"/>
  <c r="AN17" i="7" s="1"/>
  <c r="AN524" i="7"/>
  <c r="AN525" i="7" s="1"/>
  <c r="AN491" i="7"/>
  <c r="AN492" i="7" s="1"/>
  <c r="AN112" i="7" s="1"/>
  <c r="AN528" i="7"/>
  <c r="AN529" i="7" s="1"/>
  <c r="AN32" i="7"/>
  <c r="AN34" i="7" s="1"/>
  <c r="AN41" i="7" s="1"/>
  <c r="AM528" i="7"/>
  <c r="AM529" i="7" s="1"/>
  <c r="AM524" i="7"/>
  <c r="AM525" i="7" s="1"/>
  <c r="AM491" i="7"/>
  <c r="AM492" i="7" s="1"/>
  <c r="AM112" i="7" s="1"/>
  <c r="AM32" i="7"/>
  <c r="AM34" i="7" s="1"/>
  <c r="AM41" i="7" s="1"/>
  <c r="AM536" i="7"/>
  <c r="AM537" i="7" s="1"/>
  <c r="AM17" i="7" s="1"/>
  <c r="AM532" i="7"/>
  <c r="AM533" i="7" s="1"/>
  <c r="AM497" i="7"/>
  <c r="AM498" i="7" s="1"/>
  <c r="AM113" i="7" s="1"/>
  <c r="AL532" i="7"/>
  <c r="AL533" i="7" s="1"/>
  <c r="AL497" i="7"/>
  <c r="AL498" i="7" s="1"/>
  <c r="AL113" i="7" s="1"/>
  <c r="AL536" i="7"/>
  <c r="AL537" i="7" s="1"/>
  <c r="AL17" i="7" s="1"/>
  <c r="AL524" i="7"/>
  <c r="AL525" i="7" s="1"/>
  <c r="AL491" i="7"/>
  <c r="AL492" i="7" s="1"/>
  <c r="AL112" i="7" s="1"/>
  <c r="AL528" i="7"/>
  <c r="AL529" i="7" s="1"/>
  <c r="AL32" i="7"/>
  <c r="AL34" i="7" s="1"/>
  <c r="AL41" i="7" s="1"/>
  <c r="AK536" i="7"/>
  <c r="AK537" i="7" s="1"/>
  <c r="AK17" i="7" s="1"/>
  <c r="AK532" i="7"/>
  <c r="AK533" i="7" s="1"/>
  <c r="AK528" i="7"/>
  <c r="AK529" i="7" s="1"/>
  <c r="AK524" i="7"/>
  <c r="AK525" i="7" s="1"/>
  <c r="AK491" i="7"/>
  <c r="AK492" i="7" s="1"/>
  <c r="AK112" i="7" s="1"/>
  <c r="AK32" i="7"/>
  <c r="AK34" i="7" s="1"/>
  <c r="AK41" i="7" s="1"/>
  <c r="AK497" i="7"/>
  <c r="AK498" i="7" s="1"/>
  <c r="AK113" i="7" s="1"/>
  <c r="AJ524" i="7"/>
  <c r="AJ525" i="7" s="1"/>
  <c r="AJ491" i="7"/>
  <c r="AJ492" i="7" s="1"/>
  <c r="AJ112" i="7" s="1"/>
  <c r="AJ528" i="7"/>
  <c r="AJ529" i="7" s="1"/>
  <c r="AJ32" i="7"/>
  <c r="AJ34" i="7" s="1"/>
  <c r="AJ41" i="7" s="1"/>
  <c r="AJ532" i="7"/>
  <c r="AJ533" i="7" s="1"/>
  <c r="AJ497" i="7"/>
  <c r="AJ498" i="7" s="1"/>
  <c r="AJ113" i="7" s="1"/>
  <c r="AJ536" i="7"/>
  <c r="AJ537" i="7" s="1"/>
  <c r="AJ17" i="7" s="1"/>
  <c r="AH524" i="7"/>
  <c r="AH525" i="7" s="1"/>
  <c r="AH491" i="7"/>
  <c r="AH492" i="7" s="1"/>
  <c r="AH112" i="7" s="1"/>
  <c r="AH528" i="7"/>
  <c r="AH529" i="7" s="1"/>
  <c r="AH32" i="7"/>
  <c r="AH34" i="7" s="1"/>
  <c r="AH41" i="7" s="1"/>
  <c r="AH532" i="7"/>
  <c r="AH533" i="7" s="1"/>
  <c r="AH497" i="7"/>
  <c r="AH498" i="7" s="1"/>
  <c r="AH113" i="7" s="1"/>
  <c r="AH536" i="7"/>
  <c r="AH537" i="7" s="1"/>
  <c r="AH17" i="7" s="1"/>
  <c r="AG528" i="7"/>
  <c r="AG529" i="7" s="1"/>
  <c r="AG524" i="7"/>
  <c r="AG525" i="7" s="1"/>
  <c r="AG491" i="7"/>
  <c r="AG492" i="7" s="1"/>
  <c r="AG112" i="7" s="1"/>
  <c r="AG32" i="7"/>
  <c r="AG34" i="7" s="1"/>
  <c r="AG41" i="7" s="1"/>
  <c r="AG536" i="7"/>
  <c r="AG537" i="7" s="1"/>
  <c r="AG17" i="7" s="1"/>
  <c r="AG532" i="7"/>
  <c r="AG533" i="7" s="1"/>
  <c r="AG497" i="7"/>
  <c r="AG498" i="7" s="1"/>
  <c r="AG113" i="7" s="1"/>
  <c r="AP532" i="7"/>
  <c r="AP533" i="7" s="1"/>
  <c r="AP497" i="7"/>
  <c r="AP498" i="7" s="1"/>
  <c r="AP113" i="7" s="1"/>
  <c r="AP536" i="7"/>
  <c r="AP537" i="7" s="1"/>
  <c r="AP17" i="7" s="1"/>
  <c r="AP524" i="7"/>
  <c r="AP525" i="7" s="1"/>
  <c r="AP491" i="7"/>
  <c r="AP492" i="7" s="1"/>
  <c r="AP112" i="7" s="1"/>
  <c r="AP528" i="7"/>
  <c r="AP529" i="7" s="1"/>
  <c r="AP32" i="7"/>
  <c r="AP34" i="7" s="1"/>
  <c r="AP41" i="7" s="1"/>
  <c r="AI528" i="7"/>
  <c r="AI529" i="7" s="1"/>
  <c r="AI491" i="7"/>
  <c r="AI492" i="7" s="1"/>
  <c r="AI112" i="7" s="1"/>
  <c r="AI536" i="7"/>
  <c r="AI537" i="7" s="1"/>
  <c r="AI17" i="7" s="1"/>
  <c r="AI532" i="7"/>
  <c r="AI533" i="7" s="1"/>
  <c r="AI497" i="7"/>
  <c r="AI498" i="7" s="1"/>
  <c r="AI113" i="7" s="1"/>
  <c r="AI524" i="7"/>
  <c r="AI525" i="7" s="1"/>
  <c r="AI32" i="7"/>
  <c r="AI34" i="7" s="1"/>
  <c r="AI41" i="7" s="1"/>
  <c r="C524" i="7"/>
  <c r="C525" i="7" s="1"/>
  <c r="C32" i="7"/>
  <c r="C34" i="7" s="1"/>
  <c r="C41" i="7" s="1"/>
  <c r="C532" i="7"/>
  <c r="C533" i="7" s="1"/>
  <c r="C132" i="7"/>
  <c r="C528" i="7"/>
  <c r="C529" i="7" s="1"/>
  <c r="C491" i="7"/>
  <c r="C492" i="7" s="1"/>
  <c r="C112" i="7" s="1"/>
  <c r="C536" i="7"/>
  <c r="C537" i="7" s="1"/>
  <c r="C17" i="7" s="1"/>
  <c r="C18" i="7" s="1"/>
  <c r="C20" i="7" s="1"/>
  <c r="C497" i="7"/>
  <c r="C498" i="7" s="1"/>
  <c r="C113" i="7" s="1"/>
  <c r="G536" i="7"/>
  <c r="G537" i="7" s="1"/>
  <c r="G17" i="7" s="1"/>
  <c r="G497" i="7"/>
  <c r="G498" i="7" s="1"/>
  <c r="G113" i="7" s="1"/>
  <c r="G524" i="7"/>
  <c r="G525" i="7" s="1"/>
  <c r="G32" i="7"/>
  <c r="G34" i="7" s="1"/>
  <c r="G41" i="7" s="1"/>
  <c r="G532" i="7"/>
  <c r="G533" i="7" s="1"/>
  <c r="G132" i="7"/>
  <c r="G528" i="7"/>
  <c r="G529" i="7" s="1"/>
  <c r="G491" i="7"/>
  <c r="G492" i="7" s="1"/>
  <c r="G112" i="7" s="1"/>
  <c r="K536" i="7"/>
  <c r="K537" i="7" s="1"/>
  <c r="K17" i="7" s="1"/>
  <c r="K497" i="7"/>
  <c r="K498" i="7" s="1"/>
  <c r="K113" i="7" s="1"/>
  <c r="K491" i="7"/>
  <c r="K492" i="7" s="1"/>
  <c r="K112" i="7" s="1"/>
  <c r="K524" i="7"/>
  <c r="K525" i="7" s="1"/>
  <c r="K532" i="7"/>
  <c r="K533" i="7" s="1"/>
  <c r="K132" i="7"/>
  <c r="K528" i="7"/>
  <c r="K529" i="7" s="1"/>
  <c r="K32" i="7"/>
  <c r="K34" i="7" s="1"/>
  <c r="K41" i="7" s="1"/>
  <c r="O536" i="7"/>
  <c r="O537" i="7" s="1"/>
  <c r="O17" i="7" s="1"/>
  <c r="O132" i="7"/>
  <c r="O524" i="7"/>
  <c r="O525" i="7" s="1"/>
  <c r="O32" i="7"/>
  <c r="O34" i="7" s="1"/>
  <c r="O41" i="7" s="1"/>
  <c r="O532" i="7"/>
  <c r="O533" i="7" s="1"/>
  <c r="O528" i="7"/>
  <c r="O529" i="7" s="1"/>
  <c r="O491" i="7"/>
  <c r="O492" i="7" s="1"/>
  <c r="O112" i="7" s="1"/>
  <c r="O497" i="7"/>
  <c r="O498" i="7" s="1"/>
  <c r="O113" i="7" s="1"/>
  <c r="S528" i="7"/>
  <c r="S529" i="7" s="1"/>
  <c r="S491" i="7"/>
  <c r="S492" i="7" s="1"/>
  <c r="S112" i="7" s="1"/>
  <c r="S536" i="7"/>
  <c r="S537" i="7" s="1"/>
  <c r="S17" i="7" s="1"/>
  <c r="S497" i="7"/>
  <c r="S498" i="7" s="1"/>
  <c r="S113" i="7" s="1"/>
  <c r="S524" i="7"/>
  <c r="S525" i="7" s="1"/>
  <c r="S32" i="7"/>
  <c r="S34" i="7" s="1"/>
  <c r="S41" i="7" s="1"/>
  <c r="S532" i="7"/>
  <c r="S533" i="7" s="1"/>
  <c r="S132" i="7"/>
  <c r="W528" i="7"/>
  <c r="W529" i="7" s="1"/>
  <c r="W491" i="7"/>
  <c r="W492" i="7" s="1"/>
  <c r="W112" i="7" s="1"/>
  <c r="W536" i="7"/>
  <c r="W537" i="7" s="1"/>
  <c r="W17" i="7" s="1"/>
  <c r="W497" i="7"/>
  <c r="W498" i="7" s="1"/>
  <c r="W113" i="7" s="1"/>
  <c r="W524" i="7"/>
  <c r="W525" i="7" s="1"/>
  <c r="W32" i="7"/>
  <c r="W34" i="7" s="1"/>
  <c r="W41" i="7" s="1"/>
  <c r="W532" i="7"/>
  <c r="W533" i="7" s="1"/>
  <c r="W132" i="7"/>
  <c r="AA528" i="7"/>
  <c r="AA529" i="7" s="1"/>
  <c r="AA491" i="7"/>
  <c r="AA492" i="7" s="1"/>
  <c r="AA112" i="7" s="1"/>
  <c r="AA536" i="7"/>
  <c r="AA537" i="7" s="1"/>
  <c r="AA17" i="7" s="1"/>
  <c r="AA497" i="7"/>
  <c r="AA498" i="7" s="1"/>
  <c r="AA113" i="7" s="1"/>
  <c r="AA524" i="7"/>
  <c r="AA525" i="7" s="1"/>
  <c r="AA32" i="7"/>
  <c r="AA34" i="7" s="1"/>
  <c r="AA41" i="7" s="1"/>
  <c r="AA532" i="7"/>
  <c r="AA533" i="7" s="1"/>
  <c r="AA132" i="7"/>
  <c r="AE536" i="7"/>
  <c r="AE537" i="7" s="1"/>
  <c r="AE17" i="7" s="1"/>
  <c r="AE497" i="7"/>
  <c r="AE498" i="7" s="1"/>
  <c r="AE113" i="7" s="1"/>
  <c r="AE524" i="7"/>
  <c r="AE525" i="7" s="1"/>
  <c r="AE32" i="7"/>
  <c r="AE34" i="7" s="1"/>
  <c r="AE41" i="7" s="1"/>
  <c r="AE532" i="7"/>
  <c r="AE533" i="7" s="1"/>
  <c r="AE528" i="7"/>
  <c r="AE529" i="7" s="1"/>
  <c r="AE491" i="7"/>
  <c r="AE492" i="7" s="1"/>
  <c r="AE112" i="7" s="1"/>
  <c r="F532" i="7"/>
  <c r="F533" i="7" s="1"/>
  <c r="F536" i="7"/>
  <c r="F537" i="7" s="1"/>
  <c r="F17" i="7" s="1"/>
  <c r="F491" i="7"/>
  <c r="F492" i="7" s="1"/>
  <c r="F112" i="7" s="1"/>
  <c r="F32" i="7"/>
  <c r="F34" i="7" s="1"/>
  <c r="F41" i="7" s="1"/>
  <c r="F497" i="7"/>
  <c r="F498" i="7" s="1"/>
  <c r="F113" i="7" s="1"/>
  <c r="F132" i="7"/>
  <c r="F524" i="7"/>
  <c r="F525" i="7" s="1"/>
  <c r="F528" i="7"/>
  <c r="F529" i="7" s="1"/>
  <c r="J491" i="7"/>
  <c r="J492" i="7" s="1"/>
  <c r="J112" i="7" s="1"/>
  <c r="J32" i="7"/>
  <c r="J34" i="7" s="1"/>
  <c r="J41" i="7" s="1"/>
  <c r="J497" i="7"/>
  <c r="J498" i="7" s="1"/>
  <c r="J113" i="7" s="1"/>
  <c r="J132" i="7"/>
  <c r="J524" i="7"/>
  <c r="J525" i="7" s="1"/>
  <c r="J528" i="7"/>
  <c r="J529" i="7" s="1"/>
  <c r="J532" i="7"/>
  <c r="J533" i="7" s="1"/>
  <c r="J536" i="7"/>
  <c r="J537" i="7" s="1"/>
  <c r="J17" i="7" s="1"/>
  <c r="N491" i="7"/>
  <c r="N492" i="7" s="1"/>
  <c r="N112" i="7" s="1"/>
  <c r="N32" i="7"/>
  <c r="N34" i="7" s="1"/>
  <c r="N41" i="7" s="1"/>
  <c r="N497" i="7"/>
  <c r="N498" i="7" s="1"/>
  <c r="N113" i="7" s="1"/>
  <c r="N132" i="7"/>
  <c r="N524" i="7"/>
  <c r="N525" i="7" s="1"/>
  <c r="N528" i="7"/>
  <c r="N529" i="7" s="1"/>
  <c r="N532" i="7"/>
  <c r="N533" i="7" s="1"/>
  <c r="N536" i="7"/>
  <c r="N537" i="7" s="1"/>
  <c r="N17" i="7" s="1"/>
  <c r="R524" i="7"/>
  <c r="R525" i="7" s="1"/>
  <c r="R528" i="7"/>
  <c r="R529" i="7" s="1"/>
  <c r="R532" i="7"/>
  <c r="R533" i="7" s="1"/>
  <c r="R132" i="7"/>
  <c r="R536" i="7"/>
  <c r="R537" i="7" s="1"/>
  <c r="R17" i="7" s="1"/>
  <c r="R491" i="7"/>
  <c r="R492" i="7" s="1"/>
  <c r="R112" i="7" s="1"/>
  <c r="R32" i="7"/>
  <c r="R34" i="7" s="1"/>
  <c r="R41" i="7" s="1"/>
  <c r="R497" i="7"/>
  <c r="R498" i="7" s="1"/>
  <c r="R113" i="7" s="1"/>
  <c r="V497" i="7"/>
  <c r="V498" i="7" s="1"/>
  <c r="V113" i="7" s="1"/>
  <c r="V491" i="7"/>
  <c r="V492" i="7" s="1"/>
  <c r="V112" i="7" s="1"/>
  <c r="V32" i="7"/>
  <c r="V34" i="7" s="1"/>
  <c r="V41" i="7" s="1"/>
  <c r="V532" i="7"/>
  <c r="V533" i="7" s="1"/>
  <c r="V536" i="7"/>
  <c r="V537" i="7" s="1"/>
  <c r="V17" i="7" s="1"/>
  <c r="V524" i="7"/>
  <c r="V525" i="7" s="1"/>
  <c r="V528" i="7"/>
  <c r="V529" i="7" s="1"/>
  <c r="V132" i="7"/>
  <c r="Z497" i="7"/>
  <c r="Z498" i="7" s="1"/>
  <c r="Z113" i="7" s="1"/>
  <c r="Z524" i="7"/>
  <c r="Z525" i="7" s="1"/>
  <c r="Z528" i="7"/>
  <c r="Z529" i="7" s="1"/>
  <c r="Z536" i="7"/>
  <c r="Z537" i="7" s="1"/>
  <c r="Z17" i="7" s="1"/>
  <c r="Z532" i="7"/>
  <c r="Z533" i="7" s="1"/>
  <c r="Z491" i="7"/>
  <c r="Z492" i="7" s="1"/>
  <c r="Z112" i="7" s="1"/>
  <c r="Z32" i="7"/>
  <c r="Z34" i="7" s="1"/>
  <c r="Z41" i="7" s="1"/>
  <c r="Z132" i="7"/>
  <c r="AD491" i="7"/>
  <c r="AD492" i="7" s="1"/>
  <c r="AD112" i="7" s="1"/>
  <c r="AD32" i="7"/>
  <c r="AD34" i="7" s="1"/>
  <c r="AD41" i="7" s="1"/>
  <c r="AD497" i="7"/>
  <c r="AD498" i="7" s="1"/>
  <c r="AD113" i="7" s="1"/>
  <c r="AD524" i="7"/>
  <c r="AD525" i="7" s="1"/>
  <c r="AD528" i="7"/>
  <c r="AD529" i="7" s="1"/>
  <c r="AD532" i="7"/>
  <c r="AD533" i="7" s="1"/>
  <c r="AD536" i="7"/>
  <c r="AD537" i="7" s="1"/>
  <c r="AD17" i="7" s="1"/>
  <c r="E536" i="7"/>
  <c r="E537" i="7" s="1"/>
  <c r="E17" i="7" s="1"/>
  <c r="E497" i="7"/>
  <c r="E498" i="7" s="1"/>
  <c r="E113" i="7" s="1"/>
  <c r="E524" i="7"/>
  <c r="E525" i="7" s="1"/>
  <c r="E32" i="7"/>
  <c r="E34" i="7" s="1"/>
  <c r="E41" i="7" s="1"/>
  <c r="E532" i="7"/>
  <c r="E533" i="7" s="1"/>
  <c r="E132" i="7"/>
  <c r="E528" i="7"/>
  <c r="E529" i="7" s="1"/>
  <c r="E491" i="7"/>
  <c r="E492" i="7" s="1"/>
  <c r="E112" i="7" s="1"/>
  <c r="I528" i="7"/>
  <c r="I529" i="7" s="1"/>
  <c r="I491" i="7"/>
  <c r="I492" i="7" s="1"/>
  <c r="I112" i="7" s="1"/>
  <c r="I536" i="7"/>
  <c r="I537" i="7" s="1"/>
  <c r="I17" i="7" s="1"/>
  <c r="I497" i="7"/>
  <c r="I498" i="7" s="1"/>
  <c r="I113" i="7" s="1"/>
  <c r="I524" i="7"/>
  <c r="I525" i="7" s="1"/>
  <c r="I32" i="7"/>
  <c r="I34" i="7" s="1"/>
  <c r="I41" i="7" s="1"/>
  <c r="I532" i="7"/>
  <c r="I533" i="7" s="1"/>
  <c r="I132" i="7"/>
  <c r="M536" i="7"/>
  <c r="M537" i="7" s="1"/>
  <c r="M17" i="7" s="1"/>
  <c r="M528" i="7"/>
  <c r="M529" i="7" s="1"/>
  <c r="M491" i="7"/>
  <c r="M492" i="7" s="1"/>
  <c r="M112" i="7" s="1"/>
  <c r="M532" i="7"/>
  <c r="M533" i="7" s="1"/>
  <c r="M497" i="7"/>
  <c r="M498" i="7" s="1"/>
  <c r="M113" i="7" s="1"/>
  <c r="M524" i="7"/>
  <c r="M525" i="7" s="1"/>
  <c r="M32" i="7"/>
  <c r="M34" i="7" s="1"/>
  <c r="M41" i="7" s="1"/>
  <c r="M132" i="7"/>
  <c r="Q536" i="7"/>
  <c r="Q537" i="7" s="1"/>
  <c r="Q17" i="7" s="1"/>
  <c r="Q497" i="7"/>
  <c r="Q498" i="7" s="1"/>
  <c r="Q113" i="7" s="1"/>
  <c r="Q524" i="7"/>
  <c r="Q525" i="7" s="1"/>
  <c r="Q32" i="7"/>
  <c r="Q34" i="7" s="1"/>
  <c r="Q41" i="7" s="1"/>
  <c r="Q532" i="7"/>
  <c r="Q533" i="7" s="1"/>
  <c r="Q132" i="7"/>
  <c r="Q528" i="7"/>
  <c r="Q529" i="7" s="1"/>
  <c r="Q491" i="7"/>
  <c r="Q492" i="7" s="1"/>
  <c r="Q112" i="7" s="1"/>
  <c r="U536" i="7"/>
  <c r="U537" i="7" s="1"/>
  <c r="U17" i="7" s="1"/>
  <c r="U497" i="7"/>
  <c r="U498" i="7" s="1"/>
  <c r="U113" i="7" s="1"/>
  <c r="U528" i="7"/>
  <c r="U529" i="7" s="1"/>
  <c r="U32" i="7"/>
  <c r="U34" i="7" s="1"/>
  <c r="U41" i="7" s="1"/>
  <c r="U532" i="7"/>
  <c r="U533" i="7" s="1"/>
  <c r="U132" i="7"/>
  <c r="U491" i="7"/>
  <c r="U492" i="7" s="1"/>
  <c r="U112" i="7" s="1"/>
  <c r="U524" i="7"/>
  <c r="U525" i="7" s="1"/>
  <c r="Y536" i="7"/>
  <c r="Y537" i="7" s="1"/>
  <c r="Y17" i="7" s="1"/>
  <c r="Y497" i="7"/>
  <c r="Y498" i="7" s="1"/>
  <c r="Y113" i="7" s="1"/>
  <c r="Y524" i="7"/>
  <c r="Y525" i="7" s="1"/>
  <c r="Y32" i="7"/>
  <c r="Y34" i="7" s="1"/>
  <c r="Y41" i="7" s="1"/>
  <c r="Y532" i="7"/>
  <c r="Y533" i="7" s="1"/>
  <c r="Y132" i="7"/>
  <c r="Y528" i="7"/>
  <c r="Y529" i="7" s="1"/>
  <c r="Y491" i="7"/>
  <c r="Y492" i="7" s="1"/>
  <c r="Y112" i="7" s="1"/>
  <c r="AC536" i="7"/>
  <c r="AC537" i="7" s="1"/>
  <c r="AC17" i="7" s="1"/>
  <c r="AC497" i="7"/>
  <c r="AC498" i="7" s="1"/>
  <c r="AC113" i="7" s="1"/>
  <c r="AC524" i="7"/>
  <c r="AC525" i="7" s="1"/>
  <c r="AC32" i="7"/>
  <c r="AC34" i="7" s="1"/>
  <c r="AC41" i="7" s="1"/>
  <c r="AC532" i="7"/>
  <c r="AC533" i="7" s="1"/>
  <c r="AC528" i="7"/>
  <c r="AC529" i="7" s="1"/>
  <c r="AC491" i="7"/>
  <c r="AC492" i="7" s="1"/>
  <c r="AC112" i="7" s="1"/>
  <c r="D532" i="7"/>
  <c r="D533" i="7" s="1"/>
  <c r="D536" i="7"/>
  <c r="D537" i="7" s="1"/>
  <c r="D17" i="7" s="1"/>
  <c r="D491" i="7"/>
  <c r="D492" i="7" s="1"/>
  <c r="D112" i="7" s="1"/>
  <c r="D32" i="7"/>
  <c r="D34" i="7" s="1"/>
  <c r="D41" i="7" s="1"/>
  <c r="D497" i="7"/>
  <c r="D498" i="7" s="1"/>
  <c r="D113" i="7" s="1"/>
  <c r="D132" i="7"/>
  <c r="D524" i="7"/>
  <c r="D525" i="7" s="1"/>
  <c r="D528" i="7"/>
  <c r="D529" i="7" s="1"/>
  <c r="H491" i="7"/>
  <c r="H492" i="7" s="1"/>
  <c r="H112" i="7" s="1"/>
  <c r="H32" i="7"/>
  <c r="H34" i="7" s="1"/>
  <c r="H41" i="7" s="1"/>
  <c r="H524" i="7"/>
  <c r="H525" i="7" s="1"/>
  <c r="H528" i="7"/>
  <c r="H529" i="7" s="1"/>
  <c r="H532" i="7"/>
  <c r="H533" i="7" s="1"/>
  <c r="H536" i="7"/>
  <c r="H537" i="7" s="1"/>
  <c r="H17" i="7" s="1"/>
  <c r="H132" i="7"/>
  <c r="H497" i="7"/>
  <c r="H498" i="7" s="1"/>
  <c r="H113" i="7" s="1"/>
  <c r="L491" i="7"/>
  <c r="L492" i="7" s="1"/>
  <c r="L112" i="7" s="1"/>
  <c r="L32" i="7"/>
  <c r="L34" i="7" s="1"/>
  <c r="L41" i="7" s="1"/>
  <c r="L497" i="7"/>
  <c r="L498" i="7" s="1"/>
  <c r="L113" i="7" s="1"/>
  <c r="L132" i="7"/>
  <c r="L524" i="7"/>
  <c r="L525" i="7" s="1"/>
  <c r="L528" i="7"/>
  <c r="L529" i="7" s="1"/>
  <c r="L532" i="7"/>
  <c r="L533" i="7" s="1"/>
  <c r="L536" i="7"/>
  <c r="L537" i="7" s="1"/>
  <c r="L17" i="7" s="1"/>
  <c r="P491" i="7"/>
  <c r="P492" i="7" s="1"/>
  <c r="P112" i="7" s="1"/>
  <c r="P32" i="7"/>
  <c r="P34" i="7" s="1"/>
  <c r="P41" i="7" s="1"/>
  <c r="P497" i="7"/>
  <c r="P498" i="7" s="1"/>
  <c r="P113" i="7" s="1"/>
  <c r="P132" i="7"/>
  <c r="P524" i="7"/>
  <c r="P525" i="7" s="1"/>
  <c r="P528" i="7"/>
  <c r="P529" i="7" s="1"/>
  <c r="P532" i="7"/>
  <c r="P533" i="7" s="1"/>
  <c r="P536" i="7"/>
  <c r="P537" i="7" s="1"/>
  <c r="P17" i="7" s="1"/>
  <c r="T532" i="7"/>
  <c r="T533" i="7" s="1"/>
  <c r="T536" i="7"/>
  <c r="T537" i="7" s="1"/>
  <c r="T17" i="7" s="1"/>
  <c r="T528" i="7"/>
  <c r="T529" i="7" s="1"/>
  <c r="T491" i="7"/>
  <c r="T492" i="7" s="1"/>
  <c r="T112" i="7" s="1"/>
  <c r="T497" i="7"/>
  <c r="T498" i="7" s="1"/>
  <c r="T113" i="7" s="1"/>
  <c r="T132" i="7"/>
  <c r="T524" i="7"/>
  <c r="T525" i="7" s="1"/>
  <c r="T32" i="7"/>
  <c r="T34" i="7" s="1"/>
  <c r="T41" i="7" s="1"/>
  <c r="X491" i="7"/>
  <c r="X492" i="7" s="1"/>
  <c r="X112" i="7" s="1"/>
  <c r="X32" i="7"/>
  <c r="X34" i="7" s="1"/>
  <c r="X41" i="7" s="1"/>
  <c r="X497" i="7"/>
  <c r="X498" i="7" s="1"/>
  <c r="X113" i="7" s="1"/>
  <c r="X132" i="7"/>
  <c r="X524" i="7"/>
  <c r="X525" i="7" s="1"/>
  <c r="X528" i="7"/>
  <c r="X529" i="7" s="1"/>
  <c r="X532" i="7"/>
  <c r="X533" i="7" s="1"/>
  <c r="X536" i="7"/>
  <c r="X537" i="7" s="1"/>
  <c r="X17" i="7" s="1"/>
  <c r="AB532" i="7"/>
  <c r="AB533" i="7" s="1"/>
  <c r="AB536" i="7"/>
  <c r="AB537" i="7" s="1"/>
  <c r="AB17" i="7" s="1"/>
  <c r="AB528" i="7"/>
  <c r="AB529" i="7" s="1"/>
  <c r="AB524" i="7"/>
  <c r="AB525" i="7" s="1"/>
  <c r="AB497" i="7"/>
  <c r="AB498" i="7" s="1"/>
  <c r="AB113" i="7" s="1"/>
  <c r="AB491" i="7"/>
  <c r="AB492" i="7" s="1"/>
  <c r="AB112" i="7" s="1"/>
  <c r="AB32" i="7"/>
  <c r="AB34" i="7" s="1"/>
  <c r="AB41" i="7" s="1"/>
  <c r="AF491" i="7"/>
  <c r="AF492" i="7" s="1"/>
  <c r="AF112" i="7" s="1"/>
  <c r="AF32" i="7"/>
  <c r="AF34" i="7" s="1"/>
  <c r="AF41" i="7" s="1"/>
  <c r="AF497" i="7"/>
  <c r="AF498" i="7" s="1"/>
  <c r="AF113" i="7" s="1"/>
  <c r="AF524" i="7"/>
  <c r="AF525" i="7" s="1"/>
  <c r="AF528" i="7"/>
  <c r="AF529" i="7" s="1"/>
  <c r="AF532" i="7"/>
  <c r="AF533" i="7" s="1"/>
  <c r="AF536" i="7"/>
  <c r="AF537" i="7" s="1"/>
  <c r="AF17" i="7" s="1"/>
  <c r="O579" i="7"/>
  <c r="O582" i="7" s="1"/>
  <c r="C539" i="7" l="1"/>
  <c r="B135" i="7"/>
  <c r="AB211" i="7"/>
  <c r="AB172" i="7"/>
  <c r="AB52" i="7"/>
  <c r="X210" i="7"/>
  <c r="X171" i="7"/>
  <c r="X51" i="7"/>
  <c r="T208" i="7"/>
  <c r="T49" i="7"/>
  <c r="T169" i="7"/>
  <c r="T209" i="7"/>
  <c r="T170" i="7"/>
  <c r="T50" i="7"/>
  <c r="P208" i="7"/>
  <c r="P169" i="7"/>
  <c r="P49" i="7"/>
  <c r="L209" i="7"/>
  <c r="L170" i="7"/>
  <c r="L50" i="7"/>
  <c r="H208" i="7"/>
  <c r="H169" i="7"/>
  <c r="H49" i="7"/>
  <c r="D208" i="7"/>
  <c r="D49" i="7"/>
  <c r="D169" i="7"/>
  <c r="AC211" i="7"/>
  <c r="AC172" i="7"/>
  <c r="AC52" i="7"/>
  <c r="Y210" i="7"/>
  <c r="Y171" i="7"/>
  <c r="Y51" i="7"/>
  <c r="Q209" i="7"/>
  <c r="Q50" i="7"/>
  <c r="Q170" i="7"/>
  <c r="Q208" i="7"/>
  <c r="Q169" i="7"/>
  <c r="Q49" i="7"/>
  <c r="M211" i="7"/>
  <c r="M172" i="7"/>
  <c r="M52" i="7"/>
  <c r="I208" i="7"/>
  <c r="I169" i="7"/>
  <c r="I49" i="7"/>
  <c r="AD211" i="7"/>
  <c r="AD172" i="7"/>
  <c r="AD52" i="7"/>
  <c r="Z210" i="7"/>
  <c r="Z171" i="7"/>
  <c r="Z51" i="7"/>
  <c r="V211" i="7"/>
  <c r="V172" i="7"/>
  <c r="V52" i="7"/>
  <c r="R210" i="7"/>
  <c r="R51" i="7"/>
  <c r="R171" i="7"/>
  <c r="N211" i="7"/>
  <c r="N172" i="7"/>
  <c r="N52" i="7"/>
  <c r="J208" i="7"/>
  <c r="J49" i="7"/>
  <c r="J169" i="7"/>
  <c r="F211" i="7"/>
  <c r="F172" i="7"/>
  <c r="F52" i="7"/>
  <c r="AA210" i="7"/>
  <c r="AA171" i="7"/>
  <c r="AA51" i="7"/>
  <c r="W209" i="7"/>
  <c r="W170" i="7"/>
  <c r="W50" i="7"/>
  <c r="S208" i="7"/>
  <c r="S169" i="7"/>
  <c r="S49" i="7"/>
  <c r="O209" i="7"/>
  <c r="O170" i="7"/>
  <c r="O50" i="7"/>
  <c r="O208" i="7"/>
  <c r="O49" i="7"/>
  <c r="O169" i="7"/>
  <c r="K209" i="7"/>
  <c r="K50" i="7"/>
  <c r="K170" i="7"/>
  <c r="G211" i="7"/>
  <c r="G172" i="7"/>
  <c r="G52" i="7"/>
  <c r="AI211" i="7"/>
  <c r="AI172" i="7"/>
  <c r="AI52" i="7"/>
  <c r="AP209" i="7"/>
  <c r="AP170" i="7"/>
  <c r="AP50" i="7"/>
  <c r="AG211" i="7"/>
  <c r="AG172" i="7"/>
  <c r="AG52" i="7"/>
  <c r="AG209" i="7"/>
  <c r="AG170" i="7"/>
  <c r="AG50" i="7"/>
  <c r="AJ211" i="7"/>
  <c r="AJ172" i="7"/>
  <c r="AJ52" i="7"/>
  <c r="AJ209" i="7"/>
  <c r="AJ170" i="7"/>
  <c r="AJ50" i="7"/>
  <c r="AK209" i="7"/>
  <c r="AK50" i="7"/>
  <c r="AK170" i="7"/>
  <c r="AL210" i="7"/>
  <c r="AL171" i="7"/>
  <c r="AL51" i="7"/>
  <c r="AM210" i="7"/>
  <c r="AM171" i="7"/>
  <c r="AM51" i="7"/>
  <c r="AM208" i="7"/>
  <c r="AM169" i="7"/>
  <c r="AM49" i="7"/>
  <c r="AN211" i="7"/>
  <c r="AN172" i="7"/>
  <c r="AN52" i="7"/>
  <c r="AB208" i="7"/>
  <c r="AB169" i="7"/>
  <c r="AB49" i="7"/>
  <c r="P211" i="7"/>
  <c r="P172" i="7"/>
  <c r="P52" i="7"/>
  <c r="L208" i="7"/>
  <c r="L49" i="7"/>
  <c r="L169" i="7"/>
  <c r="H211" i="7"/>
  <c r="H172" i="7"/>
  <c r="H52" i="7"/>
  <c r="AC209" i="7"/>
  <c r="AC50" i="7"/>
  <c r="AC170" i="7"/>
  <c r="AC208" i="7"/>
  <c r="AC169" i="7"/>
  <c r="AC49" i="7"/>
  <c r="Y211" i="7"/>
  <c r="Y172" i="7"/>
  <c r="Y52" i="7"/>
  <c r="U210" i="7"/>
  <c r="U171" i="7"/>
  <c r="U51" i="7"/>
  <c r="M210" i="7"/>
  <c r="M171" i="7"/>
  <c r="M51" i="7"/>
  <c r="I209" i="7"/>
  <c r="I50" i="7"/>
  <c r="I170" i="7"/>
  <c r="E210" i="7"/>
  <c r="E171" i="7"/>
  <c r="E51" i="7"/>
  <c r="AD210" i="7"/>
  <c r="AD171" i="7"/>
  <c r="AD51" i="7"/>
  <c r="Z211" i="7"/>
  <c r="Z172" i="7"/>
  <c r="Z52" i="7"/>
  <c r="V210" i="7"/>
  <c r="V171" i="7"/>
  <c r="V51" i="7"/>
  <c r="R209" i="7"/>
  <c r="R170" i="7"/>
  <c r="R50" i="7"/>
  <c r="N210" i="7"/>
  <c r="N51" i="7"/>
  <c r="N171" i="7"/>
  <c r="J211" i="7"/>
  <c r="J172" i="7"/>
  <c r="J52" i="7"/>
  <c r="F209" i="7"/>
  <c r="F170" i="7"/>
  <c r="F50" i="7"/>
  <c r="F210" i="7"/>
  <c r="F51" i="7"/>
  <c r="F171" i="7"/>
  <c r="AE210" i="7"/>
  <c r="AE171" i="7"/>
  <c r="AE51" i="7"/>
  <c r="AA211" i="7"/>
  <c r="AA172" i="7"/>
  <c r="AA52" i="7"/>
  <c r="W210" i="7"/>
  <c r="W171" i="7"/>
  <c r="W51" i="7"/>
  <c r="S209" i="7"/>
  <c r="S170" i="7"/>
  <c r="S50" i="7"/>
  <c r="O210" i="7"/>
  <c r="O171" i="7"/>
  <c r="O51" i="7"/>
  <c r="G209" i="7"/>
  <c r="G170" i="7"/>
  <c r="G50" i="7"/>
  <c r="G208" i="7"/>
  <c r="G49" i="7"/>
  <c r="G169" i="7"/>
  <c r="C209" i="7"/>
  <c r="C170" i="7"/>
  <c r="C50" i="7"/>
  <c r="C208" i="7"/>
  <c r="C169" i="7"/>
  <c r="C49" i="7"/>
  <c r="AP211" i="7"/>
  <c r="AP172" i="7"/>
  <c r="AP52" i="7"/>
  <c r="AH210" i="7"/>
  <c r="AH171" i="7"/>
  <c r="AH51" i="7"/>
  <c r="AH208" i="7"/>
  <c r="AH49" i="7"/>
  <c r="AH169" i="7"/>
  <c r="AL209" i="7"/>
  <c r="AL170" i="7"/>
  <c r="AL50" i="7"/>
  <c r="AM211" i="7"/>
  <c r="AM172" i="7"/>
  <c r="AM52" i="7"/>
  <c r="AM209" i="7"/>
  <c r="AM170" i="7"/>
  <c r="AM50" i="7"/>
  <c r="AN208" i="7"/>
  <c r="AN169" i="7"/>
  <c r="AN49" i="7"/>
  <c r="AO208" i="7"/>
  <c r="AO169" i="7"/>
  <c r="AO49" i="7"/>
  <c r="X209" i="7"/>
  <c r="X170" i="7"/>
  <c r="X50" i="7"/>
  <c r="D211" i="7"/>
  <c r="D172" i="7"/>
  <c r="D52" i="7"/>
  <c r="Y209" i="7"/>
  <c r="Y50" i="7"/>
  <c r="Y170" i="7"/>
  <c r="Y208" i="7"/>
  <c r="Y169" i="7"/>
  <c r="Y49" i="7"/>
  <c r="U208" i="7"/>
  <c r="U169" i="7"/>
  <c r="U49" i="7"/>
  <c r="U211" i="7"/>
  <c r="U172" i="7"/>
  <c r="U52" i="7"/>
  <c r="Q210" i="7"/>
  <c r="Q171" i="7"/>
  <c r="Q51" i="7"/>
  <c r="M208" i="7"/>
  <c r="M169" i="7"/>
  <c r="M49" i="7"/>
  <c r="I210" i="7"/>
  <c r="I171" i="7"/>
  <c r="I51" i="7"/>
  <c r="E211" i="7"/>
  <c r="E172" i="7"/>
  <c r="E52" i="7"/>
  <c r="AD209" i="7"/>
  <c r="AD170" i="7"/>
  <c r="AD50" i="7"/>
  <c r="Z209" i="7"/>
  <c r="Z170" i="7"/>
  <c r="Z50" i="7"/>
  <c r="V209" i="7"/>
  <c r="V170" i="7"/>
  <c r="V50" i="7"/>
  <c r="R211" i="7"/>
  <c r="R172" i="7"/>
  <c r="R52" i="7"/>
  <c r="R208" i="7"/>
  <c r="R49" i="7"/>
  <c r="R169" i="7"/>
  <c r="N209" i="7"/>
  <c r="N170" i="7"/>
  <c r="N50" i="7"/>
  <c r="J210" i="7"/>
  <c r="J171" i="7"/>
  <c r="J51" i="7"/>
  <c r="F208" i="7"/>
  <c r="F49" i="7"/>
  <c r="F169" i="7"/>
  <c r="AE211" i="7"/>
  <c r="AE172" i="7"/>
  <c r="AE52" i="7"/>
  <c r="AA208" i="7"/>
  <c r="AA169" i="7"/>
  <c r="AA49" i="7"/>
  <c r="W211" i="7"/>
  <c r="W172" i="7"/>
  <c r="W52" i="7"/>
  <c r="S210" i="7"/>
  <c r="S171" i="7"/>
  <c r="S51" i="7"/>
  <c r="O211" i="7"/>
  <c r="O172" i="7"/>
  <c r="O52" i="7"/>
  <c r="K210" i="7"/>
  <c r="K171" i="7"/>
  <c r="K51" i="7"/>
  <c r="AI209" i="7"/>
  <c r="AI170" i="7"/>
  <c r="AI50" i="7"/>
  <c r="AP208" i="7"/>
  <c r="AP169" i="7"/>
  <c r="AP49" i="7"/>
  <c r="AJ210" i="7"/>
  <c r="AJ171" i="7"/>
  <c r="AJ51" i="7"/>
  <c r="AJ208" i="7"/>
  <c r="AJ49" i="7"/>
  <c r="AJ169" i="7"/>
  <c r="AK210" i="7"/>
  <c r="AK171" i="7"/>
  <c r="AK51" i="7"/>
  <c r="AL211" i="7"/>
  <c r="AL172" i="7"/>
  <c r="AL52" i="7"/>
  <c r="AN210" i="7"/>
  <c r="AN171" i="7"/>
  <c r="AN51" i="7"/>
  <c r="AO209" i="7"/>
  <c r="AO170" i="7"/>
  <c r="AO50" i="7"/>
  <c r="AO210" i="7"/>
  <c r="AO171" i="7"/>
  <c r="AO51" i="7"/>
  <c r="AF208" i="7"/>
  <c r="AF169" i="7"/>
  <c r="AF49" i="7"/>
  <c r="AF211" i="7"/>
  <c r="AF172" i="7"/>
  <c r="AF52" i="7"/>
  <c r="AB210" i="7"/>
  <c r="AB171" i="7"/>
  <c r="AB51" i="7"/>
  <c r="AF210" i="7"/>
  <c r="AF171" i="7"/>
  <c r="AF51" i="7"/>
  <c r="AB209" i="7"/>
  <c r="AB170" i="7"/>
  <c r="AB50" i="7"/>
  <c r="X208" i="7"/>
  <c r="X169" i="7"/>
  <c r="X49" i="7"/>
  <c r="T211" i="7"/>
  <c r="T172" i="7"/>
  <c r="T52" i="7"/>
  <c r="P210" i="7"/>
  <c r="P171" i="7"/>
  <c r="P51" i="7"/>
  <c r="L211" i="7"/>
  <c r="L172" i="7"/>
  <c r="L52" i="7"/>
  <c r="H210" i="7"/>
  <c r="H171" i="7"/>
  <c r="H51" i="7"/>
  <c r="AF209" i="7"/>
  <c r="AF170" i="7"/>
  <c r="AF50" i="7"/>
  <c r="X211" i="7"/>
  <c r="X172" i="7"/>
  <c r="X52" i="7"/>
  <c r="T210" i="7"/>
  <c r="T171" i="7"/>
  <c r="T51" i="7"/>
  <c r="P209" i="7"/>
  <c r="P170" i="7"/>
  <c r="P50" i="7"/>
  <c r="L210" i="7"/>
  <c r="L171" i="7"/>
  <c r="L51" i="7"/>
  <c r="H209" i="7"/>
  <c r="H170" i="7"/>
  <c r="H50" i="7"/>
  <c r="D209" i="7"/>
  <c r="D170" i="7"/>
  <c r="D50" i="7"/>
  <c r="D210" i="7"/>
  <c r="D171" i="7"/>
  <c r="D51" i="7"/>
  <c r="AC210" i="7"/>
  <c r="AC171" i="7"/>
  <c r="AC51" i="7"/>
  <c r="U209" i="7"/>
  <c r="U170" i="7"/>
  <c r="U50" i="7"/>
  <c r="Q211" i="7"/>
  <c r="Q172" i="7"/>
  <c r="Q52" i="7"/>
  <c r="M209" i="7"/>
  <c r="M170" i="7"/>
  <c r="M50" i="7"/>
  <c r="I211" i="7"/>
  <c r="I172" i="7"/>
  <c r="I52" i="7"/>
  <c r="E209" i="7"/>
  <c r="E170" i="7"/>
  <c r="E50" i="7"/>
  <c r="E208" i="7"/>
  <c r="E169" i="7"/>
  <c r="E49" i="7"/>
  <c r="AD208" i="7"/>
  <c r="AD169" i="7"/>
  <c r="AD49" i="7"/>
  <c r="Z208" i="7"/>
  <c r="Z169" i="7"/>
  <c r="Z49" i="7"/>
  <c r="V208" i="7"/>
  <c r="V169" i="7"/>
  <c r="V49" i="7"/>
  <c r="N208" i="7"/>
  <c r="N49" i="7"/>
  <c r="N169" i="7"/>
  <c r="J209" i="7"/>
  <c r="J170" i="7"/>
  <c r="J50" i="7"/>
  <c r="AE209" i="7"/>
  <c r="AE170" i="7"/>
  <c r="AE50" i="7"/>
  <c r="AE208" i="7"/>
  <c r="AE169" i="7"/>
  <c r="AE49" i="7"/>
  <c r="AA209" i="7"/>
  <c r="AA50" i="7"/>
  <c r="AA170" i="7"/>
  <c r="W208" i="7"/>
  <c r="W169" i="7"/>
  <c r="W49" i="7"/>
  <c r="S211" i="7"/>
  <c r="S172" i="7"/>
  <c r="S52" i="7"/>
  <c r="K208" i="7"/>
  <c r="K49" i="7"/>
  <c r="K169" i="7"/>
  <c r="K211" i="7"/>
  <c r="K172" i="7"/>
  <c r="K52" i="7"/>
  <c r="G210" i="7"/>
  <c r="G171" i="7"/>
  <c r="G51" i="7"/>
  <c r="C211" i="7"/>
  <c r="C52" i="7"/>
  <c r="C172" i="7"/>
  <c r="C210" i="7"/>
  <c r="C51" i="7"/>
  <c r="C171" i="7"/>
  <c r="AI208" i="7"/>
  <c r="AI169" i="7"/>
  <c r="AI49" i="7"/>
  <c r="AI210" i="7"/>
  <c r="AI171" i="7"/>
  <c r="AI51" i="7"/>
  <c r="AP210" i="7"/>
  <c r="AP171" i="7"/>
  <c r="AP51" i="7"/>
  <c r="AG210" i="7"/>
  <c r="AG171" i="7"/>
  <c r="AG51" i="7"/>
  <c r="AG208" i="7"/>
  <c r="AG169" i="7"/>
  <c r="AG49" i="7"/>
  <c r="AH211" i="7"/>
  <c r="AH172" i="7"/>
  <c r="AH52" i="7"/>
  <c r="AH209" i="7"/>
  <c r="AH170" i="7"/>
  <c r="AH50" i="7"/>
  <c r="AK208" i="7"/>
  <c r="AK169" i="7"/>
  <c r="AK49" i="7"/>
  <c r="AK211" i="7"/>
  <c r="AK172" i="7"/>
  <c r="AK52" i="7"/>
  <c r="AL208" i="7"/>
  <c r="AL169" i="7"/>
  <c r="AL49" i="7"/>
  <c r="AN209" i="7"/>
  <c r="AN170" i="7"/>
  <c r="AN50" i="7"/>
  <c r="AO211" i="7"/>
  <c r="AO172" i="7"/>
  <c r="AO52" i="7"/>
  <c r="AI18" i="7"/>
  <c r="AI539" i="7"/>
  <c r="AI186" i="7"/>
  <c r="AI114" i="7"/>
  <c r="AP186" i="7"/>
  <c r="AP114" i="7"/>
  <c r="AG18" i="7"/>
  <c r="AG539" i="7"/>
  <c r="AH18" i="7"/>
  <c r="AH539" i="7"/>
  <c r="AJ18" i="7"/>
  <c r="AJ539" i="7"/>
  <c r="AK186" i="7"/>
  <c r="AK114" i="7"/>
  <c r="AL186" i="7"/>
  <c r="AL114" i="7"/>
  <c r="AM18" i="7"/>
  <c r="AM539" i="7"/>
  <c r="AN186" i="7"/>
  <c r="AN114" i="7"/>
  <c r="AO186" i="7"/>
  <c r="AO114" i="7"/>
  <c r="AP18" i="7"/>
  <c r="AP539" i="7"/>
  <c r="AG186" i="7"/>
  <c r="AG114" i="7"/>
  <c r="AH186" i="7"/>
  <c r="AH114" i="7"/>
  <c r="AJ186" i="7"/>
  <c r="AJ114" i="7"/>
  <c r="AK18" i="7"/>
  <c r="AK539" i="7"/>
  <c r="AL18" i="7"/>
  <c r="AL539" i="7"/>
  <c r="AM186" i="7"/>
  <c r="AM114" i="7"/>
  <c r="AN18" i="7"/>
  <c r="AN539" i="7"/>
  <c r="AO18" i="7"/>
  <c r="AO539" i="7"/>
  <c r="AB18" i="7"/>
  <c r="AB20" i="7" s="1"/>
  <c r="AB539" i="7"/>
  <c r="T186" i="7"/>
  <c r="T114" i="7"/>
  <c r="L18" i="7"/>
  <c r="L20" i="7" s="1"/>
  <c r="L539" i="7"/>
  <c r="L186" i="7"/>
  <c r="L114" i="7"/>
  <c r="AC18" i="7"/>
  <c r="AC20" i="7" s="1"/>
  <c r="AC539" i="7"/>
  <c r="Y186" i="7"/>
  <c r="Y114" i="7"/>
  <c r="U186" i="7"/>
  <c r="U114" i="7"/>
  <c r="Q186" i="7"/>
  <c r="Q114" i="7"/>
  <c r="E18" i="7"/>
  <c r="E20" i="7" s="1"/>
  <c r="E539" i="7"/>
  <c r="Z186" i="7"/>
  <c r="Z114" i="7"/>
  <c r="R18" i="7"/>
  <c r="R20" i="7" s="1"/>
  <c r="R539" i="7"/>
  <c r="J18" i="7"/>
  <c r="J20" i="7" s="1"/>
  <c r="J539" i="7"/>
  <c r="J186" i="7"/>
  <c r="J114" i="7"/>
  <c r="F18" i="7"/>
  <c r="F20" i="7" s="1"/>
  <c r="F539" i="7"/>
  <c r="F186" i="7"/>
  <c r="F114" i="7"/>
  <c r="AE18" i="7"/>
  <c r="AE20" i="7" s="1"/>
  <c r="AE539" i="7"/>
  <c r="W18" i="7"/>
  <c r="W20" i="7" s="1"/>
  <c r="W539" i="7"/>
  <c r="W186" i="7"/>
  <c r="W114" i="7"/>
  <c r="O186" i="7"/>
  <c r="O114" i="7"/>
  <c r="K18" i="7"/>
  <c r="K20" i="7" s="1"/>
  <c r="K539" i="7"/>
  <c r="G18" i="7"/>
  <c r="G20" i="7" s="1"/>
  <c r="G539" i="7"/>
  <c r="AF18" i="7"/>
  <c r="AF20" i="7" s="1"/>
  <c r="AF539" i="7"/>
  <c r="AF186" i="7"/>
  <c r="AF114" i="7"/>
  <c r="AB186" i="7"/>
  <c r="AB114" i="7"/>
  <c r="X18" i="7"/>
  <c r="X20" i="7" s="1"/>
  <c r="X539" i="7"/>
  <c r="X186" i="7"/>
  <c r="X114" i="7"/>
  <c r="T18" i="7"/>
  <c r="T20" i="7" s="1"/>
  <c r="T539" i="7"/>
  <c r="P18" i="7"/>
  <c r="P20" i="7" s="1"/>
  <c r="P539" i="7"/>
  <c r="P186" i="7"/>
  <c r="P114" i="7"/>
  <c r="H18" i="7"/>
  <c r="H20" i="7" s="1"/>
  <c r="H539" i="7"/>
  <c r="H186" i="7"/>
  <c r="H114" i="7"/>
  <c r="D18" i="7"/>
  <c r="D20" i="7" s="1"/>
  <c r="D539" i="7"/>
  <c r="D186" i="7"/>
  <c r="D114" i="7"/>
  <c r="AC186" i="7"/>
  <c r="AC114" i="7"/>
  <c r="Y18" i="7"/>
  <c r="Y20" i="7" s="1"/>
  <c r="Y539" i="7"/>
  <c r="U18" i="7"/>
  <c r="U20" i="7" s="1"/>
  <c r="U539" i="7"/>
  <c r="Q18" i="7"/>
  <c r="Q20" i="7" s="1"/>
  <c r="Q539" i="7"/>
  <c r="M18" i="7"/>
  <c r="M20" i="7" s="1"/>
  <c r="M539" i="7"/>
  <c r="M186" i="7"/>
  <c r="M114" i="7"/>
  <c r="I18" i="7"/>
  <c r="I20" i="7" s="1"/>
  <c r="I539" i="7"/>
  <c r="I186" i="7"/>
  <c r="I114" i="7"/>
  <c r="E186" i="7"/>
  <c r="E114" i="7"/>
  <c r="AD18" i="7"/>
  <c r="AD20" i="7" s="1"/>
  <c r="AD539" i="7"/>
  <c r="AD186" i="7"/>
  <c r="AD114" i="7"/>
  <c r="Z18" i="7"/>
  <c r="Z20" i="7" s="1"/>
  <c r="Z539" i="7"/>
  <c r="V18" i="7"/>
  <c r="V20" i="7" s="1"/>
  <c r="V539" i="7"/>
  <c r="V186" i="7"/>
  <c r="V114" i="7"/>
  <c r="R186" i="7"/>
  <c r="R114" i="7"/>
  <c r="N18" i="7"/>
  <c r="N20" i="7" s="1"/>
  <c r="N539" i="7"/>
  <c r="N186" i="7"/>
  <c r="N114" i="7"/>
  <c r="AE186" i="7"/>
  <c r="AE114" i="7"/>
  <c r="AA18" i="7"/>
  <c r="AA20" i="7" s="1"/>
  <c r="AA539" i="7"/>
  <c r="AA186" i="7"/>
  <c r="AA114" i="7"/>
  <c r="S18" i="7"/>
  <c r="S20" i="7" s="1"/>
  <c r="S539" i="7"/>
  <c r="S186" i="7"/>
  <c r="S114" i="7"/>
  <c r="O18" i="7"/>
  <c r="O20" i="7" s="1"/>
  <c r="O539" i="7"/>
  <c r="K186" i="7"/>
  <c r="K114" i="7"/>
  <c r="G186" i="7"/>
  <c r="G114" i="7"/>
  <c r="C186" i="7"/>
  <c r="C114" i="7"/>
  <c r="P579" i="7"/>
  <c r="P582" i="7" s="1"/>
  <c r="B139" i="7" l="1"/>
  <c r="B138" i="7"/>
  <c r="V212" i="7"/>
  <c r="V213" i="7" s="1"/>
  <c r="Z212" i="7"/>
  <c r="Z213" i="7" s="1"/>
  <c r="C173" i="7"/>
  <c r="F212" i="7"/>
  <c r="F213" i="7" s="1"/>
  <c r="AJ212" i="7"/>
  <c r="AJ213" i="7" s="1"/>
  <c r="Y212" i="7"/>
  <c r="Y213" i="7" s="1"/>
  <c r="AA212" i="7"/>
  <c r="AA213" i="7" s="1"/>
  <c r="AK212" i="7"/>
  <c r="AK213" i="7" s="1"/>
  <c r="K212" i="7"/>
  <c r="K213" i="7" s="1"/>
  <c r="N212" i="7"/>
  <c r="N213" i="7" s="1"/>
  <c r="AL212" i="7"/>
  <c r="AL213" i="7" s="1"/>
  <c r="W212" i="7"/>
  <c r="W213" i="7" s="1"/>
  <c r="AD212" i="7"/>
  <c r="AD213" i="7" s="1"/>
  <c r="X212" i="7"/>
  <c r="X213" i="7" s="1"/>
  <c r="R212" i="7"/>
  <c r="R213" i="7" s="1"/>
  <c r="AN212" i="7"/>
  <c r="AN213" i="7" s="1"/>
  <c r="AH212" i="7"/>
  <c r="AH213" i="7" s="1"/>
  <c r="L212" i="7"/>
  <c r="L213" i="7" s="1"/>
  <c r="AM212" i="7"/>
  <c r="AM213" i="7" s="1"/>
  <c r="O212" i="7"/>
  <c r="O213" i="7" s="1"/>
  <c r="I212" i="7"/>
  <c r="I213" i="7" s="1"/>
  <c r="M212" i="7"/>
  <c r="M213" i="7" s="1"/>
  <c r="AO212" i="7"/>
  <c r="AO213" i="7" s="1"/>
  <c r="H212" i="7"/>
  <c r="H213" i="7" s="1"/>
  <c r="T212" i="7"/>
  <c r="T213" i="7" s="1"/>
  <c r="AE212" i="7"/>
  <c r="AE213" i="7" s="1"/>
  <c r="U212" i="7"/>
  <c r="U213" i="7" s="1"/>
  <c r="AB212" i="7"/>
  <c r="AB213" i="7" s="1"/>
  <c r="S212" i="7"/>
  <c r="S213" i="7" s="1"/>
  <c r="J212" i="7"/>
  <c r="J213" i="7" s="1"/>
  <c r="Q212" i="7"/>
  <c r="Q213" i="7" s="1"/>
  <c r="D212" i="7"/>
  <c r="D213" i="7" s="1"/>
  <c r="AG212" i="7"/>
  <c r="AG213" i="7" s="1"/>
  <c r="AI212" i="7"/>
  <c r="AI213" i="7" s="1"/>
  <c r="E212" i="7"/>
  <c r="E213" i="7" s="1"/>
  <c r="AF212" i="7"/>
  <c r="AF213" i="7" s="1"/>
  <c r="AP212" i="7"/>
  <c r="AP213" i="7" s="1"/>
  <c r="G212" i="7"/>
  <c r="G213" i="7" s="1"/>
  <c r="AC212" i="7"/>
  <c r="AC213" i="7" s="1"/>
  <c r="P212" i="7"/>
  <c r="P213" i="7" s="1"/>
  <c r="S53" i="7"/>
  <c r="AF53" i="7"/>
  <c r="AP53" i="7"/>
  <c r="AK173" i="7"/>
  <c r="AK174" i="7" s="1"/>
  <c r="AL53" i="7"/>
  <c r="S173" i="7"/>
  <c r="S174" i="7" s="1"/>
  <c r="AJ53" i="7"/>
  <c r="AJ173" i="7"/>
  <c r="AJ174" i="7" s="1"/>
  <c r="AK53" i="7"/>
  <c r="AP173" i="7"/>
  <c r="AP174" i="7" s="1"/>
  <c r="AH53" i="7"/>
  <c r="AH173" i="7"/>
  <c r="AH174" i="7" s="1"/>
  <c r="AO173" i="7"/>
  <c r="AO174" i="7" s="1"/>
  <c r="AN173" i="7"/>
  <c r="AN174" i="7" s="1"/>
  <c r="AN53" i="7"/>
  <c r="AL173" i="7"/>
  <c r="AL174" i="7" s="1"/>
  <c r="AM53" i="7"/>
  <c r="AM173" i="7"/>
  <c r="AM174" i="7" s="1"/>
  <c r="AG173" i="7"/>
  <c r="AG174" i="7" s="1"/>
  <c r="AG53" i="7"/>
  <c r="AI53" i="7"/>
  <c r="AI173" i="7"/>
  <c r="AI174" i="7" s="1"/>
  <c r="AO53" i="7"/>
  <c r="I53" i="7"/>
  <c r="P53" i="7"/>
  <c r="X173" i="7"/>
  <c r="X174" i="7" s="1"/>
  <c r="Z53" i="7"/>
  <c r="I173" i="7"/>
  <c r="I174" i="7" s="1"/>
  <c r="H53" i="7"/>
  <c r="N53" i="7"/>
  <c r="O53" i="7"/>
  <c r="V53" i="7"/>
  <c r="Q53" i="7"/>
  <c r="Y173" i="7"/>
  <c r="Y174" i="7" s="1"/>
  <c r="H173" i="7"/>
  <c r="H174" i="7" s="1"/>
  <c r="AA53" i="7"/>
  <c r="N173" i="7"/>
  <c r="N174" i="7" s="1"/>
  <c r="AD173" i="7"/>
  <c r="AD174" i="7" s="1"/>
  <c r="P173" i="7"/>
  <c r="P174" i="7" s="1"/>
  <c r="M173" i="7"/>
  <c r="M174" i="7" s="1"/>
  <c r="U53" i="7"/>
  <c r="D173" i="7"/>
  <c r="D174" i="7" s="1"/>
  <c r="T53" i="7"/>
  <c r="G53" i="7"/>
  <c r="K173" i="7"/>
  <c r="K174" i="7" s="1"/>
  <c r="W173" i="7"/>
  <c r="W174" i="7" s="1"/>
  <c r="AE173" i="7"/>
  <c r="AE174" i="7" s="1"/>
  <c r="F53" i="7"/>
  <c r="J173" i="7"/>
  <c r="J174" i="7" s="1"/>
  <c r="R53" i="7"/>
  <c r="E173" i="7"/>
  <c r="E174" i="7" s="1"/>
  <c r="AC173" i="7"/>
  <c r="AC174" i="7" s="1"/>
  <c r="L53" i="7"/>
  <c r="AB173" i="7"/>
  <c r="AB174" i="7" s="1"/>
  <c r="O173" i="7"/>
  <c r="O174" i="7" s="1"/>
  <c r="AA173" i="7"/>
  <c r="AA174" i="7" s="1"/>
  <c r="V173" i="7"/>
  <c r="V174" i="7" s="1"/>
  <c r="Z173" i="7"/>
  <c r="Z174" i="7" s="1"/>
  <c r="AD53" i="7"/>
  <c r="M53" i="7"/>
  <c r="Q173" i="7"/>
  <c r="Q174" i="7" s="1"/>
  <c r="U173" i="7"/>
  <c r="U174" i="7" s="1"/>
  <c r="Y53" i="7"/>
  <c r="D53" i="7"/>
  <c r="T173" i="7"/>
  <c r="T174" i="7" s="1"/>
  <c r="X53" i="7"/>
  <c r="AF173" i="7"/>
  <c r="AF174" i="7" s="1"/>
  <c r="C53" i="7"/>
  <c r="C212" i="7"/>
  <c r="G173" i="7"/>
  <c r="G174" i="7" s="1"/>
  <c r="K53" i="7"/>
  <c r="W53" i="7"/>
  <c r="AE53" i="7"/>
  <c r="F173" i="7"/>
  <c r="F174" i="7" s="1"/>
  <c r="J53" i="7"/>
  <c r="R173" i="7"/>
  <c r="R174" i="7" s="1"/>
  <c r="E53" i="7"/>
  <c r="AC53" i="7"/>
  <c r="L173" i="7"/>
  <c r="L174" i="7" s="1"/>
  <c r="AB53" i="7"/>
  <c r="Q579" i="7"/>
  <c r="Q582" i="7" s="1"/>
  <c r="B140" i="7" l="1"/>
  <c r="F11" i="1" s="1"/>
  <c r="R579" i="7"/>
  <c r="R582" i="7" s="1"/>
  <c r="AO576" i="7" l="1"/>
  <c r="AM576" i="7"/>
  <c r="AL576" i="7"/>
  <c r="AK576" i="7"/>
  <c r="AJ576" i="7"/>
  <c r="AI576" i="7"/>
  <c r="AJ573" i="7" s="1"/>
  <c r="AF576" i="7"/>
  <c r="AG573" i="7" s="1"/>
  <c r="AN576" i="7"/>
  <c r="AH576" i="7"/>
  <c r="AG576" i="7"/>
  <c r="AE576" i="7"/>
  <c r="AC576" i="7"/>
  <c r="AA576" i="7"/>
  <c r="Y576" i="7"/>
  <c r="W576" i="7"/>
  <c r="U576" i="7"/>
  <c r="S576" i="7"/>
  <c r="Q576" i="7"/>
  <c r="O576" i="7"/>
  <c r="M576" i="7"/>
  <c r="K576" i="7"/>
  <c r="I576" i="7"/>
  <c r="G576" i="7"/>
  <c r="E576" i="7"/>
  <c r="C576" i="7"/>
  <c r="AD576" i="7"/>
  <c r="AE573" i="7" s="1"/>
  <c r="AB576" i="7"/>
  <c r="AC573" i="7" s="1"/>
  <c r="Z576" i="7"/>
  <c r="AA573" i="7" s="1"/>
  <c r="AA575" i="7" s="1"/>
  <c r="X576" i="7"/>
  <c r="Y573" i="7" s="1"/>
  <c r="V576" i="7"/>
  <c r="W573" i="7" s="1"/>
  <c r="T576" i="7"/>
  <c r="U573" i="7" s="1"/>
  <c r="R576" i="7"/>
  <c r="S573" i="7" s="1"/>
  <c r="P576" i="7"/>
  <c r="Q573" i="7" s="1"/>
  <c r="N576" i="7"/>
  <c r="O573" i="7" s="1"/>
  <c r="L576" i="7"/>
  <c r="M573" i="7" s="1"/>
  <c r="J576" i="7"/>
  <c r="K573" i="7" s="1"/>
  <c r="H576" i="7"/>
  <c r="I573" i="7" s="1"/>
  <c r="F576" i="7"/>
  <c r="G573" i="7" s="1"/>
  <c r="D576" i="7"/>
  <c r="E573" i="7" s="1"/>
  <c r="S579" i="7"/>
  <c r="S582" i="7" s="1"/>
  <c r="B576" i="7" l="1"/>
  <c r="C573" i="7" s="1"/>
  <c r="C574" i="7" s="1"/>
  <c r="C70" i="7" s="1"/>
  <c r="AG574" i="7"/>
  <c r="AG70" i="7" s="1"/>
  <c r="AG74" i="7" s="1"/>
  <c r="AG80" i="7" s="1"/>
  <c r="AH573" i="7"/>
  <c r="AH574" i="7" s="1"/>
  <c r="AH70" i="7" s="1"/>
  <c r="AH74" i="7" s="1"/>
  <c r="AH80" i="7" s="1"/>
  <c r="AI573" i="7"/>
  <c r="AI574" i="7" s="1"/>
  <c r="AI70" i="7" s="1"/>
  <c r="AI74" i="7" s="1"/>
  <c r="AI80" i="7" s="1"/>
  <c r="AO573" i="7"/>
  <c r="AO574" i="7" s="1"/>
  <c r="AO70" i="7" s="1"/>
  <c r="AO74" i="7" s="1"/>
  <c r="AO80" i="7" s="1"/>
  <c r="AK573" i="7"/>
  <c r="AK574" i="7" s="1"/>
  <c r="AK70" i="7" s="1"/>
  <c r="AK74" i="7" s="1"/>
  <c r="AK80" i="7" s="1"/>
  <c r="AJ574" i="7"/>
  <c r="AJ70" i="7" s="1"/>
  <c r="AJ74" i="7" s="1"/>
  <c r="AJ80" i="7" s="1"/>
  <c r="AL573" i="7"/>
  <c r="AL574" i="7" s="1"/>
  <c r="AL70" i="7" s="1"/>
  <c r="AL74" i="7" s="1"/>
  <c r="AL80" i="7" s="1"/>
  <c r="AP573" i="7"/>
  <c r="AP575" i="7" s="1"/>
  <c r="AP70" i="7" s="1"/>
  <c r="AP74" i="7" s="1"/>
  <c r="AP80" i="7" s="1"/>
  <c r="AM573" i="7"/>
  <c r="AM574" i="7" s="1"/>
  <c r="AM70" i="7" s="1"/>
  <c r="AM74" i="7" s="1"/>
  <c r="AM80" i="7" s="1"/>
  <c r="AN573" i="7"/>
  <c r="AN574" i="7" s="1"/>
  <c r="AN70" i="7" s="1"/>
  <c r="AN74" i="7" s="1"/>
  <c r="AN80" i="7" s="1"/>
  <c r="D573" i="7"/>
  <c r="D574" i="7" s="1"/>
  <c r="D70" i="7" s="1"/>
  <c r="F573" i="7"/>
  <c r="F574" i="7" s="1"/>
  <c r="F70" i="7" s="1"/>
  <c r="E574" i="7"/>
  <c r="E70" i="7" s="1"/>
  <c r="H573" i="7"/>
  <c r="H574" i="7" s="1"/>
  <c r="H70" i="7" s="1"/>
  <c r="G574" i="7"/>
  <c r="G70" i="7" s="1"/>
  <c r="J573" i="7"/>
  <c r="J574" i="7" s="1"/>
  <c r="J70" i="7" s="1"/>
  <c r="I574" i="7"/>
  <c r="I70" i="7" s="1"/>
  <c r="L573" i="7"/>
  <c r="L574" i="7" s="1"/>
  <c r="L70" i="7" s="1"/>
  <c r="K574" i="7"/>
  <c r="K70" i="7" s="1"/>
  <c r="N573" i="7"/>
  <c r="N574" i="7" s="1"/>
  <c r="N70" i="7" s="1"/>
  <c r="M574" i="7"/>
  <c r="M70" i="7" s="1"/>
  <c r="P573" i="7"/>
  <c r="P574" i="7" s="1"/>
  <c r="P70" i="7" s="1"/>
  <c r="O574" i="7"/>
  <c r="O70" i="7" s="1"/>
  <c r="R573" i="7"/>
  <c r="R574" i="7" s="1"/>
  <c r="R70" i="7" s="1"/>
  <c r="Q574" i="7"/>
  <c r="Q70" i="7" s="1"/>
  <c r="T573" i="7"/>
  <c r="T574" i="7" s="1"/>
  <c r="T70" i="7" s="1"/>
  <c r="S574" i="7"/>
  <c r="S70" i="7" s="1"/>
  <c r="V573" i="7"/>
  <c r="V574" i="7" s="1"/>
  <c r="V70" i="7" s="1"/>
  <c r="U574" i="7"/>
  <c r="U70" i="7" s="1"/>
  <c r="X573" i="7"/>
  <c r="X574" i="7" s="1"/>
  <c r="X70" i="7" s="1"/>
  <c r="X74" i="7" s="1"/>
  <c r="X80" i="7" s="1"/>
  <c r="W574" i="7"/>
  <c r="W70" i="7" s="1"/>
  <c r="W74" i="7" s="1"/>
  <c r="W80" i="7" s="1"/>
  <c r="Z573" i="7"/>
  <c r="Z574" i="7" s="1"/>
  <c r="Z70" i="7" s="1"/>
  <c r="Z74" i="7" s="1"/>
  <c r="Z80" i="7" s="1"/>
  <c r="Y574" i="7"/>
  <c r="Y70" i="7" s="1"/>
  <c r="Y74" i="7" s="1"/>
  <c r="Y80" i="7" s="1"/>
  <c r="AB573" i="7"/>
  <c r="AB574" i="7" s="1"/>
  <c r="AB70" i="7" s="1"/>
  <c r="AB74" i="7" s="1"/>
  <c r="AB80" i="7" s="1"/>
  <c r="AA574" i="7"/>
  <c r="AA70" i="7" s="1"/>
  <c r="AA74" i="7" s="1"/>
  <c r="AA80" i="7" s="1"/>
  <c r="AD573" i="7"/>
  <c r="AD574" i="7" s="1"/>
  <c r="AD70" i="7" s="1"/>
  <c r="AD74" i="7" s="1"/>
  <c r="AD80" i="7" s="1"/>
  <c r="AC574" i="7"/>
  <c r="AC70" i="7" s="1"/>
  <c r="AC74" i="7" s="1"/>
  <c r="AC80" i="7" s="1"/>
  <c r="AF573" i="7"/>
  <c r="AE574" i="7"/>
  <c r="AE70" i="7" s="1"/>
  <c r="AE74" i="7" s="1"/>
  <c r="AE80" i="7" s="1"/>
  <c r="C200" i="7"/>
  <c r="C213" i="7" s="1"/>
  <c r="C161" i="7"/>
  <c r="C174" i="7" s="1"/>
  <c r="T579" i="7"/>
  <c r="T582" i="7" s="1"/>
  <c r="B574" i="7" l="1"/>
  <c r="B70" i="7" s="1"/>
  <c r="AF575" i="7"/>
  <c r="AF574" i="7"/>
  <c r="U579" i="7"/>
  <c r="U582" i="7" s="1"/>
  <c r="AF70" i="7" l="1"/>
  <c r="AF74" i="7" s="1"/>
  <c r="AF80" i="7" s="1"/>
  <c r="V579" i="7"/>
  <c r="V582" i="7" s="1"/>
  <c r="Q569" i="7" l="1"/>
  <c r="N569" i="7"/>
  <c r="W579" i="7"/>
  <c r="W582" i="7" s="1"/>
  <c r="V675" i="7"/>
  <c r="W676" i="7" s="1"/>
  <c r="W181" i="7" l="1"/>
  <c r="W145" i="7"/>
  <c r="W54" i="7"/>
  <c r="X579" i="7"/>
  <c r="X582" i="7" s="1"/>
  <c r="W675" i="7"/>
  <c r="X676" i="7" s="1"/>
  <c r="X181" i="7" l="1"/>
  <c r="X145" i="7"/>
  <c r="X54" i="7"/>
  <c r="Y579" i="7"/>
  <c r="Y582" i="7" s="1"/>
  <c r="X675" i="7"/>
  <c r="Y676" i="7" s="1"/>
  <c r="Y181" i="7" l="1"/>
  <c r="Y145" i="7"/>
  <c r="Y54" i="7"/>
  <c r="Z579" i="7"/>
  <c r="Z582" i="7" s="1"/>
  <c r="Y675" i="7"/>
  <c r="Z676" i="7" s="1"/>
  <c r="AA579" i="7" l="1"/>
  <c r="AA582" i="7" s="1"/>
  <c r="Z675" i="7"/>
  <c r="AA676" i="7" s="1"/>
  <c r="Z181" i="7"/>
  <c r="Z145" i="7"/>
  <c r="Z54" i="7"/>
  <c r="AB579" i="7" l="1"/>
  <c r="AB582" i="7" s="1"/>
  <c r="AA675" i="7"/>
  <c r="AB676" i="7" s="1"/>
  <c r="AA181" i="7"/>
  <c r="AA145" i="7"/>
  <c r="AA54" i="7"/>
  <c r="AC579" i="7" l="1"/>
  <c r="AC582" i="7" s="1"/>
  <c r="AB675" i="7"/>
  <c r="AC676" i="7" s="1"/>
  <c r="AB181" i="7"/>
  <c r="AB145" i="7"/>
  <c r="AB54" i="7"/>
  <c r="AC181" i="7" l="1"/>
  <c r="AC145" i="7"/>
  <c r="AC54" i="7"/>
  <c r="AD579" i="7"/>
  <c r="AD582" i="7" s="1"/>
  <c r="AC675" i="7"/>
  <c r="AD676" i="7" s="1"/>
  <c r="AE579" i="7" l="1"/>
  <c r="AE582" i="7" s="1"/>
  <c r="AD675" i="7"/>
  <c r="AE676" i="7" s="1"/>
  <c r="AD181" i="7"/>
  <c r="AD145" i="7"/>
  <c r="AD54" i="7"/>
  <c r="AF579" i="7" l="1"/>
  <c r="AF582" i="7" s="1"/>
  <c r="AE675" i="7"/>
  <c r="AF676" i="7" s="1"/>
  <c r="AE181" i="7"/>
  <c r="AE145" i="7"/>
  <c r="AE54" i="7"/>
  <c r="AG579" i="7" l="1"/>
  <c r="AG582" i="7" s="1"/>
  <c r="AF675" i="7"/>
  <c r="AF181" i="7"/>
  <c r="AF145" i="7"/>
  <c r="AF54" i="7"/>
  <c r="AG145" i="7" l="1"/>
  <c r="AG181" i="7"/>
  <c r="AG54" i="7"/>
  <c r="M357" i="7"/>
  <c r="M359" i="7"/>
  <c r="M360" i="7"/>
  <c r="AH579" i="7"/>
  <c r="AH582" i="7" s="1"/>
  <c r="AG675" i="7"/>
  <c r="M222" i="7" l="1"/>
  <c r="AH181" i="7"/>
  <c r="AH54" i="7"/>
  <c r="AH145" i="7"/>
  <c r="M225" i="7"/>
  <c r="M356" i="7"/>
  <c r="AI579" i="7"/>
  <c r="AI582" i="7" s="1"/>
  <c r="AH675" i="7"/>
  <c r="AI145" i="7" l="1"/>
  <c r="AI181" i="7"/>
  <c r="AI54" i="7"/>
  <c r="AJ579" i="7"/>
  <c r="AJ582" i="7" s="1"/>
  <c r="AI675" i="7"/>
  <c r="AJ181" i="7" l="1"/>
  <c r="AJ145" i="7"/>
  <c r="AJ54" i="7"/>
  <c r="AK579" i="7"/>
  <c r="AK582" i="7" s="1"/>
  <c r="AJ675" i="7"/>
  <c r="AK181" i="7" l="1"/>
  <c r="AK145" i="7"/>
  <c r="AK54" i="7"/>
  <c r="AL579" i="7"/>
  <c r="AL582" i="7" s="1"/>
  <c r="AK675" i="7"/>
  <c r="AL145" i="7" l="1"/>
  <c r="AL181" i="7"/>
  <c r="AL54" i="7"/>
  <c r="AM579" i="7"/>
  <c r="AM582" i="7" s="1"/>
  <c r="AL675" i="7"/>
  <c r="AM181" i="7" l="1"/>
  <c r="AM54" i="7"/>
  <c r="AM145" i="7"/>
  <c r="AN579" i="7"/>
  <c r="AN582" i="7" s="1"/>
  <c r="AM675" i="7"/>
  <c r="AN181" i="7" l="1"/>
  <c r="AN54" i="7"/>
  <c r="AN145" i="7"/>
  <c r="AO579" i="7"/>
  <c r="AO582" i="7" s="1"/>
  <c r="AN675" i="7"/>
  <c r="AO181" i="7" l="1"/>
  <c r="AO54" i="7"/>
  <c r="AO145" i="7"/>
  <c r="AP579" i="7"/>
  <c r="AP582" i="7" s="1"/>
  <c r="AP675" i="7" s="1"/>
  <c r="AO675" i="7"/>
  <c r="AP145" i="7" l="1"/>
  <c r="AP181" i="7"/>
  <c r="AP54" i="7"/>
  <c r="L569" i="7" l="1"/>
  <c r="H43" i="7" l="1"/>
  <c r="AF43" i="7"/>
  <c r="AF47" i="7" s="1"/>
  <c r="AF56" i="7" s="1"/>
  <c r="AF92" i="7" s="1"/>
  <c r="AF97" i="7" s="1"/>
  <c r="AN43" i="7"/>
  <c r="AC43" i="7"/>
  <c r="AC47" i="7" s="1"/>
  <c r="AC56" i="7" s="1"/>
  <c r="AC92" i="7" s="1"/>
  <c r="AC97" i="7" s="1"/>
  <c r="AP43" i="7"/>
  <c r="AH43" i="7"/>
  <c r="H549" i="7" l="1"/>
  <c r="H551" i="7" s="1"/>
  <c r="H553" i="7" s="1"/>
  <c r="AC144" i="7"/>
  <c r="Q43" i="7"/>
  <c r="H144" i="7"/>
  <c r="H47" i="7"/>
  <c r="H180" i="7"/>
  <c r="AC180" i="7"/>
  <c r="G43" i="7"/>
  <c r="AF180" i="7"/>
  <c r="AF144" i="7"/>
  <c r="L43" i="7"/>
  <c r="AO43" i="7"/>
  <c r="AM43" i="7"/>
  <c r="AI43" i="7"/>
  <c r="C43" i="7"/>
  <c r="C549" i="7" s="1"/>
  <c r="C551" i="7" s="1"/>
  <c r="C553" i="7" s="1"/>
  <c r="AC98" i="7"/>
  <c r="AC105" i="7"/>
  <c r="AC106" i="7" s="1"/>
  <c r="AF105" i="7"/>
  <c r="AF106" i="7" s="1"/>
  <c r="AF98" i="7"/>
  <c r="AN144" i="7"/>
  <c r="AN180" i="7"/>
  <c r="AN47" i="7"/>
  <c r="AN56" i="7" s="1"/>
  <c r="AN92" i="7" s="1"/>
  <c r="AN97" i="7" s="1"/>
  <c r="AP180" i="7"/>
  <c r="AP47" i="7"/>
  <c r="AP56" i="7" s="1"/>
  <c r="AP92" i="7" s="1"/>
  <c r="AP97" i="7" s="1"/>
  <c r="AP144" i="7"/>
  <c r="AB43" i="7"/>
  <c r="AD43" i="7"/>
  <c r="E43" i="7"/>
  <c r="AK43" i="7"/>
  <c r="U43" i="7"/>
  <c r="U549" i="7" s="1"/>
  <c r="U551" i="7" s="1"/>
  <c r="U553" i="7" s="1"/>
  <c r="AJ43" i="7"/>
  <c r="J43" i="7"/>
  <c r="AG43" i="7"/>
  <c r="R43" i="7"/>
  <c r="AE43" i="7"/>
  <c r="AH180" i="7"/>
  <c r="AH144" i="7"/>
  <c r="AH47" i="7"/>
  <c r="AH56" i="7" s="1"/>
  <c r="AH92" i="7" s="1"/>
  <c r="AH97" i="7" s="1"/>
  <c r="N43" i="7"/>
  <c r="T43" i="7"/>
  <c r="AL43" i="7"/>
  <c r="T570" i="7" l="1"/>
  <c r="T549" i="7"/>
  <c r="T551" i="7" s="1"/>
  <c r="T553" i="7" s="1"/>
  <c r="Q549" i="7"/>
  <c r="Q551" i="7" s="1"/>
  <c r="Q553" i="7" s="1"/>
  <c r="R549" i="7"/>
  <c r="R551" i="7" s="1"/>
  <c r="R553" i="7" s="1"/>
  <c r="AA43" i="7"/>
  <c r="AA180" i="7" s="1"/>
  <c r="M43" i="7"/>
  <c r="M144" i="7" s="1"/>
  <c r="F43" i="7"/>
  <c r="D43" i="7"/>
  <c r="K43" i="7"/>
  <c r="T47" i="7"/>
  <c r="T180" i="7"/>
  <c r="T144" i="7"/>
  <c r="AH98" i="7"/>
  <c r="AH105" i="7"/>
  <c r="AH106" i="7" s="1"/>
  <c r="R144" i="7"/>
  <c r="R47" i="7"/>
  <c r="R180" i="7"/>
  <c r="P43" i="7"/>
  <c r="J549" i="7"/>
  <c r="J551" i="7" s="1"/>
  <c r="J553" i="7" s="1"/>
  <c r="J47" i="7"/>
  <c r="J180" i="7"/>
  <c r="J144" i="7"/>
  <c r="O43" i="7"/>
  <c r="S43" i="7"/>
  <c r="AJ47" i="7"/>
  <c r="AJ56" i="7" s="1"/>
  <c r="AJ92" i="7" s="1"/>
  <c r="AJ97" i="7" s="1"/>
  <c r="AJ144" i="7"/>
  <c r="AJ180" i="7"/>
  <c r="AK144" i="7"/>
  <c r="AK47" i="7"/>
  <c r="AK56" i="7" s="1"/>
  <c r="AK92" i="7" s="1"/>
  <c r="AK97" i="7" s="1"/>
  <c r="AK180" i="7"/>
  <c r="E144" i="7"/>
  <c r="E47" i="7"/>
  <c r="E180" i="7"/>
  <c r="E549" i="7"/>
  <c r="E551" i="7" s="1"/>
  <c r="E553" i="7" s="1"/>
  <c r="AP98" i="7"/>
  <c r="AP105" i="7"/>
  <c r="AP106" i="7" s="1"/>
  <c r="G47" i="7"/>
  <c r="G180" i="7"/>
  <c r="G144" i="7"/>
  <c r="G549" i="7"/>
  <c r="G551" i="7" s="1"/>
  <c r="G553" i="7" s="1"/>
  <c r="AN98" i="7"/>
  <c r="AN105" i="7"/>
  <c r="AN106" i="7" s="1"/>
  <c r="C47" i="7"/>
  <c r="C144" i="7"/>
  <c r="C180" i="7"/>
  <c r="Z43" i="7"/>
  <c r="AI47" i="7"/>
  <c r="AI56" i="7" s="1"/>
  <c r="AI92" i="7" s="1"/>
  <c r="AI97" i="7" s="1"/>
  <c r="AI180" i="7"/>
  <c r="AI144" i="7"/>
  <c r="X43" i="7"/>
  <c r="Y43" i="7"/>
  <c r="AM47" i="7"/>
  <c r="AM56" i="7" s="1"/>
  <c r="AM92" i="7" s="1"/>
  <c r="AM97" i="7" s="1"/>
  <c r="AM144" i="7"/>
  <c r="AM180" i="7"/>
  <c r="AO47" i="7"/>
  <c r="AO56" i="7" s="1"/>
  <c r="AO92" i="7" s="1"/>
  <c r="AO97" i="7" s="1"/>
  <c r="AO144" i="7"/>
  <c r="AO180" i="7"/>
  <c r="L549" i="7"/>
  <c r="L551" i="7" s="1"/>
  <c r="L553" i="7" s="1"/>
  <c r="L144" i="7"/>
  <c r="L180" i="7"/>
  <c r="L47" i="7"/>
  <c r="Q47" i="7"/>
  <c r="Q144" i="7"/>
  <c r="Q180" i="7"/>
  <c r="V43" i="7"/>
  <c r="V549" i="7" s="1"/>
  <c r="V551" i="7" s="1"/>
  <c r="V553" i="7" s="1"/>
  <c r="AL180" i="7"/>
  <c r="AL144" i="7"/>
  <c r="AL47" i="7"/>
  <c r="AL56" i="7" s="1"/>
  <c r="AL92" i="7" s="1"/>
  <c r="AL97" i="7" s="1"/>
  <c r="N144" i="7"/>
  <c r="N180" i="7"/>
  <c r="N47" i="7"/>
  <c r="N549" i="7"/>
  <c r="N551" i="7" s="1"/>
  <c r="N553" i="7" s="1"/>
  <c r="AE144" i="7"/>
  <c r="AE47" i="7"/>
  <c r="AE56" i="7" s="1"/>
  <c r="AE92" i="7" s="1"/>
  <c r="AE97" i="7" s="1"/>
  <c r="AE180" i="7"/>
  <c r="W43" i="7"/>
  <c r="AG180" i="7"/>
  <c r="AG47" i="7"/>
  <c r="AG56" i="7" s="1"/>
  <c r="AG92" i="7" s="1"/>
  <c r="AG97" i="7" s="1"/>
  <c r="AG144" i="7"/>
  <c r="U144" i="7"/>
  <c r="U47" i="7"/>
  <c r="U180" i="7"/>
  <c r="AD47" i="7"/>
  <c r="AD56" i="7" s="1"/>
  <c r="AD92" i="7" s="1"/>
  <c r="AD97" i="7" s="1"/>
  <c r="AD180" i="7"/>
  <c r="AD144" i="7"/>
  <c r="AB144" i="7"/>
  <c r="AB47" i="7"/>
  <c r="AB56" i="7" s="1"/>
  <c r="AB92" i="7" s="1"/>
  <c r="AB97" i="7" s="1"/>
  <c r="AB180" i="7"/>
  <c r="I43" i="7"/>
  <c r="T675" i="7" l="1"/>
  <c r="U676" i="7" s="1"/>
  <c r="U567" i="7"/>
  <c r="U570" i="7"/>
  <c r="P549" i="7"/>
  <c r="P551" i="7" s="1"/>
  <c r="P553" i="7" s="1"/>
  <c r="S549" i="7"/>
  <c r="S551" i="7" s="1"/>
  <c r="S553" i="7" s="1"/>
  <c r="AA144" i="7"/>
  <c r="AA47" i="7"/>
  <c r="AA56" i="7" s="1"/>
  <c r="AA92" i="7" s="1"/>
  <c r="AA97" i="7" s="1"/>
  <c r="AA105" i="7" s="1"/>
  <c r="AA106" i="7" s="1"/>
  <c r="M180" i="7"/>
  <c r="M47" i="7"/>
  <c r="D144" i="7"/>
  <c r="M549" i="7"/>
  <c r="M551" i="7" s="1"/>
  <c r="M553" i="7" s="1"/>
  <c r="D47" i="7"/>
  <c r="F549" i="7"/>
  <c r="F551" i="7" s="1"/>
  <c r="F553" i="7" s="1"/>
  <c r="F180" i="7"/>
  <c r="F144" i="7"/>
  <c r="F47" i="7"/>
  <c r="D549" i="7"/>
  <c r="D551" i="7" s="1"/>
  <c r="D553" i="7" s="1"/>
  <c r="D180" i="7"/>
  <c r="K180" i="7"/>
  <c r="K144" i="7"/>
  <c r="K549" i="7"/>
  <c r="K551" i="7" s="1"/>
  <c r="K553" i="7" s="1"/>
  <c r="K47" i="7"/>
  <c r="AG98" i="7"/>
  <c r="AG105" i="7"/>
  <c r="AG106" i="7" s="1"/>
  <c r="W180" i="7"/>
  <c r="W144" i="7"/>
  <c r="W47" i="7"/>
  <c r="W56" i="7" s="1"/>
  <c r="W92" i="7" s="1"/>
  <c r="W97" i="7" s="1"/>
  <c r="AL98" i="7"/>
  <c r="AL105" i="7"/>
  <c r="AL106" i="7" s="1"/>
  <c r="AM105" i="7"/>
  <c r="AM106" i="7" s="1"/>
  <c r="AM98" i="7"/>
  <c r="Y144" i="7"/>
  <c r="Y47" i="7"/>
  <c r="Y56" i="7" s="1"/>
  <c r="Y92" i="7" s="1"/>
  <c r="Y97" i="7" s="1"/>
  <c r="Y180" i="7"/>
  <c r="Z180" i="7"/>
  <c r="Z144" i="7"/>
  <c r="Z47" i="7"/>
  <c r="Z56" i="7" s="1"/>
  <c r="Z92" i="7" s="1"/>
  <c r="Z97" i="7" s="1"/>
  <c r="S144" i="7"/>
  <c r="S180" i="7"/>
  <c r="S47" i="7"/>
  <c r="O144" i="7"/>
  <c r="O549" i="7"/>
  <c r="O551" i="7" s="1"/>
  <c r="O553" i="7" s="1"/>
  <c r="O180" i="7"/>
  <c r="O47" i="7"/>
  <c r="I47" i="7"/>
  <c r="I180" i="7"/>
  <c r="I144" i="7"/>
  <c r="I549" i="7"/>
  <c r="I551" i="7" s="1"/>
  <c r="I553" i="7" s="1"/>
  <c r="AB98" i="7"/>
  <c r="AB105" i="7"/>
  <c r="AB106" i="7" s="1"/>
  <c r="AD98" i="7"/>
  <c r="AD105" i="7"/>
  <c r="AD106" i="7" s="1"/>
  <c r="AE98" i="7"/>
  <c r="AE105" i="7"/>
  <c r="AE106" i="7" s="1"/>
  <c r="V47" i="7"/>
  <c r="V180" i="7"/>
  <c r="V144" i="7"/>
  <c r="AO98" i="7"/>
  <c r="AO105" i="7"/>
  <c r="AO106" i="7" s="1"/>
  <c r="X144" i="7"/>
  <c r="X47" i="7"/>
  <c r="X56" i="7" s="1"/>
  <c r="X92" i="7" s="1"/>
  <c r="X97" i="7" s="1"/>
  <c r="X180" i="7"/>
  <c r="AI105" i="7"/>
  <c r="AI106" i="7" s="1"/>
  <c r="AI98" i="7"/>
  <c r="AK98" i="7"/>
  <c r="AK105" i="7"/>
  <c r="AK106" i="7" s="1"/>
  <c r="AJ98" i="7"/>
  <c r="AJ105" i="7"/>
  <c r="AJ106" i="7" s="1"/>
  <c r="P47" i="7"/>
  <c r="P180" i="7"/>
  <c r="P144" i="7"/>
  <c r="U675" i="7" l="1"/>
  <c r="V676" i="7" s="1"/>
  <c r="V567" i="7"/>
  <c r="V569" i="7" s="1"/>
  <c r="V69" i="7" s="1"/>
  <c r="V74" i="7" s="1"/>
  <c r="V80" i="7" s="1"/>
  <c r="U568" i="7"/>
  <c r="U69" i="7" s="1"/>
  <c r="U74" i="7" s="1"/>
  <c r="U80" i="7" s="1"/>
  <c r="U54" i="7"/>
  <c r="U145" i="7"/>
  <c r="U181" i="7"/>
  <c r="AA98" i="7"/>
  <c r="X98" i="7"/>
  <c r="X105" i="7"/>
  <c r="X106" i="7" s="1"/>
  <c r="Z98" i="7"/>
  <c r="Z105" i="7"/>
  <c r="Z106" i="7" s="1"/>
  <c r="Y105" i="7"/>
  <c r="Y106" i="7" s="1"/>
  <c r="Y98" i="7"/>
  <c r="W98" i="7"/>
  <c r="W105" i="7"/>
  <c r="W106" i="7" s="1"/>
  <c r="V181" i="7" l="1"/>
  <c r="V145" i="7"/>
  <c r="V54" i="7"/>
  <c r="O569" i="7" l="1"/>
  <c r="T568" i="7" l="1"/>
  <c r="U182" i="7" l="1"/>
  <c r="U55" i="7"/>
  <c r="U56" i="7" s="1"/>
  <c r="U146" i="7"/>
  <c r="U89" i="7" l="1"/>
  <c r="U90" i="7" s="1"/>
  <c r="U92" i="7" s="1"/>
  <c r="U97" i="7" s="1"/>
  <c r="AN147" i="7"/>
  <c r="AN148" i="7" s="1"/>
  <c r="AN176" i="7" s="1"/>
  <c r="AN177" i="7" s="1"/>
  <c r="AP147" i="7"/>
  <c r="AP148" i="7" s="1"/>
  <c r="AP176" i="7" s="1"/>
  <c r="AP177" i="7" s="1"/>
  <c r="AL147" i="7"/>
  <c r="AL148" i="7" s="1"/>
  <c r="AL176" i="7" s="1"/>
  <c r="AL177" i="7" s="1"/>
  <c r="AH147" i="7"/>
  <c r="AH148" i="7" s="1"/>
  <c r="AH176" i="7" s="1"/>
  <c r="AH177" i="7" s="1"/>
  <c r="AO147" i="7"/>
  <c r="AO148" i="7" s="1"/>
  <c r="AO176" i="7" s="1"/>
  <c r="AO177" i="7" s="1"/>
  <c r="AK147" i="7"/>
  <c r="AK148" i="7" s="1"/>
  <c r="AK176" i="7" s="1"/>
  <c r="AK177" i="7" s="1"/>
  <c r="AG147" i="7"/>
  <c r="AG148" i="7" s="1"/>
  <c r="AG176" i="7" s="1"/>
  <c r="AG177" i="7" s="1"/>
  <c r="AJ147" i="7"/>
  <c r="AJ148" i="7" s="1"/>
  <c r="AJ176" i="7" s="1"/>
  <c r="AJ177" i="7" s="1"/>
  <c r="AM147" i="7"/>
  <c r="AM148" i="7" s="1"/>
  <c r="AM176" i="7" s="1"/>
  <c r="AM177" i="7" s="1"/>
  <c r="AI147" i="7"/>
  <c r="AI148" i="7" s="1"/>
  <c r="AI176" i="7" s="1"/>
  <c r="AI177" i="7" s="1"/>
  <c r="U105" i="7" l="1"/>
  <c r="U106" i="7" s="1"/>
  <c r="U98" i="7"/>
  <c r="AG184" i="7"/>
  <c r="AG116" i="7"/>
  <c r="AH184" i="7"/>
  <c r="AH116" i="7"/>
  <c r="AK184" i="7"/>
  <c r="AK116" i="7"/>
  <c r="AL116" i="7"/>
  <c r="AL184" i="7"/>
  <c r="AI184" i="7"/>
  <c r="AI116" i="7"/>
  <c r="AJ184" i="7"/>
  <c r="AJ116" i="7"/>
  <c r="AO184" i="7"/>
  <c r="AO116" i="7"/>
  <c r="AP184" i="7"/>
  <c r="AP116" i="7"/>
  <c r="AM184" i="7"/>
  <c r="AM116" i="7"/>
  <c r="AN184" i="7"/>
  <c r="AN116" i="7"/>
  <c r="AK183" i="7"/>
  <c r="AJ183" i="7"/>
  <c r="AG183" i="7"/>
  <c r="AI183" i="7"/>
  <c r="AL183" i="7"/>
  <c r="AO183" i="7"/>
  <c r="AH183" i="7"/>
  <c r="AN183" i="7"/>
  <c r="AP183" i="7"/>
  <c r="AM183" i="7"/>
  <c r="V55" i="7" l="1"/>
  <c r="V56" i="7" s="1"/>
  <c r="V182" i="7"/>
  <c r="V146" i="7"/>
  <c r="AG187" i="7"/>
  <c r="AG215" i="7" s="1"/>
  <c r="AG216" i="7" s="1"/>
  <c r="AG130" i="7" s="1"/>
  <c r="AN187" i="7"/>
  <c r="AN215" i="7" s="1"/>
  <c r="AN216" i="7" s="1"/>
  <c r="AN130" i="7" s="1"/>
  <c r="AL187" i="7"/>
  <c r="AL215" i="7" s="1"/>
  <c r="AL216" i="7" s="1"/>
  <c r="AL130" i="7" s="1"/>
  <c r="AM187" i="7"/>
  <c r="AM215" i="7" s="1"/>
  <c r="AM216" i="7" s="1"/>
  <c r="AM130" i="7" s="1"/>
  <c r="AP187" i="7"/>
  <c r="AP215" i="7" s="1"/>
  <c r="AP216" i="7" s="1"/>
  <c r="AP130" i="7" s="1"/>
  <c r="AJ187" i="7"/>
  <c r="AJ215" i="7" s="1"/>
  <c r="AJ216" i="7" s="1"/>
  <c r="AJ130" i="7" s="1"/>
  <c r="AO187" i="7"/>
  <c r="AO215" i="7" s="1"/>
  <c r="AO216" i="7" s="1"/>
  <c r="AO130" i="7" s="1"/>
  <c r="AI187" i="7"/>
  <c r="AI215" i="7" s="1"/>
  <c r="AI216" i="7" s="1"/>
  <c r="AI130" i="7" s="1"/>
  <c r="AK187" i="7"/>
  <c r="AK215" i="7" s="1"/>
  <c r="AK216" i="7" s="1"/>
  <c r="AK130" i="7" s="1"/>
  <c r="AH187" i="7"/>
  <c r="AH215" i="7" s="1"/>
  <c r="AH216" i="7" s="1"/>
  <c r="AH130" i="7" s="1"/>
  <c r="V89" i="7" l="1"/>
  <c r="V90" i="7" s="1"/>
  <c r="V92" i="7" s="1"/>
  <c r="V97" i="7" s="1"/>
  <c r="AI117" i="7"/>
  <c r="AI118" i="7" s="1"/>
  <c r="AI119" i="7" s="1"/>
  <c r="AP117" i="7"/>
  <c r="AP118" i="7" s="1"/>
  <c r="AP119" i="7" s="1"/>
  <c r="AL117" i="7"/>
  <c r="AL118" i="7" s="1"/>
  <c r="AL119" i="7" s="1"/>
  <c r="AO117" i="7"/>
  <c r="AO118" i="7" s="1"/>
  <c r="AO119" i="7" s="1"/>
  <c r="AM117" i="7"/>
  <c r="AM118" i="7" s="1"/>
  <c r="AM119" i="7" s="1"/>
  <c r="AN117" i="7"/>
  <c r="AN118" i="7" s="1"/>
  <c r="AN119" i="7" s="1"/>
  <c r="AH117" i="7"/>
  <c r="AH118" i="7" s="1"/>
  <c r="AH119" i="7" s="1"/>
  <c r="AG117" i="7"/>
  <c r="AG118" i="7" s="1"/>
  <c r="AG119" i="7" s="1"/>
  <c r="AK117" i="7"/>
  <c r="AK118" i="7" s="1"/>
  <c r="AK119" i="7" s="1"/>
  <c r="AJ117" i="7"/>
  <c r="AJ118" i="7" s="1"/>
  <c r="AJ119" i="7" s="1"/>
  <c r="V98" i="7" l="1"/>
  <c r="V105" i="7"/>
  <c r="V106" i="7" s="1"/>
  <c r="M358" i="7" l="1"/>
  <c r="C267" i="7"/>
  <c r="B267" i="7" s="1"/>
  <c r="M223" i="7"/>
  <c r="M227" i="7"/>
  <c r="M226" i="7"/>
  <c r="M224" i="7"/>
  <c r="M361" i="7" l="1"/>
  <c r="M228" i="7"/>
  <c r="B228" i="7" l="1"/>
  <c r="AD147" i="7"/>
  <c r="AD148" i="7" s="1"/>
  <c r="AD176" i="7" s="1"/>
  <c r="AD177" i="7" s="1"/>
  <c r="AD183" i="7"/>
  <c r="AB147" i="7"/>
  <c r="AB148" i="7" s="1"/>
  <c r="AB176" i="7" s="1"/>
  <c r="AB177" i="7" s="1"/>
  <c r="AB183" i="7"/>
  <c r="AF147" i="7"/>
  <c r="AF148" i="7" s="1"/>
  <c r="AF176" i="7" s="1"/>
  <c r="AF177" i="7" s="1"/>
  <c r="AF183" i="7"/>
  <c r="AC147" i="7"/>
  <c r="AC148" i="7" s="1"/>
  <c r="AC176" i="7" s="1"/>
  <c r="AC177" i="7" s="1"/>
  <c r="AC183" i="7"/>
  <c r="AE147" i="7"/>
  <c r="AE148" i="7" s="1"/>
  <c r="AE176" i="7" s="1"/>
  <c r="AE177" i="7" s="1"/>
  <c r="AE183" i="7"/>
  <c r="AD116" i="7" l="1"/>
  <c r="AD184" i="7"/>
  <c r="AD187" i="7" s="1"/>
  <c r="AD215" i="7" s="1"/>
  <c r="AD216" i="7" s="1"/>
  <c r="AD117" i="7" s="1"/>
  <c r="AB184" i="7"/>
  <c r="AB187" i="7" s="1"/>
  <c r="AB215" i="7" s="1"/>
  <c r="AB216" i="7" s="1"/>
  <c r="AB117" i="7" s="1"/>
  <c r="AB116" i="7"/>
  <c r="AE116" i="7"/>
  <c r="AE184" i="7"/>
  <c r="AE187" i="7" s="1"/>
  <c r="AE215" i="7" s="1"/>
  <c r="AE216" i="7" s="1"/>
  <c r="AE117" i="7" s="1"/>
  <c r="AF184" i="7"/>
  <c r="AF187" i="7" s="1"/>
  <c r="AF215" i="7" s="1"/>
  <c r="AF216" i="7" s="1"/>
  <c r="AF117" i="7" s="1"/>
  <c r="AF116" i="7"/>
  <c r="AC116" i="7"/>
  <c r="AC184" i="7"/>
  <c r="AC187" i="7" s="1"/>
  <c r="AC215" i="7" s="1"/>
  <c r="AC216" i="7" s="1"/>
  <c r="AC117" i="7" s="1"/>
  <c r="AE130" i="7" l="1"/>
  <c r="AE118" i="7"/>
  <c r="AE119" i="7" s="1"/>
  <c r="AF118" i="7"/>
  <c r="AF119" i="7" s="1"/>
  <c r="AC130" i="7"/>
  <c r="AF130" i="7"/>
  <c r="AB130" i="7"/>
  <c r="AD118" i="7"/>
  <c r="AD119" i="7" s="1"/>
  <c r="AC118" i="7"/>
  <c r="AC119" i="7" s="1"/>
  <c r="AB118" i="7"/>
  <c r="AB119" i="7" s="1"/>
  <c r="AD130" i="7"/>
  <c r="F16" i="1"/>
  <c r="B557" i="7"/>
  <c r="H561" i="7" s="1"/>
  <c r="H563" i="7" l="1"/>
  <c r="K561" i="7"/>
  <c r="S561" i="7"/>
  <c r="J561" i="7"/>
  <c r="D561" i="7"/>
  <c r="F561" i="7"/>
  <c r="T561" i="7"/>
  <c r="N561" i="7"/>
  <c r="L561" i="7"/>
  <c r="M561" i="7"/>
  <c r="R561" i="7"/>
  <c r="Q561" i="7"/>
  <c r="G561" i="7"/>
  <c r="C561" i="7"/>
  <c r="O561" i="7"/>
  <c r="I561" i="7"/>
  <c r="P561" i="7"/>
  <c r="E561" i="7"/>
  <c r="H556" i="7" l="1"/>
  <c r="H560" i="7"/>
  <c r="H543" i="7" s="1"/>
  <c r="G570" i="7" s="1"/>
  <c r="G563" i="7"/>
  <c r="L563" i="7"/>
  <c r="F563" i="7"/>
  <c r="S563" i="7"/>
  <c r="I563" i="7"/>
  <c r="N563" i="7"/>
  <c r="D563" i="7"/>
  <c r="K563" i="7"/>
  <c r="P563" i="7"/>
  <c r="Q563" i="7"/>
  <c r="O563" i="7"/>
  <c r="R563" i="7"/>
  <c r="T563" i="7"/>
  <c r="E563" i="7"/>
  <c r="C563" i="7"/>
  <c r="C560" i="7" s="1"/>
  <c r="C543" i="7" s="1"/>
  <c r="M563" i="7"/>
  <c r="J563" i="7"/>
  <c r="M556" i="7" l="1"/>
  <c r="M560" i="7"/>
  <c r="M543" i="7" s="1"/>
  <c r="L570" i="7" s="1"/>
  <c r="E556" i="7"/>
  <c r="E560" i="7"/>
  <c r="E543" i="7" s="1"/>
  <c r="D570" i="7" s="1"/>
  <c r="P556" i="7"/>
  <c r="P560" i="7"/>
  <c r="P543" i="7" s="1"/>
  <c r="O570" i="7" s="1"/>
  <c r="I556" i="7"/>
  <c r="I560" i="7"/>
  <c r="I543" i="7" s="1"/>
  <c r="H570" i="7" s="1"/>
  <c r="T556" i="7"/>
  <c r="T560" i="7"/>
  <c r="T543" i="7" s="1"/>
  <c r="S570" i="7" s="1"/>
  <c r="O556" i="7"/>
  <c r="O560" i="7"/>
  <c r="O543" i="7" s="1"/>
  <c r="N570" i="7" s="1"/>
  <c r="D556" i="7"/>
  <c r="D560" i="7"/>
  <c r="D543" i="7" s="1"/>
  <c r="C570" i="7" s="1"/>
  <c r="F556" i="7"/>
  <c r="F560" i="7"/>
  <c r="F543" i="7" s="1"/>
  <c r="E570" i="7" s="1"/>
  <c r="G556" i="7"/>
  <c r="G560" i="7"/>
  <c r="G543" i="7" s="1"/>
  <c r="F570" i="7" s="1"/>
  <c r="J556" i="7"/>
  <c r="J560" i="7"/>
  <c r="J543" i="7" s="1"/>
  <c r="R556" i="7"/>
  <c r="R560" i="7"/>
  <c r="R543" i="7" s="1"/>
  <c r="Q570" i="7" s="1"/>
  <c r="Q556" i="7"/>
  <c r="Q560" i="7"/>
  <c r="Q543" i="7" s="1"/>
  <c r="P570" i="7" s="1"/>
  <c r="K556" i="7"/>
  <c r="K560" i="7"/>
  <c r="K543" i="7" s="1"/>
  <c r="J570" i="7" s="1"/>
  <c r="N556" i="7"/>
  <c r="N560" i="7"/>
  <c r="N543" i="7" s="1"/>
  <c r="M570" i="7" s="1"/>
  <c r="S556" i="7"/>
  <c r="S560" i="7"/>
  <c r="S543" i="7" s="1"/>
  <c r="R570" i="7" s="1"/>
  <c r="L556" i="7"/>
  <c r="L560" i="7"/>
  <c r="L543" i="7" s="1"/>
  <c r="K570" i="7" s="1"/>
  <c r="B563" i="7"/>
  <c r="F21" i="1" s="1"/>
  <c r="C556" i="7"/>
  <c r="B570" i="7"/>
  <c r="I570" i="7"/>
  <c r="H567" i="7"/>
  <c r="G675" i="7"/>
  <c r="H676" i="7" s="1"/>
  <c r="B556" i="7" l="1"/>
  <c r="P567" i="7"/>
  <c r="P568" i="7" s="1"/>
  <c r="P69" i="7" s="1"/>
  <c r="P74" i="7" s="1"/>
  <c r="P80" i="7" s="1"/>
  <c r="O675" i="7"/>
  <c r="P676" i="7" s="1"/>
  <c r="E567" i="7"/>
  <c r="E568" i="7" s="1"/>
  <c r="E69" i="7" s="1"/>
  <c r="E74" i="7" s="1"/>
  <c r="E80" i="7" s="1"/>
  <c r="D675" i="7"/>
  <c r="E676" i="7" s="1"/>
  <c r="G567" i="7"/>
  <c r="G568" i="7" s="1"/>
  <c r="G69" i="7" s="1"/>
  <c r="G74" i="7" s="1"/>
  <c r="G80" i="7" s="1"/>
  <c r="F675" i="7"/>
  <c r="G676" i="7" s="1"/>
  <c r="D567" i="7"/>
  <c r="D568" i="7" s="1"/>
  <c r="D69" i="7" s="1"/>
  <c r="D74" i="7" s="1"/>
  <c r="D80" i="7" s="1"/>
  <c r="C675" i="7"/>
  <c r="D676" i="7" s="1"/>
  <c r="T567" i="7"/>
  <c r="T569" i="7" s="1"/>
  <c r="T69" i="7" s="1"/>
  <c r="T74" i="7" s="1"/>
  <c r="T80" i="7" s="1"/>
  <c r="S675" i="7"/>
  <c r="T676" i="7" s="1"/>
  <c r="J567" i="7"/>
  <c r="J568" i="7" s="1"/>
  <c r="J69" i="7" s="1"/>
  <c r="J74" i="7" s="1"/>
  <c r="J80" i="7" s="1"/>
  <c r="I675" i="7"/>
  <c r="J676" i="7" s="1"/>
  <c r="I567" i="7"/>
  <c r="I568" i="7" s="1"/>
  <c r="I69" i="7" s="1"/>
  <c r="I74" i="7" s="1"/>
  <c r="I80" i="7" s="1"/>
  <c r="H568" i="7"/>
  <c r="H69" i="7" s="1"/>
  <c r="H74" i="7" s="1"/>
  <c r="H80" i="7" s="1"/>
  <c r="H675" i="7"/>
  <c r="I676" i="7" s="1"/>
  <c r="L567" i="7"/>
  <c r="L568" i="7" s="1"/>
  <c r="L69" i="7" s="1"/>
  <c r="L74" i="7" s="1"/>
  <c r="L80" i="7" s="1"/>
  <c r="K675" i="7"/>
  <c r="L676" i="7" s="1"/>
  <c r="N567" i="7"/>
  <c r="N568" i="7" s="1"/>
  <c r="N69" i="7" s="1"/>
  <c r="N74" i="7" s="1"/>
  <c r="N80" i="7" s="1"/>
  <c r="M675" i="7"/>
  <c r="N676" i="7" s="1"/>
  <c r="Q567" i="7"/>
  <c r="Q568" i="7" s="1"/>
  <c r="Q69" i="7" s="1"/>
  <c r="Q74" i="7" s="1"/>
  <c r="Q80" i="7" s="1"/>
  <c r="P675" i="7"/>
  <c r="Q676" i="7" s="1"/>
  <c r="M567" i="7"/>
  <c r="M568" i="7" s="1"/>
  <c r="M69" i="7" s="1"/>
  <c r="M74" i="7" s="1"/>
  <c r="M80" i="7" s="1"/>
  <c r="L675" i="7"/>
  <c r="M676" i="7" s="1"/>
  <c r="F567" i="7"/>
  <c r="F568" i="7" s="1"/>
  <c r="F69" i="7" s="1"/>
  <c r="F74" i="7" s="1"/>
  <c r="F80" i="7" s="1"/>
  <c r="E675" i="7"/>
  <c r="F676" i="7" s="1"/>
  <c r="O567" i="7"/>
  <c r="O568" i="7" s="1"/>
  <c r="O69" i="7" s="1"/>
  <c r="O74" i="7" s="1"/>
  <c r="O80" i="7" s="1"/>
  <c r="N675" i="7"/>
  <c r="O676" i="7" s="1"/>
  <c r="C567" i="7"/>
  <c r="C568" i="7" s="1"/>
  <c r="C69" i="7" s="1"/>
  <c r="C74" i="7" s="1"/>
  <c r="C80" i="7" s="1"/>
  <c r="B675" i="7"/>
  <c r="C676" i="7" s="1"/>
  <c r="B568" i="7"/>
  <c r="B69" i="7" s="1"/>
  <c r="B74" i="7" s="1"/>
  <c r="B80" i="7" s="1"/>
  <c r="H181" i="7"/>
  <c r="H54" i="7"/>
  <c r="H145" i="7"/>
  <c r="S567" i="7"/>
  <c r="S568" i="7" s="1"/>
  <c r="S69" i="7" s="1"/>
  <c r="S74" i="7" s="1"/>
  <c r="S80" i="7" s="1"/>
  <c r="R675" i="7"/>
  <c r="S676" i="7" s="1"/>
  <c r="K567" i="7"/>
  <c r="K568" i="7" s="1"/>
  <c r="K69" i="7" s="1"/>
  <c r="K74" i="7" s="1"/>
  <c r="K80" i="7" s="1"/>
  <c r="J675" i="7"/>
  <c r="K676" i="7" s="1"/>
  <c r="R567" i="7"/>
  <c r="R568" i="7" s="1"/>
  <c r="R69" i="7" s="1"/>
  <c r="R74" i="7" s="1"/>
  <c r="R80" i="7" s="1"/>
  <c r="Q675" i="7"/>
  <c r="R676" i="7" s="1"/>
  <c r="B86" i="7" l="1"/>
  <c r="B87" i="7" s="1"/>
  <c r="B546" i="7"/>
  <c r="B88" i="7" s="1"/>
  <c r="M145" i="7"/>
  <c r="M54" i="7"/>
  <c r="M181" i="7"/>
  <c r="L181" i="7"/>
  <c r="L145" i="7"/>
  <c r="L54" i="7"/>
  <c r="D145" i="7"/>
  <c r="D54" i="7"/>
  <c r="D181" i="7"/>
  <c r="K54" i="7"/>
  <c r="K145" i="7"/>
  <c r="K181" i="7"/>
  <c r="S181" i="7"/>
  <c r="S145" i="7"/>
  <c r="S54" i="7"/>
  <c r="O145" i="7"/>
  <c r="O181" i="7"/>
  <c r="O54" i="7"/>
  <c r="F145" i="7"/>
  <c r="F181" i="7"/>
  <c r="F54" i="7"/>
  <c r="T145" i="7"/>
  <c r="T54" i="7"/>
  <c r="T181" i="7"/>
  <c r="C223" i="7"/>
  <c r="F223" i="7" s="1"/>
  <c r="C226" i="7"/>
  <c r="F226" i="7" s="1"/>
  <c r="C227" i="7"/>
  <c r="F227" i="7" s="1"/>
  <c r="C225" i="7"/>
  <c r="F225" i="7" s="1"/>
  <c r="C360" i="7"/>
  <c r="F360" i="7" s="1"/>
  <c r="C359" i="7"/>
  <c r="F359" i="7" s="1"/>
  <c r="C222" i="7"/>
  <c r="F17" i="1"/>
  <c r="C357" i="7"/>
  <c r="F357" i="7" s="1"/>
  <c r="C356" i="7"/>
  <c r="F356" i="7" s="1"/>
  <c r="C355" i="7"/>
  <c r="C224" i="7"/>
  <c r="F224" i="7" s="1"/>
  <c r="C358" i="7"/>
  <c r="F358" i="7" s="1"/>
  <c r="N181" i="7"/>
  <c r="N54" i="7"/>
  <c r="N145" i="7"/>
  <c r="P145" i="7"/>
  <c r="P181" i="7"/>
  <c r="P54" i="7"/>
  <c r="R145" i="7"/>
  <c r="R181" i="7"/>
  <c r="R54" i="7"/>
  <c r="C181" i="7"/>
  <c r="C54" i="7"/>
  <c r="C145" i="7"/>
  <c r="Q181" i="7"/>
  <c r="Q145" i="7"/>
  <c r="Q54" i="7"/>
  <c r="I145" i="7"/>
  <c r="I54" i="7"/>
  <c r="I181" i="7"/>
  <c r="J145" i="7"/>
  <c r="J54" i="7"/>
  <c r="J181" i="7"/>
  <c r="G181" i="7"/>
  <c r="G145" i="7"/>
  <c r="G54" i="7"/>
  <c r="E145" i="7"/>
  <c r="E181" i="7"/>
  <c r="E54" i="7"/>
  <c r="F18" i="1" l="1"/>
  <c r="F20" i="1" s="1"/>
  <c r="C544" i="7"/>
  <c r="C228" i="7"/>
  <c r="F222" i="7"/>
  <c r="C361" i="7"/>
  <c r="F355" i="7"/>
  <c r="F19" i="1"/>
  <c r="B96" i="7"/>
  <c r="B90" i="7"/>
  <c r="B92" i="7" s="1"/>
  <c r="B97" i="7" s="1"/>
  <c r="B105" i="7" s="1"/>
  <c r="C55" i="7" l="1"/>
  <c r="C56" i="7" s="1"/>
  <c r="C545" i="7"/>
  <c r="C146" i="7"/>
  <c r="C182" i="7"/>
  <c r="F228" i="7"/>
  <c r="G222" i="7"/>
  <c r="G228" i="7" s="1"/>
  <c r="G355" i="7"/>
  <c r="G361" i="7" s="1"/>
  <c r="F361" i="7"/>
  <c r="B98" i="7"/>
  <c r="B130" i="7"/>
  <c r="B104" i="7"/>
  <c r="B106" i="7" s="1"/>
  <c r="B119" i="7" s="1"/>
  <c r="C89" i="7" l="1"/>
  <c r="C90" i="7" s="1"/>
  <c r="C92" i="7" s="1"/>
  <c r="C97" i="7" s="1"/>
  <c r="C546" i="7"/>
  <c r="H359" i="7"/>
  <c r="K359" i="7" s="1"/>
  <c r="L359" i="7" s="1"/>
  <c r="H355" i="7"/>
  <c r="H356" i="7"/>
  <c r="K356" i="7" s="1"/>
  <c r="L356" i="7" s="1"/>
  <c r="H360" i="7"/>
  <c r="K360" i="7" s="1"/>
  <c r="L360" i="7" s="1"/>
  <c r="H358" i="7"/>
  <c r="K358" i="7" s="1"/>
  <c r="L358" i="7" s="1"/>
  <c r="H357" i="7"/>
  <c r="K357" i="7" s="1"/>
  <c r="L357" i="7" s="1"/>
  <c r="I361" i="7"/>
  <c r="B100" i="7"/>
  <c r="B123" i="7"/>
  <c r="H223" i="7"/>
  <c r="K223" i="7" s="1"/>
  <c r="L223" i="7" s="1"/>
  <c r="H225" i="7"/>
  <c r="K225" i="7" s="1"/>
  <c r="L225" i="7" s="1"/>
  <c r="H222" i="7"/>
  <c r="I228" i="7"/>
  <c r="H227" i="7"/>
  <c r="K227" i="7" s="1"/>
  <c r="L227" i="7" s="1"/>
  <c r="H224" i="7"/>
  <c r="K224" i="7" s="1"/>
  <c r="L224" i="7" s="1"/>
  <c r="H226" i="7"/>
  <c r="K226" i="7" s="1"/>
  <c r="L226" i="7" s="1"/>
  <c r="C105" i="7" l="1"/>
  <c r="C106" i="7" s="1"/>
  <c r="C98" i="7"/>
  <c r="D544" i="7"/>
  <c r="C108" i="7"/>
  <c r="I225" i="7"/>
  <c r="J225" i="7" s="1"/>
  <c r="I223" i="7"/>
  <c r="J223" i="7" s="1"/>
  <c r="I224" i="7"/>
  <c r="J224" i="7" s="1"/>
  <c r="I226" i="7"/>
  <c r="J226" i="7" s="1"/>
  <c r="I227" i="7"/>
  <c r="J227" i="7" s="1"/>
  <c r="I222" i="7"/>
  <c r="J222" i="7" s="1"/>
  <c r="B124" i="7"/>
  <c r="H361" i="7"/>
  <c r="K355" i="7"/>
  <c r="L355" i="7" s="1"/>
  <c r="H228" i="7"/>
  <c r="K222" i="7"/>
  <c r="L222" i="7" s="1"/>
  <c r="L228" i="7" s="1"/>
  <c r="I355" i="7"/>
  <c r="J355" i="7" s="1"/>
  <c r="C109" i="7"/>
  <c r="I360" i="7"/>
  <c r="J360" i="7" s="1"/>
  <c r="N360" i="7" s="1"/>
  <c r="O360" i="7" s="1"/>
  <c r="Q360" i="7" s="1"/>
  <c r="I356" i="7"/>
  <c r="J356" i="7" s="1"/>
  <c r="N356" i="7" s="1"/>
  <c r="O356" i="7" s="1"/>
  <c r="I357" i="7"/>
  <c r="J357" i="7" s="1"/>
  <c r="N224" i="7" s="1"/>
  <c r="O224" i="7" s="1"/>
  <c r="Q224" i="7" s="1"/>
  <c r="I359" i="7"/>
  <c r="J359" i="7" s="1"/>
  <c r="N359" i="7" s="1"/>
  <c r="O359" i="7" s="1"/>
  <c r="Q359" i="7" s="1"/>
  <c r="I358" i="7"/>
  <c r="J358" i="7" s="1"/>
  <c r="N358" i="7" s="1"/>
  <c r="O358" i="7" s="1"/>
  <c r="Q358" i="7" s="1"/>
  <c r="N223" i="7"/>
  <c r="O223" i="7" s="1"/>
  <c r="Q223" i="7" s="1"/>
  <c r="D55" i="7" l="1"/>
  <c r="D56" i="7" s="1"/>
  <c r="D545" i="7"/>
  <c r="D146" i="7"/>
  <c r="D182" i="7"/>
  <c r="C100" i="7"/>
  <c r="J228" i="7"/>
  <c r="N357" i="7"/>
  <c r="O357" i="7" s="1"/>
  <c r="Q357" i="7" s="1"/>
  <c r="AO396" i="7" s="1"/>
  <c r="AD263" i="7"/>
  <c r="Y263" i="7"/>
  <c r="T263" i="7"/>
  <c r="O263" i="7"/>
  <c r="C263" i="7"/>
  <c r="AC263" i="7"/>
  <c r="AE263" i="7"/>
  <c r="AM263" i="7"/>
  <c r="AN263" i="7"/>
  <c r="AO263" i="7"/>
  <c r="D263" i="7"/>
  <c r="S263" i="7"/>
  <c r="AG263" i="7"/>
  <c r="AK263" i="7"/>
  <c r="L263" i="7"/>
  <c r="AP263" i="7"/>
  <c r="AI263" i="7"/>
  <c r="N263" i="7"/>
  <c r="V263" i="7"/>
  <c r="F263" i="7"/>
  <c r="K263" i="7"/>
  <c r="U263" i="7"/>
  <c r="R263" i="7"/>
  <c r="Q263" i="7"/>
  <c r="AL263" i="7"/>
  <c r="E263" i="7"/>
  <c r="X263" i="7"/>
  <c r="W263" i="7"/>
  <c r="H263" i="7"/>
  <c r="AA263" i="7"/>
  <c r="AJ263" i="7"/>
  <c r="AF263" i="7"/>
  <c r="M263" i="7"/>
  <c r="AB263" i="7"/>
  <c r="P263" i="7"/>
  <c r="AH263" i="7"/>
  <c r="I263" i="7"/>
  <c r="Z263" i="7"/>
  <c r="J263" i="7"/>
  <c r="G263" i="7"/>
  <c r="I397" i="7"/>
  <c r="Y397" i="7"/>
  <c r="AL397" i="7"/>
  <c r="AH397" i="7"/>
  <c r="W397" i="7"/>
  <c r="X397" i="7"/>
  <c r="AM397" i="7"/>
  <c r="AG397" i="7"/>
  <c r="E397" i="7"/>
  <c r="F397" i="7"/>
  <c r="Z397" i="7"/>
  <c r="C397" i="7"/>
  <c r="D397" i="7"/>
  <c r="T397" i="7"/>
  <c r="Q397" i="7"/>
  <c r="V397" i="7"/>
  <c r="R397" i="7"/>
  <c r="O397" i="7"/>
  <c r="AJ397" i="7"/>
  <c r="AA397" i="7"/>
  <c r="AN397" i="7"/>
  <c r="N397" i="7"/>
  <c r="AF397" i="7"/>
  <c r="AO397" i="7"/>
  <c r="AB397" i="7"/>
  <c r="AE397" i="7"/>
  <c r="U397" i="7"/>
  <c r="AD397" i="7"/>
  <c r="AC397" i="7"/>
  <c r="S397" i="7"/>
  <c r="AP397" i="7"/>
  <c r="G397" i="7"/>
  <c r="H397" i="7"/>
  <c r="M397" i="7"/>
  <c r="K397" i="7"/>
  <c r="P397" i="7"/>
  <c r="AK397" i="7"/>
  <c r="J397" i="7"/>
  <c r="L397" i="7"/>
  <c r="AI397" i="7"/>
  <c r="O399" i="7"/>
  <c r="Q399" i="7"/>
  <c r="AK399" i="7"/>
  <c r="F399" i="7"/>
  <c r="W399" i="7"/>
  <c r="L399" i="7"/>
  <c r="T399" i="7"/>
  <c r="AO399" i="7"/>
  <c r="AM399" i="7"/>
  <c r="AP399" i="7"/>
  <c r="N399" i="7"/>
  <c r="D399" i="7"/>
  <c r="P399" i="7"/>
  <c r="AF399" i="7"/>
  <c r="AG399" i="7"/>
  <c r="M399" i="7"/>
  <c r="U399" i="7"/>
  <c r="G399" i="7"/>
  <c r="C399" i="7"/>
  <c r="E399" i="7"/>
  <c r="AN399" i="7"/>
  <c r="R399" i="7"/>
  <c r="AL399" i="7"/>
  <c r="AE399" i="7"/>
  <c r="K399" i="7"/>
  <c r="AC399" i="7"/>
  <c r="Z399" i="7"/>
  <c r="H399" i="7"/>
  <c r="Y399" i="7"/>
  <c r="I399" i="7"/>
  <c r="J399" i="7"/>
  <c r="AB399" i="7"/>
  <c r="S399" i="7"/>
  <c r="AA399" i="7"/>
  <c r="AJ399" i="7"/>
  <c r="AH399" i="7"/>
  <c r="V399" i="7"/>
  <c r="X399" i="7"/>
  <c r="AI399" i="7"/>
  <c r="AD399" i="7"/>
  <c r="D398" i="7"/>
  <c r="R398" i="7"/>
  <c r="T398" i="7"/>
  <c r="K398" i="7"/>
  <c r="J398" i="7"/>
  <c r="AA398" i="7"/>
  <c r="Z398" i="7"/>
  <c r="V398" i="7"/>
  <c r="AK398" i="7"/>
  <c r="U398" i="7"/>
  <c r="AI398" i="7"/>
  <c r="AP398" i="7"/>
  <c r="AO398" i="7"/>
  <c r="AG398" i="7"/>
  <c r="M398" i="7"/>
  <c r="C398" i="7"/>
  <c r="S398" i="7"/>
  <c r="AL398" i="7"/>
  <c r="AF398" i="7"/>
  <c r="W398" i="7"/>
  <c r="F398" i="7"/>
  <c r="AN398" i="7"/>
  <c r="AH398" i="7"/>
  <c r="P398" i="7"/>
  <c r="X398" i="7"/>
  <c r="L398" i="7"/>
  <c r="AM398" i="7"/>
  <c r="N398" i="7"/>
  <c r="G398" i="7"/>
  <c r="H398" i="7"/>
  <c r="AB398" i="7"/>
  <c r="AE398" i="7"/>
  <c r="Q398" i="7"/>
  <c r="I398" i="7"/>
  <c r="AJ398" i="7"/>
  <c r="O398" i="7"/>
  <c r="E398" i="7"/>
  <c r="AC398" i="7"/>
  <c r="AD398" i="7"/>
  <c r="Y398" i="7"/>
  <c r="N227" i="7"/>
  <c r="O227" i="7" s="1"/>
  <c r="Q227" i="7" s="1"/>
  <c r="N226" i="7"/>
  <c r="O226" i="7" s="1"/>
  <c r="Q226" i="7" s="1"/>
  <c r="N225" i="7"/>
  <c r="O225" i="7" s="1"/>
  <c r="Q225" i="7" s="1"/>
  <c r="S396" i="7"/>
  <c r="P356" i="7"/>
  <c r="Q356" i="7" s="1"/>
  <c r="J361" i="7"/>
  <c r="N355" i="7"/>
  <c r="L361" i="7"/>
  <c r="N222" i="7"/>
  <c r="AO262" i="7"/>
  <c r="M262" i="7"/>
  <c r="AL262" i="7"/>
  <c r="U262" i="7"/>
  <c r="AD262" i="7"/>
  <c r="AC262" i="7"/>
  <c r="W262" i="7"/>
  <c r="AJ262" i="7"/>
  <c r="I262" i="7"/>
  <c r="P262" i="7"/>
  <c r="T262" i="7"/>
  <c r="Y262" i="7"/>
  <c r="J262" i="7"/>
  <c r="AK262" i="7"/>
  <c r="AB262" i="7"/>
  <c r="AH262" i="7"/>
  <c r="S262" i="7"/>
  <c r="AP262" i="7"/>
  <c r="X262" i="7"/>
  <c r="AE262" i="7"/>
  <c r="O262" i="7"/>
  <c r="AA262" i="7"/>
  <c r="AG262" i="7"/>
  <c r="H262" i="7"/>
  <c r="Q262" i="7"/>
  <c r="AN262" i="7"/>
  <c r="D262" i="7"/>
  <c r="R262" i="7"/>
  <c r="E262" i="7"/>
  <c r="L262" i="7"/>
  <c r="C262" i="7"/>
  <c r="F262" i="7"/>
  <c r="Z262" i="7"/>
  <c r="N262" i="7"/>
  <c r="K262" i="7"/>
  <c r="AI262" i="7"/>
  <c r="V262" i="7"/>
  <c r="AM262" i="7"/>
  <c r="G262" i="7"/>
  <c r="AF262" i="7"/>
  <c r="C110" i="7"/>
  <c r="C185" i="7"/>
  <c r="U396" i="7" l="1"/>
  <c r="M396" i="7"/>
  <c r="F396" i="7"/>
  <c r="E396" i="7"/>
  <c r="V396" i="7"/>
  <c r="Y396" i="7"/>
  <c r="X396" i="7"/>
  <c r="AK396" i="7"/>
  <c r="O396" i="7"/>
  <c r="H396" i="7"/>
  <c r="AJ396" i="7"/>
  <c r="AA396" i="7"/>
  <c r="P396" i="7"/>
  <c r="AM396" i="7"/>
  <c r="G396" i="7"/>
  <c r="N396" i="7"/>
  <c r="W396" i="7"/>
  <c r="AG396" i="7"/>
  <c r="AH396" i="7"/>
  <c r="I396" i="7"/>
  <c r="L396" i="7"/>
  <c r="AP396" i="7"/>
  <c r="K396" i="7"/>
  <c r="AD396" i="7"/>
  <c r="AC396" i="7"/>
  <c r="T396" i="7"/>
  <c r="AB396" i="7"/>
  <c r="Q396" i="7"/>
  <c r="AN396" i="7"/>
  <c r="J396" i="7"/>
  <c r="Z396" i="7"/>
  <c r="AL396" i="7"/>
  <c r="AE396" i="7"/>
  <c r="AF396" i="7"/>
  <c r="C396" i="7"/>
  <c r="R396" i="7"/>
  <c r="AI396" i="7"/>
  <c r="D396" i="7"/>
  <c r="D89" i="7"/>
  <c r="D90" i="7" s="1"/>
  <c r="D92" i="7" s="1"/>
  <c r="D97" i="7" s="1"/>
  <c r="D546" i="7"/>
  <c r="N395" i="7"/>
  <c r="AG395" i="7"/>
  <c r="D395" i="7"/>
  <c r="AL395" i="7"/>
  <c r="C395" i="7"/>
  <c r="I395" i="7"/>
  <c r="AI395" i="7"/>
  <c r="Q395" i="7"/>
  <c r="AJ395" i="7"/>
  <c r="AF395" i="7"/>
  <c r="O395" i="7"/>
  <c r="E395" i="7"/>
  <c r="AD395" i="7"/>
  <c r="K395" i="7"/>
  <c r="V395" i="7"/>
  <c r="W395" i="7"/>
  <c r="U395" i="7"/>
  <c r="S395" i="7"/>
  <c r="Z395" i="7"/>
  <c r="AM395" i="7"/>
  <c r="L395" i="7"/>
  <c r="AC395" i="7"/>
  <c r="P395" i="7"/>
  <c r="H395" i="7"/>
  <c r="Y395" i="7"/>
  <c r="AE395" i="7"/>
  <c r="T395" i="7"/>
  <c r="AO395" i="7"/>
  <c r="AN395" i="7"/>
  <c r="J395" i="7"/>
  <c r="G395" i="7"/>
  <c r="R395" i="7"/>
  <c r="AP395" i="7"/>
  <c r="F395" i="7"/>
  <c r="M395" i="7"/>
  <c r="AH395" i="7"/>
  <c r="AB395" i="7"/>
  <c r="X395" i="7"/>
  <c r="AK395" i="7"/>
  <c r="AA395" i="7"/>
  <c r="N228" i="7"/>
  <c r="O222" i="7"/>
  <c r="AG266" i="7"/>
  <c r="E266" i="7"/>
  <c r="F266" i="7"/>
  <c r="X266" i="7"/>
  <c r="Q266" i="7"/>
  <c r="T266" i="7"/>
  <c r="C266" i="7"/>
  <c r="K266" i="7"/>
  <c r="Y266" i="7"/>
  <c r="J266" i="7"/>
  <c r="AA266" i="7"/>
  <c r="AL266" i="7"/>
  <c r="U266" i="7"/>
  <c r="N266" i="7"/>
  <c r="AE266" i="7"/>
  <c r="D266" i="7"/>
  <c r="R266" i="7"/>
  <c r="AK266" i="7"/>
  <c r="O266" i="7"/>
  <c r="S266" i="7"/>
  <c r="Z266" i="7"/>
  <c r="H266" i="7"/>
  <c r="AC266" i="7"/>
  <c r="AD266" i="7"/>
  <c r="W266" i="7"/>
  <c r="AF266" i="7"/>
  <c r="AB266" i="7"/>
  <c r="I266" i="7"/>
  <c r="AP266" i="7"/>
  <c r="G266" i="7"/>
  <c r="P266" i="7"/>
  <c r="AO266" i="7"/>
  <c r="V266" i="7"/>
  <c r="AH266" i="7"/>
  <c r="AJ266" i="7"/>
  <c r="AM266" i="7"/>
  <c r="AI266" i="7"/>
  <c r="L266" i="7"/>
  <c r="M266" i="7"/>
  <c r="AN266" i="7"/>
  <c r="H264" i="7"/>
  <c r="K264" i="7"/>
  <c r="AB264" i="7"/>
  <c r="W264" i="7"/>
  <c r="AM264" i="7"/>
  <c r="AD264" i="7"/>
  <c r="AL264" i="7"/>
  <c r="AO264" i="7"/>
  <c r="T264" i="7"/>
  <c r="P264" i="7"/>
  <c r="F264" i="7"/>
  <c r="J264" i="7"/>
  <c r="V264" i="7"/>
  <c r="AI264" i="7"/>
  <c r="AE264" i="7"/>
  <c r="D264" i="7"/>
  <c r="AP264" i="7"/>
  <c r="E264" i="7"/>
  <c r="Y264" i="7"/>
  <c r="AK264" i="7"/>
  <c r="G264" i="7"/>
  <c r="S264" i="7"/>
  <c r="AA264" i="7"/>
  <c r="X264" i="7"/>
  <c r="AH264" i="7"/>
  <c r="AF264" i="7"/>
  <c r="R264" i="7"/>
  <c r="L264" i="7"/>
  <c r="I264" i="7"/>
  <c r="M264" i="7"/>
  <c r="Q264" i="7"/>
  <c r="C264" i="7"/>
  <c r="AJ264" i="7"/>
  <c r="U264" i="7"/>
  <c r="AN264" i="7"/>
  <c r="AG264" i="7"/>
  <c r="N264" i="7"/>
  <c r="Z264" i="7"/>
  <c r="O264" i="7"/>
  <c r="AC264" i="7"/>
  <c r="B398" i="7" a="1"/>
  <c r="B398" i="7" s="1"/>
  <c r="B397" i="7" a="1"/>
  <c r="B397" i="7" s="1"/>
  <c r="N361" i="7"/>
  <c r="O355" i="7"/>
  <c r="B399" i="7" a="1"/>
  <c r="B399" i="7" s="1"/>
  <c r="AB265" i="7"/>
  <c r="AN265" i="7"/>
  <c r="AI265" i="7"/>
  <c r="AE265" i="7"/>
  <c r="AF265" i="7"/>
  <c r="I265" i="7"/>
  <c r="E265" i="7"/>
  <c r="G265" i="7"/>
  <c r="C265" i="7"/>
  <c r="H265" i="7"/>
  <c r="AH265" i="7"/>
  <c r="AC265" i="7"/>
  <c r="W265" i="7"/>
  <c r="AL265" i="7"/>
  <c r="P265" i="7"/>
  <c r="J265" i="7"/>
  <c r="F265" i="7"/>
  <c r="K265" i="7"/>
  <c r="U265" i="7"/>
  <c r="S265" i="7"/>
  <c r="M265" i="7"/>
  <c r="V265" i="7"/>
  <c r="L265" i="7"/>
  <c r="N265" i="7"/>
  <c r="Y265" i="7"/>
  <c r="AG265" i="7"/>
  <c r="AJ265" i="7"/>
  <c r="AK265" i="7"/>
  <c r="AD265" i="7"/>
  <c r="R265" i="7"/>
  <c r="AM265" i="7"/>
  <c r="X265" i="7"/>
  <c r="AP265" i="7"/>
  <c r="Z265" i="7"/>
  <c r="Q265" i="7"/>
  <c r="D265" i="7"/>
  <c r="AA265" i="7"/>
  <c r="O265" i="7"/>
  <c r="AO265" i="7"/>
  <c r="T265" i="7"/>
  <c r="B262" i="7" a="1"/>
  <c r="B262" i="7" s="1"/>
  <c r="B263" i="7" a="1"/>
  <c r="B263" i="7" s="1"/>
  <c r="B396" i="7" l="1" a="1"/>
  <c r="B396" i="7" s="1"/>
  <c r="E544" i="7"/>
  <c r="D105" i="7"/>
  <c r="D106" i="7" s="1"/>
  <c r="D98" i="7"/>
  <c r="D100" i="7" s="1"/>
  <c r="O361" i="7"/>
  <c r="P355" i="7"/>
  <c r="P361" i="7" s="1"/>
  <c r="C400" i="7" s="1"/>
  <c r="B400" i="7" s="1" a="1"/>
  <c r="B400" i="7" s="1"/>
  <c r="B264" i="7" a="1"/>
  <c r="B264" i="7" s="1"/>
  <c r="B265" i="7" a="1"/>
  <c r="B265" i="7" s="1"/>
  <c r="O228" i="7"/>
  <c r="Q222" i="7"/>
  <c r="B266" i="7" a="1"/>
  <c r="B266" i="7" s="1"/>
  <c r="B395" i="7" a="1"/>
  <c r="B395" i="7" s="1"/>
  <c r="E182" i="7" l="1"/>
  <c r="E55" i="7"/>
  <c r="E56" i="7" s="1"/>
  <c r="E545" i="7"/>
  <c r="E146" i="7"/>
  <c r="Q355" i="7"/>
  <c r="AM394" i="7" s="1"/>
  <c r="AM401" i="7" s="1"/>
  <c r="AP261" i="7"/>
  <c r="AP268" i="7" s="1"/>
  <c r="Q228" i="7"/>
  <c r="AN261" i="7"/>
  <c r="AN268" i="7" s="1"/>
  <c r="AE261" i="7"/>
  <c r="AE268" i="7" s="1"/>
  <c r="Q261" i="7"/>
  <c r="Q268" i="7" s="1"/>
  <c r="Q147" i="7" s="1"/>
  <c r="AL261" i="7"/>
  <c r="AL268" i="7" s="1"/>
  <c r="AM261" i="7"/>
  <c r="AM268" i="7" s="1"/>
  <c r="AD261" i="7"/>
  <c r="AD268" i="7" s="1"/>
  <c r="AK261" i="7"/>
  <c r="AK268" i="7" s="1"/>
  <c r="J261" i="7"/>
  <c r="J268" i="7" s="1"/>
  <c r="J147" i="7" s="1"/>
  <c r="O261" i="7"/>
  <c r="O268" i="7" s="1"/>
  <c r="O147" i="7" s="1"/>
  <c r="AC261" i="7"/>
  <c r="AC268" i="7" s="1"/>
  <c r="L261" i="7"/>
  <c r="L268" i="7" s="1"/>
  <c r="L147" i="7" s="1"/>
  <c r="M261" i="7"/>
  <c r="M268" i="7" s="1"/>
  <c r="M147" i="7" s="1"/>
  <c r="AO261" i="7"/>
  <c r="AO268" i="7" s="1"/>
  <c r="E261" i="7"/>
  <c r="E268" i="7" s="1"/>
  <c r="E147" i="7" s="1"/>
  <c r="AF261" i="7"/>
  <c r="AF268" i="7" s="1"/>
  <c r="N261" i="7"/>
  <c r="N268" i="7" s="1"/>
  <c r="N147" i="7" s="1"/>
  <c r="AH261" i="7"/>
  <c r="AH268" i="7" s="1"/>
  <c r="AJ261" i="7"/>
  <c r="AJ268" i="7" s="1"/>
  <c r="AI261" i="7"/>
  <c r="AI268" i="7" s="1"/>
  <c r="AG261" i="7"/>
  <c r="AG268" i="7" s="1"/>
  <c r="AB261" i="7"/>
  <c r="AB268" i="7" s="1"/>
  <c r="U261" i="7"/>
  <c r="U268" i="7" s="1"/>
  <c r="U147" i="7" s="1"/>
  <c r="U148" i="7" s="1"/>
  <c r="U176" i="7" s="1"/>
  <c r="U177" i="7" s="1"/>
  <c r="I261" i="7"/>
  <c r="I268" i="7" s="1"/>
  <c r="I147" i="7" s="1"/>
  <c r="K261" i="7"/>
  <c r="K268" i="7" s="1"/>
  <c r="K147" i="7" s="1"/>
  <c r="G261" i="7"/>
  <c r="G268" i="7" s="1"/>
  <c r="G147" i="7" s="1"/>
  <c r="Z261" i="7"/>
  <c r="Z268" i="7" s="1"/>
  <c r="Z147" i="7" s="1"/>
  <c r="Z148" i="7" s="1"/>
  <c r="Z176" i="7" s="1"/>
  <c r="Z177" i="7" s="1"/>
  <c r="S261" i="7"/>
  <c r="S268" i="7" s="1"/>
  <c r="S147" i="7" s="1"/>
  <c r="D261" i="7"/>
  <c r="D268" i="7" s="1"/>
  <c r="D147" i="7" s="1"/>
  <c r="D148" i="7" s="1"/>
  <c r="D176" i="7" s="1"/>
  <c r="D177" i="7" s="1"/>
  <c r="Y261" i="7"/>
  <c r="Y268" i="7" s="1"/>
  <c r="Y147" i="7" s="1"/>
  <c r="Y148" i="7" s="1"/>
  <c r="Y176" i="7" s="1"/>
  <c r="Y177" i="7" s="1"/>
  <c r="P261" i="7"/>
  <c r="P268" i="7" s="1"/>
  <c r="P147" i="7" s="1"/>
  <c r="T261" i="7"/>
  <c r="T268" i="7" s="1"/>
  <c r="T147" i="7" s="1"/>
  <c r="W261" i="7"/>
  <c r="W268" i="7" s="1"/>
  <c r="W147" i="7" s="1"/>
  <c r="W148" i="7" s="1"/>
  <c r="W176" i="7" s="1"/>
  <c r="W177" i="7" s="1"/>
  <c r="H261" i="7"/>
  <c r="H268" i="7" s="1"/>
  <c r="H147" i="7" s="1"/>
  <c r="R261" i="7"/>
  <c r="R268" i="7" s="1"/>
  <c r="R147" i="7" s="1"/>
  <c r="C261" i="7"/>
  <c r="C268" i="7" s="1"/>
  <c r="X261" i="7"/>
  <c r="X268" i="7" s="1"/>
  <c r="X147" i="7" s="1"/>
  <c r="X148" i="7" s="1"/>
  <c r="X176" i="7" s="1"/>
  <c r="X177" i="7" s="1"/>
  <c r="F261" i="7"/>
  <c r="F268" i="7" s="1"/>
  <c r="F147" i="7" s="1"/>
  <c r="AA261" i="7"/>
  <c r="AA268" i="7" s="1"/>
  <c r="AA147" i="7" s="1"/>
  <c r="AA148" i="7" s="1"/>
  <c r="AA176" i="7" s="1"/>
  <c r="AA177" i="7" s="1"/>
  <c r="V261" i="7"/>
  <c r="V268" i="7" s="1"/>
  <c r="V147" i="7" s="1"/>
  <c r="V148" i="7" s="1"/>
  <c r="V176" i="7" s="1"/>
  <c r="V177" i="7" s="1"/>
  <c r="AL394" i="7"/>
  <c r="AL401" i="7" s="1"/>
  <c r="Y394" i="7"/>
  <c r="Y401" i="7" s="1"/>
  <c r="Y183" i="7" s="1"/>
  <c r="AF394" i="7" l="1"/>
  <c r="AF401" i="7" s="1"/>
  <c r="I394" i="7"/>
  <c r="I401" i="7" s="1"/>
  <c r="I183" i="7" s="1"/>
  <c r="AA394" i="7"/>
  <c r="AA401" i="7" s="1"/>
  <c r="AA183" i="7" s="1"/>
  <c r="L394" i="7"/>
  <c r="L401" i="7" s="1"/>
  <c r="L183" i="7" s="1"/>
  <c r="AH394" i="7"/>
  <c r="AH401" i="7" s="1"/>
  <c r="M394" i="7"/>
  <c r="M401" i="7" s="1"/>
  <c r="M183" i="7" s="1"/>
  <c r="N394" i="7"/>
  <c r="N401" i="7" s="1"/>
  <c r="N183" i="7" s="1"/>
  <c r="AO394" i="7"/>
  <c r="AO401" i="7" s="1"/>
  <c r="E394" i="7"/>
  <c r="E401" i="7" s="1"/>
  <c r="E183" i="7" s="1"/>
  <c r="U394" i="7"/>
  <c r="U401" i="7" s="1"/>
  <c r="U183" i="7" s="1"/>
  <c r="AP394" i="7"/>
  <c r="AP401" i="7" s="1"/>
  <c r="AE394" i="7"/>
  <c r="AE401" i="7" s="1"/>
  <c r="W394" i="7"/>
  <c r="W401" i="7" s="1"/>
  <c r="W183" i="7" s="1"/>
  <c r="AC394" i="7"/>
  <c r="AC401" i="7" s="1"/>
  <c r="H394" i="7"/>
  <c r="H401" i="7" s="1"/>
  <c r="H183" i="7" s="1"/>
  <c r="X394" i="7"/>
  <c r="X401" i="7" s="1"/>
  <c r="X183" i="7" s="1"/>
  <c r="AN394" i="7"/>
  <c r="AN401" i="7" s="1"/>
  <c r="R394" i="7"/>
  <c r="R401" i="7" s="1"/>
  <c r="R183" i="7" s="1"/>
  <c r="P394" i="7"/>
  <c r="P401" i="7" s="1"/>
  <c r="P183" i="7" s="1"/>
  <c r="E148" i="7"/>
  <c r="E176" i="7" s="1"/>
  <c r="E177" i="7" s="1"/>
  <c r="E184" i="7" s="1"/>
  <c r="AB394" i="7"/>
  <c r="AB401" i="7" s="1"/>
  <c r="V394" i="7"/>
  <c r="V401" i="7" s="1"/>
  <c r="V183" i="7" s="1"/>
  <c r="J394" i="7"/>
  <c r="J401" i="7" s="1"/>
  <c r="J183" i="7" s="1"/>
  <c r="Q394" i="7"/>
  <c r="Q401" i="7" s="1"/>
  <c r="Q183" i="7" s="1"/>
  <c r="AD394" i="7"/>
  <c r="AD401" i="7" s="1"/>
  <c r="AK394" i="7"/>
  <c r="AK401" i="7" s="1"/>
  <c r="F394" i="7"/>
  <c r="F401" i="7" s="1"/>
  <c r="F183" i="7" s="1"/>
  <c r="G394" i="7"/>
  <c r="G401" i="7" s="1"/>
  <c r="G183" i="7" s="1"/>
  <c r="D394" i="7"/>
  <c r="D401" i="7" s="1"/>
  <c r="D183" i="7" s="1"/>
  <c r="C394" i="7"/>
  <c r="AJ394" i="7"/>
  <c r="AJ401" i="7" s="1"/>
  <c r="Q361" i="7"/>
  <c r="K394" i="7"/>
  <c r="K401" i="7" s="1"/>
  <c r="K183" i="7" s="1"/>
  <c r="S394" i="7"/>
  <c r="S401" i="7" s="1"/>
  <c r="S183" i="7" s="1"/>
  <c r="Z394" i="7"/>
  <c r="Z401" i="7" s="1"/>
  <c r="Z183" i="7" s="1"/>
  <c r="O394" i="7"/>
  <c r="O401" i="7" s="1"/>
  <c r="O183" i="7" s="1"/>
  <c r="T394" i="7"/>
  <c r="T401" i="7" s="1"/>
  <c r="T183" i="7" s="1"/>
  <c r="AG394" i="7"/>
  <c r="AG401" i="7" s="1"/>
  <c r="AI394" i="7"/>
  <c r="AI401" i="7" s="1"/>
  <c r="E89" i="7"/>
  <c r="E90" i="7" s="1"/>
  <c r="E92" i="7" s="1"/>
  <c r="E97" i="7" s="1"/>
  <c r="E546" i="7"/>
  <c r="X184" i="7"/>
  <c r="X116" i="7"/>
  <c r="AA184" i="7"/>
  <c r="AA116" i="7"/>
  <c r="Z184" i="7"/>
  <c r="Z116" i="7"/>
  <c r="U116" i="7"/>
  <c r="U184" i="7"/>
  <c r="Y184" i="7"/>
  <c r="Y187" i="7" s="1"/>
  <c r="Y215" i="7" s="1"/>
  <c r="Y216" i="7" s="1"/>
  <c r="Y116" i="7"/>
  <c r="W184" i="7"/>
  <c r="W116" i="7"/>
  <c r="D184" i="7"/>
  <c r="D116" i="7"/>
  <c r="V184" i="7"/>
  <c r="V116" i="7"/>
  <c r="B268" i="7" a="1"/>
  <c r="B268" i="7" s="1"/>
  <c r="C147" i="7"/>
  <c r="C148" i="7" s="1"/>
  <c r="C176" i="7" s="1"/>
  <c r="C177" i="7" s="1"/>
  <c r="AA187" i="7" l="1"/>
  <c r="AA215" i="7" s="1"/>
  <c r="AA216" i="7" s="1"/>
  <c r="AA117" i="7" s="1"/>
  <c r="Z187" i="7"/>
  <c r="Z215" i="7" s="1"/>
  <c r="Z216" i="7" s="1"/>
  <c r="Z117" i="7" s="1"/>
  <c r="U187" i="7"/>
  <c r="U215" i="7" s="1"/>
  <c r="U216" i="7" s="1"/>
  <c r="U130" i="7" s="1"/>
  <c r="W187" i="7"/>
  <c r="W215" i="7" s="1"/>
  <c r="W216" i="7" s="1"/>
  <c r="W117" i="7" s="1"/>
  <c r="W118" i="7" s="1"/>
  <c r="W119" i="7" s="1"/>
  <c r="E187" i="7"/>
  <c r="E215" i="7" s="1"/>
  <c r="E216" i="7" s="1"/>
  <c r="E117" i="7" s="1"/>
  <c r="E116" i="7"/>
  <c r="X187" i="7"/>
  <c r="X215" i="7" s="1"/>
  <c r="X216" i="7" s="1"/>
  <c r="X117" i="7" s="1"/>
  <c r="X118" i="7" s="1"/>
  <c r="X119" i="7" s="1"/>
  <c r="B394" i="7" a="1"/>
  <c r="B394" i="7" s="1"/>
  <c r="V187" i="7"/>
  <c r="V215" i="7" s="1"/>
  <c r="V216" i="7" s="1"/>
  <c r="V117" i="7" s="1"/>
  <c r="V118" i="7" s="1"/>
  <c r="V119" i="7" s="1"/>
  <c r="C401" i="7"/>
  <c r="B401" i="7" s="1" a="1"/>
  <c r="B401" i="7" s="1"/>
  <c r="D187" i="7"/>
  <c r="D215" i="7" s="1"/>
  <c r="D216" i="7" s="1"/>
  <c r="D117" i="7" s="1"/>
  <c r="D118" i="7" s="1"/>
  <c r="D119" i="7" s="1"/>
  <c r="E98" i="7"/>
  <c r="E100" i="7" s="1"/>
  <c r="E105" i="7"/>
  <c r="E106" i="7" s="1"/>
  <c r="F544" i="7"/>
  <c r="U117" i="7"/>
  <c r="U118" i="7" s="1"/>
  <c r="U119" i="7" s="1"/>
  <c r="AA130" i="7"/>
  <c r="Y117" i="7"/>
  <c r="Y118" i="7" s="1"/>
  <c r="Y119" i="7" s="1"/>
  <c r="Y130" i="7"/>
  <c r="C184" i="7"/>
  <c r="C116" i="7"/>
  <c r="AA118" i="7"/>
  <c r="AA119" i="7" s="1"/>
  <c r="Z118" i="7"/>
  <c r="Z119" i="7" s="1"/>
  <c r="Z130" i="7" l="1"/>
  <c r="C183" i="7"/>
  <c r="C187" i="7" s="1"/>
  <c r="C215" i="7" s="1"/>
  <c r="C216" i="7" s="1"/>
  <c r="C117" i="7" s="1"/>
  <c r="C118" i="7" s="1"/>
  <c r="C119" i="7" s="1"/>
  <c r="E118" i="7"/>
  <c r="E119" i="7" s="1"/>
  <c r="E130" i="7"/>
  <c r="X130" i="7"/>
  <c r="V130" i="7"/>
  <c r="W130" i="7"/>
  <c r="D130" i="7"/>
  <c r="F146" i="7"/>
  <c r="F148" i="7" s="1"/>
  <c r="F176" i="7" s="1"/>
  <c r="F177" i="7" s="1"/>
  <c r="F55" i="7"/>
  <c r="F56" i="7" s="1"/>
  <c r="F545" i="7"/>
  <c r="F182" i="7"/>
  <c r="C130" i="7" l="1"/>
  <c r="F89" i="7"/>
  <c r="F90" i="7" s="1"/>
  <c r="F92" i="7" s="1"/>
  <c r="F97" i="7" s="1"/>
  <c r="F546" i="7"/>
  <c r="F184" i="7"/>
  <c r="F187" i="7" s="1"/>
  <c r="F215" i="7" s="1"/>
  <c r="F216" i="7" s="1"/>
  <c r="F117" i="7" s="1"/>
  <c r="F116" i="7"/>
  <c r="E123" i="7"/>
  <c r="C123" i="7"/>
  <c r="D123" i="7"/>
  <c r="F118" i="7" l="1"/>
  <c r="G544" i="7"/>
  <c r="F130" i="7"/>
  <c r="F98" i="7"/>
  <c r="F100" i="7" s="1"/>
  <c r="F105" i="7"/>
  <c r="F106" i="7" s="1"/>
  <c r="D124" i="7"/>
  <c r="E124" i="7"/>
  <c r="C124" i="7"/>
  <c r="G146" i="7" l="1"/>
  <c r="G148" i="7" s="1"/>
  <c r="G176" i="7" s="1"/>
  <c r="G177" i="7" s="1"/>
  <c r="G182" i="7"/>
  <c r="G55" i="7"/>
  <c r="G56" i="7" s="1"/>
  <c r="G545" i="7"/>
  <c r="F119" i="7"/>
  <c r="F123" i="7" s="1"/>
  <c r="F124" i="7" s="1"/>
  <c r="F125" i="7" s="1"/>
  <c r="D125" i="7"/>
  <c r="C125" i="7"/>
  <c r="E125" i="7"/>
  <c r="G184" i="7" l="1"/>
  <c r="G187" i="7" s="1"/>
  <c r="G215" i="7" s="1"/>
  <c r="G216" i="7" s="1"/>
  <c r="G117" i="7" s="1"/>
  <c r="G116" i="7"/>
  <c r="G89" i="7"/>
  <c r="G90" i="7" s="1"/>
  <c r="G92" i="7" s="1"/>
  <c r="G97" i="7" s="1"/>
  <c r="G546" i="7"/>
  <c r="G118" i="7" l="1"/>
  <c r="G98" i="7"/>
  <c r="G100" i="7" s="1"/>
  <c r="G105" i="7"/>
  <c r="G106" i="7" s="1"/>
  <c r="G130" i="7"/>
  <c r="H544" i="7"/>
  <c r="G119" i="7" l="1"/>
  <c r="G123" i="7" s="1"/>
  <c r="G124" i="7" s="1"/>
  <c r="G125" i="7" s="1"/>
  <c r="H545" i="7"/>
  <c r="H182" i="7"/>
  <c r="H146" i="7"/>
  <c r="H148" i="7" s="1"/>
  <c r="H176" i="7" s="1"/>
  <c r="H177" i="7" s="1"/>
  <c r="H55" i="7"/>
  <c r="H56" i="7" s="1"/>
  <c r="H184" i="7" l="1"/>
  <c r="H187" i="7" s="1"/>
  <c r="H215" i="7" s="1"/>
  <c r="H216" i="7" s="1"/>
  <c r="H117" i="7" s="1"/>
  <c r="H116" i="7"/>
  <c r="H89" i="7"/>
  <c r="H90" i="7" s="1"/>
  <c r="H92" i="7" s="1"/>
  <c r="H97" i="7" s="1"/>
  <c r="H546" i="7"/>
  <c r="H130" i="7" l="1"/>
  <c r="H105" i="7"/>
  <c r="H106" i="7" s="1"/>
  <c r="H98" i="7"/>
  <c r="H100" i="7" s="1"/>
  <c r="H118" i="7"/>
  <c r="I544" i="7"/>
  <c r="I545" i="7" l="1"/>
  <c r="I146" i="7"/>
  <c r="I148" i="7" s="1"/>
  <c r="I176" i="7" s="1"/>
  <c r="I177" i="7" s="1"/>
  <c r="I182" i="7"/>
  <c r="I55" i="7"/>
  <c r="I56" i="7" s="1"/>
  <c r="H119" i="7"/>
  <c r="I184" i="7" l="1"/>
  <c r="I187" i="7" s="1"/>
  <c r="I215" i="7" s="1"/>
  <c r="I216" i="7" s="1"/>
  <c r="I116" i="7"/>
  <c r="H123" i="7"/>
  <c r="I89" i="7"/>
  <c r="I90" i="7" s="1"/>
  <c r="I92" i="7" s="1"/>
  <c r="I97" i="7" s="1"/>
  <c r="I546" i="7"/>
  <c r="I117" i="7" l="1"/>
  <c r="I118" i="7" s="1"/>
  <c r="I130" i="7"/>
  <c r="J544" i="7"/>
  <c r="I98" i="7"/>
  <c r="I100" i="7" s="1"/>
  <c r="I105" i="7"/>
  <c r="I106" i="7" s="1"/>
  <c r="H124" i="7"/>
  <c r="H125" i="7" l="1"/>
  <c r="J55" i="7"/>
  <c r="J56" i="7" s="1"/>
  <c r="J545" i="7"/>
  <c r="J146" i="7"/>
  <c r="J148" i="7" s="1"/>
  <c r="J176" i="7" s="1"/>
  <c r="J177" i="7" s="1"/>
  <c r="J182" i="7"/>
  <c r="I119" i="7"/>
  <c r="I123" i="7" s="1"/>
  <c r="I124" i="7" s="1"/>
  <c r="I125" i="7" s="1"/>
  <c r="J89" i="7" l="1"/>
  <c r="J90" i="7" s="1"/>
  <c r="J92" i="7" s="1"/>
  <c r="J97" i="7" s="1"/>
  <c r="J546" i="7"/>
  <c r="J184" i="7"/>
  <c r="J187" i="7" s="1"/>
  <c r="J215" i="7" s="1"/>
  <c r="J216" i="7" s="1"/>
  <c r="J117" i="7" s="1"/>
  <c r="J116" i="7"/>
  <c r="J98" i="7" l="1"/>
  <c r="J100" i="7" s="1"/>
  <c r="J105" i="7"/>
  <c r="J106" i="7" s="1"/>
  <c r="J130" i="7"/>
  <c r="J118" i="7"/>
  <c r="K544" i="7"/>
  <c r="K146" i="7" l="1"/>
  <c r="K148" i="7" s="1"/>
  <c r="K176" i="7" s="1"/>
  <c r="K177" i="7" s="1"/>
  <c r="K182" i="7"/>
  <c r="K55" i="7"/>
  <c r="K56" i="7" s="1"/>
  <c r="K545" i="7"/>
  <c r="J119" i="7"/>
  <c r="J123" i="7" s="1"/>
  <c r="J124" i="7" s="1"/>
  <c r="K89" i="7" l="1"/>
  <c r="K90" i="7" s="1"/>
  <c r="K92" i="7" s="1"/>
  <c r="K97" i="7" s="1"/>
  <c r="K546" i="7"/>
  <c r="J125" i="7"/>
  <c r="K184" i="7"/>
  <c r="K187" i="7" s="1"/>
  <c r="K215" i="7" s="1"/>
  <c r="K216" i="7" s="1"/>
  <c r="K117" i="7" s="1"/>
  <c r="K116" i="7"/>
  <c r="K98" i="7" l="1"/>
  <c r="K100" i="7" s="1"/>
  <c r="K105" i="7"/>
  <c r="K106" i="7" s="1"/>
  <c r="K118" i="7"/>
  <c r="L544" i="7"/>
  <c r="K130" i="7"/>
  <c r="K119" i="7" l="1"/>
  <c r="K123" i="7" s="1"/>
  <c r="K124" i="7" s="1"/>
  <c r="K125" i="7" s="1"/>
  <c r="L545" i="7"/>
  <c r="L55" i="7"/>
  <c r="L56" i="7" s="1"/>
  <c r="L182" i="7"/>
  <c r="L146" i="7"/>
  <c r="L148" i="7" s="1"/>
  <c r="L176" i="7" s="1"/>
  <c r="L177" i="7" s="1"/>
  <c r="L184" i="7" l="1"/>
  <c r="L187" i="7" s="1"/>
  <c r="L215" i="7" s="1"/>
  <c r="L216" i="7" s="1"/>
  <c r="L117" i="7" s="1"/>
  <c r="L116" i="7"/>
  <c r="L89" i="7"/>
  <c r="L90" i="7" s="1"/>
  <c r="L92" i="7" s="1"/>
  <c r="L97" i="7" s="1"/>
  <c r="L546" i="7"/>
  <c r="L130" i="7" l="1"/>
  <c r="L98" i="7"/>
  <c r="L100" i="7" s="1"/>
  <c r="L105" i="7"/>
  <c r="L106" i="7" s="1"/>
  <c r="M544" i="7"/>
  <c r="L118" i="7"/>
  <c r="M146" i="7" l="1"/>
  <c r="M148" i="7" s="1"/>
  <c r="M176" i="7" s="1"/>
  <c r="M177" i="7" s="1"/>
  <c r="M182" i="7"/>
  <c r="M55" i="7"/>
  <c r="M56" i="7" s="1"/>
  <c r="M545" i="7"/>
  <c r="L119" i="7"/>
  <c r="L123" i="7" s="1"/>
  <c r="L124" i="7" s="1"/>
  <c r="M89" i="7" l="1"/>
  <c r="M90" i="7" s="1"/>
  <c r="M92" i="7" s="1"/>
  <c r="M97" i="7" s="1"/>
  <c r="M546" i="7"/>
  <c r="L125" i="7"/>
  <c r="M116" i="7"/>
  <c r="M184" i="7"/>
  <c r="M187" i="7" s="1"/>
  <c r="M215" i="7" s="1"/>
  <c r="M216" i="7" s="1"/>
  <c r="M117" i="7" s="1"/>
  <c r="M130" i="7" l="1"/>
  <c r="N544" i="7"/>
  <c r="M118" i="7"/>
  <c r="M98" i="7"/>
  <c r="M100" i="7" s="1"/>
  <c r="M105" i="7"/>
  <c r="M106" i="7" s="1"/>
  <c r="M119" i="7" l="1"/>
  <c r="M123" i="7" s="1"/>
  <c r="M124" i="7" s="1"/>
  <c r="M125" i="7" s="1"/>
  <c r="N545" i="7"/>
  <c r="N55" i="7"/>
  <c r="N56" i="7" s="1"/>
  <c r="N182" i="7"/>
  <c r="N146" i="7"/>
  <c r="N148" i="7" s="1"/>
  <c r="N176" i="7" s="1"/>
  <c r="N177" i="7" s="1"/>
  <c r="N89" i="7" l="1"/>
  <c r="N90" i="7" s="1"/>
  <c r="N92" i="7" s="1"/>
  <c r="N97" i="7" s="1"/>
  <c r="N546" i="7"/>
  <c r="N116" i="7"/>
  <c r="N184" i="7"/>
  <c r="N187" i="7" s="1"/>
  <c r="N215" i="7" s="1"/>
  <c r="N216" i="7" s="1"/>
  <c r="N117" i="7" s="1"/>
  <c r="N118" i="7" l="1"/>
  <c r="O544" i="7"/>
  <c r="N130" i="7"/>
  <c r="N105" i="7"/>
  <c r="N106" i="7" s="1"/>
  <c r="N98" i="7"/>
  <c r="N100" i="7" s="1"/>
  <c r="N119" i="7" l="1"/>
  <c r="N123" i="7" s="1"/>
  <c r="N124" i="7" s="1"/>
  <c r="N125" i="7" s="1"/>
  <c r="O545" i="7"/>
  <c r="O55" i="7"/>
  <c r="O56" i="7" s="1"/>
  <c r="O146" i="7"/>
  <c r="O148" i="7" s="1"/>
  <c r="O176" i="7" s="1"/>
  <c r="O177" i="7" s="1"/>
  <c r="O182" i="7"/>
  <c r="O89" i="7" l="1"/>
  <c r="O90" i="7" s="1"/>
  <c r="O92" i="7" s="1"/>
  <c r="O97" i="7" s="1"/>
  <c r="O546" i="7"/>
  <c r="O184" i="7"/>
  <c r="O187" i="7" s="1"/>
  <c r="O215" i="7" s="1"/>
  <c r="O216" i="7" s="1"/>
  <c r="O116" i="7"/>
  <c r="O117" i="7" l="1"/>
  <c r="O118" i="7" s="1"/>
  <c r="O130" i="7"/>
  <c r="P544" i="7"/>
  <c r="O98" i="7"/>
  <c r="O100" i="7" s="1"/>
  <c r="O105" i="7"/>
  <c r="O106" i="7" s="1"/>
  <c r="O119" i="7" l="1"/>
  <c r="O123" i="7" s="1"/>
  <c r="O124" i="7" s="1"/>
  <c r="O125" i="7" s="1"/>
  <c r="P545" i="7"/>
  <c r="P182" i="7"/>
  <c r="P146" i="7"/>
  <c r="P148" i="7" s="1"/>
  <c r="P176" i="7" s="1"/>
  <c r="P177" i="7" s="1"/>
  <c r="P55" i="7"/>
  <c r="P56" i="7" s="1"/>
  <c r="P184" i="7" l="1"/>
  <c r="P187" i="7" s="1"/>
  <c r="P215" i="7" s="1"/>
  <c r="P216" i="7" s="1"/>
  <c r="P116" i="7"/>
  <c r="P89" i="7"/>
  <c r="P90" i="7" s="1"/>
  <c r="P92" i="7" s="1"/>
  <c r="P97" i="7" s="1"/>
  <c r="P546" i="7"/>
  <c r="P117" i="7" l="1"/>
  <c r="P118" i="7" s="1"/>
  <c r="P130" i="7"/>
  <c r="Q544" i="7"/>
  <c r="P98" i="7"/>
  <c r="P100" i="7" s="1"/>
  <c r="P105" i="7"/>
  <c r="P106" i="7" s="1"/>
  <c r="P119" i="7" l="1"/>
  <c r="P123" i="7" s="1"/>
  <c r="P124" i="7" s="1"/>
  <c r="P125" i="7" s="1"/>
  <c r="Q182" i="7"/>
  <c r="Q146" i="7"/>
  <c r="Q148" i="7" s="1"/>
  <c r="Q176" i="7" s="1"/>
  <c r="Q177" i="7" s="1"/>
  <c r="Q55" i="7"/>
  <c r="Q56" i="7" s="1"/>
  <c r="Q545" i="7"/>
  <c r="Q89" i="7" l="1"/>
  <c r="Q90" i="7" s="1"/>
  <c r="Q92" i="7" s="1"/>
  <c r="Q97" i="7" s="1"/>
  <c r="Q546" i="7"/>
  <c r="Q116" i="7"/>
  <c r="Q184" i="7"/>
  <c r="Q187" i="7" s="1"/>
  <c r="Q215" i="7" s="1"/>
  <c r="Q216" i="7" s="1"/>
  <c r="Q117" i="7" s="1"/>
  <c r="Q118" i="7" l="1"/>
  <c r="Q105" i="7"/>
  <c r="Q106" i="7" s="1"/>
  <c r="Q98" i="7"/>
  <c r="Q100" i="7" s="1"/>
  <c r="Q130" i="7"/>
  <c r="R544" i="7"/>
  <c r="Q119" i="7" l="1"/>
  <c r="Q123" i="7" s="1"/>
  <c r="Q124" i="7" s="1"/>
  <c r="Q125" i="7" s="1"/>
  <c r="R182" i="7"/>
  <c r="R55" i="7"/>
  <c r="R56" i="7" s="1"/>
  <c r="R545" i="7"/>
  <c r="R146" i="7"/>
  <c r="R148" i="7" s="1"/>
  <c r="R176" i="7" s="1"/>
  <c r="R177" i="7" s="1"/>
  <c r="R184" i="7" l="1"/>
  <c r="R116" i="7"/>
  <c r="R89" i="7"/>
  <c r="R90" i="7" s="1"/>
  <c r="R92" i="7" s="1"/>
  <c r="R97" i="7" s="1"/>
  <c r="R546" i="7"/>
  <c r="R187" i="7"/>
  <c r="R215" i="7" s="1"/>
  <c r="R216" i="7" s="1"/>
  <c r="R117" i="7" s="1"/>
  <c r="R105" i="7" l="1"/>
  <c r="R106" i="7" s="1"/>
  <c r="R98" i="7"/>
  <c r="R100" i="7" s="1"/>
  <c r="R130" i="7"/>
  <c r="R118" i="7"/>
  <c r="S544" i="7"/>
  <c r="S146" i="7" l="1"/>
  <c r="S148" i="7" s="1"/>
  <c r="S176" i="7" s="1"/>
  <c r="S177" i="7" s="1"/>
  <c r="S55" i="7"/>
  <c r="S56" i="7" s="1"/>
  <c r="S545" i="7"/>
  <c r="S182" i="7"/>
  <c r="R119" i="7"/>
  <c r="R123" i="7" s="1"/>
  <c r="R124" i="7" s="1"/>
  <c r="R125" i="7" s="1"/>
  <c r="S89" i="7" l="1"/>
  <c r="S90" i="7" s="1"/>
  <c r="S92" i="7" s="1"/>
  <c r="S97" i="7" s="1"/>
  <c r="S546" i="7"/>
  <c r="S184" i="7"/>
  <c r="S187" i="7" s="1"/>
  <c r="S215" i="7" s="1"/>
  <c r="S216" i="7" s="1"/>
  <c r="S117" i="7" s="1"/>
  <c r="S116" i="7"/>
  <c r="S130" i="7" l="1"/>
  <c r="S105" i="7"/>
  <c r="S106" i="7" s="1"/>
  <c r="S98" i="7"/>
  <c r="S100" i="7" s="1"/>
  <c r="S118" i="7"/>
  <c r="T544" i="7"/>
  <c r="T55" i="7" l="1"/>
  <c r="T56" i="7" s="1"/>
  <c r="T182" i="7"/>
  <c r="T146" i="7"/>
  <c r="T148" i="7" s="1"/>
  <c r="T176" i="7" s="1"/>
  <c r="T177" i="7" s="1"/>
  <c r="T545" i="7"/>
  <c r="S119" i="7"/>
  <c r="T89" i="7" l="1"/>
  <c r="T90" i="7" s="1"/>
  <c r="T92" i="7" s="1"/>
  <c r="T97" i="7" s="1"/>
  <c r="T546" i="7"/>
  <c r="U546" i="7" s="1"/>
  <c r="V546" i="7" s="1"/>
  <c r="W546" i="7" s="1"/>
  <c r="X546" i="7" s="1"/>
  <c r="Y546" i="7" s="1"/>
  <c r="Z546" i="7" s="1"/>
  <c r="AA546" i="7" s="1"/>
  <c r="AB546" i="7" s="1"/>
  <c r="AC546" i="7" s="1"/>
  <c r="AD546" i="7" s="1"/>
  <c r="AE546" i="7" s="1"/>
  <c r="AF546" i="7" s="1"/>
  <c r="AG546" i="7" s="1"/>
  <c r="AH546" i="7" s="1"/>
  <c r="AI546" i="7" s="1"/>
  <c r="AJ546" i="7" s="1"/>
  <c r="AK546" i="7" s="1"/>
  <c r="AL546" i="7" s="1"/>
  <c r="AM546" i="7" s="1"/>
  <c r="AN546" i="7" s="1"/>
  <c r="AO546" i="7" s="1"/>
  <c r="AP546" i="7" s="1"/>
  <c r="T116" i="7"/>
  <c r="T184" i="7"/>
  <c r="T187" i="7" s="1"/>
  <c r="T215" i="7" s="1"/>
  <c r="T216" i="7" s="1"/>
  <c r="T117" i="7" s="1"/>
  <c r="S123" i="7"/>
  <c r="T118" i="7" l="1"/>
  <c r="S124" i="7"/>
  <c r="T130" i="7"/>
  <c r="B134" i="7" s="1"/>
  <c r="B136" i="7" s="1"/>
  <c r="F12" i="1" s="1"/>
  <c r="T105" i="7"/>
  <c r="T106" i="7" s="1"/>
  <c r="T98" i="7"/>
  <c r="T119" i="7" l="1"/>
  <c r="AF123" i="7" s="1"/>
  <c r="AK100" i="7"/>
  <c r="U100" i="7"/>
  <c r="AB100" i="7"/>
  <c r="W100" i="7"/>
  <c r="AJ100" i="7"/>
  <c r="AA100" i="7"/>
  <c r="V100" i="7"/>
  <c r="AL100" i="7"/>
  <c r="AE100" i="7"/>
  <c r="AP100" i="7"/>
  <c r="Z100" i="7"/>
  <c r="AG100" i="7"/>
  <c r="AD100" i="7"/>
  <c r="X100" i="7"/>
  <c r="AM100" i="7"/>
  <c r="AN100" i="7"/>
  <c r="Y100" i="7"/>
  <c r="AI100" i="7"/>
  <c r="AH100" i="7"/>
  <c r="AF100" i="7"/>
  <c r="AO100" i="7"/>
  <c r="AC100" i="7"/>
  <c r="T100" i="7"/>
  <c r="S125" i="7"/>
  <c r="Y123" i="7"/>
  <c r="AL123" i="7"/>
  <c r="W123" i="7"/>
  <c r="AC123" i="7"/>
  <c r="B127" i="7"/>
  <c r="F13" i="1" s="1"/>
  <c r="U123" i="7" l="1"/>
  <c r="T123" i="7"/>
  <c r="T124" i="7" s="1"/>
  <c r="AN123" i="7"/>
  <c r="AH123" i="7"/>
  <c r="AA123" i="7"/>
  <c r="AB123" i="7"/>
  <c r="Z123" i="7"/>
  <c r="AK123" i="7"/>
  <c r="AI123" i="7"/>
  <c r="V123" i="7"/>
  <c r="AJ123" i="7"/>
  <c r="AM123" i="7"/>
  <c r="X123" i="7"/>
  <c r="AP123" i="7"/>
  <c r="AO123" i="7"/>
  <c r="AD123" i="7"/>
  <c r="AE123" i="7"/>
  <c r="AG123" i="7"/>
  <c r="W124" i="7" l="1"/>
  <c r="X124" i="7"/>
  <c r="AC124" i="7"/>
  <c r="V124" i="7"/>
  <c r="Y124" i="7"/>
  <c r="AB124" i="7"/>
  <c r="U124" i="7"/>
  <c r="U125" i="7" s="1"/>
  <c r="Z124" i="7"/>
  <c r="AA124" i="7"/>
  <c r="AM124" i="7"/>
  <c r="AG124" i="7"/>
  <c r="AO124" i="7"/>
  <c r="AF124" i="7"/>
  <c r="AN124" i="7"/>
  <c r="AE124" i="7"/>
  <c r="AD124" i="7"/>
  <c r="AI124" i="7"/>
  <c r="AH124" i="7"/>
  <c r="AP124" i="7"/>
  <c r="AL124" i="7"/>
  <c r="AK124" i="7"/>
  <c r="AJ124" i="7"/>
  <c r="T125" i="7"/>
  <c r="Y125" i="7" l="1"/>
  <c r="X125" i="7"/>
  <c r="W125" i="7"/>
  <c r="AA125" i="7"/>
  <c r="Z125" i="7"/>
  <c r="AK125" i="7"/>
  <c r="AD125" i="7"/>
  <c r="V125" i="7"/>
  <c r="AB125" i="7"/>
  <c r="AC125" i="7"/>
  <c r="AI125" i="7"/>
  <c r="AF125" i="7"/>
  <c r="AG125" i="7"/>
  <c r="AN125" i="7"/>
  <c r="AJ125" i="7"/>
  <c r="AH125" i="7"/>
  <c r="AM125" i="7"/>
  <c r="AO125" i="7"/>
  <c r="AP125" i="7"/>
  <c r="AE125" i="7"/>
  <c r="AL125" i="7"/>
  <c r="B125" i="7" l="1"/>
  <c r="F15" i="1" s="1"/>
  <c r="F14" i="1" s="1"/>
</calcChain>
</file>

<file path=xl/sharedStrings.xml><?xml version="1.0" encoding="utf-8"?>
<sst xmlns="http://schemas.openxmlformats.org/spreadsheetml/2006/main" count="574" uniqueCount="345">
  <si>
    <t>Property Tax</t>
  </si>
  <si>
    <t>Operating Year</t>
  </si>
  <si>
    <t>Investment Tax Credit</t>
  </si>
  <si>
    <t>Amount</t>
  </si>
  <si>
    <t>Federal</t>
  </si>
  <si>
    <t>State</t>
  </si>
  <si>
    <t>Production Tax Credit</t>
  </si>
  <si>
    <t>%</t>
  </si>
  <si>
    <t>Maximum</t>
  </si>
  <si>
    <t>Amount ($/kWh)</t>
  </si>
  <si>
    <t>Net Production (AC-kWh)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</si>
  <si>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</si>
  <si>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</si>
  <si>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</si>
  <si>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</si>
  <si>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</si>
  <si>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</si>
  <si>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</si>
  <si>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</si>
  <si>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</si>
  <si>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</si>
  <si>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</si>
  <si>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</si>
  <si>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</si>
  <si>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</si>
  <si>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</si>
  <si>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</si>
  <si>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</si>
  <si>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</si>
  <si>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</si>
  <si>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</si>
  <si>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</si>
  <si>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</si>
  <si>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</si>
  <si>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</si>
  <si>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</si>
  <si>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</si>
  <si>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</si>
  <si>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</si>
  <si>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</si>
  <si>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</si>
  <si>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</si>
  <si>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</si>
  <si>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</si>
  <si>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</si>
  <si>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</si>
  <si>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</si>
  <si>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</si>
  <si>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</si>
  <si>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</si>
  <si>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</si>
  <si>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</si>
  <si>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</si>
  <si>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</si>
  <si>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</si>
  <si>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</si>
  <si>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</si>
  <si>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</si>
  <si>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</si>
  <si>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</si>
  <si>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</si>
  <si>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</si>
  <si>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</si>
  <si>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</si>
  <si>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</si>
  <si>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</si>
  <si>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</si>
  <si>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</si>
  <si>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</si>
  <si>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</si>
  <si>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</si>
  <si>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</si>
  <si>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</si>
  <si>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</si>
  <si>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</si>
  <si>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</si>
  <si>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</si>
  <si>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</si>
  <si>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</si>
  <si>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</si>
  <si>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</si>
  <si>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</si>
  <si>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</si>
  <si>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Cash Flows from Investing Activities</t>
  </si>
  <si>
    <t>Cash Flows from Financing Activities</t>
  </si>
  <si>
    <t>Pre-Tax Cashflow</t>
  </si>
  <si>
    <t>Less: Interest Expense</t>
  </si>
  <si>
    <t>Reserve Accounts</t>
  </si>
  <si>
    <t>Timing of Funding</t>
  </si>
  <si>
    <t>Cost of Each Occurrence</t>
  </si>
  <si>
    <t>Funding (through operations)</t>
  </si>
  <si>
    <t>Funding of Each Occurrence</t>
  </si>
  <si>
    <t>Interest on Reserves</t>
  </si>
  <si>
    <t>Total Reserves</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</si>
  <si>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</si>
  <si>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</si>
  <si>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</si>
  <si>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</si>
  <si>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</si>
  <si>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</si>
  <si>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</si>
  <si>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</si>
  <si>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</si>
  <si>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</si>
  <si>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</si>
  <si>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</si>
  <si>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</si>
  <si>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</si>
  <si>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</si>
  <si>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</si>
  <si>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</si>
  <si>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</si>
  <si>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</si>
  <si>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</si>
  <si>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</si>
  <si>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</si>
  <si>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</si>
  <si>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</si>
  <si>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</si>
  <si>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</si>
  <si>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</si>
  <si>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</si>
  <si>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</si>
  <si>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</si>
  <si>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</si>
  <si>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</si>
  <si>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</si>
  <si>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</si>
  <si>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</si>
  <si>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</si>
  <si>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</si>
  <si>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</si>
  <si>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</si>
  <si>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</si>
  <si>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</si>
  <si>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</si>
  <si>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</si>
  <si>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</si>
  <si>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</si>
  <si>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</si>
  <si>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</si>
  <si>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</si>
  <si>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</si>
  <si>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</si>
  <si>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</si>
  <si>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</si>
  <si>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</si>
  <si>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</si>
  <si>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</si>
  <si>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</si>
  <si>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</si>
  <si>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</si>
  <si>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</si>
  <si>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</si>
  <si>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</si>
  <si>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</si>
  <si>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</si>
  <si>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</si>
  <si>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</si>
  <si>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</si>
  <si>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</si>
  <si>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</si>
  <si>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</si>
  <si>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</si>
  <si>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</si>
  <si>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</si>
  <si>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</si>
  <si>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</si>
  <si>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</si>
  <si>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</si>
  <si>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</si>
  <si>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</si>
  <si>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</si>
  <si>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</si>
  <si>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</si>
  <si>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</si>
  <si>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</si>
  <si>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</si>
  <si>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</si>
  <si>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</si>
  <si>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</si>
  <si>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</si>
  <si>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</si>
  <si>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</si>
  <si>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</si>
  <si>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</si>
  <si>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</si>
  <si>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</si>
  <si>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</si>
  <si>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</si>
  <si>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</si>
  <si>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</si>
  <si>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</si>
  <si>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</si>
  <si>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</si>
  <si>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</si>
  <si>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</si>
  <si>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</si>
  <si>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</si>
  <si>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</si>
  <si>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</si>
  <si>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</si>
  <si>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</si>
  <si>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</si>
  <si>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</si>
  <si>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</si>
  <si>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</si>
  <si>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</si>
  <si>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</si>
  <si>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</si>
  <si>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</si>
  <si>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</si>
  <si>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</si>
  <si>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</si>
  <si>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</si>
  <si>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</si>
  <si>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</si>
  <si>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</si>
  <si>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</si>
  <si>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</si>
  <si>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</si>
  <si>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</si>
  <si>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</si>
  <si>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</si>
  <si>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</si>
  <si>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</si>
  <si>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</si>
  <si>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</si>
  <si>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</si>
  <si>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</si>
  <si>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</si>
  <si>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</si>
  <si>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</si>
  <si>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</si>
  <si>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</si>
  <si>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</si>
  <si>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SYSTEM ANNUAL ENERGY PRODUCTION</t>
  </si>
  <si>
    <t>Non-depreciable</t>
  </si>
  <si>
    <t>Capital Costs</t>
  </si>
  <si>
    <t>Total installed cost</t>
  </si>
  <si>
    <t>Construction financing</t>
  </si>
  <si>
    <t xml:space="preserve">Reserve Accounts (Increase)/Decrease </t>
  </si>
  <si>
    <t>Working Capital Reserve</t>
  </si>
  <si>
    <t>METRICS</t>
  </si>
  <si>
    <t>IRR Year</t>
  </si>
  <si>
    <t>PPA price escalation (%/yr)</t>
  </si>
  <si>
    <r>
      <t>PPA price, year 1 (</t>
    </r>
    <r>
      <rPr>
        <sz val="10"/>
        <color theme="1"/>
        <rFont val="Calibri"/>
        <family val="2"/>
      </rPr>
      <t>¢</t>
    </r>
    <r>
      <rPr>
        <sz val="9"/>
        <color theme="1"/>
        <rFont val="Calibri"/>
        <family val="2"/>
      </rPr>
      <t>/kWh)</t>
    </r>
  </si>
  <si>
    <t>NPV ($)</t>
  </si>
  <si>
    <t>Project Cost ($)</t>
  </si>
  <si>
    <t>Debt ($)</t>
  </si>
  <si>
    <t>Equity ($)</t>
  </si>
  <si>
    <t>NPV of annual generation (kWh)</t>
  </si>
  <si>
    <t>NPV of annual costs ($)</t>
  </si>
  <si>
    <t>Annual costs ($)</t>
  </si>
  <si>
    <t>Annual generation (kWh)</t>
  </si>
  <si>
    <t>PPA price</t>
  </si>
  <si>
    <t>Total purchase of property</t>
  </si>
  <si>
    <t>Cumulative pre-tax IRR (%)</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</si>
  <si>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</si>
  <si>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</si>
  <si>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</si>
  <si>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</si>
  <si>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</si>
  <si>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</si>
  <si>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</si>
  <si>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</si>
  <si>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</si>
  <si>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</si>
  <si>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</si>
  <si>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</si>
  <si>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</si>
  <si>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</si>
  <si>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</si>
  <si>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</si>
  <si>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</si>
  <si>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</si>
  <si>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</si>
  <si>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</si>
  <si>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</si>
  <si>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</si>
  <si>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</si>
  <si>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</si>
  <si>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</si>
  <si>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</si>
  <si>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</si>
  <si>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</si>
  <si>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</si>
  <si>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</si>
  <si>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</si>
  <si>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</si>
  <si>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</si>
  <si>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</si>
  <si>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</si>
  <si>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</si>
  <si>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</si>
  <si>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</si>
  <si>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</si>
  <si>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</si>
  <si>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</si>
  <si>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</si>
  <si>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</si>
  <si>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</si>
  <si>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</si>
  <si>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</si>
  <si>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</si>
  <si>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</si>
  <si>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</si>
  <si>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</si>
  <si>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</si>
  <si>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</si>
  <si>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</si>
  <si>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</si>
  <si>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</si>
  <si>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</si>
  <si>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</si>
  <si>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</si>
  <si>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</si>
  <si>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</si>
  <si>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</si>
  <si>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</si>
  <si>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</si>
  <si>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sizing mode</t>
  </si>
  <si>
    <t>Debt Parameters</t>
  </si>
  <si>
    <t>Value depends on option in SAM</t>
  </si>
  <si>
    <t>Less: Major equipment replacement reserve funding</t>
  </si>
  <si>
    <t>Debt service coverage ratio</t>
  </si>
  <si>
    <t>Mortgage Style (Constant Payments)</t>
  </si>
  <si>
    <t>Constant DSCR (Sculpted Payments)</t>
  </si>
  <si>
    <t>Ending balance</t>
  </si>
  <si>
    <t>Size of debt calculation</t>
  </si>
  <si>
    <t>Total P&amp;I calculation</t>
  </si>
  <si>
    <t>Debt fraction (%)</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</si>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</sst>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2">
    <xf numFmtId="0" fontId="0" fillId="0" borderId="0" xfId="0"/>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8" xfId="0" applyFont="1" applyFill="1" applyBorder="1"/>
    <xf numFmtId="0" fontId="4" fillId="2" borderId="19" xfId="0" applyFont="1" applyFill="1" applyBorder="1"/>
    <xf numFmtId="0" fontId="4" fillId="0" borderId="0" xfId="0" applyFont="1" applyBorder="1"/>
    <xf numFmtId="0" fontId="4" fillId="2" borderId="20" xfId="0" applyFont="1" applyFill="1" applyBorder="1"/>
    <xf numFmtId="0" fontId="4" fillId="0" borderId="0" xfId="0" applyFont="1" applyFill="1" applyBorder="1"/>
    <xf numFmtId="0" fontId="4" fillId="0" borderId="9" xfId="0" applyFont="1" applyBorder="1" applyAlignment="1">
      <alignment horizontal="center"/>
    </xf>
    <xf numFmtId="0" fontId="4" fillId="0" borderId="24" xfId="0" applyFont="1" applyBorder="1"/>
    <xf numFmtId="0" fontId="3" fillId="0" borderId="17" xfId="0" applyFont="1" applyBorder="1" applyAlignment="1">
      <alignment horizontal="center"/>
    </xf>
    <xf numFmtId="0" fontId="3" fillId="0" borderId="17"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8" xfId="0" applyFont="1" applyBorder="1"/>
    <xf numFmtId="0" fontId="4" fillId="0" borderId="20" xfId="0" applyFont="1" applyBorder="1"/>
    <xf numFmtId="0" fontId="4" fillId="0" borderId="19" xfId="0" applyFont="1" applyBorder="1"/>
    <xf numFmtId="41" fontId="3" fillId="0" borderId="0" xfId="0" applyNumberFormat="1" applyFont="1" applyFill="1" applyBorder="1"/>
    <xf numFmtId="0" fontId="3" fillId="0" borderId="14"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7" xfId="0" applyFont="1" applyFill="1" applyBorder="1"/>
    <xf numFmtId="0" fontId="4" fillId="0" borderId="17" xfId="0" applyFont="1" applyBorder="1"/>
    <xf numFmtId="0" fontId="4" fillId="0" borderId="17" xfId="0" applyFont="1" applyBorder="1" applyAlignment="1">
      <alignment horizontal="left" indent="1"/>
    </xf>
    <xf numFmtId="0" fontId="4" fillId="0" borderId="17" xfId="0" applyFont="1" applyBorder="1" applyAlignment="1">
      <alignment horizontal="left" indent="3"/>
    </xf>
    <xf numFmtId="0" fontId="4" fillId="0" borderId="18" xfId="0" applyFont="1" applyFill="1" applyBorder="1" applyAlignment="1">
      <alignment horizontal="left" indent="1"/>
    </xf>
    <xf numFmtId="0" fontId="4" fillId="0" borderId="18" xfId="0" applyFont="1" applyBorder="1" applyAlignment="1">
      <alignment horizontal="left" indent="1"/>
    </xf>
    <xf numFmtId="0" fontId="4" fillId="0" borderId="18" xfId="0" applyFont="1" applyBorder="1" applyAlignment="1">
      <alignment horizontal="right"/>
    </xf>
    <xf numFmtId="9" fontId="3" fillId="0" borderId="18" xfId="0" applyNumberFormat="1" applyFont="1" applyFill="1" applyBorder="1"/>
    <xf numFmtId="9" fontId="4" fillId="0" borderId="19" xfId="1" applyFont="1" applyBorder="1"/>
    <xf numFmtId="43" fontId="4" fillId="3" borderId="19" xfId="3" applyFont="1" applyFill="1" applyBorder="1"/>
    <xf numFmtId="43" fontId="4" fillId="3" borderId="17" xfId="0" applyNumberFormat="1" applyFont="1" applyFill="1" applyBorder="1"/>
    <xf numFmtId="43" fontId="5" fillId="3" borderId="17" xfId="0" applyNumberFormat="1" applyFont="1" applyFill="1" applyBorder="1"/>
    <xf numFmtId="11" fontId="3" fillId="0" borderId="17" xfId="0" applyNumberFormat="1" applyFont="1" applyBorder="1"/>
    <xf numFmtId="0" fontId="4" fillId="0" borderId="17" xfId="0" applyFont="1" applyBorder="1" applyAlignment="1">
      <alignment horizontal="left" indent="2"/>
    </xf>
    <xf numFmtId="0" fontId="4" fillId="0" borderId="17" xfId="0" applyFont="1" applyBorder="1" applyAlignment="1">
      <alignment horizontal="left" indent="4"/>
    </xf>
    <xf numFmtId="0" fontId="4" fillId="0" borderId="15" xfId="0" applyFont="1" applyBorder="1" applyAlignment="1">
      <alignment horizontal="left" indent="1"/>
    </xf>
    <xf numFmtId="0" fontId="4" fillId="0" borderId="23" xfId="0" applyFont="1" applyBorder="1"/>
    <xf numFmtId="0" fontId="4" fillId="0" borderId="24" xfId="0" applyFont="1" applyBorder="1" applyAlignment="1">
      <alignment horizontal="center" wrapText="1"/>
    </xf>
    <xf numFmtId="0" fontId="3" fillId="0" borderId="15" xfId="0" applyFont="1" applyFill="1" applyBorder="1"/>
    <xf numFmtId="0" fontId="3" fillId="0" borderId="15" xfId="0" applyFont="1" applyFill="1" applyBorder="1" applyAlignment="1">
      <alignment horizontal="center"/>
    </xf>
    <xf numFmtId="0" fontId="3" fillId="0" borderId="19" xfId="0" applyFont="1" applyBorder="1"/>
    <xf numFmtId="0" fontId="3" fillId="0" borderId="24" xfId="0" applyFont="1" applyFill="1" applyBorder="1" applyAlignment="1">
      <alignment horizontal="center"/>
    </xf>
    <xf numFmtId="0" fontId="3" fillId="0" borderId="18" xfId="0" applyFont="1" applyFill="1" applyBorder="1"/>
    <xf numFmtId="0" fontId="3" fillId="0" borderId="19" xfId="0" applyFont="1" applyFill="1" applyBorder="1"/>
    <xf numFmtId="0" fontId="3" fillId="0" borderId="18" xfId="0" applyFont="1" applyBorder="1" applyAlignment="1">
      <alignment horizontal="center" wrapText="1"/>
    </xf>
    <xf numFmtId="0" fontId="3" fillId="0" borderId="8" xfId="0" applyFont="1" applyFill="1" applyBorder="1" applyAlignment="1">
      <alignment horizontal="center"/>
    </xf>
    <xf numFmtId="0" fontId="3" fillId="0" borderId="23" xfId="0" applyFont="1" applyFill="1" applyBorder="1" applyAlignment="1">
      <alignment horizontal="center"/>
    </xf>
    <xf numFmtId="0" fontId="4" fillId="0" borderId="21" xfId="0" applyFont="1" applyFill="1" applyBorder="1"/>
    <xf numFmtId="43" fontId="3" fillId="0" borderId="0" xfId="0" applyNumberFormat="1" applyFont="1" applyFill="1" applyBorder="1"/>
    <xf numFmtId="0" fontId="4" fillId="0" borderId="24"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7" xfId="0" applyFont="1" applyFill="1" applyBorder="1" applyAlignment="1">
      <alignment horizontal="left" indent="4"/>
    </xf>
    <xf numFmtId="0" fontId="3" fillId="0" borderId="17" xfId="0" applyFont="1" applyFill="1" applyBorder="1"/>
    <xf numFmtId="0" fontId="4" fillId="0" borderId="17" xfId="0" applyFont="1" applyFill="1" applyBorder="1" applyAlignment="1">
      <alignment horizontal="left" indent="2"/>
    </xf>
    <xf numFmtId="0" fontId="3" fillId="0" borderId="17" xfId="0" applyFont="1" applyFill="1" applyBorder="1" applyAlignment="1">
      <alignment horizontal="center"/>
    </xf>
    <xf numFmtId="0" fontId="3" fillId="0" borderId="25" xfId="0" applyFont="1" applyFill="1" applyBorder="1" applyAlignment="1">
      <alignment horizontal="center"/>
    </xf>
    <xf numFmtId="0" fontId="3" fillId="0" borderId="19" xfId="0" applyFont="1" applyBorder="1" applyAlignment="1">
      <alignment horizontal="center"/>
    </xf>
    <xf numFmtId="0" fontId="4" fillId="0" borderId="9" xfId="0" applyFont="1" applyFill="1" applyBorder="1" applyAlignment="1">
      <alignment horizontal="center"/>
    </xf>
    <xf numFmtId="0" fontId="4" fillId="0" borderId="17" xfId="0" applyFont="1" applyFill="1" applyBorder="1" applyAlignment="1">
      <alignment horizontal="center"/>
    </xf>
    <xf numFmtId="0" fontId="3" fillId="0" borderId="18" xfId="0" applyFont="1" applyFill="1" applyBorder="1" applyAlignment="1">
      <alignment horizontal="center"/>
    </xf>
    <xf numFmtId="0" fontId="6" fillId="0" borderId="0" xfId="0" applyFont="1" applyFill="1" applyBorder="1" applyAlignment="1">
      <alignment horizontal="center"/>
    </xf>
    <xf numFmtId="0" fontId="3" fillId="0" borderId="20" xfId="0" applyFont="1" applyFill="1" applyBorder="1"/>
    <xf numFmtId="0" fontId="5" fillId="0" borderId="18" xfId="0" applyFont="1" applyFill="1" applyBorder="1"/>
    <xf numFmtId="0" fontId="5" fillId="0" borderId="17" xfId="0" applyFont="1" applyBorder="1"/>
    <xf numFmtId="0" fontId="3" fillId="0" borderId="20" xfId="0" applyFont="1" applyFill="1" applyBorder="1" applyAlignment="1">
      <alignment horizontal="center"/>
    </xf>
    <xf numFmtId="0" fontId="3" fillId="0" borderId="19"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5" xfId="0" applyFont="1" applyFill="1" applyBorder="1" applyAlignment="1">
      <alignment horizontal="center"/>
    </xf>
    <xf numFmtId="0" fontId="4" fillId="0" borderId="15" xfId="0" applyFont="1" applyFill="1" applyBorder="1" applyAlignment="1">
      <alignment horizontal="left" indent="2"/>
    </xf>
    <xf numFmtId="0" fontId="4" fillId="0" borderId="24" xfId="0" applyFont="1" applyFill="1" applyBorder="1" applyAlignment="1">
      <alignment horizontal="left" indent="4"/>
    </xf>
    <xf numFmtId="0" fontId="5" fillId="0" borderId="6" xfId="0" applyFont="1" applyFill="1" applyBorder="1"/>
    <xf numFmtId="0" fontId="4" fillId="0" borderId="25" xfId="0" applyFont="1" applyFill="1" applyBorder="1" applyAlignment="1">
      <alignment horizontal="left" indent="4"/>
    </xf>
    <xf numFmtId="0" fontId="5" fillId="0" borderId="15" xfId="0" applyFont="1" applyFill="1" applyBorder="1"/>
    <xf numFmtId="0" fontId="4" fillId="0" borderId="15" xfId="0" applyFont="1" applyBorder="1" applyAlignment="1">
      <alignment horizontal="center" wrapText="1"/>
    </xf>
    <xf numFmtId="0" fontId="4" fillId="0" borderId="25" xfId="0" applyFont="1" applyFill="1" applyBorder="1" applyAlignment="1">
      <alignment horizontal="left" indent="2"/>
    </xf>
    <xf numFmtId="0" fontId="4" fillId="0" borderId="17"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7" xfId="0" applyFont="1" applyFill="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0" fontId="3" fillId="0" borderId="13" xfId="0" applyNumberFormat="1" applyFont="1" applyFill="1" applyBorder="1" applyAlignment="1">
      <alignment horizontal="center"/>
    </xf>
    <xf numFmtId="41" fontId="3" fillId="0" borderId="17" xfId="0" applyNumberFormat="1" applyFont="1" applyFill="1" applyBorder="1" applyAlignment="1">
      <alignment horizontal="center"/>
    </xf>
    <xf numFmtId="2" fontId="3" fillId="0" borderId="17" xfId="1" applyNumberFormat="1" applyFont="1" applyBorder="1"/>
    <xf numFmtId="2" fontId="3" fillId="0" borderId="17" xfId="1" applyNumberFormat="1" applyFont="1" applyFill="1" applyBorder="1"/>
    <xf numFmtId="2" fontId="4" fillId="0" borderId="0" xfId="0" applyNumberFormat="1" applyFont="1"/>
    <xf numFmtId="4" fontId="3" fillId="0" borderId="0" xfId="3" applyNumberFormat="1" applyFont="1" applyFill="1" applyBorder="1"/>
    <xf numFmtId="4" fontId="4" fillId="2" borderId="19" xfId="3" applyNumberFormat="1" applyFont="1" applyFill="1" applyBorder="1"/>
    <xf numFmtId="4" fontId="3" fillId="0" borderId="17"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9" xfId="0" applyNumberFormat="1" applyFont="1" applyFill="1" applyBorder="1"/>
    <xf numFmtId="4" fontId="3" fillId="0" borderId="17" xfId="0" applyNumberFormat="1" applyFont="1" applyBorder="1"/>
    <xf numFmtId="4" fontId="4" fillId="0" borderId="17" xfId="0" applyNumberFormat="1" applyFont="1" applyBorder="1"/>
    <xf numFmtId="4" fontId="4" fillId="2" borderId="19" xfId="0" applyNumberFormat="1" applyFont="1" applyFill="1" applyBorder="1"/>
    <xf numFmtId="4" fontId="3" fillId="0" borderId="17"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7" xfId="1" applyNumberFormat="1" applyFont="1" applyBorder="1"/>
    <xf numFmtId="4" fontId="4" fillId="0" borderId="19" xfId="0" applyNumberFormat="1" applyFont="1" applyBorder="1"/>
    <xf numFmtId="4" fontId="3" fillId="0" borderId="19" xfId="0" applyNumberFormat="1" applyFont="1" applyFill="1" applyBorder="1"/>
    <xf numFmtId="4" fontId="4" fillId="0" borderId="17" xfId="1" applyNumberFormat="1" applyFont="1" applyFill="1" applyBorder="1"/>
    <xf numFmtId="4" fontId="3" fillId="3" borderId="17" xfId="1" applyNumberFormat="1" applyFont="1" applyFill="1" applyBorder="1"/>
    <xf numFmtId="4" fontId="3" fillId="0" borderId="17" xfId="1" applyNumberFormat="1" applyFont="1" applyFill="1" applyBorder="1"/>
    <xf numFmtId="4" fontId="4" fillId="0" borderId="17"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6" xfId="0" applyNumberFormat="1" applyFont="1" applyFill="1" applyBorder="1"/>
    <xf numFmtId="3" fontId="4" fillId="0" borderId="15"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24" xfId="0" applyNumberFormat="1" applyFont="1" applyFill="1" applyBorder="1"/>
    <xf numFmtId="3" fontId="4" fillId="0" borderId="7" xfId="0" applyNumberFormat="1" applyFont="1" applyFill="1" applyBorder="1"/>
    <xf numFmtId="1" fontId="4" fillId="0" borderId="22" xfId="1" applyNumberFormat="1" applyFont="1" applyFill="1" applyBorder="1"/>
    <xf numFmtId="1" fontId="4" fillId="0" borderId="0" xfId="1" applyNumberFormat="1" applyFont="1" applyFill="1" applyBorder="1"/>
    <xf numFmtId="1" fontId="4" fillId="0" borderId="20" xfId="1" applyNumberFormat="1" applyFont="1" applyFill="1" applyBorder="1"/>
    <xf numFmtId="170" fontId="4" fillId="0" borderId="22" xfId="1" applyNumberFormat="1" applyFont="1" applyFill="1" applyBorder="1"/>
    <xf numFmtId="170" fontId="4" fillId="0" borderId="0" xfId="1" applyNumberFormat="1" applyFont="1" applyFill="1" applyBorder="1"/>
    <xf numFmtId="3" fontId="4" fillId="0" borderId="9" xfId="0" applyNumberFormat="1" applyFont="1" applyFill="1" applyBorder="1"/>
    <xf numFmtId="3" fontId="4" fillId="0" borderId="18" xfId="0" applyNumberFormat="1" applyFont="1" applyFill="1" applyBorder="1"/>
    <xf numFmtId="170" fontId="4" fillId="0" borderId="20" xfId="1" applyNumberFormat="1" applyFont="1" applyFill="1" applyBorder="1"/>
    <xf numFmtId="3" fontId="4" fillId="0" borderId="20" xfId="0" applyNumberFormat="1" applyFont="1" applyFill="1" applyBorder="1"/>
    <xf numFmtId="3" fontId="4" fillId="0" borderId="19" xfId="0" applyNumberFormat="1" applyFont="1" applyFill="1" applyBorder="1"/>
    <xf numFmtId="0" fontId="8" fillId="0" borderId="20" xfId="0" applyFont="1" applyBorder="1" applyAlignment="1">
      <alignment horizontal="center" wrapText="1"/>
    </xf>
    <xf numFmtId="0" fontId="8" fillId="0" borderId="3" xfId="0" applyFont="1" applyBorder="1" applyAlignment="1">
      <alignment horizontal="center" wrapText="1"/>
    </xf>
    <xf numFmtId="4" fontId="3" fillId="0" borderId="18" xfId="0" applyNumberFormat="1" applyFont="1" applyBorder="1"/>
    <xf numFmtId="1" fontId="3" fillId="0" borderId="18" xfId="0" applyNumberFormat="1" applyFont="1" applyBorder="1"/>
    <xf numFmtId="37" fontId="3" fillId="0" borderId="18" xfId="0" applyNumberFormat="1" applyFont="1" applyFill="1" applyBorder="1"/>
    <xf numFmtId="37" fontId="3" fillId="0" borderId="21" xfId="0" applyNumberFormat="1" applyFont="1" applyFill="1" applyBorder="1"/>
    <xf numFmtId="3" fontId="4" fillId="0" borderId="0" xfId="0" applyNumberFormat="1" applyFont="1" applyFill="1"/>
    <xf numFmtId="3" fontId="4" fillId="0" borderId="0" xfId="0" applyNumberFormat="1" applyFont="1" applyBorder="1"/>
    <xf numFmtId="2" fontId="3" fillId="0" borderId="25" xfId="1" applyNumberFormat="1" applyFont="1" applyFill="1" applyBorder="1"/>
    <xf numFmtId="4" fontId="3" fillId="0" borderId="25" xfId="0" applyNumberFormat="1" applyFont="1" applyFill="1" applyBorder="1"/>
    <xf numFmtId="1" fontId="3" fillId="0" borderId="17"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8" xfId="1" applyNumberFormat="1" applyFont="1" applyFill="1" applyBorder="1"/>
    <xf numFmtId="2" fontId="4" fillId="0" borderId="1" xfId="0" applyNumberFormat="1" applyFont="1" applyBorder="1"/>
    <xf numFmtId="1" fontId="4" fillId="0" borderId="0" xfId="0" applyNumberFormat="1" applyFont="1"/>
    <xf numFmtId="2" fontId="4" fillId="0" borderId="10" xfId="0" applyNumberFormat="1" applyFont="1" applyBorder="1"/>
    <xf numFmtId="170" fontId="4" fillId="0" borderId="0" xfId="0" applyNumberFormat="1" applyFont="1"/>
    <xf numFmtId="3" fontId="4" fillId="0" borderId="10" xfId="0" applyNumberFormat="1" applyFont="1" applyBorder="1"/>
    <xf numFmtId="3" fontId="4" fillId="0" borderId="20"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7"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0"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1" xfId="0" applyNumberFormat="1" applyFont="1" applyFill="1" applyBorder="1" applyAlignment="1"/>
    <xf numFmtId="2" fontId="3" fillId="0" borderId="12" xfId="0" applyNumberFormat="1" applyFont="1" applyFill="1" applyBorder="1" applyAlignment="1">
      <alignment horizontal="right"/>
    </xf>
    <xf numFmtId="2" fontId="3" fillId="0" borderId="12" xfId="0" applyNumberFormat="1" applyFont="1" applyFill="1" applyBorder="1" applyAlignment="1"/>
    <xf numFmtId="2" fontId="3" fillId="0" borderId="13" xfId="0" applyNumberFormat="1" applyFont="1" applyFill="1" applyBorder="1" applyAlignment="1"/>
    <xf numFmtId="169" fontId="4" fillId="0" borderId="11" xfId="0" applyNumberFormat="1" applyFont="1" applyBorder="1"/>
    <xf numFmtId="169" fontId="4" fillId="0" borderId="0" xfId="1" applyNumberFormat="1" applyFont="1" applyBorder="1"/>
    <xf numFmtId="2" fontId="3" fillId="0" borderId="11" xfId="2" applyNumberFormat="1" applyFont="1" applyFill="1" applyBorder="1"/>
    <xf numFmtId="2" fontId="3" fillId="0" borderId="12" xfId="2" applyNumberFormat="1" applyFont="1" applyFill="1" applyBorder="1"/>
    <xf numFmtId="169" fontId="4" fillId="0" borderId="17" xfId="0" applyNumberFormat="1" applyFont="1" applyBorder="1"/>
    <xf numFmtId="3" fontId="4" fillId="0" borderId="11" xfId="3" applyNumberFormat="1" applyFont="1" applyBorder="1"/>
    <xf numFmtId="3" fontId="4" fillId="0" borderId="14" xfId="3" applyNumberFormat="1" applyFont="1" applyBorder="1"/>
    <xf numFmtId="3" fontId="4" fillId="0" borderId="22"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1" xfId="0" applyNumberFormat="1" applyFont="1" applyBorder="1"/>
    <xf numFmtId="3" fontId="4" fillId="0" borderId="17" xfId="0" applyNumberFormat="1" applyFont="1" applyBorder="1"/>
    <xf numFmtId="37" fontId="4" fillId="0" borderId="17" xfId="0" applyNumberFormat="1" applyFont="1" applyBorder="1"/>
    <xf numFmtId="3" fontId="3" fillId="0" borderId="17" xfId="0" applyNumberFormat="1" applyFont="1" applyFill="1" applyBorder="1"/>
    <xf numFmtId="3" fontId="3" fillId="0" borderId="17" xfId="0" applyNumberFormat="1" applyFont="1" applyBorder="1"/>
    <xf numFmtId="3" fontId="4" fillId="0" borderId="6" xfId="0" applyNumberFormat="1" applyFont="1" applyBorder="1"/>
    <xf numFmtId="43" fontId="4" fillId="0" borderId="6"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7" xfId="0" applyFont="1" applyFill="1" applyBorder="1" applyAlignment="1">
      <alignment horizontal="left" indent="1"/>
    </xf>
    <xf numFmtId="2" fontId="3" fillId="0" borderId="17" xfId="0" applyNumberFormat="1" applyFont="1" applyFill="1" applyBorder="1"/>
    <xf numFmtId="2" fontId="3" fillId="0" borderId="24" xfId="0" applyNumberFormat="1" applyFont="1" applyFill="1" applyBorder="1"/>
    <xf numFmtId="2" fontId="4" fillId="0" borderId="17" xfId="0" applyNumberFormat="1" applyFont="1" applyBorder="1"/>
    <xf numFmtId="2" fontId="4" fillId="0" borderId="24" xfId="0" applyNumberFormat="1" applyFont="1" applyBorder="1"/>
    <xf numFmtId="1" fontId="4" fillId="0" borderId="24" xfId="0" applyNumberFormat="1" applyFont="1" applyBorder="1"/>
    <xf numFmtId="2" fontId="4" fillId="0" borderId="17" xfId="1" applyNumberFormat="1" applyFont="1" applyBorder="1"/>
    <xf numFmtId="2" fontId="4" fillId="0" borderId="24" xfId="1" applyNumberFormat="1" applyFont="1" applyBorder="1"/>
    <xf numFmtId="0" fontId="4" fillId="2" borderId="20" xfId="0" applyFont="1" applyFill="1" applyBorder="1" applyAlignment="1"/>
    <xf numFmtId="43" fontId="4" fillId="2" borderId="20" xfId="0" applyNumberFormat="1" applyFont="1" applyFill="1" applyBorder="1" applyAlignment="1"/>
    <xf numFmtId="0" fontId="4" fillId="0" borderId="0" xfId="0" applyNumberFormat="1" applyFont="1" applyFill="1" applyBorder="1" applyAlignment="1">
      <alignment horizontal="center"/>
    </xf>
    <xf numFmtId="0" fontId="4" fillId="0" borderId="22"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17"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7" xfId="0" applyNumberFormat="1" applyFont="1" applyFill="1" applyBorder="1" applyAlignment="1">
      <alignment horizontal="left"/>
    </xf>
    <xf numFmtId="3" fontId="5" fillId="2" borderId="17" xfId="0" quotePrefix="1" applyNumberFormat="1" applyFont="1" applyFill="1" applyBorder="1" applyAlignment="1">
      <alignment horizontal="center"/>
    </xf>
    <xf numFmtId="3" fontId="4" fillId="0" borderId="17" xfId="0" applyNumberFormat="1" applyFont="1" applyFill="1" applyBorder="1" applyAlignment="1">
      <alignment horizontal="left"/>
    </xf>
    <xf numFmtId="3" fontId="4" fillId="0" borderId="17"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7" xfId="0" applyNumberFormat="1" applyFont="1" applyFill="1" applyBorder="1"/>
    <xf numFmtId="4" fontId="4" fillId="0" borderId="17" xfId="0" applyNumberFormat="1" applyFont="1" applyFill="1" applyBorder="1"/>
    <xf numFmtId="4" fontId="3" fillId="5" borderId="17" xfId="0" applyNumberFormat="1" applyFont="1" applyFill="1" applyBorder="1"/>
    <xf numFmtId="3" fontId="8" fillId="0" borderId="0" xfId="3" applyNumberFormat="1" applyFont="1"/>
    <xf numFmtId="173" fontId="4" fillId="5" borderId="17" xfId="0" applyNumberFormat="1" applyFont="1" applyFill="1" applyBorder="1"/>
    <xf numFmtId="3" fontId="4" fillId="0" borderId="22" xfId="0" applyNumberFormat="1" applyFont="1" applyBorder="1"/>
    <xf numFmtId="0" fontId="4" fillId="0" borderId="20" xfId="0" applyFont="1" applyBorder="1" applyAlignment="1">
      <alignment horizontal="left"/>
    </xf>
    <xf numFmtId="0" fontId="4" fillId="0" borderId="22" xfId="0" applyFont="1" applyBorder="1" applyAlignment="1">
      <alignment horizontal="left"/>
    </xf>
    <xf numFmtId="0" fontId="4" fillId="0" borderId="16" xfId="0" applyFont="1" applyBorder="1"/>
    <xf numFmtId="0" fontId="5" fillId="0" borderId="20" xfId="0" applyFont="1" applyBorder="1"/>
    <xf numFmtId="0" fontId="4" fillId="0" borderId="20"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0" xfId="1" applyNumberFormat="1" applyFont="1" applyFill="1" applyBorder="1"/>
    <xf numFmtId="41" fontId="4" fillId="2" borderId="20" xfId="0" applyNumberFormat="1" applyFont="1" applyFill="1" applyBorder="1"/>
    <xf numFmtId="0" fontId="4" fillId="2" borderId="20" xfId="0" applyNumberFormat="1" applyFont="1" applyFill="1" applyBorder="1"/>
    <xf numFmtId="0" fontId="5" fillId="2" borderId="24" xfId="0" applyFont="1" applyFill="1" applyBorder="1"/>
    <xf numFmtId="41" fontId="4" fillId="2" borderId="22" xfId="0" applyNumberFormat="1" applyFont="1" applyFill="1" applyBorder="1"/>
    <xf numFmtId="0" fontId="5" fillId="0" borderId="22" xfId="0" applyFont="1" applyFill="1" applyBorder="1"/>
    <xf numFmtId="41" fontId="4" fillId="0" borderId="22" xfId="0" applyNumberFormat="1" applyFont="1" applyFill="1" applyBorder="1"/>
    <xf numFmtId="170" fontId="4" fillId="0" borderId="17" xfId="0" applyNumberFormat="1" applyFont="1" applyFill="1" applyBorder="1"/>
    <xf numFmtId="0" fontId="4" fillId="0" borderId="17" xfId="0" applyFont="1" applyBorder="1" applyAlignment="1">
      <alignment horizontal="center" wrapText="1"/>
    </xf>
    <xf numFmtId="41" fontId="3" fillId="0" borderId="17" xfId="0" applyNumberFormat="1" applyFont="1" applyFill="1" applyBorder="1" applyAlignment="1">
      <alignment horizontal="center" wrapText="1"/>
    </xf>
    <xf numFmtId="0" fontId="4" fillId="0" borderId="17" xfId="0" applyFont="1" applyFill="1" applyBorder="1" applyAlignment="1">
      <alignment horizontal="center" wrapText="1"/>
    </xf>
    <xf numFmtId="0" fontId="13" fillId="6" borderId="28" xfId="4" applyFont="1" applyFill="1" applyBorder="1" applyAlignment="1">
      <alignment horizontal="center"/>
    </xf>
    <xf numFmtId="4" fontId="3" fillId="0" borderId="3" xfId="0" applyNumberFormat="1" applyFont="1" applyFill="1" applyBorder="1"/>
    <xf numFmtId="4" fontId="3" fillId="0" borderId="24"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1" xfId="0" applyFont="1" applyFill="1" applyBorder="1"/>
    <xf numFmtId="4" fontId="4" fillId="2" borderId="23" xfId="0" applyNumberFormat="1" applyFont="1" applyFill="1" applyBorder="1"/>
    <xf numFmtId="4" fontId="3" fillId="0" borderId="15" xfId="0" applyNumberFormat="1" applyFont="1" applyFill="1" applyBorder="1"/>
    <xf numFmtId="0" fontId="4" fillId="0" borderId="18" xfId="0" applyFont="1" applyBorder="1" applyAlignment="1">
      <alignment horizontal="left"/>
    </xf>
    <xf numFmtId="0" fontId="4" fillId="0" borderId="24" xfId="0" applyFont="1" applyFill="1" applyBorder="1" applyAlignment="1">
      <alignment horizontal="left" indent="1"/>
    </xf>
    <xf numFmtId="0" fontId="4" fillId="0" borderId="15" xfId="0" applyFont="1" applyFill="1" applyBorder="1" applyAlignment="1">
      <alignment horizontal="left" indent="1"/>
    </xf>
    <xf numFmtId="4" fontId="3" fillId="0" borderId="14" xfId="1" applyNumberFormat="1" applyFont="1" applyFill="1" applyBorder="1"/>
    <xf numFmtId="4" fontId="3" fillId="0" borderId="19" xfId="1" applyNumberFormat="1" applyFont="1" applyFill="1" applyBorder="1"/>
    <xf numFmtId="4" fontId="3" fillId="0" borderId="15" xfId="1" applyNumberFormat="1" applyFont="1" applyFill="1" applyBorder="1"/>
    <xf numFmtId="0" fontId="3" fillId="4" borderId="24" xfId="0" applyFont="1" applyFill="1" applyBorder="1"/>
    <xf numFmtId="0" fontId="13" fillId="6" borderId="28"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3" fillId="6" borderId="5" xfId="0"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9" xfId="0" applyFont="1" applyBorder="1"/>
    <xf numFmtId="4" fontId="3" fillId="0" borderId="8" xfId="0" applyNumberFormat="1" applyFont="1" applyFill="1" applyBorder="1"/>
    <xf numFmtId="0" fontId="5" fillId="0" borderId="29" xfId="0" applyFont="1" applyBorder="1"/>
    <xf numFmtId="4" fontId="4" fillId="0" borderId="30" xfId="0" applyNumberFormat="1" applyFont="1" applyBorder="1"/>
    <xf numFmtId="2" fontId="3" fillId="0" borderId="7" xfId="1" applyNumberFormat="1" applyFont="1" applyFill="1" applyBorder="1"/>
    <xf numFmtId="0" fontId="4" fillId="0" borderId="20" xfId="0" applyFont="1" applyFill="1" applyBorder="1"/>
    <xf numFmtId="0" fontId="3" fillId="0" borderId="18" xfId="0" applyFont="1" applyBorder="1" applyAlignment="1">
      <alignment horizontal="right"/>
    </xf>
    <xf numFmtId="0" fontId="4" fillId="0" borderId="22" xfId="0" applyFont="1" applyBorder="1"/>
    <xf numFmtId="0" fontId="4" fillId="0" borderId="18" xfId="0" applyFont="1" applyBorder="1" applyAlignment="1">
      <alignment horizontal="center" wrapText="1"/>
    </xf>
    <xf numFmtId="41" fontId="3" fillId="0" borderId="18" xfId="0" applyNumberFormat="1" applyFont="1" applyBorder="1"/>
    <xf numFmtId="0" fontId="4" fillId="0" borderId="9" xfId="0" applyFont="1" applyFill="1" applyBorder="1"/>
    <xf numFmtId="0" fontId="4" fillId="0" borderId="8" xfId="0" applyFont="1" applyFill="1" applyBorder="1"/>
    <xf numFmtId="0" fontId="4" fillId="0" borderId="23" xfId="0" applyFont="1" applyFill="1" applyBorder="1"/>
    <xf numFmtId="0" fontId="4" fillId="0" borderId="7" xfId="0" applyFont="1" applyFill="1" applyBorder="1"/>
    <xf numFmtId="0" fontId="4" fillId="0" borderId="14" xfId="0" applyFont="1" applyFill="1" applyBorder="1" applyAlignment="1">
      <alignment horizontal="center"/>
    </xf>
    <xf numFmtId="0" fontId="4" fillId="0" borderId="14" xfId="0" applyFont="1" applyFill="1" applyBorder="1"/>
    <xf numFmtId="0" fontId="4" fillId="2" borderId="22" xfId="0" applyFont="1" applyFill="1" applyBorder="1"/>
    <xf numFmtId="0" fontId="4" fillId="2" borderId="23" xfId="0" applyFont="1" applyFill="1" applyBorder="1"/>
    <xf numFmtId="0" fontId="3" fillId="0" borderId="9" xfId="0" applyFont="1" applyFill="1" applyBorder="1"/>
    <xf numFmtId="0" fontId="3" fillId="0" borderId="1" xfId="0" applyFont="1" applyFill="1" applyBorder="1"/>
    <xf numFmtId="0" fontId="3" fillId="0" borderId="8" xfId="0" applyFont="1" applyFill="1" applyBorder="1"/>
    <xf numFmtId="0" fontId="3" fillId="0" borderId="25" xfId="0" applyFont="1" applyBorder="1" applyAlignment="1">
      <alignment horizontal="center"/>
    </xf>
    <xf numFmtId="0" fontId="3" fillId="0" borderId="33" xfId="0" applyFont="1" applyBorder="1" applyAlignment="1">
      <alignment horizontal="center"/>
    </xf>
    <xf numFmtId="11" fontId="3" fillId="0" borderId="17" xfId="0" applyNumberFormat="1" applyFont="1" applyFill="1" applyBorder="1"/>
    <xf numFmtId="11" fontId="3" fillId="0" borderId="25" xfId="0" applyNumberFormat="1" applyFont="1" applyFill="1" applyBorder="1"/>
    <xf numFmtId="4" fontId="3" fillId="7" borderId="17" xfId="0" applyNumberFormat="1" applyFont="1" applyFill="1" applyBorder="1"/>
    <xf numFmtId="0" fontId="4" fillId="7" borderId="31" xfId="0" applyFont="1" applyFill="1" applyBorder="1" applyAlignment="1">
      <alignment horizontal="left" indent="1"/>
    </xf>
    <xf numFmtId="4" fontId="3" fillId="7" borderId="32" xfId="0" applyNumberFormat="1" applyFont="1" applyFill="1" applyBorder="1"/>
    <xf numFmtId="3" fontId="3" fillId="7" borderId="32" xfId="1" applyNumberFormat="1" applyFont="1" applyFill="1" applyBorder="1"/>
    <xf numFmtId="0" fontId="4" fillId="7" borderId="26" xfId="0" applyFont="1" applyFill="1" applyBorder="1" applyAlignment="1">
      <alignment horizontal="left" indent="1"/>
    </xf>
    <xf numFmtId="4" fontId="3" fillId="7" borderId="27" xfId="0" applyNumberFormat="1" applyFont="1" applyFill="1" applyBorder="1"/>
    <xf numFmtId="0" fontId="5" fillId="0" borderId="34" xfId="0" applyFont="1" applyBorder="1"/>
    <xf numFmtId="4" fontId="3" fillId="0" borderId="35" xfId="0" applyNumberFormat="1" applyFont="1" applyFill="1" applyBorder="1"/>
    <xf numFmtId="0" fontId="4" fillId="0" borderId="0" xfId="0" applyFont="1" applyBorder="1" applyAlignment="1">
      <alignment horizontal="right"/>
    </xf>
    <xf numFmtId="3" fontId="3" fillId="5" borderId="17" xfId="0" applyNumberFormat="1" applyFont="1" applyFill="1" applyBorder="1"/>
    <xf numFmtId="0" fontId="4" fillId="0" borderId="18" xfId="0" applyFont="1" applyBorder="1" applyAlignment="1">
      <alignment horizontal="center"/>
    </xf>
    <xf numFmtId="0" fontId="4" fillId="0" borderId="19" xfId="0" applyFont="1" applyBorder="1" applyAlignment="1">
      <alignment horizontal="center"/>
    </xf>
    <xf numFmtId="0" fontId="5" fillId="0" borderId="18" xfId="0" applyFont="1" applyBorder="1" applyAlignment="1">
      <alignment horizontal="center"/>
    </xf>
    <xf numFmtId="0" fontId="5" fillId="0" borderId="20" xfId="0" applyFont="1" applyBorder="1" applyAlignment="1">
      <alignment horizontal="center"/>
    </xf>
    <xf numFmtId="0" fontId="5" fillId="0" borderId="19" xfId="0" applyFont="1" applyBorder="1" applyAlignment="1">
      <alignment horizontal="center"/>
    </xf>
    <xf numFmtId="41" fontId="5" fillId="0" borderId="18" xfId="0" applyNumberFormat="1" applyFont="1" applyFill="1" applyBorder="1" applyAlignment="1">
      <alignment horizontal="center"/>
    </xf>
    <xf numFmtId="41" fontId="5" fillId="0" borderId="19" xfId="0" applyNumberFormat="1" applyFont="1" applyFill="1" applyBorder="1" applyAlignment="1">
      <alignment horizontal="center"/>
    </xf>
    <xf numFmtId="4" fontId="3" fillId="3" borderId="17" xfId="0" applyNumberFormat="1" applyFont="1" applyFill="1" applyBorder="1"/>
    <xf numFmtId="2" fontId="4" fillId="3" borderId="17" xfId="0" applyNumberFormat="1" applyFont="1" applyFill="1" applyBorder="1"/>
    <xf numFmtId="2" fontId="4" fillId="3" borderId="24" xfId="0" applyNumberFormat="1" applyFont="1" applyFill="1" applyBorder="1"/>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V409"/>
  <sheetViews>
    <sheetView tabSelected="1" zoomScale="90" zoomScaleNormal="90" workbookViewId="0"/>
  </sheetViews>
  <sheetFormatPr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thickBot="1" x14ac:dyDescent="0.4">
      <c r="A1" s="306"/>
      <c r="B1" s="306" t="s">
        <v>288</v>
      </c>
      <c r="C1" s="306"/>
      <c r="D1" s="306"/>
      <c r="E1" s="306"/>
      <c r="F1" s="306"/>
      <c r="G1" s="306"/>
      <c r="H1" s="306"/>
      <c r="I1" s="306"/>
      <c r="J1" s="113"/>
      <c r="K1" s="113"/>
      <c r="L1" s="113"/>
      <c r="M1" s="113"/>
      <c r="N1" s="113"/>
    </row>
    <row r="2" spans="1:48" s="7" customFormat="1" ht="12.75" customHeight="1" x14ac:dyDescent="0.2">
      <c r="B2" s="5" t="s">
        <v>137</v>
      </c>
      <c r="C2" s="150"/>
      <c r="D2" s="113"/>
      <c r="E2" s="114" t="s">
        <v>114</v>
      </c>
      <c r="F2" s="9"/>
      <c r="G2" s="113"/>
      <c r="H2" s="272"/>
      <c r="I2" s="9"/>
      <c r="J2" s="113"/>
      <c r="K2" s="113"/>
      <c r="L2" s="113"/>
      <c r="M2" s="113"/>
      <c r="N2" s="113"/>
    </row>
    <row r="3" spans="1:48" s="7" customFormat="1" ht="12.75" customHeight="1" x14ac:dyDescent="0.2">
      <c r="B3" s="87" t="s">
        <v>235</v>
      </c>
      <c r="C3" s="151">
        <v>0</v>
      </c>
      <c r="D3" s="113"/>
      <c r="E3" s="51" t="s">
        <v>219</v>
      </c>
      <c r="F3" s="9"/>
      <c r="G3" s="113"/>
      <c r="H3" s="272"/>
      <c r="I3" s="168"/>
      <c r="J3" s="113"/>
      <c r="K3" s="113"/>
      <c r="L3" s="113"/>
      <c r="M3" s="113"/>
      <c r="N3" s="113"/>
    </row>
    <row r="4" spans="1:48" s="7" customFormat="1" ht="12.75" customHeight="1" x14ac:dyDescent="0.2">
      <c r="B4" s="16"/>
      <c r="C4" s="157"/>
      <c r="D4" s="113"/>
      <c r="E4" s="320" t="s">
        <v>220</v>
      </c>
      <c r="F4" s="9"/>
      <c r="G4" s="113"/>
      <c r="H4" s="268"/>
      <c r="I4" s="166"/>
      <c r="J4" s="113"/>
      <c r="K4" s="113"/>
      <c r="L4" s="113"/>
      <c r="M4" s="113"/>
      <c r="N4" s="113"/>
    </row>
    <row r="5" spans="1:48" s="7" customFormat="1" ht="12.75" customHeight="1" x14ac:dyDescent="0.2">
      <c r="B5" s="5" t="s">
        <v>136</v>
      </c>
      <c r="C5" s="153"/>
      <c r="D5" s="113"/>
      <c r="E5" s="281" t="s">
        <v>286</v>
      </c>
      <c r="F5" s="9"/>
      <c r="H5" s="9"/>
      <c r="I5" s="168"/>
      <c r="J5" s="9"/>
      <c r="K5" s="113"/>
      <c r="L5" s="113"/>
      <c r="M5" s="113"/>
      <c r="N5" s="113"/>
    </row>
    <row r="6" spans="1:48" x14ac:dyDescent="0.2">
      <c r="B6" s="52" t="s">
        <v>198</v>
      </c>
      <c r="C6" s="246">
        <v>0</v>
      </c>
      <c r="D6" s="7"/>
      <c r="E6" s="352" t="s">
        <v>323</v>
      </c>
      <c r="F6" s="9"/>
      <c r="G6" s="113"/>
      <c r="H6" s="113"/>
      <c r="I6" s="113"/>
      <c r="J6" s="113"/>
      <c r="K6" s="16"/>
      <c r="L6" s="7"/>
      <c r="M6" s="30"/>
      <c r="N6" s="9"/>
      <c r="P6" s="9"/>
    </row>
    <row r="7" spans="1:48" x14ac:dyDescent="0.2">
      <c r="B7" s="9"/>
      <c r="C7" s="155"/>
      <c r="D7" s="7"/>
      <c r="E7" s="9"/>
      <c r="F7" s="9"/>
      <c r="G7" s="50"/>
      <c r="H7" s="50"/>
      <c r="I7" s="50"/>
      <c r="J7" s="50"/>
      <c r="M7" s="25"/>
      <c r="N7" s="127"/>
    </row>
    <row r="8" spans="1:48" x14ac:dyDescent="0.2">
      <c r="B8" s="5" t="s">
        <v>199</v>
      </c>
      <c r="C8" s="153"/>
      <c r="D8" s="7"/>
      <c r="E8" s="273" t="s">
        <v>243</v>
      </c>
      <c r="F8" s="274"/>
      <c r="G8" s="216"/>
      <c r="H8" s="168"/>
      <c r="I8" s="168"/>
      <c r="J8" s="168"/>
      <c r="K8" s="9"/>
      <c r="M8" s="133"/>
      <c r="N8" s="129"/>
      <c r="P8" s="9"/>
    </row>
    <row r="9" spans="1:48" x14ac:dyDescent="0.2">
      <c r="B9" s="119" t="s">
        <v>200</v>
      </c>
      <c r="C9" s="147">
        <v>0</v>
      </c>
      <c r="D9" s="7"/>
      <c r="E9" s="275" t="s">
        <v>246</v>
      </c>
      <c r="F9" s="154">
        <f>'Cash Flow'!C11</f>
        <v>0</v>
      </c>
      <c r="G9" s="216"/>
      <c r="H9" s="216"/>
      <c r="I9" s="252"/>
      <c r="J9" s="216"/>
      <c r="K9" s="116"/>
      <c r="M9" s="134"/>
      <c r="N9" s="128"/>
      <c r="O9" s="117"/>
      <c r="P9" s="118"/>
      <c r="Q9" s="116"/>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row>
    <row r="10" spans="1:48" x14ac:dyDescent="0.2">
      <c r="B10" s="120" t="s">
        <v>224</v>
      </c>
      <c r="C10" s="148">
        <v>0</v>
      </c>
      <c r="D10" s="7"/>
      <c r="E10" s="275" t="s">
        <v>245</v>
      </c>
      <c r="F10" s="280">
        <f>ppa_escalation</f>
        <v>0</v>
      </c>
      <c r="G10" s="168"/>
      <c r="H10" s="168"/>
      <c r="I10" s="251"/>
      <c r="J10" s="168"/>
      <c r="K10" s="9"/>
      <c r="M10" s="133"/>
      <c r="N10" s="129"/>
      <c r="P10" s="9"/>
    </row>
    <row r="11" spans="1:48" x14ac:dyDescent="0.2">
      <c r="B11" s="119" t="s">
        <v>201</v>
      </c>
      <c r="C11" s="147">
        <v>0</v>
      </c>
      <c r="D11" s="7"/>
      <c r="E11" s="275" t="s">
        <v>320</v>
      </c>
      <c r="F11" s="280">
        <f>'Cash Flow'!B140</f>
        <v>0</v>
      </c>
      <c r="G11" s="168"/>
      <c r="H11" s="168"/>
      <c r="I11" s="251"/>
      <c r="J11" s="168"/>
      <c r="K11" s="9"/>
      <c r="M11" s="133"/>
      <c r="N11" s="129"/>
      <c r="P11" s="9"/>
    </row>
    <row r="12" spans="1:48" x14ac:dyDescent="0.2">
      <c r="B12" s="120" t="s">
        <v>224</v>
      </c>
      <c r="C12" s="148">
        <v>0</v>
      </c>
      <c r="D12" s="7"/>
      <c r="E12" s="275" t="s">
        <v>314</v>
      </c>
      <c r="F12" s="280">
        <f>'Cash Flow'!B136</f>
        <v>0</v>
      </c>
      <c r="G12" s="168"/>
      <c r="H12" s="168"/>
      <c r="I12" s="251"/>
      <c r="J12" s="168"/>
      <c r="K12" s="9"/>
      <c r="M12" s="133"/>
      <c r="N12" s="129"/>
      <c r="P12" s="9"/>
    </row>
    <row r="13" spans="1:48" x14ac:dyDescent="0.2">
      <c r="B13" s="121" t="s">
        <v>202</v>
      </c>
      <c r="C13" s="147">
        <v>0</v>
      </c>
      <c r="D13" s="9"/>
      <c r="E13" s="275" t="s">
        <v>247</v>
      </c>
      <c r="F13" s="276">
        <f>'Cash Flow'!B127</f>
        <v>10000</v>
      </c>
      <c r="G13" s="168"/>
      <c r="H13" s="168"/>
      <c r="I13" s="251"/>
      <c r="J13" s="168"/>
      <c r="K13" s="9"/>
      <c r="M13" s="133"/>
      <c r="N13" s="129"/>
      <c r="P13" s="9"/>
    </row>
    <row r="14" spans="1:48" x14ac:dyDescent="0.2">
      <c r="B14" s="120" t="s">
        <v>224</v>
      </c>
      <c r="C14" s="148">
        <v>0</v>
      </c>
      <c r="D14" s="9"/>
      <c r="E14" s="275" t="s">
        <v>301</v>
      </c>
      <c r="F14" s="280">
        <f>HLOOKUP(IF(IRRTargetYear="Calculated",analysis_period,F15),'Cash Flow'!B2:AP123,119)</f>
        <v>0</v>
      </c>
      <c r="G14" s="168"/>
      <c r="H14" s="168"/>
      <c r="I14" s="251"/>
      <c r="J14" s="168"/>
      <c r="K14" s="9"/>
      <c r="M14" s="133"/>
      <c r="N14" s="129"/>
      <c r="P14" s="9"/>
    </row>
    <row r="15" spans="1:48" x14ac:dyDescent="0.2">
      <c r="B15" s="9"/>
      <c r="C15" s="9"/>
      <c r="D15" s="9"/>
      <c r="E15" s="275" t="s">
        <v>244</v>
      </c>
      <c r="F15" s="276">
        <f>IF(IRRTargetYear="Calculated",analysis_period,'Cash Flow'!B125)</f>
        <v>0</v>
      </c>
      <c r="G15" s="168"/>
      <c r="H15" s="168"/>
      <c r="I15" s="251"/>
      <c r="J15" s="168"/>
      <c r="K15" s="9"/>
      <c r="M15" s="133"/>
      <c r="N15" s="129"/>
      <c r="P15" s="9"/>
    </row>
    <row r="16" spans="1:48" x14ac:dyDescent="0.2">
      <c r="B16" s="311" t="s">
        <v>280</v>
      </c>
      <c r="C16" s="312"/>
      <c r="D16" s="9"/>
      <c r="E16" s="275" t="s">
        <v>299</v>
      </c>
      <c r="F16" s="280">
        <f>HLOOKUP(analysis_period,'Cash Flow'!B2:AP123,119)</f>
        <v>0</v>
      </c>
      <c r="G16" s="168"/>
      <c r="H16" s="168"/>
      <c r="I16" s="251"/>
      <c r="J16" s="168"/>
      <c r="K16" s="9"/>
      <c r="M16" s="133"/>
      <c r="N16" s="129"/>
      <c r="P16" s="9"/>
    </row>
    <row r="17" spans="2:16" x14ac:dyDescent="0.2">
      <c r="B17" s="314" t="s">
        <v>287</v>
      </c>
      <c r="C17" s="161"/>
      <c r="D17" s="9"/>
      <c r="E17" s="275" t="s">
        <v>248</v>
      </c>
      <c r="F17" s="276">
        <f>-'Cash Flow'!B80</f>
        <v>-5000</v>
      </c>
      <c r="G17" s="168"/>
      <c r="H17" s="168"/>
      <c r="I17" s="251"/>
      <c r="J17" s="168"/>
      <c r="K17" s="9"/>
      <c r="M17" s="133"/>
      <c r="N17" s="129"/>
      <c r="P17" s="9"/>
    </row>
    <row r="18" spans="2:16" x14ac:dyDescent="0.2">
      <c r="B18" s="66" t="s">
        <v>281</v>
      </c>
      <c r="C18" s="313">
        <v>0</v>
      </c>
      <c r="D18" s="9"/>
      <c r="E18" s="275" t="s">
        <v>249</v>
      </c>
      <c r="F18" s="276">
        <f>'Cash Flow'!B546</f>
        <v>0</v>
      </c>
      <c r="G18" s="168"/>
      <c r="H18" s="168"/>
      <c r="I18" s="251"/>
      <c r="J18" s="168"/>
      <c r="K18" s="9"/>
      <c r="M18" s="133"/>
      <c r="N18" s="129"/>
      <c r="P18" s="9"/>
    </row>
    <row r="19" spans="2:16" x14ac:dyDescent="0.2">
      <c r="B19" s="53" t="s">
        <v>313</v>
      </c>
      <c r="C19" s="152">
        <v>0</v>
      </c>
      <c r="D19" s="9"/>
      <c r="E19" s="275" t="s">
        <v>250</v>
      </c>
      <c r="F19" s="276">
        <f>'Cash Flow'!B88</f>
        <v>-5000</v>
      </c>
      <c r="G19" s="168"/>
      <c r="H19" s="168"/>
      <c r="I19" s="251"/>
      <c r="J19" s="168"/>
      <c r="K19" s="9"/>
      <c r="M19" s="133"/>
      <c r="N19" s="129"/>
      <c r="P19" s="9"/>
    </row>
    <row r="20" spans="2:16" x14ac:dyDescent="0.2">
      <c r="B20" s="310" t="s">
        <v>282</v>
      </c>
      <c r="C20" s="307">
        <v>0</v>
      </c>
      <c r="D20" s="9"/>
      <c r="E20" s="275" t="s">
        <v>331</v>
      </c>
      <c r="F20" s="302">
        <f>IF(F17=0,0,F18/F17*100)</f>
        <v>0</v>
      </c>
      <c r="G20" s="253"/>
      <c r="H20" s="253"/>
      <c r="I20" s="254"/>
      <c r="J20" s="253"/>
      <c r="K20" s="9"/>
      <c r="M20" s="133"/>
      <c r="N20" s="129"/>
      <c r="P20" s="9"/>
    </row>
    <row r="21" spans="2:16" x14ac:dyDescent="0.2">
      <c r="B21" s="315" t="s">
        <v>283</v>
      </c>
      <c r="C21" s="308">
        <v>0</v>
      </c>
      <c r="D21" s="9"/>
      <c r="E21" s="52" t="s">
        <v>325</v>
      </c>
      <c r="F21" s="152" t="e">
        <f>'Cash Flow'!B563</f>
        <v>#NUM!</v>
      </c>
      <c r="G21" s="168"/>
      <c r="H21" s="168"/>
      <c r="I21" s="251"/>
      <c r="J21" s="168"/>
      <c r="K21" s="9"/>
      <c r="M21" s="133"/>
      <c r="N21" s="129"/>
      <c r="P21" s="9"/>
    </row>
    <row r="22" spans="2:16" x14ac:dyDescent="0.2">
      <c r="B22" s="314" t="s">
        <v>278</v>
      </c>
      <c r="C22" s="318"/>
      <c r="D22" s="9"/>
      <c r="G22" s="168"/>
      <c r="H22" s="168"/>
      <c r="I22" s="251"/>
      <c r="J22" s="168"/>
      <c r="K22" s="9"/>
      <c r="M22" s="133"/>
      <c r="N22" s="129"/>
      <c r="P22" s="9"/>
    </row>
    <row r="23" spans="2:16" x14ac:dyDescent="0.2">
      <c r="B23" s="316" t="s">
        <v>285</v>
      </c>
      <c r="C23" s="317">
        <v>0</v>
      </c>
      <c r="D23" s="9"/>
      <c r="G23" s="168"/>
      <c r="H23" s="168"/>
      <c r="I23" s="251"/>
      <c r="J23" s="168"/>
      <c r="K23" s="9"/>
      <c r="M23" s="133"/>
      <c r="N23" s="129"/>
      <c r="P23" s="9"/>
    </row>
    <row r="24" spans="2:16" x14ac:dyDescent="0.2">
      <c r="B24" s="120" t="s">
        <v>284</v>
      </c>
      <c r="C24" s="154">
        <v>0</v>
      </c>
      <c r="D24" s="9"/>
      <c r="G24" s="168"/>
      <c r="H24" s="168"/>
      <c r="I24" s="251"/>
      <c r="J24" s="168"/>
      <c r="K24" s="9"/>
      <c r="M24" s="133"/>
      <c r="N24" s="129"/>
      <c r="P24" s="9"/>
    </row>
    <row r="25" spans="2:16" x14ac:dyDescent="0.2">
      <c r="B25" s="315" t="s">
        <v>283</v>
      </c>
      <c r="C25" s="308">
        <v>0</v>
      </c>
      <c r="D25" s="9"/>
      <c r="G25" s="168"/>
      <c r="H25" s="168"/>
      <c r="I25" s="251"/>
      <c r="J25" s="168"/>
      <c r="K25" s="9"/>
      <c r="M25" s="133"/>
      <c r="N25" s="129"/>
      <c r="P25" s="9"/>
    </row>
    <row r="26" spans="2:16" x14ac:dyDescent="0.2">
      <c r="B26" s="314" t="s">
        <v>279</v>
      </c>
      <c r="C26" s="45"/>
      <c r="D26" s="9"/>
      <c r="G26" s="168"/>
      <c r="H26" s="168"/>
      <c r="I26" s="251"/>
      <c r="J26" s="168"/>
      <c r="K26" s="9"/>
      <c r="M26" s="133"/>
      <c r="N26" s="129"/>
      <c r="P26" s="9"/>
    </row>
    <row r="27" spans="2:16" x14ac:dyDescent="0.2">
      <c r="B27" s="316" t="s">
        <v>285</v>
      </c>
      <c r="C27" s="319">
        <v>0</v>
      </c>
      <c r="D27" s="9"/>
      <c r="G27" s="168"/>
      <c r="H27" s="168"/>
      <c r="I27" s="251"/>
      <c r="J27" s="168"/>
      <c r="K27" s="9"/>
      <c r="M27" s="133"/>
      <c r="N27" s="129"/>
      <c r="P27" s="9"/>
    </row>
    <row r="28" spans="2:16" x14ac:dyDescent="0.2">
      <c r="B28" s="120" t="s">
        <v>284</v>
      </c>
      <c r="C28" s="280">
        <v>0</v>
      </c>
      <c r="D28" s="9"/>
      <c r="G28" s="168"/>
      <c r="H28" s="168"/>
      <c r="I28" s="251"/>
      <c r="J28" s="168"/>
      <c r="K28" s="9"/>
      <c r="M28" s="133"/>
      <c r="N28" s="129"/>
      <c r="P28" s="9"/>
    </row>
    <row r="29" spans="2:16" x14ac:dyDescent="0.2">
      <c r="B29" s="256" t="s">
        <v>224</v>
      </c>
      <c r="C29" s="280">
        <v>0</v>
      </c>
      <c r="D29" s="16"/>
      <c r="G29" s="168"/>
      <c r="H29" s="168"/>
      <c r="I29" s="251"/>
      <c r="J29" s="168"/>
      <c r="K29" s="9"/>
      <c r="M29" s="133"/>
      <c r="N29" s="129"/>
      <c r="P29" s="9"/>
    </row>
    <row r="30" spans="2:16" x14ac:dyDescent="0.2">
      <c r="B30" s="123"/>
      <c r="C30" s="156"/>
      <c r="D30" s="7"/>
      <c r="G30" s="168"/>
      <c r="H30" s="168"/>
      <c r="I30" s="251"/>
      <c r="J30" s="168"/>
      <c r="K30" s="9"/>
      <c r="M30" s="133"/>
      <c r="N30" s="128"/>
      <c r="P30" s="9"/>
    </row>
    <row r="31" spans="2:16" ht="13.5" thickBot="1" x14ac:dyDescent="0.25">
      <c r="B31" s="311" t="s">
        <v>138</v>
      </c>
      <c r="C31" s="312"/>
      <c r="D31" s="7"/>
      <c r="G31" s="168"/>
      <c r="H31" s="168"/>
      <c r="I31" s="251"/>
      <c r="J31" s="168"/>
      <c r="K31" s="9"/>
      <c r="M31" s="133"/>
      <c r="N31" s="130"/>
      <c r="P31" s="9"/>
    </row>
    <row r="32" spans="2:16" x14ac:dyDescent="0.2">
      <c r="B32" s="329" t="s">
        <v>139</v>
      </c>
      <c r="C32" s="330"/>
      <c r="D32" s="7"/>
      <c r="G32" s="168"/>
      <c r="H32" s="168"/>
      <c r="I32" s="251"/>
      <c r="J32" s="168"/>
      <c r="K32" s="9"/>
      <c r="M32" s="133"/>
      <c r="N32" s="131"/>
      <c r="O32" s="17"/>
      <c r="P32" s="7"/>
    </row>
    <row r="33" spans="2:16" x14ac:dyDescent="0.2">
      <c r="B33" s="353" t="s">
        <v>140</v>
      </c>
      <c r="C33" s="354">
        <v>0</v>
      </c>
      <c r="D33" s="7"/>
      <c r="G33" s="168"/>
      <c r="H33" s="168"/>
      <c r="I33" s="251"/>
      <c r="J33" s="168"/>
      <c r="K33" s="9"/>
      <c r="M33" s="133"/>
      <c r="N33" s="131"/>
      <c r="O33" s="7"/>
      <c r="P33" s="7"/>
    </row>
    <row r="34" spans="2:16" x14ac:dyDescent="0.2">
      <c r="B34" s="353" t="s">
        <v>141</v>
      </c>
      <c r="C34" s="355">
        <v>0</v>
      </c>
      <c r="D34" s="7"/>
      <c r="G34" s="168"/>
      <c r="H34" s="168"/>
      <c r="I34" s="251"/>
      <c r="J34" s="168"/>
      <c r="K34" s="9"/>
      <c r="M34" s="133"/>
      <c r="N34" s="131"/>
    </row>
    <row r="35" spans="2:16" x14ac:dyDescent="0.2">
      <c r="B35" s="353" t="s">
        <v>300</v>
      </c>
      <c r="C35" s="354"/>
      <c r="D35" s="9"/>
      <c r="G35" s="168"/>
      <c r="H35" s="168"/>
      <c r="I35" s="251"/>
      <c r="J35" s="168"/>
      <c r="K35" s="9"/>
      <c r="M35" s="133"/>
      <c r="N35" s="131"/>
    </row>
    <row r="36" spans="2:16" ht="13.5" thickBot="1" x14ac:dyDescent="0.25">
      <c r="B36" s="356" t="s">
        <v>147</v>
      </c>
      <c r="C36" s="357">
        <v>0</v>
      </c>
      <c r="D36" s="7"/>
      <c r="G36" s="168"/>
      <c r="H36" s="168"/>
      <c r="I36" s="251"/>
      <c r="J36" s="168"/>
      <c r="K36" s="7"/>
      <c r="M36" s="133"/>
      <c r="N36" s="131"/>
    </row>
    <row r="37" spans="2:16" x14ac:dyDescent="0.2">
      <c r="B37" s="327" t="s">
        <v>142</v>
      </c>
      <c r="C37" s="328"/>
      <c r="D37" s="7"/>
      <c r="G37" s="168"/>
      <c r="H37" s="168"/>
      <c r="I37" s="251"/>
      <c r="J37" s="168"/>
      <c r="K37" s="9"/>
      <c r="M37" s="133"/>
      <c r="N37" s="131"/>
    </row>
    <row r="38" spans="2:16" x14ac:dyDescent="0.2">
      <c r="B38" s="53" t="s">
        <v>148</v>
      </c>
      <c r="C38" s="247">
        <v>0</v>
      </c>
      <c r="D38" s="7"/>
      <c r="G38" s="168"/>
      <c r="H38" s="168"/>
      <c r="I38" s="251"/>
      <c r="J38" s="168"/>
      <c r="K38" s="9"/>
      <c r="M38" s="133"/>
      <c r="N38" s="131"/>
    </row>
    <row r="39" spans="2:16" x14ac:dyDescent="0.2">
      <c r="B39" s="53" t="s">
        <v>149</v>
      </c>
      <c r="C39" s="159">
        <v>0</v>
      </c>
      <c r="D39" s="7"/>
      <c r="G39" s="168"/>
      <c r="H39" s="168"/>
      <c r="I39" s="251"/>
      <c r="J39" s="168"/>
      <c r="K39" s="79"/>
      <c r="M39" s="133"/>
      <c r="N39" s="131"/>
    </row>
    <row r="40" spans="2:16" x14ac:dyDescent="0.2">
      <c r="B40" s="53" t="s">
        <v>151</v>
      </c>
      <c r="C40" s="162">
        <v>0</v>
      </c>
      <c r="D40" s="7"/>
      <c r="G40" s="255"/>
      <c r="H40" s="168"/>
      <c r="I40" s="251"/>
      <c r="J40" s="168"/>
      <c r="K40" s="46"/>
      <c r="M40" s="133"/>
      <c r="N40" s="131"/>
    </row>
    <row r="41" spans="2:16" x14ac:dyDescent="0.2">
      <c r="B41" s="53" t="s">
        <v>150</v>
      </c>
      <c r="C41" s="163">
        <f>((inflation_rate/100+1)*(real_discount_rate/100+1)-1)*100</f>
        <v>0</v>
      </c>
      <c r="D41" s="7"/>
      <c r="G41" s="168"/>
      <c r="H41" s="168"/>
      <c r="I41" s="251"/>
      <c r="J41" s="168"/>
      <c r="K41" s="46"/>
      <c r="M41" s="133"/>
      <c r="N41" s="131"/>
    </row>
    <row r="42" spans="2:16" x14ac:dyDescent="0.2">
      <c r="B42" s="43" t="s">
        <v>143</v>
      </c>
      <c r="C42" s="161"/>
      <c r="D42" s="7"/>
      <c r="G42" s="168"/>
      <c r="H42" s="168"/>
      <c r="I42" s="251"/>
      <c r="J42" s="168"/>
      <c r="K42" s="9"/>
      <c r="M42" s="133"/>
      <c r="N42" s="131"/>
    </row>
    <row r="43" spans="2:16" x14ac:dyDescent="0.2">
      <c r="B43" s="53" t="s">
        <v>144</v>
      </c>
      <c r="C43" s="159">
        <v>0</v>
      </c>
      <c r="D43" s="7"/>
      <c r="G43" s="168"/>
      <c r="H43" s="168"/>
      <c r="I43" s="251"/>
      <c r="J43" s="168"/>
      <c r="K43" s="79"/>
      <c r="M43" s="133"/>
      <c r="N43" s="131"/>
    </row>
    <row r="44" spans="2:16" x14ac:dyDescent="0.2">
      <c r="B44" s="53" t="s">
        <v>145</v>
      </c>
      <c r="C44" s="159">
        <v>0</v>
      </c>
      <c r="D44" s="7"/>
      <c r="E44" s="271"/>
      <c r="F44" s="251"/>
      <c r="G44" s="168"/>
      <c r="H44" s="168"/>
      <c r="I44" s="251"/>
      <c r="J44" s="168"/>
      <c r="K44" s="46"/>
      <c r="M44" s="133"/>
      <c r="N44" s="131"/>
    </row>
    <row r="45" spans="2:16" x14ac:dyDescent="0.2">
      <c r="B45" s="53" t="s">
        <v>197</v>
      </c>
      <c r="C45" s="164">
        <v>0</v>
      </c>
      <c r="D45" s="7" t="s">
        <v>344</v>
      </c>
      <c r="E45" s="271"/>
      <c r="F45" s="251"/>
      <c r="G45" s="168"/>
      <c r="H45" s="168"/>
      <c r="I45" s="251"/>
      <c r="J45" s="168"/>
      <c r="K45" s="46"/>
      <c r="M45" s="133"/>
      <c r="N45" s="131"/>
      <c r="O45" s="7"/>
      <c r="P45" s="7"/>
    </row>
    <row r="46" spans="2:16" x14ac:dyDescent="0.2">
      <c r="B46" s="53" t="s">
        <v>146</v>
      </c>
      <c r="C46" s="164">
        <v>0</v>
      </c>
      <c r="D46" s="7"/>
      <c r="E46" s="271"/>
      <c r="F46" s="251"/>
      <c r="G46" s="168"/>
      <c r="H46" s="168"/>
      <c r="I46" s="251"/>
      <c r="J46" s="168"/>
      <c r="K46" s="9"/>
      <c r="M46" s="133"/>
      <c r="N46" s="131"/>
      <c r="P46" s="7"/>
    </row>
    <row r="47" spans="2:16" x14ac:dyDescent="0.2">
      <c r="B47" s="55" t="s">
        <v>0</v>
      </c>
      <c r="C47" s="160"/>
      <c r="E47" s="250"/>
      <c r="F47" s="251"/>
      <c r="G47" s="168"/>
      <c r="H47" s="168"/>
      <c r="I47" s="251"/>
      <c r="J47" s="168"/>
      <c r="K47" s="79"/>
      <c r="M47" s="133"/>
      <c r="N47" s="131"/>
      <c r="P47" s="7"/>
    </row>
    <row r="48" spans="2:16" x14ac:dyDescent="0.2">
      <c r="B48" s="54" t="s">
        <v>152</v>
      </c>
      <c r="C48" s="165">
        <v>0</v>
      </c>
      <c r="E48" s="250"/>
      <c r="F48" s="251"/>
      <c r="G48" s="168"/>
      <c r="H48" s="168"/>
      <c r="I48" s="251"/>
      <c r="J48" s="168"/>
      <c r="K48" s="46"/>
      <c r="M48" s="133"/>
      <c r="N48" s="131"/>
      <c r="P48" s="7"/>
    </row>
    <row r="49" spans="2:16" x14ac:dyDescent="0.2">
      <c r="B49" s="54" t="s">
        <v>154</v>
      </c>
      <c r="C49" s="369">
        <f>total_installed_cost*prop_tax_cost_assessed_percent/100</f>
        <v>0</v>
      </c>
      <c r="E49" s="250"/>
      <c r="F49" s="251"/>
      <c r="G49" s="168"/>
      <c r="H49" s="168"/>
      <c r="I49" s="251"/>
      <c r="J49" s="168"/>
      <c r="K49" s="9"/>
      <c r="M49" s="133"/>
      <c r="N49" s="131"/>
      <c r="P49" s="9"/>
    </row>
    <row r="50" spans="2:16" x14ac:dyDescent="0.2">
      <c r="B50" s="54" t="s">
        <v>153</v>
      </c>
      <c r="C50" s="164">
        <v>0</v>
      </c>
      <c r="E50" s="250"/>
      <c r="F50" s="251"/>
      <c r="G50" s="168"/>
      <c r="H50" s="168"/>
      <c r="I50" s="251"/>
      <c r="J50" s="168"/>
      <c r="K50" s="16"/>
      <c r="M50" s="133"/>
      <c r="N50" s="131"/>
      <c r="P50" s="7"/>
    </row>
    <row r="51" spans="2:16" x14ac:dyDescent="0.2">
      <c r="B51" s="54" t="s">
        <v>155</v>
      </c>
      <c r="C51" s="164">
        <v>0</v>
      </c>
      <c r="E51" s="250"/>
      <c r="F51" s="251"/>
      <c r="G51" s="168"/>
      <c r="H51" s="168"/>
      <c r="I51" s="251"/>
      <c r="J51" s="168"/>
      <c r="K51" s="9"/>
      <c r="M51" s="133"/>
      <c r="N51" s="131"/>
      <c r="P51" s="7"/>
    </row>
    <row r="52" spans="2:16" x14ac:dyDescent="0.2">
      <c r="B52" s="43" t="s">
        <v>60</v>
      </c>
      <c r="C52" s="160"/>
      <c r="E52" s="250"/>
      <c r="F52" s="251"/>
      <c r="G52" s="168"/>
      <c r="H52" s="168"/>
      <c r="I52" s="251"/>
      <c r="J52" s="168"/>
      <c r="K52" s="9"/>
      <c r="M52" s="133"/>
      <c r="N52" s="131"/>
      <c r="P52" s="7"/>
    </row>
    <row r="53" spans="2:16" x14ac:dyDescent="0.2">
      <c r="B53" s="52" t="s">
        <v>222</v>
      </c>
      <c r="C53" s="159">
        <v>0</v>
      </c>
      <c r="E53" s="250"/>
      <c r="F53" s="251"/>
      <c r="G53" s="168"/>
      <c r="H53" s="168"/>
      <c r="I53" s="251"/>
      <c r="J53" s="168"/>
      <c r="K53" s="7"/>
      <c r="M53" s="133"/>
      <c r="N53" s="131"/>
      <c r="P53" s="7"/>
    </row>
    <row r="54" spans="2:16" x14ac:dyDescent="0.2">
      <c r="B54" s="52" t="s">
        <v>221</v>
      </c>
      <c r="C54" s="369">
        <f>total_installed_cost*salvage_percentage/100</f>
        <v>0</v>
      </c>
      <c r="E54" s="250"/>
      <c r="F54" s="251"/>
      <c r="G54" s="168"/>
      <c r="H54" s="168"/>
      <c r="I54" s="251"/>
      <c r="J54" s="168"/>
      <c r="K54" s="9"/>
      <c r="M54" s="133"/>
      <c r="N54" s="131"/>
      <c r="P54" s="7"/>
    </row>
    <row r="55" spans="2:16" x14ac:dyDescent="0.2">
      <c r="B55" s="7"/>
      <c r="C55" s="166"/>
      <c r="G55" s="7"/>
      <c r="H55" s="7"/>
      <c r="I55" s="30"/>
      <c r="J55" s="9"/>
      <c r="K55" s="9"/>
      <c r="M55" s="133"/>
      <c r="N55" s="131"/>
      <c r="P55" s="7"/>
    </row>
    <row r="56" spans="2:16" ht="13.5" thickBot="1" x14ac:dyDescent="0.25">
      <c r="B56" s="311" t="s">
        <v>159</v>
      </c>
      <c r="C56" s="312"/>
      <c r="E56" s="9"/>
      <c r="G56" s="7"/>
      <c r="H56" s="7"/>
      <c r="I56" s="30"/>
      <c r="J56" s="9"/>
      <c r="K56" s="9"/>
      <c r="M56" s="133"/>
      <c r="N56" s="131"/>
      <c r="P56" s="7"/>
    </row>
    <row r="57" spans="2:16" x14ac:dyDescent="0.2">
      <c r="B57" s="358" t="s">
        <v>321</v>
      </c>
      <c r="C57" s="359"/>
      <c r="E57" s="9"/>
      <c r="G57" s="7"/>
      <c r="H57" s="7"/>
      <c r="I57" s="30"/>
      <c r="J57" s="9"/>
      <c r="K57" s="9"/>
      <c r="M57" s="133"/>
      <c r="N57" s="131"/>
      <c r="P57" s="7"/>
    </row>
    <row r="58" spans="2:16" x14ac:dyDescent="0.2">
      <c r="B58" s="353" t="s">
        <v>332</v>
      </c>
      <c r="C58" s="354"/>
      <c r="E58" s="9"/>
      <c r="G58" s="7"/>
      <c r="H58" s="7"/>
      <c r="I58" s="30"/>
      <c r="J58" s="9"/>
      <c r="K58" s="9"/>
      <c r="M58" s="133"/>
      <c r="N58" s="131"/>
      <c r="P58" s="7"/>
    </row>
    <row r="59" spans="2:16" ht="13.5" thickBot="1" x14ac:dyDescent="0.25">
      <c r="B59" s="356" t="s">
        <v>333</v>
      </c>
      <c r="C59" s="357">
        <v>0</v>
      </c>
      <c r="E59" s="9"/>
      <c r="G59" s="7"/>
      <c r="H59" s="7"/>
      <c r="I59" s="30"/>
      <c r="J59" s="9"/>
      <c r="K59" s="9"/>
      <c r="M59" s="133"/>
      <c r="N59" s="131"/>
      <c r="P59" s="7"/>
    </row>
    <row r="60" spans="2:16" x14ac:dyDescent="0.2">
      <c r="B60" s="327" t="s">
        <v>322</v>
      </c>
      <c r="C60" s="313"/>
      <c r="E60" s="9"/>
      <c r="G60" s="7"/>
      <c r="H60" s="7"/>
      <c r="I60" s="30"/>
      <c r="J60" s="9"/>
      <c r="K60" s="9"/>
      <c r="M60" s="133"/>
      <c r="N60" s="131"/>
      <c r="P60" s="7"/>
    </row>
    <row r="61" spans="2:16" x14ac:dyDescent="0.2">
      <c r="B61" s="53" t="s">
        <v>160</v>
      </c>
      <c r="C61" s="154">
        <v>0</v>
      </c>
      <c r="D61" s="115"/>
      <c r="E61" s="166"/>
      <c r="G61" s="7"/>
      <c r="H61" s="7"/>
      <c r="I61" s="30"/>
      <c r="J61" s="9"/>
      <c r="K61" s="9"/>
      <c r="M61" s="133"/>
      <c r="N61" s="131"/>
      <c r="P61" s="7"/>
    </row>
    <row r="62" spans="2:16" x14ac:dyDescent="0.2">
      <c r="B62" s="53" t="s">
        <v>161</v>
      </c>
      <c r="C62" s="164">
        <v>0</v>
      </c>
      <c r="D62" s="115"/>
      <c r="E62" s="166"/>
      <c r="G62" s="7"/>
      <c r="H62" s="7"/>
      <c r="I62" s="30"/>
      <c r="J62" s="9"/>
      <c r="K62" s="9"/>
      <c r="M62" s="133"/>
      <c r="N62" s="131"/>
      <c r="P62" s="7"/>
    </row>
    <row r="63" spans="2:16" x14ac:dyDescent="0.2">
      <c r="B63" s="53" t="s">
        <v>162</v>
      </c>
      <c r="C63" s="247">
        <v>0</v>
      </c>
      <c r="D63" s="115"/>
      <c r="E63" s="166"/>
      <c r="G63" s="7"/>
      <c r="H63" s="7"/>
      <c r="I63" s="30"/>
      <c r="J63" s="9"/>
      <c r="K63" s="9"/>
      <c r="M63" s="133"/>
      <c r="N63" s="131"/>
      <c r="P63" s="7"/>
    </row>
    <row r="64" spans="2:16" x14ac:dyDescent="0.2">
      <c r="B64" s="53" t="s">
        <v>163</v>
      </c>
      <c r="C64" s="164">
        <v>0</v>
      </c>
      <c r="D64" s="115"/>
      <c r="E64" s="216"/>
      <c r="G64" s="7"/>
      <c r="H64" s="7"/>
      <c r="I64" s="30"/>
      <c r="J64" s="9"/>
      <c r="K64" s="9"/>
      <c r="M64" s="133"/>
      <c r="N64" s="131"/>
      <c r="P64" s="7"/>
    </row>
    <row r="65" spans="2:16" x14ac:dyDescent="0.2">
      <c r="B65" s="53" t="s">
        <v>334</v>
      </c>
      <c r="C65" s="361">
        <v>0</v>
      </c>
      <c r="D65" s="360"/>
      <c r="E65" s="216"/>
      <c r="G65" s="7"/>
      <c r="H65" s="7"/>
      <c r="I65" s="30"/>
      <c r="J65" s="9"/>
      <c r="K65" s="9"/>
      <c r="M65" s="133"/>
      <c r="N65" s="131"/>
      <c r="P65" s="7"/>
    </row>
    <row r="66" spans="2:16" x14ac:dyDescent="0.2">
      <c r="B66" s="7"/>
      <c r="C66" s="143"/>
      <c r="G66" s="7"/>
      <c r="H66" s="7"/>
      <c r="I66" s="30"/>
      <c r="J66" s="9"/>
      <c r="K66" s="9"/>
      <c r="M66" s="133"/>
      <c r="N66" s="131"/>
      <c r="P66" s="7"/>
    </row>
    <row r="67" spans="2:16" x14ac:dyDescent="0.2">
      <c r="B67" s="5" t="s">
        <v>164</v>
      </c>
      <c r="C67" s="144"/>
      <c r="G67" s="7"/>
      <c r="H67" s="7"/>
      <c r="I67" s="30"/>
      <c r="J67" s="9"/>
      <c r="K67" s="9"/>
      <c r="M67" s="133"/>
      <c r="N67" s="131"/>
      <c r="P67" s="7"/>
    </row>
    <row r="68" spans="2:16" x14ac:dyDescent="0.2">
      <c r="B68" s="52" t="s">
        <v>165</v>
      </c>
      <c r="C68" s="145">
        <v>0</v>
      </c>
      <c r="G68" s="7"/>
      <c r="H68" s="7"/>
      <c r="I68" s="30"/>
      <c r="J68" s="9"/>
      <c r="K68" s="9"/>
      <c r="M68" s="133"/>
      <c r="N68" s="131"/>
      <c r="P68" s="7"/>
    </row>
    <row r="69" spans="2:16" x14ac:dyDescent="0.2">
      <c r="B69" s="7"/>
      <c r="C69" s="143"/>
      <c r="G69" s="7"/>
      <c r="H69" s="7"/>
      <c r="I69" s="30"/>
      <c r="J69" s="9"/>
      <c r="K69" s="9"/>
      <c r="M69" s="133"/>
      <c r="N69" s="131"/>
      <c r="P69" s="7"/>
    </row>
    <row r="70" spans="2:16" x14ac:dyDescent="0.2">
      <c r="B70" s="5" t="s">
        <v>177</v>
      </c>
      <c r="C70" s="144"/>
      <c r="H70" s="7"/>
      <c r="J70" s="9"/>
      <c r="K70" s="9"/>
      <c r="M70" s="133"/>
      <c r="N70" s="131"/>
      <c r="P70" s="7"/>
    </row>
    <row r="71" spans="2:16" x14ac:dyDescent="0.2">
      <c r="B71" s="52" t="s">
        <v>223</v>
      </c>
      <c r="C71" s="145">
        <v>0</v>
      </c>
      <c r="H71" s="7"/>
      <c r="J71" s="9"/>
      <c r="K71" s="9"/>
      <c r="M71" s="133"/>
      <c r="N71" s="131"/>
      <c r="P71" s="7"/>
    </row>
    <row r="72" spans="2:16" x14ac:dyDescent="0.2">
      <c r="C72" s="146"/>
      <c r="H72" s="7"/>
      <c r="J72" s="9"/>
      <c r="K72" s="9"/>
      <c r="M72" s="133"/>
      <c r="N72" s="131"/>
      <c r="P72" s="7"/>
    </row>
    <row r="73" spans="2:16" x14ac:dyDescent="0.2">
      <c r="B73" s="5" t="s">
        <v>272</v>
      </c>
      <c r="C73" s="8"/>
      <c r="D73" s="8"/>
      <c r="E73" s="8"/>
      <c r="F73" s="8"/>
      <c r="G73" s="8"/>
      <c r="H73" s="8"/>
      <c r="I73" s="6"/>
      <c r="J73" s="9"/>
      <c r="K73" s="9"/>
      <c r="M73" s="133"/>
      <c r="N73" s="131"/>
      <c r="P73" s="7"/>
    </row>
    <row r="74" spans="2:16" ht="25.5" x14ac:dyDescent="0.2">
      <c r="B74" s="52"/>
      <c r="C74" s="304" t="s">
        <v>171</v>
      </c>
      <c r="D74" s="303" t="s">
        <v>172</v>
      </c>
      <c r="E74" s="303" t="s">
        <v>173</v>
      </c>
      <c r="F74" s="303" t="s">
        <v>174</v>
      </c>
      <c r="G74" s="303" t="s">
        <v>34</v>
      </c>
      <c r="H74" s="303" t="s">
        <v>35</v>
      </c>
      <c r="I74" s="305" t="s">
        <v>175</v>
      </c>
      <c r="J74" s="9"/>
      <c r="K74" s="9"/>
      <c r="M74" s="133"/>
      <c r="N74" s="131"/>
      <c r="P74" s="7"/>
    </row>
    <row r="75" spans="2:16" x14ac:dyDescent="0.2">
      <c r="B75" s="52" t="s">
        <v>166</v>
      </c>
      <c r="C75" s="257">
        <v>0</v>
      </c>
      <c r="D75" s="259">
        <v>0</v>
      </c>
      <c r="E75" s="213">
        <v>0</v>
      </c>
      <c r="F75" s="262">
        <v>0</v>
      </c>
      <c r="G75" s="257">
        <f>C75/100*total_installed_cost</f>
        <v>0</v>
      </c>
      <c r="H75" s="257">
        <f>G75*F75/100*E75/12*0.5</f>
        <v>0</v>
      </c>
      <c r="I75" s="257">
        <f>H75+D75/100*G75</f>
        <v>0</v>
      </c>
      <c r="J75" s="9"/>
      <c r="K75" s="9"/>
      <c r="M75" s="133"/>
      <c r="N75" s="131"/>
      <c r="P75" s="7"/>
    </row>
    <row r="76" spans="2:16" x14ac:dyDescent="0.2">
      <c r="B76" s="52" t="s">
        <v>167</v>
      </c>
      <c r="C76" s="257">
        <v>0</v>
      </c>
      <c r="D76" s="259">
        <v>0</v>
      </c>
      <c r="E76" s="213">
        <v>0</v>
      </c>
      <c r="F76" s="262">
        <v>0</v>
      </c>
      <c r="G76" s="257">
        <f>C76/100*total_installed_cost</f>
        <v>0</v>
      </c>
      <c r="H76" s="257">
        <f>G76*F76/100*E76/12*0.5</f>
        <v>0</v>
      </c>
      <c r="I76" s="257">
        <f t="shared" ref="I76:I79" si="0">H76+D76/100*G76</f>
        <v>0</v>
      </c>
      <c r="J76" s="9"/>
      <c r="K76" s="9"/>
      <c r="M76" s="133"/>
      <c r="N76" s="131"/>
      <c r="P76" s="7"/>
    </row>
    <row r="77" spans="2:16" x14ac:dyDescent="0.2">
      <c r="B77" s="52" t="s">
        <v>168</v>
      </c>
      <c r="C77" s="257">
        <v>0</v>
      </c>
      <c r="D77" s="259">
        <v>0</v>
      </c>
      <c r="E77" s="213">
        <v>0</v>
      </c>
      <c r="F77" s="262">
        <v>0</v>
      </c>
      <c r="G77" s="257">
        <f>C77/100*total_installed_cost</f>
        <v>0</v>
      </c>
      <c r="H77" s="257">
        <f>G77*F77/100*E77/12*0.5</f>
        <v>0</v>
      </c>
      <c r="I77" s="257">
        <f t="shared" si="0"/>
        <v>0</v>
      </c>
      <c r="J77" s="9"/>
      <c r="K77" s="9"/>
      <c r="M77" s="133"/>
      <c r="N77" s="131"/>
      <c r="P77" s="7"/>
    </row>
    <row r="78" spans="2:16" x14ac:dyDescent="0.2">
      <c r="B78" s="52" t="s">
        <v>169</v>
      </c>
      <c r="C78" s="257">
        <v>0</v>
      </c>
      <c r="D78" s="259">
        <v>0</v>
      </c>
      <c r="E78" s="213">
        <v>0</v>
      </c>
      <c r="F78" s="262">
        <v>0</v>
      </c>
      <c r="G78" s="257">
        <f>C78/100*total_installed_cost</f>
        <v>0</v>
      </c>
      <c r="H78" s="257">
        <f>G78*F78/100*E78/12*0.5</f>
        <v>0</v>
      </c>
      <c r="I78" s="257">
        <f t="shared" si="0"/>
        <v>0</v>
      </c>
      <c r="J78" s="9"/>
      <c r="K78" s="9"/>
      <c r="M78" s="133"/>
      <c r="N78" s="131"/>
      <c r="P78" s="7"/>
    </row>
    <row r="79" spans="2:16" x14ac:dyDescent="0.2">
      <c r="B79" s="52" t="s">
        <v>170</v>
      </c>
      <c r="C79" s="258">
        <v>0</v>
      </c>
      <c r="D79" s="260">
        <v>0</v>
      </c>
      <c r="E79" s="261">
        <v>0</v>
      </c>
      <c r="F79" s="263">
        <v>0</v>
      </c>
      <c r="G79" s="257">
        <f>C79/100*total_installed_cost</f>
        <v>0</v>
      </c>
      <c r="H79" s="257">
        <f>G79*F79/100*E79/12*0.5</f>
        <v>0</v>
      </c>
      <c r="I79" s="257">
        <f t="shared" si="0"/>
        <v>0</v>
      </c>
      <c r="J79" s="9"/>
      <c r="K79" s="9"/>
      <c r="M79" s="133"/>
      <c r="N79" s="131"/>
      <c r="P79" s="7"/>
    </row>
    <row r="80" spans="2:16" x14ac:dyDescent="0.2">
      <c r="B80" s="57" t="s">
        <v>176</v>
      </c>
      <c r="C80" s="58"/>
      <c r="D80" s="44"/>
      <c r="E80" s="44"/>
      <c r="F80" s="59"/>
      <c r="G80" s="60">
        <f>SUM(G75:G79)</f>
        <v>0</v>
      </c>
      <c r="H80" s="61">
        <f>SUM(H75:H79)</f>
        <v>0</v>
      </c>
      <c r="I80" s="62">
        <f>SUM(I75:I79)</f>
        <v>0</v>
      </c>
      <c r="J80" s="9"/>
      <c r="K80" s="9"/>
      <c r="M80" s="133"/>
      <c r="N80" s="131"/>
      <c r="P80" s="7"/>
    </row>
    <row r="81" spans="2:16" x14ac:dyDescent="0.2">
      <c r="C81" s="146"/>
      <c r="H81" s="7"/>
      <c r="J81" s="9"/>
      <c r="K81" s="9"/>
      <c r="M81" s="133"/>
      <c r="N81" s="131"/>
      <c r="P81" s="7"/>
    </row>
    <row r="82" spans="2:16" x14ac:dyDescent="0.2">
      <c r="B82" s="5" t="s">
        <v>178</v>
      </c>
      <c r="C82" s="8"/>
      <c r="D82" s="8"/>
      <c r="E82" s="8"/>
      <c r="F82" s="269"/>
      <c r="G82" s="7"/>
      <c r="H82" s="7"/>
      <c r="I82" s="9"/>
      <c r="J82" s="9"/>
      <c r="K82" s="9"/>
      <c r="M82" s="133"/>
      <c r="N82" s="131"/>
      <c r="P82" s="7"/>
    </row>
    <row r="83" spans="2:16" x14ac:dyDescent="0.2">
      <c r="B83" s="52" t="s">
        <v>179</v>
      </c>
      <c r="C83" s="167">
        <v>0</v>
      </c>
      <c r="D83" s="9"/>
      <c r="E83" s="9"/>
      <c r="F83" s="269"/>
      <c r="G83" s="7"/>
      <c r="H83" s="7"/>
      <c r="I83" s="9"/>
      <c r="J83" s="9"/>
      <c r="K83" s="9"/>
      <c r="M83" s="133"/>
      <c r="N83" s="131"/>
      <c r="P83" s="7"/>
    </row>
    <row r="84" spans="2:16" x14ac:dyDescent="0.2">
      <c r="B84" s="52" t="s">
        <v>188</v>
      </c>
      <c r="C84" s="167">
        <v>0</v>
      </c>
      <c r="D84" s="9"/>
      <c r="E84" s="9"/>
      <c r="F84" s="269"/>
      <c r="G84" s="7"/>
      <c r="H84" s="7"/>
      <c r="I84" s="9"/>
      <c r="J84" s="9"/>
      <c r="K84" s="9"/>
      <c r="M84" s="133"/>
      <c r="N84" s="131"/>
      <c r="P84" s="7"/>
    </row>
    <row r="85" spans="2:16" x14ac:dyDescent="0.2">
      <c r="B85" s="11" t="s">
        <v>180</v>
      </c>
      <c r="C85" s="331">
        <v>0</v>
      </c>
      <c r="D85" s="9"/>
      <c r="E85" s="9"/>
      <c r="F85" s="269"/>
      <c r="G85" s="7"/>
      <c r="H85" s="7"/>
      <c r="I85" s="9"/>
      <c r="J85" s="9"/>
      <c r="K85" s="9"/>
      <c r="M85" s="133"/>
      <c r="N85" s="131"/>
      <c r="P85" s="7"/>
    </row>
    <row r="86" spans="2:16" x14ac:dyDescent="0.2">
      <c r="B86" s="52" t="s">
        <v>181</v>
      </c>
      <c r="C86" s="141" t="s">
        <v>234</v>
      </c>
      <c r="D86" s="303" t="s">
        <v>185</v>
      </c>
      <c r="E86" s="335" t="s">
        <v>186</v>
      </c>
      <c r="F86" s="269"/>
      <c r="G86" s="7"/>
      <c r="H86" s="7"/>
      <c r="I86" s="9"/>
      <c r="J86" s="9"/>
      <c r="K86" s="9"/>
      <c r="M86" s="133"/>
      <c r="N86" s="131"/>
      <c r="P86" s="7"/>
    </row>
    <row r="87" spans="2:16" x14ac:dyDescent="0.2">
      <c r="B87" s="66" t="s">
        <v>182</v>
      </c>
      <c r="C87" s="167">
        <v>0</v>
      </c>
      <c r="D87" s="370">
        <f>C87*system_capacity</f>
        <v>0</v>
      </c>
      <c r="E87" s="336">
        <v>12</v>
      </c>
      <c r="F87" s="269"/>
      <c r="G87" s="7"/>
      <c r="H87" s="7"/>
      <c r="I87" s="9"/>
      <c r="J87" s="9"/>
      <c r="K87" s="9"/>
      <c r="M87" s="133"/>
      <c r="N87" s="131"/>
      <c r="P87" s="7"/>
    </row>
    <row r="88" spans="2:16" x14ac:dyDescent="0.2">
      <c r="B88" s="53" t="s">
        <v>184</v>
      </c>
      <c r="C88" s="167">
        <v>0</v>
      </c>
      <c r="D88" s="370">
        <f>C88*system_capacity</f>
        <v>0</v>
      </c>
      <c r="E88" s="336">
        <v>15</v>
      </c>
      <c r="F88" s="269"/>
      <c r="G88" s="7"/>
      <c r="H88" s="7"/>
      <c r="I88" s="9"/>
      <c r="J88" s="9"/>
      <c r="K88" s="9"/>
      <c r="M88" s="133"/>
      <c r="N88" s="131"/>
      <c r="P88" s="7"/>
    </row>
    <row r="89" spans="2:16" x14ac:dyDescent="0.2">
      <c r="B89" s="80" t="s">
        <v>183</v>
      </c>
      <c r="C89" s="167">
        <v>0</v>
      </c>
      <c r="D89" s="371">
        <f>C89*system_capacity</f>
        <v>0</v>
      </c>
      <c r="E89" s="336">
        <v>3</v>
      </c>
      <c r="F89" s="269"/>
      <c r="G89" s="7"/>
      <c r="H89" s="7"/>
      <c r="I89" s="9"/>
      <c r="J89" s="9"/>
      <c r="K89" s="9"/>
      <c r="M89" s="133"/>
      <c r="N89" s="131"/>
      <c r="P89" s="7"/>
    </row>
    <row r="90" spans="2:16" x14ac:dyDescent="0.2">
      <c r="B90" s="56" t="s">
        <v>187</v>
      </c>
      <c r="C90" s="45"/>
      <c r="D90" s="334"/>
      <c r="E90" s="334"/>
      <c r="F90" s="269"/>
      <c r="G90" s="7"/>
      <c r="H90" s="7"/>
      <c r="I90" s="9"/>
      <c r="J90" s="9"/>
      <c r="K90" s="9"/>
      <c r="M90" s="133"/>
      <c r="N90" s="131"/>
      <c r="P90" s="7"/>
    </row>
    <row r="91" spans="2:16" x14ac:dyDescent="0.2">
      <c r="B91" s="64" t="s">
        <v>4</v>
      </c>
      <c r="C91" s="333" t="s">
        <v>54</v>
      </c>
      <c r="D91" s="269"/>
      <c r="E91" s="9"/>
      <c r="F91" s="269"/>
      <c r="G91" s="7"/>
      <c r="H91" s="7"/>
      <c r="I91" s="9"/>
      <c r="J91" s="9"/>
      <c r="K91" s="9"/>
      <c r="M91" s="133"/>
      <c r="N91" s="131"/>
      <c r="P91" s="7"/>
    </row>
    <row r="92" spans="2:16" x14ac:dyDescent="0.2">
      <c r="B92" s="64" t="s">
        <v>5</v>
      </c>
      <c r="C92" s="333" t="s">
        <v>54</v>
      </c>
      <c r="D92" s="337"/>
      <c r="E92" s="338"/>
      <c r="F92" s="269"/>
      <c r="G92" s="7"/>
      <c r="H92" s="7"/>
      <c r="I92" s="9"/>
      <c r="J92" s="9"/>
      <c r="K92" s="9"/>
      <c r="M92" s="133"/>
      <c r="N92" s="131"/>
      <c r="P92" s="7"/>
    </row>
    <row r="93" spans="2:16" x14ac:dyDescent="0.2">
      <c r="G93" s="7"/>
      <c r="H93" s="7"/>
      <c r="I93" s="9"/>
      <c r="J93" s="9"/>
      <c r="K93" s="9"/>
      <c r="M93" s="133"/>
      <c r="N93" s="131"/>
      <c r="P93" s="7"/>
    </row>
    <row r="94" spans="2:16" x14ac:dyDescent="0.2">
      <c r="B94" s="5" t="s">
        <v>189</v>
      </c>
      <c r="C94" s="8"/>
      <c r="D94" s="8"/>
      <c r="E94" s="8"/>
      <c r="F94" s="6"/>
      <c r="G94" s="7"/>
      <c r="H94" s="7"/>
      <c r="I94" s="9"/>
      <c r="J94" s="9"/>
      <c r="K94" s="9"/>
      <c r="M94" s="133"/>
      <c r="N94" s="131"/>
      <c r="P94" s="7"/>
    </row>
    <row r="95" spans="2:16" x14ac:dyDescent="0.2">
      <c r="B95" s="43" t="s">
        <v>2</v>
      </c>
      <c r="C95" s="44"/>
      <c r="D95" s="67"/>
      <c r="E95" s="362" t="s">
        <v>311</v>
      </c>
      <c r="F95" s="363"/>
      <c r="G95" s="7"/>
      <c r="H95" s="7"/>
      <c r="I95" s="7"/>
      <c r="J95" s="7"/>
      <c r="K95" s="7"/>
      <c r="M95" s="133"/>
      <c r="N95" s="131"/>
    </row>
    <row r="96" spans="2:16" x14ac:dyDescent="0.2">
      <c r="B96" s="66" t="s">
        <v>191</v>
      </c>
      <c r="C96" s="10" t="s">
        <v>267</v>
      </c>
      <c r="D96" s="78"/>
      <c r="E96" s="303" t="s">
        <v>4</v>
      </c>
      <c r="F96" s="303" t="s">
        <v>5</v>
      </c>
      <c r="G96" s="7"/>
      <c r="H96" s="7"/>
      <c r="I96" s="9"/>
      <c r="J96" s="9"/>
      <c r="K96" s="9"/>
      <c r="M96" s="133"/>
      <c r="N96" s="131"/>
    </row>
    <row r="97" spans="2:17" x14ac:dyDescent="0.2">
      <c r="B97" s="65" t="s">
        <v>192</v>
      </c>
      <c r="C97" s="190">
        <v>0</v>
      </c>
      <c r="D97" s="47"/>
      <c r="E97" s="89" t="s">
        <v>18</v>
      </c>
      <c r="F97" s="89" t="s">
        <v>18</v>
      </c>
      <c r="G97" s="7"/>
      <c r="H97" s="7"/>
      <c r="I97" s="9"/>
      <c r="J97" s="9"/>
      <c r="K97" s="9"/>
      <c r="M97" s="133"/>
      <c r="N97" s="131"/>
    </row>
    <row r="98" spans="2:17" x14ac:dyDescent="0.2">
      <c r="B98" s="65" t="s">
        <v>193</v>
      </c>
      <c r="C98" s="190">
        <v>0</v>
      </c>
      <c r="D98" s="69"/>
      <c r="E98" s="77" t="s">
        <v>19</v>
      </c>
      <c r="F98" s="72" t="s">
        <v>19</v>
      </c>
      <c r="G98" s="7"/>
      <c r="I98" s="9"/>
      <c r="J98" s="9"/>
      <c r="K98" s="9"/>
      <c r="M98" s="133"/>
      <c r="N98" s="131"/>
    </row>
    <row r="99" spans="2:17" x14ac:dyDescent="0.2">
      <c r="B99" s="64" t="s">
        <v>196</v>
      </c>
      <c r="C99" s="12" t="s">
        <v>7</v>
      </c>
      <c r="D99" s="18" t="s">
        <v>216</v>
      </c>
      <c r="E99" s="73"/>
      <c r="F99" s="74"/>
      <c r="G99" s="7"/>
      <c r="H99" s="7"/>
      <c r="I99" s="9"/>
      <c r="J99" s="9"/>
      <c r="K99" s="9"/>
      <c r="M99" s="133"/>
      <c r="N99" s="131"/>
    </row>
    <row r="100" spans="2:17" x14ac:dyDescent="0.2">
      <c r="B100" s="65" t="s">
        <v>194</v>
      </c>
      <c r="C100" s="141">
        <v>0</v>
      </c>
      <c r="D100" s="63">
        <v>0</v>
      </c>
      <c r="E100" s="70" t="s">
        <v>18</v>
      </c>
      <c r="F100" s="70" t="s">
        <v>18</v>
      </c>
      <c r="G100" s="7"/>
      <c r="I100" s="9"/>
      <c r="J100" s="9"/>
      <c r="K100" s="9"/>
      <c r="M100" s="133"/>
      <c r="N100" s="131"/>
    </row>
    <row r="101" spans="2:17" x14ac:dyDescent="0.2">
      <c r="B101" s="65" t="s">
        <v>195</v>
      </c>
      <c r="C101" s="140">
        <v>0</v>
      </c>
      <c r="D101" s="63">
        <v>0</v>
      </c>
      <c r="E101" s="89" t="s">
        <v>19</v>
      </c>
      <c r="F101" s="72" t="s">
        <v>19</v>
      </c>
      <c r="G101" s="7"/>
      <c r="I101" s="9"/>
      <c r="J101" s="9"/>
      <c r="K101" s="9"/>
      <c r="M101" s="133"/>
      <c r="N101" s="131"/>
    </row>
    <row r="102" spans="2:17" x14ac:dyDescent="0.2">
      <c r="B102" s="98" t="s">
        <v>6</v>
      </c>
      <c r="C102" s="13" t="s">
        <v>9</v>
      </c>
      <c r="D102" s="75" t="s">
        <v>268</v>
      </c>
      <c r="E102" s="70" t="s">
        <v>266</v>
      </c>
      <c r="F102" s="339"/>
      <c r="G102" s="7"/>
      <c r="I102" s="9"/>
      <c r="J102" s="9"/>
      <c r="K102" s="9"/>
      <c r="M102" s="133"/>
      <c r="N102" s="131"/>
      <c r="Q102" s="7"/>
    </row>
    <row r="103" spans="2:17" x14ac:dyDescent="0.2">
      <c r="B103" s="64" t="s">
        <v>4</v>
      </c>
      <c r="C103" s="151">
        <v>0</v>
      </c>
      <c r="D103" s="191">
        <v>0</v>
      </c>
      <c r="E103" s="141">
        <v>0</v>
      </c>
      <c r="F103" s="340"/>
      <c r="G103" s="7"/>
      <c r="I103" s="9"/>
      <c r="J103" s="9"/>
      <c r="K103" s="9"/>
      <c r="M103" s="133"/>
      <c r="N103" s="131"/>
      <c r="Q103" s="7"/>
    </row>
    <row r="104" spans="2:17" x14ac:dyDescent="0.2">
      <c r="B104" s="64" t="s">
        <v>5</v>
      </c>
      <c r="C104" s="151">
        <v>0</v>
      </c>
      <c r="D104" s="191">
        <v>0</v>
      </c>
      <c r="E104" s="141">
        <v>0</v>
      </c>
      <c r="F104" s="338"/>
      <c r="G104" s="7"/>
      <c r="I104" s="9"/>
      <c r="J104" s="9"/>
      <c r="K104" s="9"/>
      <c r="M104" s="133"/>
      <c r="N104" s="131"/>
      <c r="Q104" s="7"/>
    </row>
    <row r="105" spans="2:17" x14ac:dyDescent="0.2">
      <c r="B105" s="49"/>
      <c r="C105" s="14"/>
      <c r="D105" s="15"/>
      <c r="E105" s="9"/>
      <c r="F105" s="9"/>
      <c r="G105" s="7"/>
      <c r="H105" s="7"/>
      <c r="I105" s="9"/>
      <c r="J105" s="9"/>
      <c r="K105" s="9"/>
      <c r="M105" s="133"/>
      <c r="N105" s="131"/>
      <c r="Q105" s="7"/>
    </row>
    <row r="106" spans="2:17" x14ac:dyDescent="0.2">
      <c r="B106" s="311" t="s">
        <v>190</v>
      </c>
      <c r="C106" s="343"/>
      <c r="D106" s="343"/>
      <c r="E106" s="343"/>
      <c r="F106" s="343"/>
      <c r="G106" s="343"/>
      <c r="H106" s="344"/>
      <c r="I106" s="50"/>
      <c r="K106" s="9"/>
      <c r="M106" s="133"/>
      <c r="N106" s="128"/>
      <c r="Q106" s="7"/>
    </row>
    <row r="107" spans="2:17" x14ac:dyDescent="0.2">
      <c r="B107" s="97" t="s">
        <v>17</v>
      </c>
      <c r="C107" s="332"/>
      <c r="D107" s="44"/>
      <c r="E107" s="96"/>
      <c r="F107" s="96"/>
      <c r="G107" s="96"/>
      <c r="H107" s="71"/>
      <c r="I107" s="9"/>
      <c r="K107" s="9"/>
      <c r="M107" s="133"/>
      <c r="N107" s="128"/>
    </row>
    <row r="108" spans="2:17" x14ac:dyDescent="0.2">
      <c r="B108" s="104" t="s">
        <v>191</v>
      </c>
      <c r="C108" s="92" t="s">
        <v>267</v>
      </c>
      <c r="D108" s="341"/>
      <c r="E108" s="76" t="s">
        <v>303</v>
      </c>
      <c r="F108" s="70" t="s">
        <v>304</v>
      </c>
      <c r="G108" s="70" t="s">
        <v>305</v>
      </c>
      <c r="H108" s="70" t="s">
        <v>306</v>
      </c>
      <c r="I108" s="7"/>
      <c r="K108" s="95"/>
      <c r="M108" s="133"/>
      <c r="N108" s="132"/>
    </row>
    <row r="109" spans="2:17" x14ac:dyDescent="0.2">
      <c r="B109" s="86" t="s">
        <v>192</v>
      </c>
      <c r="C109" s="192">
        <v>5000</v>
      </c>
      <c r="D109" s="342"/>
      <c r="E109" s="91"/>
      <c r="F109" s="91"/>
      <c r="G109" s="89"/>
      <c r="H109" s="89"/>
      <c r="I109" s="7"/>
      <c r="K109" s="9"/>
      <c r="M109" s="133"/>
      <c r="N109" s="128"/>
    </row>
    <row r="110" spans="2:17" x14ac:dyDescent="0.2">
      <c r="B110" s="86" t="s">
        <v>193</v>
      </c>
      <c r="C110" s="192">
        <v>0</v>
      </c>
      <c r="D110" s="342"/>
      <c r="E110" s="91"/>
      <c r="F110" s="91"/>
      <c r="G110" s="89"/>
      <c r="H110" s="89"/>
      <c r="I110" s="7"/>
      <c r="K110" s="9"/>
      <c r="M110" s="133"/>
      <c r="N110" s="128"/>
    </row>
    <row r="111" spans="2:17" x14ac:dyDescent="0.2">
      <c r="B111" s="86" t="s">
        <v>203</v>
      </c>
      <c r="C111" s="192">
        <v>0</v>
      </c>
      <c r="D111" s="342"/>
      <c r="E111" s="91"/>
      <c r="F111" s="91"/>
      <c r="G111" s="91"/>
      <c r="H111" s="89"/>
      <c r="I111" s="7"/>
      <c r="K111" s="9"/>
      <c r="M111" s="133"/>
      <c r="N111" s="128"/>
    </row>
    <row r="112" spans="2:17" x14ac:dyDescent="0.2">
      <c r="B112" s="105" t="s">
        <v>204</v>
      </c>
      <c r="C112" s="193">
        <v>0</v>
      </c>
      <c r="D112" s="342"/>
      <c r="E112" s="91"/>
      <c r="F112" s="91"/>
      <c r="G112" s="72"/>
      <c r="H112" s="72"/>
      <c r="I112" s="7"/>
      <c r="K112" s="9"/>
      <c r="M112" s="133"/>
      <c r="N112" s="128"/>
    </row>
    <row r="113" spans="2:17" x14ac:dyDescent="0.2">
      <c r="B113" s="88" t="s">
        <v>196</v>
      </c>
      <c r="C113" s="93" t="s">
        <v>7</v>
      </c>
      <c r="D113" s="89" t="s">
        <v>216</v>
      </c>
      <c r="E113" s="94"/>
      <c r="F113" s="99"/>
      <c r="G113" s="99"/>
      <c r="H113" s="100"/>
      <c r="I113" s="126"/>
      <c r="K113" s="16"/>
      <c r="M113" s="133"/>
      <c r="N113" s="131"/>
    </row>
    <row r="114" spans="2:17" x14ac:dyDescent="0.2">
      <c r="B114" s="86" t="s">
        <v>194</v>
      </c>
      <c r="C114" s="141">
        <v>0</v>
      </c>
      <c r="D114" s="350">
        <v>0</v>
      </c>
      <c r="E114" s="91"/>
      <c r="F114" s="91"/>
      <c r="G114" s="89"/>
      <c r="H114" s="91"/>
      <c r="I114" s="7"/>
      <c r="K114" s="9"/>
      <c r="L114" s="9"/>
      <c r="M114" s="16"/>
      <c r="N114" s="9"/>
    </row>
    <row r="115" spans="2:17" x14ac:dyDescent="0.2">
      <c r="B115" s="86" t="s">
        <v>195</v>
      </c>
      <c r="C115" s="141">
        <v>0</v>
      </c>
      <c r="D115" s="350">
        <v>0</v>
      </c>
      <c r="E115" s="91"/>
      <c r="F115" s="91"/>
      <c r="G115" s="89"/>
      <c r="H115" s="89"/>
      <c r="I115" s="7"/>
      <c r="K115" s="9"/>
      <c r="L115" s="9"/>
      <c r="M115" s="16"/>
      <c r="N115" s="9"/>
    </row>
    <row r="116" spans="2:17" x14ac:dyDescent="0.2">
      <c r="B116" s="86" t="s">
        <v>205</v>
      </c>
      <c r="C116" s="141">
        <v>0</v>
      </c>
      <c r="D116" s="350">
        <v>0</v>
      </c>
      <c r="E116" s="91"/>
      <c r="F116" s="91"/>
      <c r="G116" s="89"/>
      <c r="H116" s="89"/>
      <c r="I116" s="7"/>
      <c r="K116" s="9"/>
      <c r="L116" s="9"/>
      <c r="M116" s="16"/>
      <c r="N116" s="9"/>
    </row>
    <row r="117" spans="2:17" ht="13.5" thickBot="1" x14ac:dyDescent="0.25">
      <c r="B117" s="107" t="s">
        <v>206</v>
      </c>
      <c r="C117" s="196">
        <v>0</v>
      </c>
      <c r="D117" s="351">
        <v>0</v>
      </c>
      <c r="E117" s="348"/>
      <c r="F117" s="349"/>
      <c r="G117" s="90"/>
      <c r="H117" s="90"/>
      <c r="I117" s="7"/>
      <c r="K117" s="9"/>
      <c r="L117" s="9"/>
      <c r="M117" s="16"/>
      <c r="N117" s="9"/>
    </row>
    <row r="118" spans="2:17" x14ac:dyDescent="0.2">
      <c r="B118" s="106" t="s">
        <v>47</v>
      </c>
      <c r="C118" s="103" t="s">
        <v>211</v>
      </c>
      <c r="D118" s="70" t="s">
        <v>216</v>
      </c>
      <c r="E118" s="345"/>
      <c r="F118" s="346"/>
      <c r="G118" s="346"/>
      <c r="H118" s="347"/>
      <c r="I118" s="7"/>
      <c r="K118" s="84"/>
      <c r="L118" s="84"/>
      <c r="M118" s="16"/>
      <c r="N118" s="84"/>
      <c r="O118" s="17"/>
    </row>
    <row r="119" spans="2:17" x14ac:dyDescent="0.2">
      <c r="B119" s="88" t="s">
        <v>207</v>
      </c>
      <c r="C119" s="154">
        <v>0.05</v>
      </c>
      <c r="D119" s="350">
        <v>0</v>
      </c>
      <c r="E119" s="91"/>
      <c r="F119" s="91"/>
      <c r="G119" s="89"/>
      <c r="H119" s="94"/>
      <c r="I119" s="217"/>
      <c r="K119" s="9"/>
      <c r="L119" s="9"/>
      <c r="M119" s="16"/>
      <c r="N119" s="9"/>
    </row>
    <row r="120" spans="2:17" x14ac:dyDescent="0.2">
      <c r="B120" s="88" t="s">
        <v>208</v>
      </c>
      <c r="C120" s="154">
        <v>0</v>
      </c>
      <c r="D120" s="350">
        <v>0</v>
      </c>
      <c r="E120" s="91"/>
      <c r="F120" s="91"/>
      <c r="G120" s="91"/>
      <c r="H120" s="91"/>
      <c r="K120" s="9"/>
      <c r="L120" s="9"/>
      <c r="M120" s="16"/>
      <c r="N120" s="9"/>
    </row>
    <row r="121" spans="2:17" x14ac:dyDescent="0.2">
      <c r="B121" s="88" t="s">
        <v>209</v>
      </c>
      <c r="C121" s="154">
        <v>0</v>
      </c>
      <c r="D121" s="350">
        <v>0</v>
      </c>
      <c r="E121" s="91"/>
      <c r="F121" s="91"/>
      <c r="G121" s="89"/>
      <c r="H121" s="89"/>
      <c r="K121" s="9"/>
      <c r="L121" s="9"/>
      <c r="M121" s="16"/>
      <c r="N121" s="9"/>
    </row>
    <row r="122" spans="2:17" ht="13.5" thickBot="1" x14ac:dyDescent="0.25">
      <c r="B122" s="110" t="s">
        <v>210</v>
      </c>
      <c r="C122" s="197">
        <v>0</v>
      </c>
      <c r="D122" s="351">
        <v>0</v>
      </c>
      <c r="E122" s="348"/>
      <c r="F122" s="349"/>
      <c r="G122" s="90"/>
      <c r="H122" s="90"/>
      <c r="K122" s="9"/>
      <c r="L122" s="9"/>
      <c r="M122" s="16"/>
      <c r="N122" s="9"/>
    </row>
    <row r="123" spans="2:17" x14ac:dyDescent="0.2">
      <c r="B123" s="108" t="s">
        <v>44</v>
      </c>
      <c r="C123" s="103" t="s">
        <v>9</v>
      </c>
      <c r="D123" s="70" t="s">
        <v>268</v>
      </c>
      <c r="E123" s="70" t="s">
        <v>266</v>
      </c>
      <c r="F123" s="70" t="s">
        <v>303</v>
      </c>
      <c r="G123" s="70" t="s">
        <v>304</v>
      </c>
      <c r="H123" s="109" t="s">
        <v>302</v>
      </c>
      <c r="I123" s="16"/>
      <c r="J123" s="16"/>
      <c r="K123" s="16"/>
      <c r="L123" s="84"/>
      <c r="M123" s="16"/>
      <c r="N123" s="16"/>
      <c r="O123" s="17"/>
      <c r="P123" s="17"/>
      <c r="Q123" s="17"/>
    </row>
    <row r="124" spans="2:17" x14ac:dyDescent="0.2">
      <c r="B124" s="88" t="s">
        <v>212</v>
      </c>
      <c r="C124" s="154">
        <v>0</v>
      </c>
      <c r="D124" s="198">
        <v>0</v>
      </c>
      <c r="E124" s="141">
        <v>0</v>
      </c>
      <c r="F124" s="91"/>
      <c r="G124" s="91"/>
      <c r="H124" s="139"/>
      <c r="I124" s="16"/>
      <c r="J124" s="16"/>
      <c r="K124" s="16"/>
      <c r="L124" s="9"/>
      <c r="M124" s="16"/>
      <c r="N124" s="16"/>
      <c r="O124" s="17"/>
      <c r="P124" s="17"/>
      <c r="Q124" s="17"/>
    </row>
    <row r="125" spans="2:17" x14ac:dyDescent="0.2">
      <c r="B125" s="88" t="s">
        <v>213</v>
      </c>
      <c r="C125" s="154">
        <v>0</v>
      </c>
      <c r="D125" s="198">
        <v>0</v>
      </c>
      <c r="E125" s="141">
        <v>0</v>
      </c>
      <c r="F125" s="89"/>
      <c r="G125" s="91"/>
      <c r="H125" s="139"/>
      <c r="I125" s="16"/>
      <c r="J125" s="16"/>
      <c r="K125" s="16"/>
      <c r="L125" s="9"/>
      <c r="M125" s="16"/>
      <c r="N125" s="16"/>
      <c r="O125" s="17"/>
      <c r="P125" s="17"/>
      <c r="Q125" s="17"/>
    </row>
    <row r="126" spans="2:17" x14ac:dyDescent="0.2">
      <c r="B126" s="88" t="s">
        <v>214</v>
      </c>
      <c r="C126" s="154">
        <v>0</v>
      </c>
      <c r="D126" s="198">
        <v>0</v>
      </c>
      <c r="E126" s="141">
        <v>0</v>
      </c>
      <c r="F126" s="91"/>
      <c r="G126" s="91"/>
      <c r="H126" s="139"/>
      <c r="I126" s="16"/>
      <c r="J126" s="16"/>
      <c r="K126" s="16"/>
      <c r="L126" s="16"/>
      <c r="M126" s="16"/>
      <c r="N126" s="16"/>
      <c r="O126" s="17"/>
      <c r="P126" s="17"/>
      <c r="Q126" s="17"/>
    </row>
    <row r="127" spans="2:17" x14ac:dyDescent="0.2">
      <c r="B127" s="88" t="s">
        <v>215</v>
      </c>
      <c r="C127" s="154">
        <v>0</v>
      </c>
      <c r="D127" s="198">
        <v>0</v>
      </c>
      <c r="E127" s="141">
        <v>0</v>
      </c>
      <c r="F127" s="91"/>
      <c r="G127" s="91"/>
      <c r="H127" s="91"/>
      <c r="I127" s="9"/>
      <c r="J127" s="9"/>
      <c r="K127" s="9"/>
      <c r="L127" s="16"/>
      <c r="M127" s="9"/>
      <c r="N127" s="9"/>
      <c r="O127" s="17"/>
      <c r="P127" s="17"/>
      <c r="Q127" s="17"/>
    </row>
    <row r="128" spans="2:17" x14ac:dyDescent="0.2">
      <c r="B128" s="33"/>
      <c r="C128" s="85"/>
      <c r="D128" s="46"/>
      <c r="E128" s="48"/>
      <c r="F128" s="84"/>
      <c r="G128" s="84"/>
      <c r="H128" s="84"/>
      <c r="I128" s="9"/>
      <c r="J128" s="9"/>
      <c r="K128" s="9"/>
      <c r="L128" s="16"/>
      <c r="M128" s="9"/>
      <c r="N128" s="9"/>
      <c r="O128" s="17"/>
      <c r="P128" s="17"/>
      <c r="Q128" s="17"/>
    </row>
    <row r="129" spans="2:43" x14ac:dyDescent="0.2">
      <c r="B129" s="5" t="s">
        <v>218</v>
      </c>
      <c r="C129" s="8"/>
      <c r="D129" s="8"/>
      <c r="E129" s="8"/>
      <c r="F129" s="8"/>
      <c r="G129" s="6"/>
      <c r="H129" s="266"/>
      <c r="I129" s="9"/>
      <c r="J129" s="9"/>
      <c r="K129" s="9"/>
      <c r="L129" s="9"/>
      <c r="M129" s="9"/>
      <c r="N129" s="9"/>
      <c r="O129" s="17"/>
      <c r="P129" s="17"/>
      <c r="Q129" s="17"/>
    </row>
    <row r="130" spans="2:43" ht="12.75" customHeight="1" x14ac:dyDescent="0.2">
      <c r="B130" s="52" t="s">
        <v>217</v>
      </c>
      <c r="C130" s="111" t="s">
        <v>269</v>
      </c>
      <c r="D130" s="93" t="s">
        <v>309</v>
      </c>
      <c r="E130" s="93" t="s">
        <v>310</v>
      </c>
      <c r="F130" s="93" t="s">
        <v>307</v>
      </c>
      <c r="G130" s="93" t="s">
        <v>308</v>
      </c>
      <c r="H130" s="266"/>
      <c r="I130" s="101"/>
      <c r="J130" s="82"/>
      <c r="K130" s="82"/>
      <c r="L130" s="82"/>
      <c r="M130" s="9"/>
      <c r="N130" s="17"/>
    </row>
    <row r="131" spans="2:43" x14ac:dyDescent="0.2">
      <c r="B131" s="88" t="s">
        <v>54</v>
      </c>
      <c r="C131" s="141">
        <v>0</v>
      </c>
      <c r="D131" s="91"/>
      <c r="E131" s="91"/>
      <c r="F131" s="91"/>
      <c r="G131" s="91"/>
      <c r="H131" s="131"/>
      <c r="I131" s="82"/>
      <c r="J131" s="82"/>
      <c r="K131" s="82"/>
      <c r="L131" s="82"/>
      <c r="M131" s="9"/>
    </row>
    <row r="132" spans="2:43" ht="12.75" customHeight="1" x14ac:dyDescent="0.2">
      <c r="B132" s="88" t="s">
        <v>55</v>
      </c>
      <c r="C132" s="141">
        <v>0</v>
      </c>
      <c r="D132" s="91"/>
      <c r="E132" s="89"/>
      <c r="F132" s="89"/>
      <c r="G132" s="89"/>
      <c r="H132" s="131"/>
      <c r="I132" s="82"/>
      <c r="J132" s="82"/>
      <c r="K132" s="82"/>
      <c r="L132" s="82"/>
      <c r="M132" s="9"/>
    </row>
    <row r="133" spans="2:43" x14ac:dyDescent="0.2">
      <c r="B133" s="88" t="s">
        <v>56</v>
      </c>
      <c r="C133" s="141">
        <v>0</v>
      </c>
      <c r="D133" s="91"/>
      <c r="E133" s="89"/>
      <c r="F133" s="89"/>
      <c r="G133" s="89"/>
      <c r="H133" s="131"/>
      <c r="I133" s="82"/>
      <c r="J133" s="82"/>
      <c r="K133" s="82"/>
      <c r="L133" s="82"/>
      <c r="M133" s="9"/>
    </row>
    <row r="134" spans="2:43" x14ac:dyDescent="0.2">
      <c r="B134" s="88" t="s">
        <v>57</v>
      </c>
      <c r="C134" s="141">
        <v>0</v>
      </c>
      <c r="D134" s="89"/>
      <c r="E134" s="89"/>
      <c r="F134" s="89"/>
      <c r="G134" s="89"/>
      <c r="H134" s="131"/>
      <c r="I134" s="82"/>
      <c r="J134" s="82"/>
      <c r="K134" s="82"/>
      <c r="L134" s="82"/>
      <c r="M134" s="9"/>
    </row>
    <row r="135" spans="2:43" x14ac:dyDescent="0.2">
      <c r="B135" s="88" t="s">
        <v>58</v>
      </c>
      <c r="C135" s="141">
        <v>0</v>
      </c>
      <c r="D135" s="89"/>
      <c r="E135" s="89"/>
      <c r="F135" s="89"/>
      <c r="G135" s="89"/>
      <c r="H135" s="131"/>
      <c r="I135" s="82"/>
      <c r="J135" s="82"/>
      <c r="K135" s="82"/>
      <c r="L135" s="82"/>
      <c r="M135" s="9"/>
    </row>
    <row r="136" spans="2:43" x14ac:dyDescent="0.2">
      <c r="B136" s="88" t="s">
        <v>59</v>
      </c>
      <c r="C136" s="141">
        <v>0</v>
      </c>
      <c r="D136" s="72"/>
      <c r="E136" s="72"/>
      <c r="F136" s="72"/>
      <c r="G136" s="72"/>
      <c r="H136" s="131"/>
      <c r="I136" s="82"/>
      <c r="J136" s="82"/>
      <c r="K136" s="82"/>
      <c r="L136" s="82"/>
      <c r="M136" s="9"/>
    </row>
    <row r="137" spans="2:43" ht="12" customHeight="1" x14ac:dyDescent="0.2">
      <c r="B137" s="88" t="s">
        <v>237</v>
      </c>
      <c r="C137" s="203">
        <f>100-C138</f>
        <v>100</v>
      </c>
      <c r="D137" s="270">
        <v>0</v>
      </c>
      <c r="E137" s="270">
        <v>0</v>
      </c>
      <c r="F137" s="267"/>
      <c r="G137" s="267"/>
      <c r="H137" s="131"/>
      <c r="I137" s="82"/>
      <c r="J137" s="82"/>
      <c r="K137" s="82"/>
      <c r="L137" s="82"/>
      <c r="M137" s="9"/>
    </row>
    <row r="138" spans="2:43" x14ac:dyDescent="0.2">
      <c r="B138" s="88" t="s">
        <v>14</v>
      </c>
      <c r="C138" s="203">
        <f>SUM(C131:C136)</f>
        <v>0</v>
      </c>
      <c r="D138" s="269"/>
      <c r="E138" s="9"/>
      <c r="F138" s="9"/>
      <c r="G138" s="268"/>
      <c r="H138" s="131"/>
      <c r="I138" s="82"/>
      <c r="J138" s="82"/>
      <c r="K138" s="82"/>
      <c r="L138" s="82"/>
      <c r="M138" s="9"/>
    </row>
    <row r="139" spans="2:43" x14ac:dyDescent="0.2">
      <c r="D139" s="82"/>
      <c r="E139" s="102"/>
      <c r="F139" s="82"/>
      <c r="G139" s="82"/>
      <c r="H139" s="82"/>
      <c r="I139" s="82"/>
      <c r="J139" s="82"/>
      <c r="K139" s="82"/>
      <c r="L139" s="82"/>
      <c r="M139" s="9"/>
    </row>
    <row r="140" spans="2:43" x14ac:dyDescent="0.2">
      <c r="B140" s="5" t="s">
        <v>236</v>
      </c>
      <c r="C140" s="8"/>
      <c r="D140" s="264"/>
      <c r="E140" s="265"/>
      <c r="F140" s="264"/>
      <c r="G140" s="264"/>
      <c r="H140" s="264"/>
      <c r="I140" s="264"/>
      <c r="J140" s="264"/>
      <c r="K140" s="264"/>
      <c r="L140" s="264"/>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6"/>
    </row>
    <row r="141" spans="2:43" x14ac:dyDescent="0.2">
      <c r="B141" s="244" t="s">
        <v>271</v>
      </c>
      <c r="C141" s="279"/>
      <c r="D141" s="279"/>
      <c r="E141" s="279"/>
      <c r="F141" s="279"/>
      <c r="G141" s="279"/>
      <c r="H141" s="279"/>
      <c r="I141" s="279"/>
      <c r="J141" s="279"/>
      <c r="K141" s="279"/>
      <c r="L141" s="279"/>
      <c r="M141" s="279"/>
      <c r="N141" s="279"/>
      <c r="O141" s="279"/>
      <c r="P141" s="279"/>
      <c r="Q141" s="279"/>
      <c r="R141" s="279"/>
      <c r="S141" s="279"/>
      <c r="T141" s="279"/>
      <c r="U141" s="279"/>
      <c r="V141" s="279"/>
      <c r="W141" s="279"/>
      <c r="X141" s="279"/>
      <c r="Y141" s="279"/>
      <c r="Z141" s="279"/>
      <c r="AA141" s="279"/>
      <c r="AB141" s="279"/>
      <c r="AC141" s="279"/>
      <c r="AD141" s="279"/>
      <c r="AE141" s="279"/>
      <c r="AF141" s="279"/>
      <c r="AG141" s="279"/>
      <c r="AH141" s="279"/>
      <c r="AI141" s="279"/>
      <c r="AJ141" s="279"/>
      <c r="AK141" s="279"/>
      <c r="AL141" s="279"/>
      <c r="AM141" s="279"/>
      <c r="AN141" s="279"/>
      <c r="AO141" s="279"/>
      <c r="AP141" s="279"/>
      <c r="AQ141" s="279"/>
    </row>
    <row r="142" spans="2:43" x14ac:dyDescent="0.2">
      <c r="B142" s="244" t="s">
        <v>255</v>
      </c>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c r="AQ142" s="283"/>
    </row>
    <row r="143" spans="2:43" ht="13.5" customHeight="1" x14ac:dyDescent="0.2">
      <c r="B143" s="244" t="s">
        <v>312</v>
      </c>
      <c r="C143" s="279"/>
      <c r="D143" s="279"/>
      <c r="E143" s="279"/>
      <c r="F143" s="279"/>
      <c r="G143" s="279"/>
      <c r="H143" s="279"/>
      <c r="I143" s="279"/>
      <c r="J143" s="279"/>
      <c r="K143" s="279"/>
      <c r="L143" s="279"/>
      <c r="M143" s="279"/>
      <c r="N143" s="279"/>
      <c r="O143" s="279"/>
      <c r="P143" s="279"/>
      <c r="Q143" s="279"/>
      <c r="R143" s="279"/>
      <c r="S143" s="279"/>
      <c r="T143" s="279"/>
      <c r="U143" s="279"/>
      <c r="V143" s="279"/>
      <c r="W143" s="279"/>
      <c r="X143" s="279"/>
      <c r="Y143" s="279"/>
      <c r="Z143" s="279"/>
      <c r="AA143" s="279"/>
      <c r="AB143" s="279"/>
      <c r="AC143" s="279"/>
      <c r="AD143" s="279"/>
      <c r="AE143" s="279"/>
      <c r="AF143" s="279"/>
      <c r="AG143" s="279"/>
      <c r="AH143" s="279"/>
      <c r="AI143" s="279"/>
      <c r="AJ143" s="279"/>
      <c r="AK143" s="279"/>
      <c r="AL143" s="279"/>
      <c r="AM143" s="279"/>
      <c r="AN143" s="279"/>
      <c r="AO143" s="279"/>
      <c r="AP143" s="279"/>
      <c r="AQ143" s="279"/>
    </row>
    <row r="144" spans="2:43" x14ac:dyDescent="0.2">
      <c r="I144" s="9"/>
      <c r="J144" s="9"/>
      <c r="K144" s="9"/>
      <c r="L144" s="9"/>
      <c r="M144" s="9"/>
    </row>
    <row r="145" spans="4:13" ht="12" customHeight="1" x14ac:dyDescent="0.2">
      <c r="I145" s="81"/>
      <c r="J145" s="9"/>
      <c r="K145" s="9"/>
      <c r="L145" s="9"/>
      <c r="M145" s="9"/>
    </row>
    <row r="146" spans="4:13" x14ac:dyDescent="0.2">
      <c r="I146" s="81"/>
      <c r="J146" s="9"/>
      <c r="K146" s="9"/>
      <c r="L146" s="9"/>
      <c r="M146" s="9"/>
    </row>
    <row r="147" spans="4:13" x14ac:dyDescent="0.2">
      <c r="I147" s="81"/>
      <c r="J147" s="9"/>
      <c r="K147" s="9"/>
      <c r="L147" s="9"/>
      <c r="M147" s="9"/>
    </row>
    <row r="148" spans="4:13" x14ac:dyDescent="0.2">
      <c r="I148" s="81"/>
      <c r="J148" s="9"/>
      <c r="K148" s="9"/>
      <c r="L148" s="9"/>
      <c r="M148" s="9"/>
    </row>
    <row r="149" spans="4:13" x14ac:dyDescent="0.2">
      <c r="I149" s="83"/>
      <c r="J149" s="9"/>
      <c r="K149" s="9"/>
      <c r="L149" s="9"/>
      <c r="M149" s="9"/>
    </row>
    <row r="150" spans="4:13" x14ac:dyDescent="0.2">
      <c r="I150" s="81"/>
      <c r="J150" s="9"/>
      <c r="K150" s="9"/>
      <c r="L150" s="9"/>
      <c r="M150" s="9"/>
    </row>
    <row r="151" spans="4:13" x14ac:dyDescent="0.2">
      <c r="I151" s="9"/>
      <c r="J151" s="9"/>
      <c r="K151" s="9"/>
      <c r="L151" s="9"/>
      <c r="M151" s="9"/>
    </row>
    <row r="152" spans="4:13" x14ac:dyDescent="0.2">
      <c r="I152" s="9"/>
      <c r="J152" s="9"/>
      <c r="K152" s="9"/>
      <c r="L152" s="9"/>
      <c r="M152" s="9"/>
    </row>
    <row r="153" spans="4:13" x14ac:dyDescent="0.2">
      <c r="D153" s="9"/>
      <c r="E153" s="9"/>
      <c r="F153" s="9"/>
      <c r="G153" s="9"/>
      <c r="H153" s="9"/>
      <c r="I153" s="9"/>
      <c r="J153" s="9"/>
      <c r="K153" s="9"/>
      <c r="L153" s="9"/>
      <c r="M153" s="9"/>
    </row>
    <row r="154" spans="4:13" x14ac:dyDescent="0.2">
      <c r="D154" s="9"/>
      <c r="E154" s="9"/>
      <c r="F154" s="9"/>
      <c r="G154" s="9"/>
      <c r="H154" s="9"/>
      <c r="I154" s="9"/>
      <c r="J154" s="9"/>
      <c r="K154" s="9"/>
      <c r="L154" s="9"/>
      <c r="M154" s="9"/>
    </row>
    <row r="155" spans="4:13" x14ac:dyDescent="0.2">
      <c r="D155" s="9"/>
      <c r="E155" s="9"/>
      <c r="F155" s="9"/>
      <c r="G155" s="9"/>
      <c r="H155" s="9"/>
      <c r="I155" s="9"/>
      <c r="J155" s="9"/>
      <c r="K155" s="9"/>
      <c r="L155" s="9"/>
      <c r="M155" s="9"/>
    </row>
    <row r="156" spans="4:13" x14ac:dyDescent="0.2">
      <c r="D156" s="9"/>
      <c r="E156" s="9"/>
      <c r="F156" s="9"/>
      <c r="G156" s="9"/>
      <c r="H156" s="9"/>
      <c r="I156" s="9"/>
      <c r="J156" s="9"/>
      <c r="K156" s="9"/>
      <c r="L156" s="9"/>
      <c r="M156" s="9"/>
    </row>
    <row r="157" spans="4:13" x14ac:dyDescent="0.2">
      <c r="D157" s="9"/>
      <c r="E157" s="9"/>
      <c r="F157" s="9"/>
      <c r="G157" s="9"/>
      <c r="H157" s="9"/>
      <c r="I157" s="9"/>
      <c r="J157" s="9"/>
      <c r="K157" s="9"/>
      <c r="L157" s="9"/>
      <c r="M157" s="9"/>
    </row>
    <row r="158" spans="4:13" x14ac:dyDescent="0.2">
      <c r="D158" s="9"/>
      <c r="E158" s="9"/>
      <c r="F158" s="9"/>
      <c r="G158" s="9"/>
      <c r="H158" s="9"/>
      <c r="I158" s="9"/>
      <c r="J158" s="9"/>
      <c r="K158" s="9"/>
      <c r="L158" s="9"/>
      <c r="M158" s="9"/>
    </row>
    <row r="159" spans="4:13" x14ac:dyDescent="0.2">
      <c r="D159" s="9"/>
      <c r="E159" s="9"/>
      <c r="F159" s="9"/>
      <c r="G159" s="9"/>
      <c r="H159" s="9"/>
      <c r="I159" s="9"/>
      <c r="J159" s="9"/>
      <c r="K159" s="9"/>
      <c r="L159" s="9"/>
      <c r="M159" s="9"/>
    </row>
    <row r="160" spans="4:13" x14ac:dyDescent="0.2">
      <c r="D160" s="9"/>
      <c r="E160" s="9"/>
      <c r="F160" s="9"/>
      <c r="G160" s="9"/>
      <c r="H160" s="9"/>
      <c r="I160" s="9"/>
      <c r="J160" s="9"/>
      <c r="K160" s="9"/>
      <c r="L160" s="9"/>
      <c r="M160" s="9"/>
    </row>
    <row r="161" spans="4:13" x14ac:dyDescent="0.2">
      <c r="D161" s="9"/>
      <c r="E161" s="9"/>
      <c r="F161" s="9"/>
      <c r="G161" s="9"/>
      <c r="H161" s="9"/>
      <c r="I161" s="9"/>
      <c r="J161" s="9"/>
      <c r="K161" s="9"/>
      <c r="L161" s="9"/>
      <c r="M161" s="9"/>
    </row>
    <row r="162" spans="4:13" x14ac:dyDescent="0.2">
      <c r="D162" s="9"/>
      <c r="E162" s="9"/>
      <c r="F162" s="9"/>
      <c r="G162" s="9"/>
      <c r="H162" s="9"/>
      <c r="I162" s="9"/>
      <c r="J162" s="9"/>
      <c r="K162" s="9"/>
      <c r="L162" s="9"/>
      <c r="M162" s="9"/>
    </row>
    <row r="163" spans="4:13" x14ac:dyDescent="0.2">
      <c r="D163" s="9"/>
      <c r="E163" s="9"/>
      <c r="F163" s="9"/>
      <c r="G163" s="9"/>
      <c r="H163" s="9"/>
      <c r="I163" s="9"/>
      <c r="J163" s="9"/>
      <c r="K163" s="9"/>
      <c r="L163" s="9"/>
      <c r="M163" s="9"/>
    </row>
    <row r="164" spans="4:13" x14ac:dyDescent="0.2">
      <c r="D164" s="9"/>
      <c r="E164" s="9"/>
      <c r="F164" s="9"/>
      <c r="G164" s="9"/>
      <c r="H164" s="9"/>
      <c r="I164" s="9"/>
      <c r="J164" s="9"/>
      <c r="K164" s="9"/>
      <c r="L164" s="9"/>
      <c r="M164" s="9"/>
    </row>
    <row r="165" spans="4:13" x14ac:dyDescent="0.2">
      <c r="D165" s="9"/>
      <c r="E165" s="9"/>
      <c r="F165" s="9"/>
      <c r="G165" s="9"/>
      <c r="H165" s="9"/>
      <c r="I165" s="9"/>
      <c r="J165" s="9"/>
      <c r="K165" s="9"/>
      <c r="L165" s="9"/>
      <c r="M165" s="9"/>
    </row>
    <row r="166" spans="4:13" x14ac:dyDescent="0.2">
      <c r="D166" s="9"/>
      <c r="E166" s="9"/>
      <c r="F166" s="9"/>
      <c r="G166" s="9"/>
      <c r="H166" s="9"/>
      <c r="I166" s="9"/>
      <c r="J166" s="9"/>
      <c r="K166" s="9"/>
      <c r="L166" s="9"/>
      <c r="M166" s="9"/>
    </row>
    <row r="167" spans="4:13" x14ac:dyDescent="0.2">
      <c r="D167" s="9"/>
      <c r="E167" s="9"/>
      <c r="F167" s="9"/>
      <c r="G167" s="9"/>
      <c r="H167" s="9"/>
      <c r="I167" s="9"/>
      <c r="J167" s="9"/>
      <c r="K167" s="9"/>
      <c r="L167" s="9"/>
      <c r="M167" s="9"/>
    </row>
    <row r="168" spans="4:13" x14ac:dyDescent="0.2">
      <c r="D168" s="9"/>
      <c r="E168" s="9"/>
      <c r="F168" s="9"/>
      <c r="G168" s="9"/>
      <c r="H168" s="9"/>
      <c r="I168" s="9"/>
      <c r="J168" s="9"/>
      <c r="K168" s="9"/>
      <c r="L168" s="9"/>
      <c r="M168" s="9"/>
    </row>
    <row r="169" spans="4:13" x14ac:dyDescent="0.2">
      <c r="D169" s="9"/>
      <c r="E169" s="9"/>
      <c r="F169" s="9"/>
      <c r="G169" s="9"/>
      <c r="H169" s="9"/>
      <c r="I169" s="9"/>
      <c r="J169" s="9"/>
      <c r="K169" s="9"/>
      <c r="L169" s="9"/>
      <c r="M169" s="9"/>
    </row>
    <row r="170" spans="4:13" x14ac:dyDescent="0.2">
      <c r="D170" s="9"/>
      <c r="E170" s="9"/>
      <c r="F170" s="9"/>
      <c r="G170" s="9"/>
      <c r="H170" s="9"/>
      <c r="I170" s="9"/>
      <c r="J170" s="9"/>
      <c r="K170" s="9"/>
      <c r="L170" s="9"/>
      <c r="M170" s="9"/>
    </row>
    <row r="171" spans="4:13" x14ac:dyDescent="0.2">
      <c r="D171" s="9"/>
      <c r="E171" s="9"/>
      <c r="F171" s="9"/>
      <c r="G171" s="9"/>
      <c r="H171" s="9"/>
      <c r="I171" s="9"/>
      <c r="J171" s="9"/>
      <c r="K171" s="9"/>
      <c r="L171" s="9"/>
      <c r="M171" s="9"/>
    </row>
    <row r="172" spans="4:13" x14ac:dyDescent="0.2">
      <c r="D172" s="9"/>
      <c r="E172" s="9"/>
      <c r="F172" s="9"/>
      <c r="G172" s="9"/>
      <c r="H172" s="9"/>
      <c r="I172" s="9"/>
      <c r="J172" s="9"/>
      <c r="K172" s="9"/>
      <c r="L172" s="9"/>
      <c r="M172" s="9"/>
    </row>
    <row r="173" spans="4:13" x14ac:dyDescent="0.2">
      <c r="D173" s="9"/>
      <c r="E173" s="9"/>
      <c r="F173" s="9"/>
      <c r="G173" s="9"/>
      <c r="H173" s="9"/>
      <c r="I173" s="9"/>
      <c r="J173" s="9"/>
      <c r="K173" s="9"/>
      <c r="L173" s="9"/>
      <c r="M173" s="9"/>
    </row>
    <row r="174" spans="4:13" x14ac:dyDescent="0.2">
      <c r="D174" s="9"/>
      <c r="E174" s="9"/>
      <c r="F174" s="9"/>
      <c r="G174" s="9"/>
      <c r="H174" s="9"/>
      <c r="I174" s="9"/>
      <c r="J174" s="9"/>
      <c r="K174" s="9"/>
      <c r="L174" s="9"/>
      <c r="M174" s="9"/>
    </row>
    <row r="175" spans="4:13" x14ac:dyDescent="0.2">
      <c r="D175" s="9"/>
      <c r="E175" s="9"/>
      <c r="F175" s="9"/>
      <c r="G175" s="9"/>
      <c r="H175" s="9"/>
      <c r="I175" s="9"/>
      <c r="J175" s="9"/>
      <c r="K175" s="9"/>
      <c r="L175" s="9"/>
      <c r="M175" s="9"/>
    </row>
    <row r="176" spans="4:1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sheetData>
  <mergeCells count="1">
    <mergeCell ref="E95:F95"/>
  </mergeCells>
  <dataValidations count="8">
    <dataValidation type="list" allowBlank="1" showInputMessage="1" showErrorMessage="1" sqref="H127:H128 E97:F98 E100:F101 D131:G136 E109:H112 E114:H117 F124:G128 E119:H122">
      <formula1>"Yes,No"</formula1>
    </dataValidation>
    <dataValidation type="list" allowBlank="1" showInputMessage="1" showErrorMessage="1" sqref="N8 N10:N29">
      <formula1>"Initial Year Input, Annual Inputs"</formula1>
    </dataValidation>
    <dataValidation type="list" allowBlank="1" showInputMessage="1" showErrorMessage="1" errorTitle="State Depreciation Treatment" error="The single owner workbook does not handle custom depreciation schedules." sqref="C92">
      <formula1>$B$131:$B$136</formula1>
    </dataValidation>
    <dataValidation allowBlank="1" showInputMessage="1" showErrorMessage="1" sqref="W9 AH9 G40:J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45"/>
    <dataValidation errorTitle="Salvage Value" error="This is a calculated value shown for reference -- it should match the value in SAM. It is not used in the single owner workbook calculations." sqref="C54"/>
    <dataValidation type="custom" showErrorMessage="1" errorTitle="Target Year Error" error="Please enter a target year less than or equal to the analysis period." sqref="C34">
      <formula1>C34&lt;=C38</formula1>
    </dataValidation>
    <dataValidation type="list" allowBlank="1" showInputMessage="1" showErrorMessage="1" errorTitle="Federal Depreciation Treatment" error="The single owner workbook does not handle custom depreciation schedules." sqref="C91">
      <formula1>$B$131:$B$136</formula1>
    </dataValidation>
  </dataValidations>
  <pageMargins left="0.5" right="0.5" top="0.5" bottom="0.75" header="0.3" footer="0.3"/>
  <pageSetup scale="73" pageOrder="overThenDown" orientation="landscape" horizontalDpi="4294967294" r:id="rId1"/>
  <rowBreaks count="1" manualBreakCount="1">
    <brk id="105" min="1"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76"/>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06" t="s">
        <v>263</v>
      </c>
    </row>
    <row r="2" spans="1:42" x14ac:dyDescent="0.2">
      <c r="A2" s="114"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4" t="s">
        <v>270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271</v>
      </c>
      <c r="B5" s="282"/>
      <c r="C5" s="200">
        <f t="array" ref="C5:AP5">Inputs!D141:AQ141</f>
        <v>0</v>
      </c>
      <c r="D5" s="200">
        <v>0</v>
      </c>
      <c r="E5" s="200">
        <v>0</v>
      </c>
      <c r="F5" s="200">
        <v>0</v>
      </c>
      <c r="G5" s="200">
        <v>0</v>
      </c>
      <c r="H5" s="200">
        <v>0</v>
      </c>
      <c r="I5" s="200">
        <v>0</v>
      </c>
      <c r="J5" s="200">
        <v>0</v>
      </c>
      <c r="K5" s="200">
        <v>0</v>
      </c>
      <c r="L5" s="200">
        <v>0</v>
      </c>
      <c r="M5" s="200">
        <v>0</v>
      </c>
      <c r="N5" s="200">
        <v>0</v>
      </c>
      <c r="O5" s="200">
        <v>0</v>
      </c>
      <c r="P5" s="200">
        <v>0</v>
      </c>
      <c r="Q5" s="200">
        <v>0</v>
      </c>
      <c r="R5" s="200">
        <v>0</v>
      </c>
      <c r="S5" s="200">
        <v>0</v>
      </c>
      <c r="T5" s="200">
        <v>0</v>
      </c>
      <c r="U5" s="200">
        <v>0</v>
      </c>
      <c r="V5" s="200">
        <v>0</v>
      </c>
      <c r="W5" s="200">
        <v>0</v>
      </c>
      <c r="X5" s="200">
        <v>0</v>
      </c>
      <c r="Y5" s="200">
        <v>0</v>
      </c>
      <c r="Z5" s="200">
        <v>0</v>
      </c>
      <c r="AA5" s="200">
        <v>0</v>
      </c>
      <c r="AB5" s="200">
        <v>0</v>
      </c>
      <c r="AC5" s="200">
        <v>0</v>
      </c>
      <c r="AD5" s="200">
        <v>0</v>
      </c>
      <c r="AE5" s="200">
        <v>0</v>
      </c>
      <c r="AF5" s="200">
        <v>0</v>
      </c>
      <c r="AG5" s="200">
        <v>0</v>
      </c>
      <c r="AH5" s="200">
        <v>0</v>
      </c>
      <c r="AI5" s="200">
        <v>0</v>
      </c>
      <c r="AJ5" s="200">
        <v>0</v>
      </c>
      <c r="AK5" s="200">
        <v>0</v>
      </c>
      <c r="AL5" s="200">
        <v>0</v>
      </c>
      <c r="AM5" s="200">
        <v>0</v>
      </c>
      <c r="AN5" s="200">
        <v>0</v>
      </c>
      <c r="AO5" s="200">
        <v>0</v>
      </c>
      <c r="AP5" s="200">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4" t="s">
        <v>112</v>
      </c>
      <c r="B7" s="8"/>
      <c r="C7" s="295"/>
      <c r="D7" s="295"/>
      <c r="E7" s="295"/>
      <c r="F7" s="295"/>
      <c r="G7" s="295"/>
      <c r="H7" s="295"/>
      <c r="I7" s="295"/>
      <c r="J7" s="296"/>
      <c r="K7" s="296"/>
      <c r="L7" s="296"/>
      <c r="M7" s="296"/>
      <c r="N7" s="296"/>
      <c r="O7" s="296"/>
      <c r="P7" s="296"/>
      <c r="Q7" s="296"/>
      <c r="R7" s="296"/>
      <c r="S7" s="296"/>
      <c r="T7" s="296"/>
      <c r="U7" s="296"/>
      <c r="V7" s="296"/>
      <c r="W7" s="296"/>
      <c r="X7" s="296"/>
      <c r="Y7" s="296"/>
      <c r="Z7" s="296"/>
      <c r="AA7" s="296"/>
      <c r="AB7" s="296"/>
      <c r="AC7" s="296"/>
      <c r="AD7" s="296"/>
      <c r="AE7" s="296"/>
      <c r="AF7" s="296"/>
      <c r="AG7" s="296"/>
      <c r="AH7" s="296"/>
      <c r="AI7" s="296"/>
      <c r="AJ7" s="296"/>
      <c r="AK7" s="296"/>
      <c r="AL7" s="296"/>
      <c r="AM7" s="296"/>
      <c r="AN7" s="296"/>
      <c r="AO7" s="296"/>
      <c r="AP7" s="296"/>
    </row>
    <row r="8" spans="1:42" x14ac:dyDescent="0.2">
      <c r="A8" s="26" t="s">
        <v>22</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23</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10</v>
      </c>
      <c r="C10" s="200">
        <f>C5</f>
        <v>0</v>
      </c>
      <c r="D10" s="200">
        <f t="shared" ref="D10:AP10" si="1">D5</f>
        <v>0</v>
      </c>
      <c r="E10" s="200">
        <f t="shared" si="1"/>
        <v>0</v>
      </c>
      <c r="F10" s="200">
        <f t="shared" si="1"/>
        <v>0</v>
      </c>
      <c r="G10" s="200">
        <f t="shared" si="1"/>
        <v>0</v>
      </c>
      <c r="H10" s="200">
        <f t="shared" si="1"/>
        <v>0</v>
      </c>
      <c r="I10" s="200">
        <f t="shared" si="1"/>
        <v>0</v>
      </c>
      <c r="J10" s="200">
        <f t="shared" si="1"/>
        <v>0</v>
      </c>
      <c r="K10" s="200">
        <f t="shared" si="1"/>
        <v>0</v>
      </c>
      <c r="L10" s="200">
        <f t="shared" si="1"/>
        <v>0</v>
      </c>
      <c r="M10" s="200">
        <f t="shared" si="1"/>
        <v>0</v>
      </c>
      <c r="N10" s="200">
        <f t="shared" si="1"/>
        <v>0</v>
      </c>
      <c r="O10" s="200">
        <f t="shared" si="1"/>
        <v>0</v>
      </c>
      <c r="P10" s="200">
        <f t="shared" si="1"/>
        <v>0</v>
      </c>
      <c r="Q10" s="200">
        <f t="shared" si="1"/>
        <v>0</v>
      </c>
      <c r="R10" s="200">
        <f t="shared" si="1"/>
        <v>0</v>
      </c>
      <c r="S10" s="200">
        <f t="shared" si="1"/>
        <v>0</v>
      </c>
      <c r="T10" s="200">
        <f t="shared" si="1"/>
        <v>0</v>
      </c>
      <c r="U10" s="200">
        <f t="shared" si="1"/>
        <v>0</v>
      </c>
      <c r="V10" s="200">
        <f t="shared" si="1"/>
        <v>0</v>
      </c>
      <c r="W10" s="200">
        <f t="shared" si="1"/>
        <v>0</v>
      </c>
      <c r="X10" s="200">
        <f t="shared" si="1"/>
        <v>0</v>
      </c>
      <c r="Y10" s="200">
        <f t="shared" si="1"/>
        <v>0</v>
      </c>
      <c r="Z10" s="200">
        <f t="shared" si="1"/>
        <v>0</v>
      </c>
      <c r="AA10" s="200">
        <f t="shared" si="1"/>
        <v>0</v>
      </c>
      <c r="AB10" s="200">
        <f t="shared" si="1"/>
        <v>0</v>
      </c>
      <c r="AC10" s="200">
        <f t="shared" si="1"/>
        <v>0</v>
      </c>
      <c r="AD10" s="200">
        <f t="shared" si="1"/>
        <v>0</v>
      </c>
      <c r="AE10" s="200">
        <f t="shared" si="1"/>
        <v>0</v>
      </c>
      <c r="AF10" s="200">
        <f t="shared" si="1"/>
        <v>0</v>
      </c>
      <c r="AG10" s="200">
        <f t="shared" si="1"/>
        <v>0</v>
      </c>
      <c r="AH10" s="200">
        <f t="shared" si="1"/>
        <v>0</v>
      </c>
      <c r="AI10" s="200">
        <f t="shared" si="1"/>
        <v>0</v>
      </c>
      <c r="AJ10" s="200">
        <f t="shared" si="1"/>
        <v>0</v>
      </c>
      <c r="AK10" s="200">
        <f t="shared" si="1"/>
        <v>0</v>
      </c>
      <c r="AL10" s="200">
        <f t="shared" si="1"/>
        <v>0</v>
      </c>
      <c r="AM10" s="200">
        <f t="shared" si="1"/>
        <v>0</v>
      </c>
      <c r="AN10" s="200">
        <f t="shared" si="1"/>
        <v>0</v>
      </c>
      <c r="AO10" s="200">
        <f t="shared" si="1"/>
        <v>0</v>
      </c>
      <c r="AP10" s="200">
        <f t="shared" si="1"/>
        <v>0</v>
      </c>
    </row>
    <row r="11" spans="1:42" x14ac:dyDescent="0.2">
      <c r="A11" s="28" t="s">
        <v>11</v>
      </c>
      <c r="C11" s="204">
        <f t="array" ref="C11:AP11">Inputs!D142:AQ142</f>
        <v>0</v>
      </c>
      <c r="D11" s="204">
        <v>0</v>
      </c>
      <c r="E11" s="204">
        <v>0</v>
      </c>
      <c r="F11" s="204">
        <v>0</v>
      </c>
      <c r="G11" s="204">
        <v>0</v>
      </c>
      <c r="H11" s="204">
        <v>0</v>
      </c>
      <c r="I11" s="204">
        <v>0</v>
      </c>
      <c r="J11" s="204">
        <v>0</v>
      </c>
      <c r="K11" s="204">
        <v>0</v>
      </c>
      <c r="L11" s="204">
        <v>0</v>
      </c>
      <c r="M11" s="204">
        <v>0</v>
      </c>
      <c r="N11" s="204">
        <v>0</v>
      </c>
      <c r="O11" s="204">
        <v>0</v>
      </c>
      <c r="P11" s="204">
        <v>0</v>
      </c>
      <c r="Q11" s="204">
        <v>0</v>
      </c>
      <c r="R11" s="204">
        <v>0</v>
      </c>
      <c r="S11" s="204">
        <v>0</v>
      </c>
      <c r="T11" s="204">
        <v>0</v>
      </c>
      <c r="U11" s="204">
        <v>0</v>
      </c>
      <c r="V11" s="204">
        <v>0</v>
      </c>
      <c r="W11" s="204">
        <v>0</v>
      </c>
      <c r="X11" s="204">
        <v>0</v>
      </c>
      <c r="Y11" s="204">
        <v>0</v>
      </c>
      <c r="Z11" s="204">
        <v>0</v>
      </c>
      <c r="AA11" s="204">
        <v>0</v>
      </c>
      <c r="AB11" s="204">
        <v>0</v>
      </c>
      <c r="AC11" s="204">
        <v>0</v>
      </c>
      <c r="AD11" s="204">
        <v>0</v>
      </c>
      <c r="AE11" s="204">
        <v>0</v>
      </c>
      <c r="AF11" s="204">
        <v>0</v>
      </c>
      <c r="AG11" s="204">
        <v>0</v>
      </c>
      <c r="AH11" s="204">
        <v>0</v>
      </c>
      <c r="AI11" s="204">
        <v>0</v>
      </c>
      <c r="AJ11" s="204">
        <v>0</v>
      </c>
      <c r="AK11" s="204">
        <v>0</v>
      </c>
      <c r="AL11" s="204">
        <v>0</v>
      </c>
      <c r="AM11" s="204">
        <v>0</v>
      </c>
      <c r="AN11" s="204">
        <v>0</v>
      </c>
      <c r="AO11" s="204">
        <v>0</v>
      </c>
      <c r="AP11" s="204">
        <v>0</v>
      </c>
    </row>
    <row r="12" spans="1:42" x14ac:dyDescent="0.2">
      <c r="A12" s="28" t="s">
        <v>21</v>
      </c>
      <c r="C12" s="200">
        <f t="array" ref="C12:AP12">Inputs!D143:AQ143</f>
        <v>0</v>
      </c>
      <c r="D12" s="200">
        <v>0</v>
      </c>
      <c r="E12" s="200">
        <v>0</v>
      </c>
      <c r="F12" s="200">
        <v>0</v>
      </c>
      <c r="G12" s="200">
        <v>0</v>
      </c>
      <c r="H12" s="200">
        <v>0</v>
      </c>
      <c r="I12" s="200">
        <v>0</v>
      </c>
      <c r="J12" s="200">
        <v>0</v>
      </c>
      <c r="K12" s="200">
        <v>0</v>
      </c>
      <c r="L12" s="200">
        <v>0</v>
      </c>
      <c r="M12" s="200">
        <v>0</v>
      </c>
      <c r="N12" s="200">
        <v>0</v>
      </c>
      <c r="O12" s="200">
        <v>0</v>
      </c>
      <c r="P12" s="200">
        <v>0</v>
      </c>
      <c r="Q12" s="200">
        <v>0</v>
      </c>
      <c r="R12" s="200">
        <v>0</v>
      </c>
      <c r="S12" s="200">
        <v>0</v>
      </c>
      <c r="T12" s="200">
        <v>0</v>
      </c>
      <c r="U12" s="200">
        <v>0</v>
      </c>
      <c r="V12" s="200">
        <v>0</v>
      </c>
      <c r="W12" s="200">
        <v>0</v>
      </c>
      <c r="X12" s="200">
        <v>0</v>
      </c>
      <c r="Y12" s="200">
        <v>0</v>
      </c>
      <c r="Z12" s="200">
        <v>0</v>
      </c>
      <c r="AA12" s="200">
        <v>0</v>
      </c>
      <c r="AB12" s="200">
        <v>0</v>
      </c>
      <c r="AC12" s="200">
        <v>0</v>
      </c>
      <c r="AD12" s="200">
        <v>0</v>
      </c>
      <c r="AE12" s="200">
        <v>0</v>
      </c>
      <c r="AF12" s="200">
        <v>0</v>
      </c>
      <c r="AG12" s="200">
        <v>0</v>
      </c>
      <c r="AH12" s="200">
        <v>0</v>
      </c>
      <c r="AI12" s="200">
        <v>0</v>
      </c>
      <c r="AJ12" s="200">
        <v>0</v>
      </c>
      <c r="AK12" s="200">
        <v>0</v>
      </c>
      <c r="AL12" s="200">
        <v>0</v>
      </c>
      <c r="AM12" s="200">
        <v>0</v>
      </c>
      <c r="AN12" s="200">
        <v>0</v>
      </c>
      <c r="AO12" s="200">
        <v>0</v>
      </c>
      <c r="AP12" s="200">
        <v>0</v>
      </c>
    </row>
    <row r="13" spans="1:42" x14ac:dyDescent="0.2">
      <c r="A13" s="4" t="s">
        <v>24</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Inputs!B119</f>
        <v>Federal ($/W)</v>
      </c>
      <c r="C14" s="149">
        <f t="shared" ref="C14:AP14" si="2">IF(pbi_fed_for_ds="Yes",C525,0)</f>
        <v>0</v>
      </c>
      <c r="D14" s="149">
        <f t="shared" si="2"/>
        <v>0</v>
      </c>
      <c r="E14" s="149">
        <f t="shared" si="2"/>
        <v>0</v>
      </c>
      <c r="F14" s="149">
        <f t="shared" si="2"/>
        <v>0</v>
      </c>
      <c r="G14" s="149">
        <f t="shared" si="2"/>
        <v>0</v>
      </c>
      <c r="H14" s="149">
        <f t="shared" si="2"/>
        <v>0</v>
      </c>
      <c r="I14" s="149">
        <f t="shared" si="2"/>
        <v>0</v>
      </c>
      <c r="J14" s="149">
        <f t="shared" si="2"/>
        <v>0</v>
      </c>
      <c r="K14" s="149">
        <f t="shared" si="2"/>
        <v>0</v>
      </c>
      <c r="L14" s="149">
        <f t="shared" si="2"/>
        <v>0</v>
      </c>
      <c r="M14" s="149">
        <f t="shared" si="2"/>
        <v>0</v>
      </c>
      <c r="N14" s="149">
        <f t="shared" si="2"/>
        <v>0</v>
      </c>
      <c r="O14" s="149">
        <f t="shared" si="2"/>
        <v>0</v>
      </c>
      <c r="P14" s="149">
        <f t="shared" si="2"/>
        <v>0</v>
      </c>
      <c r="Q14" s="149">
        <f t="shared" si="2"/>
        <v>0</v>
      </c>
      <c r="R14" s="149">
        <f t="shared" si="2"/>
        <v>0</v>
      </c>
      <c r="S14" s="149">
        <f t="shared" si="2"/>
        <v>0</v>
      </c>
      <c r="T14" s="149">
        <f t="shared" si="2"/>
        <v>0</v>
      </c>
      <c r="U14" s="149">
        <f t="shared" si="2"/>
        <v>0</v>
      </c>
      <c r="V14" s="149">
        <f t="shared" si="2"/>
        <v>0</v>
      </c>
      <c r="W14" s="149">
        <f t="shared" si="2"/>
        <v>0</v>
      </c>
      <c r="X14" s="149">
        <f t="shared" si="2"/>
        <v>0</v>
      </c>
      <c r="Y14" s="149">
        <f t="shared" si="2"/>
        <v>0</v>
      </c>
      <c r="Z14" s="149">
        <f t="shared" si="2"/>
        <v>0</v>
      </c>
      <c r="AA14" s="149">
        <f t="shared" si="2"/>
        <v>0</v>
      </c>
      <c r="AB14" s="149">
        <f t="shared" si="2"/>
        <v>0</v>
      </c>
      <c r="AC14" s="149">
        <f t="shared" si="2"/>
        <v>0</v>
      </c>
      <c r="AD14" s="149">
        <f t="shared" si="2"/>
        <v>0</v>
      </c>
      <c r="AE14" s="149">
        <f t="shared" si="2"/>
        <v>0</v>
      </c>
      <c r="AF14" s="149">
        <f t="shared" si="2"/>
        <v>0</v>
      </c>
      <c r="AG14" s="149">
        <f t="shared" si="2"/>
        <v>0</v>
      </c>
      <c r="AH14" s="149">
        <f t="shared" si="2"/>
        <v>0</v>
      </c>
      <c r="AI14" s="149">
        <f t="shared" si="2"/>
        <v>0</v>
      </c>
      <c r="AJ14" s="149">
        <f t="shared" si="2"/>
        <v>0</v>
      </c>
      <c r="AK14" s="149">
        <f t="shared" si="2"/>
        <v>0</v>
      </c>
      <c r="AL14" s="149">
        <f t="shared" si="2"/>
        <v>0</v>
      </c>
      <c r="AM14" s="149">
        <f t="shared" si="2"/>
        <v>0</v>
      </c>
      <c r="AN14" s="149">
        <f t="shared" si="2"/>
        <v>0</v>
      </c>
      <c r="AO14" s="149">
        <f t="shared" si="2"/>
        <v>0</v>
      </c>
      <c r="AP14" s="149">
        <f t="shared" si="2"/>
        <v>0</v>
      </c>
    </row>
    <row r="15" spans="1:42" x14ac:dyDescent="0.2">
      <c r="A15" s="28" t="str">
        <f>Inputs!B120</f>
        <v>State ($/W)</v>
      </c>
      <c r="C15" s="149">
        <f t="shared" ref="C15:AP15" si="3">IF(pbi_sta_for_ds="Yes",C529,0)</f>
        <v>0</v>
      </c>
      <c r="D15" s="149">
        <f t="shared" si="3"/>
        <v>0</v>
      </c>
      <c r="E15" s="149">
        <f t="shared" si="3"/>
        <v>0</v>
      </c>
      <c r="F15" s="149">
        <f t="shared" si="3"/>
        <v>0</v>
      </c>
      <c r="G15" s="149">
        <f t="shared" si="3"/>
        <v>0</v>
      </c>
      <c r="H15" s="149">
        <f t="shared" si="3"/>
        <v>0</v>
      </c>
      <c r="I15" s="149">
        <f t="shared" si="3"/>
        <v>0</v>
      </c>
      <c r="J15" s="149">
        <f t="shared" si="3"/>
        <v>0</v>
      </c>
      <c r="K15" s="149">
        <f t="shared" si="3"/>
        <v>0</v>
      </c>
      <c r="L15" s="149">
        <f t="shared" si="3"/>
        <v>0</v>
      </c>
      <c r="M15" s="149">
        <f t="shared" si="3"/>
        <v>0</v>
      </c>
      <c r="N15" s="149">
        <f t="shared" si="3"/>
        <v>0</v>
      </c>
      <c r="O15" s="149">
        <f t="shared" si="3"/>
        <v>0</v>
      </c>
      <c r="P15" s="149">
        <f t="shared" si="3"/>
        <v>0</v>
      </c>
      <c r="Q15" s="149">
        <f t="shared" si="3"/>
        <v>0</v>
      </c>
      <c r="R15" s="149">
        <f t="shared" si="3"/>
        <v>0</v>
      </c>
      <c r="S15" s="149">
        <f t="shared" si="3"/>
        <v>0</v>
      </c>
      <c r="T15" s="149">
        <f t="shared" si="3"/>
        <v>0</v>
      </c>
      <c r="U15" s="149">
        <f t="shared" si="3"/>
        <v>0</v>
      </c>
      <c r="V15" s="149">
        <f t="shared" si="3"/>
        <v>0</v>
      </c>
      <c r="W15" s="149">
        <f t="shared" si="3"/>
        <v>0</v>
      </c>
      <c r="X15" s="149">
        <f t="shared" si="3"/>
        <v>0</v>
      </c>
      <c r="Y15" s="149">
        <f t="shared" si="3"/>
        <v>0</v>
      </c>
      <c r="Z15" s="149">
        <f t="shared" si="3"/>
        <v>0</v>
      </c>
      <c r="AA15" s="149">
        <f t="shared" si="3"/>
        <v>0</v>
      </c>
      <c r="AB15" s="149">
        <f t="shared" si="3"/>
        <v>0</v>
      </c>
      <c r="AC15" s="149">
        <f t="shared" si="3"/>
        <v>0</v>
      </c>
      <c r="AD15" s="149">
        <f t="shared" si="3"/>
        <v>0</v>
      </c>
      <c r="AE15" s="149">
        <f t="shared" si="3"/>
        <v>0</v>
      </c>
      <c r="AF15" s="149">
        <f t="shared" si="3"/>
        <v>0</v>
      </c>
      <c r="AG15" s="149">
        <f t="shared" si="3"/>
        <v>0</v>
      </c>
      <c r="AH15" s="149">
        <f t="shared" si="3"/>
        <v>0</v>
      </c>
      <c r="AI15" s="149">
        <f t="shared" si="3"/>
        <v>0</v>
      </c>
      <c r="AJ15" s="149">
        <f t="shared" si="3"/>
        <v>0</v>
      </c>
      <c r="AK15" s="149">
        <f t="shared" si="3"/>
        <v>0</v>
      </c>
      <c r="AL15" s="149">
        <f t="shared" si="3"/>
        <v>0</v>
      </c>
      <c r="AM15" s="149">
        <f t="shared" si="3"/>
        <v>0</v>
      </c>
      <c r="AN15" s="149">
        <f t="shared" si="3"/>
        <v>0</v>
      </c>
      <c r="AO15" s="149">
        <f t="shared" si="3"/>
        <v>0</v>
      </c>
      <c r="AP15" s="149">
        <f t="shared" si="3"/>
        <v>0</v>
      </c>
    </row>
    <row r="16" spans="1:42" x14ac:dyDescent="0.2">
      <c r="A16" s="28" t="str">
        <f>Inputs!B121</f>
        <v>Utility ($/W)</v>
      </c>
      <c r="C16" s="149">
        <f t="shared" ref="C16:AP16" si="4">IF(pbi_uti_for_ds="Yes",C533,0)</f>
        <v>0</v>
      </c>
      <c r="D16" s="149">
        <f t="shared" si="4"/>
        <v>0</v>
      </c>
      <c r="E16" s="149">
        <f t="shared" si="4"/>
        <v>0</v>
      </c>
      <c r="F16" s="149">
        <f t="shared" si="4"/>
        <v>0</v>
      </c>
      <c r="G16" s="149">
        <f t="shared" si="4"/>
        <v>0</v>
      </c>
      <c r="H16" s="149">
        <f t="shared" si="4"/>
        <v>0</v>
      </c>
      <c r="I16" s="149">
        <f t="shared" si="4"/>
        <v>0</v>
      </c>
      <c r="J16" s="149">
        <f t="shared" si="4"/>
        <v>0</v>
      </c>
      <c r="K16" s="149">
        <f t="shared" si="4"/>
        <v>0</v>
      </c>
      <c r="L16" s="149">
        <f t="shared" si="4"/>
        <v>0</v>
      </c>
      <c r="M16" s="149">
        <f t="shared" si="4"/>
        <v>0</v>
      </c>
      <c r="N16" s="149">
        <f t="shared" si="4"/>
        <v>0</v>
      </c>
      <c r="O16" s="149">
        <f t="shared" si="4"/>
        <v>0</v>
      </c>
      <c r="P16" s="149">
        <f t="shared" si="4"/>
        <v>0</v>
      </c>
      <c r="Q16" s="149">
        <f t="shared" si="4"/>
        <v>0</v>
      </c>
      <c r="R16" s="149">
        <f t="shared" si="4"/>
        <v>0</v>
      </c>
      <c r="S16" s="149">
        <f t="shared" si="4"/>
        <v>0</v>
      </c>
      <c r="T16" s="149">
        <f t="shared" si="4"/>
        <v>0</v>
      </c>
      <c r="U16" s="149">
        <f t="shared" si="4"/>
        <v>0</v>
      </c>
      <c r="V16" s="149">
        <f t="shared" si="4"/>
        <v>0</v>
      </c>
      <c r="W16" s="149">
        <f t="shared" si="4"/>
        <v>0</v>
      </c>
      <c r="X16" s="149">
        <f t="shared" si="4"/>
        <v>0</v>
      </c>
      <c r="Y16" s="149">
        <f t="shared" si="4"/>
        <v>0</v>
      </c>
      <c r="Z16" s="149">
        <f t="shared" si="4"/>
        <v>0</v>
      </c>
      <c r="AA16" s="149">
        <f t="shared" si="4"/>
        <v>0</v>
      </c>
      <c r="AB16" s="149">
        <f t="shared" si="4"/>
        <v>0</v>
      </c>
      <c r="AC16" s="149">
        <f t="shared" si="4"/>
        <v>0</v>
      </c>
      <c r="AD16" s="149">
        <f t="shared" si="4"/>
        <v>0</v>
      </c>
      <c r="AE16" s="149">
        <f t="shared" si="4"/>
        <v>0</v>
      </c>
      <c r="AF16" s="149">
        <f t="shared" si="4"/>
        <v>0</v>
      </c>
      <c r="AG16" s="149">
        <f t="shared" si="4"/>
        <v>0</v>
      </c>
      <c r="AH16" s="149">
        <f t="shared" si="4"/>
        <v>0</v>
      </c>
      <c r="AI16" s="149">
        <f t="shared" si="4"/>
        <v>0</v>
      </c>
      <c r="AJ16" s="149">
        <f t="shared" si="4"/>
        <v>0</v>
      </c>
      <c r="AK16" s="149">
        <f t="shared" si="4"/>
        <v>0</v>
      </c>
      <c r="AL16" s="149">
        <f t="shared" si="4"/>
        <v>0</v>
      </c>
      <c r="AM16" s="149">
        <f t="shared" si="4"/>
        <v>0</v>
      </c>
      <c r="AN16" s="149">
        <f t="shared" si="4"/>
        <v>0</v>
      </c>
      <c r="AO16" s="149">
        <f t="shared" si="4"/>
        <v>0</v>
      </c>
      <c r="AP16" s="149">
        <f t="shared" si="4"/>
        <v>0</v>
      </c>
    </row>
    <row r="17" spans="1:42" x14ac:dyDescent="0.2">
      <c r="A17" s="28" t="str">
        <f>Inputs!B122</f>
        <v>Other ($/W)</v>
      </c>
      <c r="C17" s="204">
        <f t="shared" ref="C17:AP17" si="5">IF(pbi_oth_for_ds="Yes",C537,0)</f>
        <v>0</v>
      </c>
      <c r="D17" s="204">
        <f t="shared" si="5"/>
        <v>0</v>
      </c>
      <c r="E17" s="204">
        <f t="shared" si="5"/>
        <v>0</v>
      </c>
      <c r="F17" s="204">
        <f t="shared" si="5"/>
        <v>0</v>
      </c>
      <c r="G17" s="204">
        <f t="shared" si="5"/>
        <v>0</v>
      </c>
      <c r="H17" s="204">
        <f t="shared" si="5"/>
        <v>0</v>
      </c>
      <c r="I17" s="204">
        <f t="shared" si="5"/>
        <v>0</v>
      </c>
      <c r="J17" s="204">
        <f t="shared" si="5"/>
        <v>0</v>
      </c>
      <c r="K17" s="204">
        <f t="shared" si="5"/>
        <v>0</v>
      </c>
      <c r="L17" s="204">
        <f t="shared" si="5"/>
        <v>0</v>
      </c>
      <c r="M17" s="204">
        <f t="shared" si="5"/>
        <v>0</v>
      </c>
      <c r="N17" s="204">
        <f t="shared" si="5"/>
        <v>0</v>
      </c>
      <c r="O17" s="204">
        <f t="shared" si="5"/>
        <v>0</v>
      </c>
      <c r="P17" s="204">
        <f t="shared" si="5"/>
        <v>0</v>
      </c>
      <c r="Q17" s="204">
        <f t="shared" si="5"/>
        <v>0</v>
      </c>
      <c r="R17" s="204">
        <f t="shared" si="5"/>
        <v>0</v>
      </c>
      <c r="S17" s="204">
        <f t="shared" si="5"/>
        <v>0</v>
      </c>
      <c r="T17" s="204">
        <f t="shared" si="5"/>
        <v>0</v>
      </c>
      <c r="U17" s="204">
        <f t="shared" si="5"/>
        <v>0</v>
      </c>
      <c r="V17" s="204">
        <f t="shared" si="5"/>
        <v>0</v>
      </c>
      <c r="W17" s="204">
        <f t="shared" si="5"/>
        <v>0</v>
      </c>
      <c r="X17" s="204">
        <f t="shared" si="5"/>
        <v>0</v>
      </c>
      <c r="Y17" s="204">
        <f t="shared" si="5"/>
        <v>0</v>
      </c>
      <c r="Z17" s="204">
        <f t="shared" si="5"/>
        <v>0</v>
      </c>
      <c r="AA17" s="204">
        <f t="shared" si="5"/>
        <v>0</v>
      </c>
      <c r="AB17" s="204">
        <f t="shared" si="5"/>
        <v>0</v>
      </c>
      <c r="AC17" s="204">
        <f t="shared" si="5"/>
        <v>0</v>
      </c>
      <c r="AD17" s="204">
        <f t="shared" si="5"/>
        <v>0</v>
      </c>
      <c r="AE17" s="204">
        <f t="shared" si="5"/>
        <v>0</v>
      </c>
      <c r="AF17" s="204">
        <f t="shared" si="5"/>
        <v>0</v>
      </c>
      <c r="AG17" s="204">
        <f t="shared" si="5"/>
        <v>0</v>
      </c>
      <c r="AH17" s="204">
        <f t="shared" si="5"/>
        <v>0</v>
      </c>
      <c r="AI17" s="204">
        <f t="shared" si="5"/>
        <v>0</v>
      </c>
      <c r="AJ17" s="204">
        <f t="shared" si="5"/>
        <v>0</v>
      </c>
      <c r="AK17" s="204">
        <f t="shared" si="5"/>
        <v>0</v>
      </c>
      <c r="AL17" s="204">
        <f t="shared" si="5"/>
        <v>0</v>
      </c>
      <c r="AM17" s="204">
        <f t="shared" si="5"/>
        <v>0</v>
      </c>
      <c r="AN17" s="204">
        <f t="shared" si="5"/>
        <v>0</v>
      </c>
      <c r="AO17" s="204">
        <f t="shared" si="5"/>
        <v>0</v>
      </c>
      <c r="AP17" s="204">
        <f t="shared" si="5"/>
        <v>0</v>
      </c>
    </row>
    <row r="18" spans="1:42" x14ac:dyDescent="0.2">
      <c r="A18" s="28" t="s">
        <v>25</v>
      </c>
      <c r="C18" s="206">
        <f>SUM(C14:C17)</f>
        <v>0</v>
      </c>
      <c r="D18" s="206">
        <f t="shared" ref="D18:AP18" si="6">SUM(D14:D17)</f>
        <v>0</v>
      </c>
      <c r="E18" s="206">
        <f t="shared" si="6"/>
        <v>0</v>
      </c>
      <c r="F18" s="206">
        <f t="shared" si="6"/>
        <v>0</v>
      </c>
      <c r="G18" s="206">
        <f t="shared" si="6"/>
        <v>0</v>
      </c>
      <c r="H18" s="206">
        <f t="shared" si="6"/>
        <v>0</v>
      </c>
      <c r="I18" s="206">
        <f t="shared" si="6"/>
        <v>0</v>
      </c>
      <c r="J18" s="206">
        <f t="shared" si="6"/>
        <v>0</v>
      </c>
      <c r="K18" s="206">
        <f t="shared" si="6"/>
        <v>0</v>
      </c>
      <c r="L18" s="206">
        <f t="shared" si="6"/>
        <v>0</v>
      </c>
      <c r="M18" s="206">
        <f t="shared" si="6"/>
        <v>0</v>
      </c>
      <c r="N18" s="206">
        <f t="shared" si="6"/>
        <v>0</v>
      </c>
      <c r="O18" s="206">
        <f t="shared" si="6"/>
        <v>0</v>
      </c>
      <c r="P18" s="206">
        <f t="shared" si="6"/>
        <v>0</v>
      </c>
      <c r="Q18" s="206">
        <f t="shared" si="6"/>
        <v>0</v>
      </c>
      <c r="R18" s="206">
        <f t="shared" si="6"/>
        <v>0</v>
      </c>
      <c r="S18" s="206">
        <f t="shared" si="6"/>
        <v>0</v>
      </c>
      <c r="T18" s="206">
        <f t="shared" si="6"/>
        <v>0</v>
      </c>
      <c r="U18" s="206">
        <f t="shared" si="6"/>
        <v>0</v>
      </c>
      <c r="V18" s="206">
        <f t="shared" si="6"/>
        <v>0</v>
      </c>
      <c r="W18" s="206">
        <f t="shared" si="6"/>
        <v>0</v>
      </c>
      <c r="X18" s="206">
        <f t="shared" si="6"/>
        <v>0</v>
      </c>
      <c r="Y18" s="206">
        <f t="shared" si="6"/>
        <v>0</v>
      </c>
      <c r="Z18" s="206">
        <f t="shared" si="6"/>
        <v>0</v>
      </c>
      <c r="AA18" s="206">
        <f t="shared" si="6"/>
        <v>0</v>
      </c>
      <c r="AB18" s="206">
        <f t="shared" si="6"/>
        <v>0</v>
      </c>
      <c r="AC18" s="206">
        <f t="shared" si="6"/>
        <v>0</v>
      </c>
      <c r="AD18" s="206">
        <f t="shared" si="6"/>
        <v>0</v>
      </c>
      <c r="AE18" s="206">
        <f t="shared" si="6"/>
        <v>0</v>
      </c>
      <c r="AF18" s="206">
        <f t="shared" si="6"/>
        <v>0</v>
      </c>
      <c r="AG18" s="206">
        <f t="shared" si="6"/>
        <v>0</v>
      </c>
      <c r="AH18" s="206">
        <f t="shared" si="6"/>
        <v>0</v>
      </c>
      <c r="AI18" s="206">
        <f t="shared" si="6"/>
        <v>0</v>
      </c>
      <c r="AJ18" s="206">
        <f t="shared" si="6"/>
        <v>0</v>
      </c>
      <c r="AK18" s="206">
        <f t="shared" si="6"/>
        <v>0</v>
      </c>
      <c r="AL18" s="206">
        <f t="shared" si="6"/>
        <v>0</v>
      </c>
      <c r="AM18" s="206">
        <f t="shared" si="6"/>
        <v>0</v>
      </c>
      <c r="AN18" s="206">
        <f t="shared" si="6"/>
        <v>0</v>
      </c>
      <c r="AO18" s="206">
        <f t="shared" si="6"/>
        <v>0</v>
      </c>
      <c r="AP18" s="206">
        <f t="shared" si="6"/>
        <v>0</v>
      </c>
    </row>
    <row r="19" spans="1:42" x14ac:dyDescent="0.2">
      <c r="A19" s="24" t="s">
        <v>60</v>
      </c>
      <c r="C19" s="195">
        <f t="shared" ref="C19:AP19" si="7">IF(C2=analysis_period,total_installed_cost*salvage_percentage/100,0)</f>
        <v>0</v>
      </c>
      <c r="D19" s="195">
        <f t="shared" si="7"/>
        <v>0</v>
      </c>
      <c r="E19" s="195">
        <f t="shared" si="7"/>
        <v>0</v>
      </c>
      <c r="F19" s="195">
        <f t="shared" si="7"/>
        <v>0</v>
      </c>
      <c r="G19" s="195">
        <f t="shared" si="7"/>
        <v>0</v>
      </c>
      <c r="H19" s="195">
        <f t="shared" si="7"/>
        <v>0</v>
      </c>
      <c r="I19" s="195">
        <f t="shared" si="7"/>
        <v>0</v>
      </c>
      <c r="J19" s="195">
        <f t="shared" si="7"/>
        <v>0</v>
      </c>
      <c r="K19" s="195">
        <f t="shared" si="7"/>
        <v>0</v>
      </c>
      <c r="L19" s="195">
        <f t="shared" si="7"/>
        <v>0</v>
      </c>
      <c r="M19" s="195">
        <f t="shared" si="7"/>
        <v>0</v>
      </c>
      <c r="N19" s="195">
        <f t="shared" si="7"/>
        <v>0</v>
      </c>
      <c r="O19" s="195">
        <f t="shared" si="7"/>
        <v>0</v>
      </c>
      <c r="P19" s="195">
        <f t="shared" si="7"/>
        <v>0</v>
      </c>
      <c r="Q19" s="195">
        <f t="shared" si="7"/>
        <v>0</v>
      </c>
      <c r="R19" s="195">
        <f t="shared" si="7"/>
        <v>0</v>
      </c>
      <c r="S19" s="195">
        <f t="shared" si="7"/>
        <v>0</v>
      </c>
      <c r="T19" s="195">
        <f t="shared" si="7"/>
        <v>0</v>
      </c>
      <c r="U19" s="195">
        <f t="shared" si="7"/>
        <v>0</v>
      </c>
      <c r="V19" s="195">
        <f t="shared" si="7"/>
        <v>0</v>
      </c>
      <c r="W19" s="195">
        <f t="shared" si="7"/>
        <v>0</v>
      </c>
      <c r="X19" s="195">
        <f t="shared" si="7"/>
        <v>0</v>
      </c>
      <c r="Y19" s="195">
        <f t="shared" si="7"/>
        <v>0</v>
      </c>
      <c r="Z19" s="195">
        <f t="shared" si="7"/>
        <v>0</v>
      </c>
      <c r="AA19" s="195">
        <f t="shared" si="7"/>
        <v>0</v>
      </c>
      <c r="AB19" s="195">
        <f t="shared" si="7"/>
        <v>0</v>
      </c>
      <c r="AC19" s="195">
        <f t="shared" si="7"/>
        <v>0</v>
      </c>
      <c r="AD19" s="195">
        <f t="shared" si="7"/>
        <v>0</v>
      </c>
      <c r="AE19" s="195">
        <f t="shared" si="7"/>
        <v>0</v>
      </c>
      <c r="AF19" s="195">
        <f t="shared" si="7"/>
        <v>0</v>
      </c>
      <c r="AG19" s="195">
        <f t="shared" si="7"/>
        <v>0</v>
      </c>
      <c r="AH19" s="195">
        <f t="shared" si="7"/>
        <v>0</v>
      </c>
      <c r="AI19" s="195">
        <f t="shared" si="7"/>
        <v>0</v>
      </c>
      <c r="AJ19" s="195">
        <f t="shared" si="7"/>
        <v>0</v>
      </c>
      <c r="AK19" s="195">
        <f t="shared" si="7"/>
        <v>0</v>
      </c>
      <c r="AL19" s="195">
        <f t="shared" si="7"/>
        <v>0</v>
      </c>
      <c r="AM19" s="195">
        <f t="shared" si="7"/>
        <v>0</v>
      </c>
      <c r="AN19" s="195">
        <f t="shared" si="7"/>
        <v>0</v>
      </c>
      <c r="AO19" s="195">
        <f t="shared" si="7"/>
        <v>0</v>
      </c>
      <c r="AP19" s="195">
        <f t="shared" si="7"/>
        <v>0</v>
      </c>
    </row>
    <row r="20" spans="1:42" x14ac:dyDescent="0.2">
      <c r="A20" s="285" t="s">
        <v>111</v>
      </c>
      <c r="B20" s="44"/>
      <c r="C20" s="209">
        <f t="shared" ref="C20:AP20" si="8">IF(C2&lt;=analysis_period,C12+C18+C19,0)</f>
        <v>0</v>
      </c>
      <c r="D20" s="209">
        <f t="shared" si="8"/>
        <v>0</v>
      </c>
      <c r="E20" s="209">
        <f t="shared" si="8"/>
        <v>0</v>
      </c>
      <c r="F20" s="209">
        <f t="shared" si="8"/>
        <v>0</v>
      </c>
      <c r="G20" s="209">
        <f t="shared" si="8"/>
        <v>0</v>
      </c>
      <c r="H20" s="209">
        <f t="shared" si="8"/>
        <v>0</v>
      </c>
      <c r="I20" s="209">
        <f t="shared" si="8"/>
        <v>0</v>
      </c>
      <c r="J20" s="209">
        <f t="shared" si="8"/>
        <v>0</v>
      </c>
      <c r="K20" s="209">
        <f t="shared" si="8"/>
        <v>0</v>
      </c>
      <c r="L20" s="209">
        <f t="shared" si="8"/>
        <v>0</v>
      </c>
      <c r="M20" s="209">
        <f t="shared" si="8"/>
        <v>0</v>
      </c>
      <c r="N20" s="209">
        <f t="shared" si="8"/>
        <v>0</v>
      </c>
      <c r="O20" s="209">
        <f t="shared" si="8"/>
        <v>0</v>
      </c>
      <c r="P20" s="209">
        <f t="shared" si="8"/>
        <v>0</v>
      </c>
      <c r="Q20" s="209">
        <f t="shared" si="8"/>
        <v>0</v>
      </c>
      <c r="R20" s="209">
        <f t="shared" si="8"/>
        <v>0</v>
      </c>
      <c r="S20" s="209">
        <f t="shared" si="8"/>
        <v>0</v>
      </c>
      <c r="T20" s="209">
        <f t="shared" si="8"/>
        <v>0</v>
      </c>
      <c r="U20" s="209">
        <f t="shared" si="8"/>
        <v>0</v>
      </c>
      <c r="V20" s="209">
        <f t="shared" si="8"/>
        <v>0</v>
      </c>
      <c r="W20" s="209">
        <f t="shared" si="8"/>
        <v>0</v>
      </c>
      <c r="X20" s="209">
        <f t="shared" si="8"/>
        <v>0</v>
      </c>
      <c r="Y20" s="209">
        <f t="shared" si="8"/>
        <v>0</v>
      </c>
      <c r="Z20" s="209">
        <f t="shared" si="8"/>
        <v>0</v>
      </c>
      <c r="AA20" s="209">
        <f t="shared" si="8"/>
        <v>0</v>
      </c>
      <c r="AB20" s="209">
        <f t="shared" si="8"/>
        <v>0</v>
      </c>
      <c r="AC20" s="209">
        <f t="shared" si="8"/>
        <v>0</v>
      </c>
      <c r="AD20" s="209">
        <f t="shared" si="8"/>
        <v>0</v>
      </c>
      <c r="AE20" s="209">
        <f t="shared" si="8"/>
        <v>0</v>
      </c>
      <c r="AF20" s="209">
        <f t="shared" si="8"/>
        <v>0</v>
      </c>
      <c r="AG20" s="209">
        <f t="shared" si="8"/>
        <v>0</v>
      </c>
      <c r="AH20" s="209">
        <f t="shared" si="8"/>
        <v>0</v>
      </c>
      <c r="AI20" s="209">
        <f t="shared" si="8"/>
        <v>0</v>
      </c>
      <c r="AJ20" s="209">
        <f t="shared" si="8"/>
        <v>0</v>
      </c>
      <c r="AK20" s="209">
        <f t="shared" si="8"/>
        <v>0</v>
      </c>
      <c r="AL20" s="209">
        <f t="shared" si="8"/>
        <v>0</v>
      </c>
      <c r="AM20" s="209">
        <f t="shared" si="8"/>
        <v>0</v>
      </c>
      <c r="AN20" s="209">
        <f t="shared" si="8"/>
        <v>0</v>
      </c>
      <c r="AO20" s="209">
        <f t="shared" si="8"/>
        <v>0</v>
      </c>
      <c r="AP20" s="209">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156</v>
      </c>
      <c r="C22" s="200">
        <f t="shared" ref="C22:AP22" si="9">IF(C2&lt;analysis_period,PropertyTaxAssessedValue*(1-prop_tax_assessed_decline/100)^(C2-1),0)</f>
        <v>0</v>
      </c>
      <c r="D22" s="200">
        <f t="shared" si="9"/>
        <v>0</v>
      </c>
      <c r="E22" s="200">
        <f t="shared" si="9"/>
        <v>0</v>
      </c>
      <c r="F22" s="200">
        <f t="shared" si="9"/>
        <v>0</v>
      </c>
      <c r="G22" s="200">
        <f t="shared" si="9"/>
        <v>0</v>
      </c>
      <c r="H22" s="200">
        <f t="shared" si="9"/>
        <v>0</v>
      </c>
      <c r="I22" s="200">
        <f t="shared" si="9"/>
        <v>0</v>
      </c>
      <c r="J22" s="200">
        <f t="shared" si="9"/>
        <v>0</v>
      </c>
      <c r="K22" s="200">
        <f t="shared" si="9"/>
        <v>0</v>
      </c>
      <c r="L22" s="200">
        <f t="shared" si="9"/>
        <v>0</v>
      </c>
      <c r="M22" s="200">
        <f t="shared" si="9"/>
        <v>0</v>
      </c>
      <c r="N22" s="200">
        <f t="shared" si="9"/>
        <v>0</v>
      </c>
      <c r="O22" s="200">
        <f t="shared" si="9"/>
        <v>0</v>
      </c>
      <c r="P22" s="200">
        <f t="shared" si="9"/>
        <v>0</v>
      </c>
      <c r="Q22" s="200">
        <f t="shared" si="9"/>
        <v>0</v>
      </c>
      <c r="R22" s="200">
        <f t="shared" si="9"/>
        <v>0</v>
      </c>
      <c r="S22" s="200">
        <f t="shared" si="9"/>
        <v>0</v>
      </c>
      <c r="T22" s="200">
        <f t="shared" si="9"/>
        <v>0</v>
      </c>
      <c r="U22" s="200">
        <f t="shared" si="9"/>
        <v>0</v>
      </c>
      <c r="V22" s="200">
        <f t="shared" si="9"/>
        <v>0</v>
      </c>
      <c r="W22" s="200">
        <f t="shared" si="9"/>
        <v>0</v>
      </c>
      <c r="X22" s="200">
        <f t="shared" si="9"/>
        <v>0</v>
      </c>
      <c r="Y22" s="200">
        <f t="shared" si="9"/>
        <v>0</v>
      </c>
      <c r="Z22" s="200">
        <f t="shared" si="9"/>
        <v>0</v>
      </c>
      <c r="AA22" s="200">
        <f t="shared" si="9"/>
        <v>0</v>
      </c>
      <c r="AB22" s="200">
        <f t="shared" si="9"/>
        <v>0</v>
      </c>
      <c r="AC22" s="200">
        <f t="shared" si="9"/>
        <v>0</v>
      </c>
      <c r="AD22" s="200">
        <f t="shared" si="9"/>
        <v>0</v>
      </c>
      <c r="AE22" s="200">
        <f t="shared" si="9"/>
        <v>0</v>
      </c>
      <c r="AF22" s="200">
        <f t="shared" si="9"/>
        <v>0</v>
      </c>
      <c r="AG22" s="200">
        <f t="shared" si="9"/>
        <v>0</v>
      </c>
      <c r="AH22" s="200">
        <f t="shared" si="9"/>
        <v>0</v>
      </c>
      <c r="AI22" s="200">
        <f t="shared" si="9"/>
        <v>0</v>
      </c>
      <c r="AJ22" s="200">
        <f t="shared" si="9"/>
        <v>0</v>
      </c>
      <c r="AK22" s="200">
        <f t="shared" si="9"/>
        <v>0</v>
      </c>
      <c r="AL22" s="200">
        <f t="shared" si="9"/>
        <v>0</v>
      </c>
      <c r="AM22" s="200">
        <f t="shared" si="9"/>
        <v>0</v>
      </c>
      <c r="AN22" s="200">
        <f t="shared" si="9"/>
        <v>0</v>
      </c>
      <c r="AO22" s="200">
        <f t="shared" si="9"/>
        <v>0</v>
      </c>
      <c r="AP22" s="200">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315</v>
      </c>
      <c r="C24" s="21"/>
      <c r="D24" s="29"/>
      <c r="E24" s="29"/>
      <c r="F24" s="29"/>
      <c r="G24" s="29"/>
      <c r="H24" s="29"/>
      <c r="I24" s="29"/>
      <c r="J24" s="29"/>
      <c r="K24" s="29"/>
      <c r="L24" s="29"/>
      <c r="M24" s="29"/>
      <c r="N24" s="29"/>
      <c r="O24" s="29"/>
      <c r="P24" s="29"/>
      <c r="Q24" s="29"/>
      <c r="R24" s="29"/>
      <c r="S24" s="29"/>
    </row>
    <row r="25" spans="1:42" x14ac:dyDescent="0.2">
      <c r="A25" s="4" t="s">
        <v>290</v>
      </c>
      <c r="C25" s="21"/>
      <c r="D25" s="29"/>
      <c r="E25" s="29"/>
      <c r="F25" s="29"/>
      <c r="G25" s="29"/>
      <c r="H25" s="29"/>
      <c r="I25" s="29"/>
      <c r="J25" s="29"/>
      <c r="K25" s="29"/>
      <c r="L25" s="29"/>
      <c r="M25" s="29"/>
      <c r="N25" s="29"/>
      <c r="O25" s="29"/>
      <c r="P25" s="29"/>
      <c r="Q25" s="29"/>
      <c r="R25" s="29"/>
      <c r="S25" s="29"/>
    </row>
    <row r="26" spans="1:42" x14ac:dyDescent="0.2">
      <c r="A26" s="122" t="s">
        <v>291</v>
      </c>
      <c r="C26" s="200">
        <f t="shared" ref="C26:AP26" si="10">IF(C$2&lt;=analysis_period,om_fixed*(1+inflation_rate/100+om_fixed_escal/100)^B$2,0)</f>
        <v>0</v>
      </c>
      <c r="D26" s="200">
        <f t="shared" si="10"/>
        <v>0</v>
      </c>
      <c r="E26" s="200">
        <f t="shared" si="10"/>
        <v>0</v>
      </c>
      <c r="F26" s="200">
        <f t="shared" si="10"/>
        <v>0</v>
      </c>
      <c r="G26" s="200">
        <f t="shared" si="10"/>
        <v>0</v>
      </c>
      <c r="H26" s="200">
        <f t="shared" si="10"/>
        <v>0</v>
      </c>
      <c r="I26" s="200">
        <f t="shared" si="10"/>
        <v>0</v>
      </c>
      <c r="J26" s="200">
        <f t="shared" si="10"/>
        <v>0</v>
      </c>
      <c r="K26" s="200">
        <f t="shared" si="10"/>
        <v>0</v>
      </c>
      <c r="L26" s="200">
        <f t="shared" si="10"/>
        <v>0</v>
      </c>
      <c r="M26" s="200">
        <f t="shared" si="10"/>
        <v>0</v>
      </c>
      <c r="N26" s="200">
        <f t="shared" si="10"/>
        <v>0</v>
      </c>
      <c r="O26" s="200">
        <f t="shared" si="10"/>
        <v>0</v>
      </c>
      <c r="P26" s="200">
        <f t="shared" si="10"/>
        <v>0</v>
      </c>
      <c r="Q26" s="200">
        <f t="shared" si="10"/>
        <v>0</v>
      </c>
      <c r="R26" s="200">
        <f t="shared" si="10"/>
        <v>0</v>
      </c>
      <c r="S26" s="200">
        <f t="shared" si="10"/>
        <v>0</v>
      </c>
      <c r="T26" s="200">
        <f t="shared" si="10"/>
        <v>0</v>
      </c>
      <c r="U26" s="200">
        <f t="shared" si="10"/>
        <v>0</v>
      </c>
      <c r="V26" s="200">
        <f t="shared" si="10"/>
        <v>0</v>
      </c>
      <c r="W26" s="200">
        <f t="shared" si="10"/>
        <v>0</v>
      </c>
      <c r="X26" s="200">
        <f t="shared" si="10"/>
        <v>0</v>
      </c>
      <c r="Y26" s="200">
        <f t="shared" si="10"/>
        <v>0</v>
      </c>
      <c r="Z26" s="200">
        <f t="shared" si="10"/>
        <v>0</v>
      </c>
      <c r="AA26" s="200">
        <f t="shared" si="10"/>
        <v>0</v>
      </c>
      <c r="AB26" s="200">
        <f t="shared" si="10"/>
        <v>0</v>
      </c>
      <c r="AC26" s="200">
        <f t="shared" si="10"/>
        <v>0</v>
      </c>
      <c r="AD26" s="200">
        <f t="shared" si="10"/>
        <v>0</v>
      </c>
      <c r="AE26" s="200">
        <f t="shared" si="10"/>
        <v>0</v>
      </c>
      <c r="AF26" s="200">
        <f t="shared" si="10"/>
        <v>0</v>
      </c>
      <c r="AG26" s="200">
        <f t="shared" si="10"/>
        <v>0</v>
      </c>
      <c r="AH26" s="200">
        <f t="shared" si="10"/>
        <v>0</v>
      </c>
      <c r="AI26" s="200">
        <f t="shared" si="10"/>
        <v>0</v>
      </c>
      <c r="AJ26" s="200">
        <f t="shared" si="10"/>
        <v>0</v>
      </c>
      <c r="AK26" s="200">
        <f t="shared" si="10"/>
        <v>0</v>
      </c>
      <c r="AL26" s="200">
        <f t="shared" si="10"/>
        <v>0</v>
      </c>
      <c r="AM26" s="200">
        <f t="shared" si="10"/>
        <v>0</v>
      </c>
      <c r="AN26" s="200">
        <f t="shared" si="10"/>
        <v>0</v>
      </c>
      <c r="AO26" s="200">
        <f t="shared" si="10"/>
        <v>0</v>
      </c>
      <c r="AP26" s="200">
        <f t="shared" si="10"/>
        <v>0</v>
      </c>
    </row>
    <row r="27" spans="1:42" x14ac:dyDescent="0.2">
      <c r="A27" s="122" t="s">
        <v>292</v>
      </c>
    </row>
    <row r="28" spans="1:42" x14ac:dyDescent="0.2">
      <c r="A28" s="124" t="s">
        <v>12</v>
      </c>
      <c r="C28" s="207">
        <f t="shared" ref="C28:AP28" si="11">IF(C$2&lt;=analysis_period,system_capacity,0)</f>
        <v>0</v>
      </c>
      <c r="D28" s="207">
        <f t="shared" si="11"/>
        <v>0</v>
      </c>
      <c r="E28" s="207">
        <f t="shared" si="11"/>
        <v>0</v>
      </c>
      <c r="F28" s="207">
        <f t="shared" si="11"/>
        <v>0</v>
      </c>
      <c r="G28" s="207">
        <f t="shared" si="11"/>
        <v>0</v>
      </c>
      <c r="H28" s="207">
        <f t="shared" si="11"/>
        <v>0</v>
      </c>
      <c r="I28" s="207">
        <f t="shared" si="11"/>
        <v>0</v>
      </c>
      <c r="J28" s="207">
        <f t="shared" si="11"/>
        <v>0</v>
      </c>
      <c r="K28" s="207">
        <f t="shared" si="11"/>
        <v>0</v>
      </c>
      <c r="L28" s="207">
        <f t="shared" si="11"/>
        <v>0</v>
      </c>
      <c r="M28" s="207">
        <f t="shared" si="11"/>
        <v>0</v>
      </c>
      <c r="N28" s="207">
        <f t="shared" si="11"/>
        <v>0</v>
      </c>
      <c r="O28" s="207">
        <f t="shared" si="11"/>
        <v>0</v>
      </c>
      <c r="P28" s="207">
        <f t="shared" si="11"/>
        <v>0</v>
      </c>
      <c r="Q28" s="207">
        <f t="shared" si="11"/>
        <v>0</v>
      </c>
      <c r="R28" s="207">
        <f t="shared" si="11"/>
        <v>0</v>
      </c>
      <c r="S28" s="207">
        <f t="shared" si="11"/>
        <v>0</v>
      </c>
      <c r="T28" s="207">
        <f t="shared" si="11"/>
        <v>0</v>
      </c>
      <c r="U28" s="207">
        <f t="shared" si="11"/>
        <v>0</v>
      </c>
      <c r="V28" s="207">
        <f t="shared" si="11"/>
        <v>0</v>
      </c>
      <c r="W28" s="207">
        <f t="shared" si="11"/>
        <v>0</v>
      </c>
      <c r="X28" s="207">
        <f t="shared" si="11"/>
        <v>0</v>
      </c>
      <c r="Y28" s="207">
        <f t="shared" si="11"/>
        <v>0</v>
      </c>
      <c r="Z28" s="207">
        <f t="shared" si="11"/>
        <v>0</v>
      </c>
      <c r="AA28" s="207">
        <f t="shared" si="11"/>
        <v>0</v>
      </c>
      <c r="AB28" s="207">
        <f t="shared" si="11"/>
        <v>0</v>
      </c>
      <c r="AC28" s="207">
        <f t="shared" si="11"/>
        <v>0</v>
      </c>
      <c r="AD28" s="207">
        <f t="shared" si="11"/>
        <v>0</v>
      </c>
      <c r="AE28" s="207">
        <f t="shared" si="11"/>
        <v>0</v>
      </c>
      <c r="AF28" s="207">
        <f t="shared" si="11"/>
        <v>0</v>
      </c>
      <c r="AG28" s="207">
        <f t="shared" si="11"/>
        <v>0</v>
      </c>
      <c r="AH28" s="207">
        <f t="shared" si="11"/>
        <v>0</v>
      </c>
      <c r="AI28" s="207">
        <f t="shared" si="11"/>
        <v>0</v>
      </c>
      <c r="AJ28" s="207">
        <f t="shared" si="11"/>
        <v>0</v>
      </c>
      <c r="AK28" s="207">
        <f t="shared" si="11"/>
        <v>0</v>
      </c>
      <c r="AL28" s="207">
        <f t="shared" si="11"/>
        <v>0</v>
      </c>
      <c r="AM28" s="207">
        <f t="shared" si="11"/>
        <v>0</v>
      </c>
      <c r="AN28" s="207">
        <f t="shared" si="11"/>
        <v>0</v>
      </c>
      <c r="AO28" s="207">
        <f t="shared" si="11"/>
        <v>0</v>
      </c>
      <c r="AP28" s="207">
        <f t="shared" si="11"/>
        <v>0</v>
      </c>
    </row>
    <row r="29" spans="1:42" x14ac:dyDescent="0.2">
      <c r="A29" s="124" t="s">
        <v>13</v>
      </c>
      <c r="C29" s="204">
        <f t="shared" ref="C29:AP29" si="12">IF(C$2&lt;=analysis_period,om_capacity*(1+inflation_rate/100+om_capacity_escal/100)^B$2,0)</f>
        <v>0</v>
      </c>
      <c r="D29" s="204">
        <f t="shared" si="12"/>
        <v>0</v>
      </c>
      <c r="E29" s="204">
        <f t="shared" si="12"/>
        <v>0</v>
      </c>
      <c r="F29" s="204">
        <f t="shared" si="12"/>
        <v>0</v>
      </c>
      <c r="G29" s="204">
        <f t="shared" si="12"/>
        <v>0</v>
      </c>
      <c r="H29" s="204">
        <f t="shared" si="12"/>
        <v>0</v>
      </c>
      <c r="I29" s="204">
        <f t="shared" si="12"/>
        <v>0</v>
      </c>
      <c r="J29" s="204">
        <f t="shared" si="12"/>
        <v>0</v>
      </c>
      <c r="K29" s="204">
        <f t="shared" si="12"/>
        <v>0</v>
      </c>
      <c r="L29" s="204">
        <f t="shared" si="12"/>
        <v>0</v>
      </c>
      <c r="M29" s="204">
        <f t="shared" si="12"/>
        <v>0</v>
      </c>
      <c r="N29" s="204">
        <f t="shared" si="12"/>
        <v>0</v>
      </c>
      <c r="O29" s="204">
        <f t="shared" si="12"/>
        <v>0</v>
      </c>
      <c r="P29" s="204">
        <f t="shared" si="12"/>
        <v>0</v>
      </c>
      <c r="Q29" s="204">
        <f t="shared" si="12"/>
        <v>0</v>
      </c>
      <c r="R29" s="204">
        <f t="shared" si="12"/>
        <v>0</v>
      </c>
      <c r="S29" s="204">
        <f t="shared" si="12"/>
        <v>0</v>
      </c>
      <c r="T29" s="204">
        <f t="shared" si="12"/>
        <v>0</v>
      </c>
      <c r="U29" s="204">
        <f t="shared" si="12"/>
        <v>0</v>
      </c>
      <c r="V29" s="204">
        <f t="shared" si="12"/>
        <v>0</v>
      </c>
      <c r="W29" s="204">
        <f t="shared" si="12"/>
        <v>0</v>
      </c>
      <c r="X29" s="204">
        <f t="shared" si="12"/>
        <v>0</v>
      </c>
      <c r="Y29" s="204">
        <f t="shared" si="12"/>
        <v>0</v>
      </c>
      <c r="Z29" s="204">
        <f t="shared" si="12"/>
        <v>0</v>
      </c>
      <c r="AA29" s="204">
        <f t="shared" si="12"/>
        <v>0</v>
      </c>
      <c r="AB29" s="204">
        <f t="shared" si="12"/>
        <v>0</v>
      </c>
      <c r="AC29" s="204">
        <f t="shared" si="12"/>
        <v>0</v>
      </c>
      <c r="AD29" s="204">
        <f t="shared" si="12"/>
        <v>0</v>
      </c>
      <c r="AE29" s="204">
        <f t="shared" si="12"/>
        <v>0</v>
      </c>
      <c r="AF29" s="204">
        <f t="shared" si="12"/>
        <v>0</v>
      </c>
      <c r="AG29" s="204">
        <f t="shared" si="12"/>
        <v>0</v>
      </c>
      <c r="AH29" s="204">
        <f t="shared" si="12"/>
        <v>0</v>
      </c>
      <c r="AI29" s="204">
        <f t="shared" si="12"/>
        <v>0</v>
      </c>
      <c r="AJ29" s="204">
        <f t="shared" si="12"/>
        <v>0</v>
      </c>
      <c r="AK29" s="204">
        <f t="shared" si="12"/>
        <v>0</v>
      </c>
      <c r="AL29" s="204">
        <f t="shared" si="12"/>
        <v>0</v>
      </c>
      <c r="AM29" s="204">
        <f t="shared" si="12"/>
        <v>0</v>
      </c>
      <c r="AN29" s="204">
        <f t="shared" si="12"/>
        <v>0</v>
      </c>
      <c r="AO29" s="204">
        <f t="shared" si="12"/>
        <v>0</v>
      </c>
      <c r="AP29" s="204">
        <f t="shared" si="12"/>
        <v>0</v>
      </c>
    </row>
    <row r="30" spans="1:42" x14ac:dyDescent="0.2">
      <c r="A30" s="124" t="s">
        <v>157</v>
      </c>
      <c r="C30" s="200">
        <f>C28*C29</f>
        <v>0</v>
      </c>
      <c r="D30" s="200">
        <f t="shared" ref="D30:AP30" si="13">D28*D29</f>
        <v>0</v>
      </c>
      <c r="E30" s="200">
        <f t="shared" si="13"/>
        <v>0</v>
      </c>
      <c r="F30" s="200">
        <f t="shared" si="13"/>
        <v>0</v>
      </c>
      <c r="G30" s="200">
        <f t="shared" si="13"/>
        <v>0</v>
      </c>
      <c r="H30" s="200">
        <f t="shared" si="13"/>
        <v>0</v>
      </c>
      <c r="I30" s="200">
        <f t="shared" si="13"/>
        <v>0</v>
      </c>
      <c r="J30" s="200">
        <f t="shared" si="13"/>
        <v>0</v>
      </c>
      <c r="K30" s="200">
        <f t="shared" si="13"/>
        <v>0</v>
      </c>
      <c r="L30" s="200">
        <f t="shared" si="13"/>
        <v>0</v>
      </c>
      <c r="M30" s="200">
        <f t="shared" si="13"/>
        <v>0</v>
      </c>
      <c r="N30" s="200">
        <f t="shared" si="13"/>
        <v>0</v>
      </c>
      <c r="O30" s="200">
        <f t="shared" si="13"/>
        <v>0</v>
      </c>
      <c r="P30" s="200">
        <f t="shared" si="13"/>
        <v>0</v>
      </c>
      <c r="Q30" s="200">
        <f t="shared" si="13"/>
        <v>0</v>
      </c>
      <c r="R30" s="200">
        <f t="shared" si="13"/>
        <v>0</v>
      </c>
      <c r="S30" s="200">
        <f t="shared" si="13"/>
        <v>0</v>
      </c>
      <c r="T30" s="200">
        <f t="shared" si="13"/>
        <v>0</v>
      </c>
      <c r="U30" s="200">
        <f t="shared" si="13"/>
        <v>0</v>
      </c>
      <c r="V30" s="200">
        <f t="shared" si="13"/>
        <v>0</v>
      </c>
      <c r="W30" s="200">
        <f t="shared" si="13"/>
        <v>0</v>
      </c>
      <c r="X30" s="200">
        <f t="shared" si="13"/>
        <v>0</v>
      </c>
      <c r="Y30" s="200">
        <f t="shared" si="13"/>
        <v>0</v>
      </c>
      <c r="Z30" s="200">
        <f t="shared" si="13"/>
        <v>0</v>
      </c>
      <c r="AA30" s="200">
        <f t="shared" si="13"/>
        <v>0</v>
      </c>
      <c r="AB30" s="200">
        <f t="shared" si="13"/>
        <v>0</v>
      </c>
      <c r="AC30" s="200">
        <f t="shared" si="13"/>
        <v>0</v>
      </c>
      <c r="AD30" s="200">
        <f t="shared" si="13"/>
        <v>0</v>
      </c>
      <c r="AE30" s="200">
        <f t="shared" si="13"/>
        <v>0</v>
      </c>
      <c r="AF30" s="200">
        <f t="shared" si="13"/>
        <v>0</v>
      </c>
      <c r="AG30" s="200">
        <f t="shared" si="13"/>
        <v>0</v>
      </c>
      <c r="AH30" s="200">
        <f t="shared" si="13"/>
        <v>0</v>
      </c>
      <c r="AI30" s="200">
        <f t="shared" si="13"/>
        <v>0</v>
      </c>
      <c r="AJ30" s="200">
        <f t="shared" si="13"/>
        <v>0</v>
      </c>
      <c r="AK30" s="200">
        <f t="shared" si="13"/>
        <v>0</v>
      </c>
      <c r="AL30" s="200">
        <f t="shared" si="13"/>
        <v>0</v>
      </c>
      <c r="AM30" s="200">
        <f t="shared" si="13"/>
        <v>0</v>
      </c>
      <c r="AN30" s="200">
        <f t="shared" si="13"/>
        <v>0</v>
      </c>
      <c r="AO30" s="200">
        <f t="shared" si="13"/>
        <v>0</v>
      </c>
      <c r="AP30" s="200">
        <f t="shared" si="13"/>
        <v>0</v>
      </c>
    </row>
    <row r="31" spans="1:42" x14ac:dyDescent="0.2">
      <c r="A31" s="122" t="s">
        <v>293</v>
      </c>
    </row>
    <row r="32" spans="1:42" x14ac:dyDescent="0.2">
      <c r="A32" s="124" t="s">
        <v>15</v>
      </c>
      <c r="C32" s="200">
        <f>C5/1000</f>
        <v>0</v>
      </c>
      <c r="D32" s="200">
        <f t="shared" ref="D32:AP32" si="14">D5/1000</f>
        <v>0</v>
      </c>
      <c r="E32" s="200">
        <f t="shared" si="14"/>
        <v>0</v>
      </c>
      <c r="F32" s="200">
        <f t="shared" si="14"/>
        <v>0</v>
      </c>
      <c r="G32" s="200">
        <f t="shared" si="14"/>
        <v>0</v>
      </c>
      <c r="H32" s="200">
        <f t="shared" si="14"/>
        <v>0</v>
      </c>
      <c r="I32" s="200">
        <f t="shared" si="14"/>
        <v>0</v>
      </c>
      <c r="J32" s="200">
        <f t="shared" si="14"/>
        <v>0</v>
      </c>
      <c r="K32" s="200">
        <f t="shared" si="14"/>
        <v>0</v>
      </c>
      <c r="L32" s="200">
        <f t="shared" si="14"/>
        <v>0</v>
      </c>
      <c r="M32" s="200">
        <f t="shared" si="14"/>
        <v>0</v>
      </c>
      <c r="N32" s="200">
        <f t="shared" si="14"/>
        <v>0</v>
      </c>
      <c r="O32" s="200">
        <f t="shared" si="14"/>
        <v>0</v>
      </c>
      <c r="P32" s="200">
        <f t="shared" si="14"/>
        <v>0</v>
      </c>
      <c r="Q32" s="200">
        <f t="shared" si="14"/>
        <v>0</v>
      </c>
      <c r="R32" s="200">
        <f t="shared" si="14"/>
        <v>0</v>
      </c>
      <c r="S32" s="200">
        <f t="shared" si="14"/>
        <v>0</v>
      </c>
      <c r="T32" s="200">
        <f t="shared" si="14"/>
        <v>0</v>
      </c>
      <c r="U32" s="200">
        <f t="shared" si="14"/>
        <v>0</v>
      </c>
      <c r="V32" s="200">
        <f t="shared" si="14"/>
        <v>0</v>
      </c>
      <c r="W32" s="200">
        <f t="shared" si="14"/>
        <v>0</v>
      </c>
      <c r="X32" s="200">
        <f t="shared" si="14"/>
        <v>0</v>
      </c>
      <c r="Y32" s="200">
        <f t="shared" si="14"/>
        <v>0</v>
      </c>
      <c r="Z32" s="200">
        <f t="shared" si="14"/>
        <v>0</v>
      </c>
      <c r="AA32" s="200">
        <f t="shared" si="14"/>
        <v>0</v>
      </c>
      <c r="AB32" s="200">
        <f t="shared" si="14"/>
        <v>0</v>
      </c>
      <c r="AC32" s="200">
        <f t="shared" si="14"/>
        <v>0</v>
      </c>
      <c r="AD32" s="200">
        <f t="shared" si="14"/>
        <v>0</v>
      </c>
      <c r="AE32" s="200">
        <f t="shared" si="14"/>
        <v>0</v>
      </c>
      <c r="AF32" s="200">
        <f t="shared" si="14"/>
        <v>0</v>
      </c>
      <c r="AG32" s="200">
        <f t="shared" si="14"/>
        <v>0</v>
      </c>
      <c r="AH32" s="200">
        <f t="shared" si="14"/>
        <v>0</v>
      </c>
      <c r="AI32" s="200">
        <f t="shared" si="14"/>
        <v>0</v>
      </c>
      <c r="AJ32" s="200">
        <f t="shared" si="14"/>
        <v>0</v>
      </c>
      <c r="AK32" s="200">
        <f t="shared" si="14"/>
        <v>0</v>
      </c>
      <c r="AL32" s="200">
        <f t="shared" si="14"/>
        <v>0</v>
      </c>
      <c r="AM32" s="200">
        <f t="shared" si="14"/>
        <v>0</v>
      </c>
      <c r="AN32" s="200">
        <f t="shared" si="14"/>
        <v>0</v>
      </c>
      <c r="AO32" s="200">
        <f t="shared" si="14"/>
        <v>0</v>
      </c>
      <c r="AP32" s="200">
        <f t="shared" si="14"/>
        <v>0</v>
      </c>
    </row>
    <row r="33" spans="1:42" x14ac:dyDescent="0.2">
      <c r="A33" s="124" t="s">
        <v>16</v>
      </c>
      <c r="C33" s="204">
        <f t="shared" ref="C33:AP33" si="15">IF(C$2&lt;=analysis_period,om_production*(1+inflation_rate/100+om_production_escal/100)^B$2,0)</f>
        <v>0</v>
      </c>
      <c r="D33" s="204">
        <f t="shared" si="15"/>
        <v>0</v>
      </c>
      <c r="E33" s="204">
        <f t="shared" si="15"/>
        <v>0</v>
      </c>
      <c r="F33" s="204">
        <f t="shared" si="15"/>
        <v>0</v>
      </c>
      <c r="G33" s="204">
        <f t="shared" si="15"/>
        <v>0</v>
      </c>
      <c r="H33" s="204">
        <f t="shared" si="15"/>
        <v>0</v>
      </c>
      <c r="I33" s="204">
        <f t="shared" si="15"/>
        <v>0</v>
      </c>
      <c r="J33" s="204">
        <f t="shared" si="15"/>
        <v>0</v>
      </c>
      <c r="K33" s="204">
        <f t="shared" si="15"/>
        <v>0</v>
      </c>
      <c r="L33" s="204">
        <f t="shared" si="15"/>
        <v>0</v>
      </c>
      <c r="M33" s="204">
        <f t="shared" si="15"/>
        <v>0</v>
      </c>
      <c r="N33" s="204">
        <f t="shared" si="15"/>
        <v>0</v>
      </c>
      <c r="O33" s="204">
        <f t="shared" si="15"/>
        <v>0</v>
      </c>
      <c r="P33" s="204">
        <f t="shared" si="15"/>
        <v>0</v>
      </c>
      <c r="Q33" s="204">
        <f t="shared" si="15"/>
        <v>0</v>
      </c>
      <c r="R33" s="204">
        <f t="shared" si="15"/>
        <v>0</v>
      </c>
      <c r="S33" s="204">
        <f t="shared" si="15"/>
        <v>0</v>
      </c>
      <c r="T33" s="204">
        <f t="shared" si="15"/>
        <v>0</v>
      </c>
      <c r="U33" s="204">
        <f t="shared" si="15"/>
        <v>0</v>
      </c>
      <c r="V33" s="204">
        <f t="shared" si="15"/>
        <v>0</v>
      </c>
      <c r="W33" s="204">
        <f t="shared" si="15"/>
        <v>0</v>
      </c>
      <c r="X33" s="204">
        <f t="shared" si="15"/>
        <v>0</v>
      </c>
      <c r="Y33" s="204">
        <f t="shared" si="15"/>
        <v>0</v>
      </c>
      <c r="Z33" s="204">
        <f t="shared" si="15"/>
        <v>0</v>
      </c>
      <c r="AA33" s="204">
        <f t="shared" si="15"/>
        <v>0</v>
      </c>
      <c r="AB33" s="204">
        <f t="shared" si="15"/>
        <v>0</v>
      </c>
      <c r="AC33" s="204">
        <f t="shared" si="15"/>
        <v>0</v>
      </c>
      <c r="AD33" s="204">
        <f t="shared" si="15"/>
        <v>0</v>
      </c>
      <c r="AE33" s="204">
        <f t="shared" si="15"/>
        <v>0</v>
      </c>
      <c r="AF33" s="204">
        <f t="shared" si="15"/>
        <v>0</v>
      </c>
      <c r="AG33" s="204">
        <f t="shared" si="15"/>
        <v>0</v>
      </c>
      <c r="AH33" s="204">
        <f t="shared" si="15"/>
        <v>0</v>
      </c>
      <c r="AI33" s="204">
        <f t="shared" si="15"/>
        <v>0</v>
      </c>
      <c r="AJ33" s="204">
        <f t="shared" si="15"/>
        <v>0</v>
      </c>
      <c r="AK33" s="204">
        <f t="shared" si="15"/>
        <v>0</v>
      </c>
      <c r="AL33" s="204">
        <f t="shared" si="15"/>
        <v>0</v>
      </c>
      <c r="AM33" s="204">
        <f t="shared" si="15"/>
        <v>0</v>
      </c>
      <c r="AN33" s="204">
        <f t="shared" si="15"/>
        <v>0</v>
      </c>
      <c r="AO33" s="204">
        <f t="shared" si="15"/>
        <v>0</v>
      </c>
      <c r="AP33" s="204">
        <f t="shared" si="15"/>
        <v>0</v>
      </c>
    </row>
    <row r="34" spans="1:42" x14ac:dyDescent="0.2">
      <c r="A34" s="124" t="s">
        <v>158</v>
      </c>
      <c r="C34" s="208">
        <f>C32*C33</f>
        <v>0</v>
      </c>
      <c r="D34" s="208">
        <f t="shared" ref="D34:AP34" si="16">D32*D33</f>
        <v>0</v>
      </c>
      <c r="E34" s="208">
        <f t="shared" si="16"/>
        <v>0</v>
      </c>
      <c r="F34" s="208">
        <f t="shared" si="16"/>
        <v>0</v>
      </c>
      <c r="G34" s="208">
        <f t="shared" si="16"/>
        <v>0</v>
      </c>
      <c r="H34" s="208">
        <f t="shared" si="16"/>
        <v>0</v>
      </c>
      <c r="I34" s="208">
        <f t="shared" si="16"/>
        <v>0</v>
      </c>
      <c r="J34" s="208">
        <f t="shared" si="16"/>
        <v>0</v>
      </c>
      <c r="K34" s="208">
        <f t="shared" si="16"/>
        <v>0</v>
      </c>
      <c r="L34" s="208">
        <f t="shared" si="16"/>
        <v>0</v>
      </c>
      <c r="M34" s="208">
        <f t="shared" si="16"/>
        <v>0</v>
      </c>
      <c r="N34" s="208">
        <f t="shared" si="16"/>
        <v>0</v>
      </c>
      <c r="O34" s="208">
        <f t="shared" si="16"/>
        <v>0</v>
      </c>
      <c r="P34" s="208">
        <f t="shared" si="16"/>
        <v>0</v>
      </c>
      <c r="Q34" s="208">
        <f t="shared" si="16"/>
        <v>0</v>
      </c>
      <c r="R34" s="208">
        <f t="shared" si="16"/>
        <v>0</v>
      </c>
      <c r="S34" s="208">
        <f t="shared" si="16"/>
        <v>0</v>
      </c>
      <c r="T34" s="208">
        <f t="shared" si="16"/>
        <v>0</v>
      </c>
      <c r="U34" s="208">
        <f t="shared" si="16"/>
        <v>0</v>
      </c>
      <c r="V34" s="208">
        <f t="shared" si="16"/>
        <v>0</v>
      </c>
      <c r="W34" s="208">
        <f t="shared" si="16"/>
        <v>0</v>
      </c>
      <c r="X34" s="208">
        <f t="shared" si="16"/>
        <v>0</v>
      </c>
      <c r="Y34" s="208">
        <f t="shared" si="16"/>
        <v>0</v>
      </c>
      <c r="Z34" s="208">
        <f t="shared" si="16"/>
        <v>0</v>
      </c>
      <c r="AA34" s="208">
        <f t="shared" si="16"/>
        <v>0</v>
      </c>
      <c r="AB34" s="208">
        <f t="shared" si="16"/>
        <v>0</v>
      </c>
      <c r="AC34" s="208">
        <f t="shared" si="16"/>
        <v>0</v>
      </c>
      <c r="AD34" s="208">
        <f t="shared" si="16"/>
        <v>0</v>
      </c>
      <c r="AE34" s="208">
        <f t="shared" si="16"/>
        <v>0</v>
      </c>
      <c r="AF34" s="208">
        <f t="shared" si="16"/>
        <v>0</v>
      </c>
      <c r="AG34" s="208">
        <f t="shared" si="16"/>
        <v>0</v>
      </c>
      <c r="AH34" s="208">
        <f t="shared" si="16"/>
        <v>0</v>
      </c>
      <c r="AI34" s="208">
        <f t="shared" si="16"/>
        <v>0</v>
      </c>
      <c r="AJ34" s="208">
        <f t="shared" si="16"/>
        <v>0</v>
      </c>
      <c r="AK34" s="208">
        <f t="shared" si="16"/>
        <v>0</v>
      </c>
      <c r="AL34" s="208">
        <f t="shared" si="16"/>
        <v>0</v>
      </c>
      <c r="AM34" s="208">
        <f t="shared" si="16"/>
        <v>0</v>
      </c>
      <c r="AN34" s="208">
        <f t="shared" si="16"/>
        <v>0</v>
      </c>
      <c r="AO34" s="208">
        <f t="shared" si="16"/>
        <v>0</v>
      </c>
      <c r="AP34" s="208">
        <f t="shared" si="16"/>
        <v>0</v>
      </c>
    </row>
    <row r="35" spans="1:42" x14ac:dyDescent="0.2">
      <c r="A35" s="122" t="s">
        <v>294</v>
      </c>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c r="AE35" s="195"/>
      <c r="AF35" s="195"/>
      <c r="AG35" s="195"/>
      <c r="AH35" s="195"/>
      <c r="AI35" s="195"/>
      <c r="AJ35" s="195"/>
      <c r="AK35" s="195"/>
      <c r="AL35" s="195"/>
      <c r="AM35" s="195"/>
      <c r="AN35" s="195"/>
      <c r="AO35" s="195"/>
      <c r="AP35" s="195"/>
    </row>
    <row r="36" spans="1:42" x14ac:dyDescent="0.2">
      <c r="A36" s="28" t="s">
        <v>295</v>
      </c>
      <c r="C36" s="195">
        <f t="shared" ref="C36:AP36" si="17">IF(C2&lt;analysis_period,om_fuel_cost*annual_fuel_usage/1000*system_heat_rate*(1+om_fuel_cost_escal/100+inflation_rate/100)^B2,0)</f>
        <v>0</v>
      </c>
      <c r="D36" s="195">
        <f t="shared" si="17"/>
        <v>0</v>
      </c>
      <c r="E36" s="195">
        <f t="shared" si="17"/>
        <v>0</v>
      </c>
      <c r="F36" s="195">
        <f t="shared" si="17"/>
        <v>0</v>
      </c>
      <c r="G36" s="195">
        <f t="shared" si="17"/>
        <v>0</v>
      </c>
      <c r="H36" s="195">
        <f t="shared" si="17"/>
        <v>0</v>
      </c>
      <c r="I36" s="195">
        <f t="shared" si="17"/>
        <v>0</v>
      </c>
      <c r="J36" s="195">
        <f t="shared" si="17"/>
        <v>0</v>
      </c>
      <c r="K36" s="195">
        <f t="shared" si="17"/>
        <v>0</v>
      </c>
      <c r="L36" s="195">
        <f t="shared" si="17"/>
        <v>0</v>
      </c>
      <c r="M36" s="195">
        <f t="shared" si="17"/>
        <v>0</v>
      </c>
      <c r="N36" s="195">
        <f t="shared" si="17"/>
        <v>0</v>
      </c>
      <c r="O36" s="195">
        <f t="shared" si="17"/>
        <v>0</v>
      </c>
      <c r="P36" s="195">
        <f t="shared" si="17"/>
        <v>0</v>
      </c>
      <c r="Q36" s="195">
        <f t="shared" si="17"/>
        <v>0</v>
      </c>
      <c r="R36" s="195">
        <f t="shared" si="17"/>
        <v>0</v>
      </c>
      <c r="S36" s="195">
        <f t="shared" si="17"/>
        <v>0</v>
      </c>
      <c r="T36" s="195">
        <f t="shared" si="17"/>
        <v>0</v>
      </c>
      <c r="U36" s="195">
        <f t="shared" si="17"/>
        <v>0</v>
      </c>
      <c r="V36" s="195">
        <f t="shared" si="17"/>
        <v>0</v>
      </c>
      <c r="W36" s="195">
        <f t="shared" si="17"/>
        <v>0</v>
      </c>
      <c r="X36" s="195">
        <f t="shared" si="17"/>
        <v>0</v>
      </c>
      <c r="Y36" s="195">
        <f t="shared" si="17"/>
        <v>0</v>
      </c>
      <c r="Z36" s="195">
        <f t="shared" si="17"/>
        <v>0</v>
      </c>
      <c r="AA36" s="195">
        <f t="shared" si="17"/>
        <v>0</v>
      </c>
      <c r="AB36" s="195">
        <f t="shared" si="17"/>
        <v>0</v>
      </c>
      <c r="AC36" s="195">
        <f t="shared" si="17"/>
        <v>0</v>
      </c>
      <c r="AD36" s="195">
        <f t="shared" si="17"/>
        <v>0</v>
      </c>
      <c r="AE36" s="195">
        <f t="shared" si="17"/>
        <v>0</v>
      </c>
      <c r="AF36" s="195">
        <f t="shared" si="17"/>
        <v>0</v>
      </c>
      <c r="AG36" s="195">
        <f t="shared" si="17"/>
        <v>0</v>
      </c>
      <c r="AH36" s="195">
        <f t="shared" si="17"/>
        <v>0</v>
      </c>
      <c r="AI36" s="195">
        <f t="shared" si="17"/>
        <v>0</v>
      </c>
      <c r="AJ36" s="195">
        <f t="shared" si="17"/>
        <v>0</v>
      </c>
      <c r="AK36" s="195">
        <f t="shared" si="17"/>
        <v>0</v>
      </c>
      <c r="AL36" s="195">
        <f t="shared" si="17"/>
        <v>0</v>
      </c>
      <c r="AM36" s="195">
        <f t="shared" si="17"/>
        <v>0</v>
      </c>
      <c r="AN36" s="195">
        <f t="shared" si="17"/>
        <v>0</v>
      </c>
      <c r="AO36" s="195">
        <f t="shared" si="17"/>
        <v>0</v>
      </c>
      <c r="AP36" s="195">
        <f t="shared" si="17"/>
        <v>0</v>
      </c>
    </row>
    <row r="37" spans="1:42" x14ac:dyDescent="0.2">
      <c r="A37" s="28" t="s">
        <v>296</v>
      </c>
      <c r="C37" s="195">
        <f t="shared" ref="C37:AP37" si="18">IF(C2&lt;analysis_period,om_opt_fuel_1_cost*om_opt_fuel_1_usage*(1+om_opt_fuel_1_cost_escal/100+inflation_rate/100)^B2,0)</f>
        <v>0</v>
      </c>
      <c r="D37" s="195">
        <f t="shared" si="18"/>
        <v>0</v>
      </c>
      <c r="E37" s="195">
        <f t="shared" si="18"/>
        <v>0</v>
      </c>
      <c r="F37" s="195">
        <f t="shared" si="18"/>
        <v>0</v>
      </c>
      <c r="G37" s="195">
        <f t="shared" si="18"/>
        <v>0</v>
      </c>
      <c r="H37" s="195">
        <f t="shared" si="18"/>
        <v>0</v>
      </c>
      <c r="I37" s="195">
        <f t="shared" si="18"/>
        <v>0</v>
      </c>
      <c r="J37" s="195">
        <f t="shared" si="18"/>
        <v>0</v>
      </c>
      <c r="K37" s="195">
        <f t="shared" si="18"/>
        <v>0</v>
      </c>
      <c r="L37" s="195">
        <f t="shared" si="18"/>
        <v>0</v>
      </c>
      <c r="M37" s="195">
        <f t="shared" si="18"/>
        <v>0</v>
      </c>
      <c r="N37" s="195">
        <f t="shared" si="18"/>
        <v>0</v>
      </c>
      <c r="O37" s="195">
        <f t="shared" si="18"/>
        <v>0</v>
      </c>
      <c r="P37" s="195">
        <f t="shared" si="18"/>
        <v>0</v>
      </c>
      <c r="Q37" s="195">
        <f t="shared" si="18"/>
        <v>0</v>
      </c>
      <c r="R37" s="195">
        <f t="shared" si="18"/>
        <v>0</v>
      </c>
      <c r="S37" s="195">
        <f t="shared" si="18"/>
        <v>0</v>
      </c>
      <c r="T37" s="195">
        <f t="shared" si="18"/>
        <v>0</v>
      </c>
      <c r="U37" s="195">
        <f t="shared" si="18"/>
        <v>0</v>
      </c>
      <c r="V37" s="195">
        <f t="shared" si="18"/>
        <v>0</v>
      </c>
      <c r="W37" s="195">
        <f t="shared" si="18"/>
        <v>0</v>
      </c>
      <c r="X37" s="195">
        <f t="shared" si="18"/>
        <v>0</v>
      </c>
      <c r="Y37" s="195">
        <f t="shared" si="18"/>
        <v>0</v>
      </c>
      <c r="Z37" s="195">
        <f t="shared" si="18"/>
        <v>0</v>
      </c>
      <c r="AA37" s="195">
        <f t="shared" si="18"/>
        <v>0</v>
      </c>
      <c r="AB37" s="195">
        <f t="shared" si="18"/>
        <v>0</v>
      </c>
      <c r="AC37" s="195">
        <f t="shared" si="18"/>
        <v>0</v>
      </c>
      <c r="AD37" s="195">
        <f t="shared" si="18"/>
        <v>0</v>
      </c>
      <c r="AE37" s="195">
        <f t="shared" si="18"/>
        <v>0</v>
      </c>
      <c r="AF37" s="195">
        <f t="shared" si="18"/>
        <v>0</v>
      </c>
      <c r="AG37" s="195">
        <f t="shared" si="18"/>
        <v>0</v>
      </c>
      <c r="AH37" s="195">
        <f t="shared" si="18"/>
        <v>0</v>
      </c>
      <c r="AI37" s="195">
        <f t="shared" si="18"/>
        <v>0</v>
      </c>
      <c r="AJ37" s="195">
        <f t="shared" si="18"/>
        <v>0</v>
      </c>
      <c r="AK37" s="195">
        <f t="shared" si="18"/>
        <v>0</v>
      </c>
      <c r="AL37" s="195">
        <f t="shared" si="18"/>
        <v>0</v>
      </c>
      <c r="AM37" s="195">
        <f t="shared" si="18"/>
        <v>0</v>
      </c>
      <c r="AN37" s="195">
        <f t="shared" si="18"/>
        <v>0</v>
      </c>
      <c r="AO37" s="195">
        <f t="shared" si="18"/>
        <v>0</v>
      </c>
      <c r="AP37" s="195">
        <f t="shared" si="18"/>
        <v>0</v>
      </c>
    </row>
    <row r="38" spans="1:42" x14ac:dyDescent="0.2">
      <c r="A38" s="28" t="s">
        <v>297</v>
      </c>
      <c r="C38" s="195">
        <f t="shared" ref="C38:AP38" si="19">IF(C2&lt;analysis_period,om_opt_fuel_2_cost*om_opt_fuel_2_usage*(1+om_opt_fuel_2_cost_escal/100+inflation_rate/100)^B2,0)</f>
        <v>0</v>
      </c>
      <c r="D38" s="195">
        <f t="shared" si="19"/>
        <v>0</v>
      </c>
      <c r="E38" s="195">
        <f t="shared" si="19"/>
        <v>0</v>
      </c>
      <c r="F38" s="195">
        <f t="shared" si="19"/>
        <v>0</v>
      </c>
      <c r="G38" s="195">
        <f t="shared" si="19"/>
        <v>0</v>
      </c>
      <c r="H38" s="195">
        <f t="shared" si="19"/>
        <v>0</v>
      </c>
      <c r="I38" s="195">
        <f t="shared" si="19"/>
        <v>0</v>
      </c>
      <c r="J38" s="195">
        <f t="shared" si="19"/>
        <v>0</v>
      </c>
      <c r="K38" s="195">
        <f t="shared" si="19"/>
        <v>0</v>
      </c>
      <c r="L38" s="195">
        <f t="shared" si="19"/>
        <v>0</v>
      </c>
      <c r="M38" s="195">
        <f t="shared" si="19"/>
        <v>0</v>
      </c>
      <c r="N38" s="195">
        <f t="shared" si="19"/>
        <v>0</v>
      </c>
      <c r="O38" s="195">
        <f t="shared" si="19"/>
        <v>0</v>
      </c>
      <c r="P38" s="195">
        <f t="shared" si="19"/>
        <v>0</v>
      </c>
      <c r="Q38" s="195">
        <f t="shared" si="19"/>
        <v>0</v>
      </c>
      <c r="R38" s="195">
        <f t="shared" si="19"/>
        <v>0</v>
      </c>
      <c r="S38" s="195">
        <f t="shared" si="19"/>
        <v>0</v>
      </c>
      <c r="T38" s="195">
        <f t="shared" si="19"/>
        <v>0</v>
      </c>
      <c r="U38" s="195">
        <f t="shared" si="19"/>
        <v>0</v>
      </c>
      <c r="V38" s="195">
        <f t="shared" si="19"/>
        <v>0</v>
      </c>
      <c r="W38" s="195">
        <f t="shared" si="19"/>
        <v>0</v>
      </c>
      <c r="X38" s="195">
        <f t="shared" si="19"/>
        <v>0</v>
      </c>
      <c r="Y38" s="195">
        <f t="shared" si="19"/>
        <v>0</v>
      </c>
      <c r="Z38" s="195">
        <f t="shared" si="19"/>
        <v>0</v>
      </c>
      <c r="AA38" s="195">
        <f t="shared" si="19"/>
        <v>0</v>
      </c>
      <c r="AB38" s="195">
        <f t="shared" si="19"/>
        <v>0</v>
      </c>
      <c r="AC38" s="195">
        <f t="shared" si="19"/>
        <v>0</v>
      </c>
      <c r="AD38" s="195">
        <f t="shared" si="19"/>
        <v>0</v>
      </c>
      <c r="AE38" s="195">
        <f t="shared" si="19"/>
        <v>0</v>
      </c>
      <c r="AF38" s="195">
        <f t="shared" si="19"/>
        <v>0</v>
      </c>
      <c r="AG38" s="195">
        <f t="shared" si="19"/>
        <v>0</v>
      </c>
      <c r="AH38" s="195">
        <f t="shared" si="19"/>
        <v>0</v>
      </c>
      <c r="AI38" s="195">
        <f t="shared" si="19"/>
        <v>0</v>
      </c>
      <c r="AJ38" s="195">
        <f t="shared" si="19"/>
        <v>0</v>
      </c>
      <c r="AK38" s="195">
        <f t="shared" si="19"/>
        <v>0</v>
      </c>
      <c r="AL38" s="195">
        <f t="shared" si="19"/>
        <v>0</v>
      </c>
      <c r="AM38" s="195">
        <f t="shared" si="19"/>
        <v>0</v>
      </c>
      <c r="AN38" s="195">
        <f t="shared" si="19"/>
        <v>0</v>
      </c>
      <c r="AO38" s="195">
        <f t="shared" si="19"/>
        <v>0</v>
      </c>
      <c r="AP38" s="195">
        <f t="shared" si="19"/>
        <v>0</v>
      </c>
    </row>
    <row r="39" spans="1:42" x14ac:dyDescent="0.2">
      <c r="A39" s="24" t="s">
        <v>0</v>
      </c>
      <c r="C39" s="200">
        <f t="shared" ref="C39:AP39" si="20">C22*property_tax_rate/100</f>
        <v>0</v>
      </c>
      <c r="D39" s="200">
        <f t="shared" si="20"/>
        <v>0</v>
      </c>
      <c r="E39" s="200">
        <f t="shared" si="20"/>
        <v>0</v>
      </c>
      <c r="F39" s="200">
        <f t="shared" si="20"/>
        <v>0</v>
      </c>
      <c r="G39" s="200">
        <f t="shared" si="20"/>
        <v>0</v>
      </c>
      <c r="H39" s="200">
        <f t="shared" si="20"/>
        <v>0</v>
      </c>
      <c r="I39" s="200">
        <f t="shared" si="20"/>
        <v>0</v>
      </c>
      <c r="J39" s="200">
        <f t="shared" si="20"/>
        <v>0</v>
      </c>
      <c r="K39" s="200">
        <f t="shared" si="20"/>
        <v>0</v>
      </c>
      <c r="L39" s="200">
        <f t="shared" si="20"/>
        <v>0</v>
      </c>
      <c r="M39" s="200">
        <f t="shared" si="20"/>
        <v>0</v>
      </c>
      <c r="N39" s="200">
        <f t="shared" si="20"/>
        <v>0</v>
      </c>
      <c r="O39" s="200">
        <f t="shared" si="20"/>
        <v>0</v>
      </c>
      <c r="P39" s="200">
        <f t="shared" si="20"/>
        <v>0</v>
      </c>
      <c r="Q39" s="200">
        <f t="shared" si="20"/>
        <v>0</v>
      </c>
      <c r="R39" s="200">
        <f t="shared" si="20"/>
        <v>0</v>
      </c>
      <c r="S39" s="200">
        <f t="shared" si="20"/>
        <v>0</v>
      </c>
      <c r="T39" s="200">
        <f t="shared" si="20"/>
        <v>0</v>
      </c>
      <c r="U39" s="200">
        <f t="shared" si="20"/>
        <v>0</v>
      </c>
      <c r="V39" s="200">
        <f t="shared" si="20"/>
        <v>0</v>
      </c>
      <c r="W39" s="200">
        <f t="shared" si="20"/>
        <v>0</v>
      </c>
      <c r="X39" s="200">
        <f t="shared" si="20"/>
        <v>0</v>
      </c>
      <c r="Y39" s="200">
        <f t="shared" si="20"/>
        <v>0</v>
      </c>
      <c r="Z39" s="200">
        <f t="shared" si="20"/>
        <v>0</v>
      </c>
      <c r="AA39" s="200">
        <f t="shared" si="20"/>
        <v>0</v>
      </c>
      <c r="AB39" s="200">
        <f t="shared" si="20"/>
        <v>0</v>
      </c>
      <c r="AC39" s="200">
        <f t="shared" si="20"/>
        <v>0</v>
      </c>
      <c r="AD39" s="200">
        <f t="shared" si="20"/>
        <v>0</v>
      </c>
      <c r="AE39" s="200">
        <f t="shared" si="20"/>
        <v>0</v>
      </c>
      <c r="AF39" s="200">
        <f t="shared" si="20"/>
        <v>0</v>
      </c>
      <c r="AG39" s="200">
        <f t="shared" si="20"/>
        <v>0</v>
      </c>
      <c r="AH39" s="200">
        <f t="shared" si="20"/>
        <v>0</v>
      </c>
      <c r="AI39" s="200">
        <f t="shared" si="20"/>
        <v>0</v>
      </c>
      <c r="AJ39" s="200">
        <f t="shared" si="20"/>
        <v>0</v>
      </c>
      <c r="AK39" s="200">
        <f t="shared" si="20"/>
        <v>0</v>
      </c>
      <c r="AL39" s="200">
        <f t="shared" si="20"/>
        <v>0</v>
      </c>
      <c r="AM39" s="200">
        <f t="shared" si="20"/>
        <v>0</v>
      </c>
      <c r="AN39" s="200">
        <f t="shared" si="20"/>
        <v>0</v>
      </c>
      <c r="AO39" s="200">
        <f t="shared" si="20"/>
        <v>0</v>
      </c>
      <c r="AP39" s="200">
        <f t="shared" si="20"/>
        <v>0</v>
      </c>
    </row>
    <row r="40" spans="1:42" x14ac:dyDescent="0.2">
      <c r="A40" s="24" t="s">
        <v>53</v>
      </c>
      <c r="C40" s="195">
        <f t="shared" ref="C40:AP40" si="21">IF(C$2&lt;=analysis_period,total_installed_cost*insurance_rate/100*(1+inflation_rate/100)^B$2,0)</f>
        <v>0</v>
      </c>
      <c r="D40" s="195">
        <f t="shared" si="21"/>
        <v>0</v>
      </c>
      <c r="E40" s="195">
        <f t="shared" si="21"/>
        <v>0</v>
      </c>
      <c r="F40" s="195">
        <f t="shared" si="21"/>
        <v>0</v>
      </c>
      <c r="G40" s="195">
        <f t="shared" si="21"/>
        <v>0</v>
      </c>
      <c r="H40" s="195">
        <f t="shared" si="21"/>
        <v>0</v>
      </c>
      <c r="I40" s="195">
        <f t="shared" si="21"/>
        <v>0</v>
      </c>
      <c r="J40" s="195">
        <f t="shared" si="21"/>
        <v>0</v>
      </c>
      <c r="K40" s="195">
        <f t="shared" si="21"/>
        <v>0</v>
      </c>
      <c r="L40" s="195">
        <f t="shared" si="21"/>
        <v>0</v>
      </c>
      <c r="M40" s="195">
        <f t="shared" si="21"/>
        <v>0</v>
      </c>
      <c r="N40" s="195">
        <f t="shared" si="21"/>
        <v>0</v>
      </c>
      <c r="O40" s="195">
        <f t="shared" si="21"/>
        <v>0</v>
      </c>
      <c r="P40" s="195">
        <f t="shared" si="21"/>
        <v>0</v>
      </c>
      <c r="Q40" s="195">
        <f t="shared" si="21"/>
        <v>0</v>
      </c>
      <c r="R40" s="195">
        <f t="shared" si="21"/>
        <v>0</v>
      </c>
      <c r="S40" s="195">
        <f t="shared" si="21"/>
        <v>0</v>
      </c>
      <c r="T40" s="195">
        <f t="shared" si="21"/>
        <v>0</v>
      </c>
      <c r="U40" s="195">
        <f t="shared" si="21"/>
        <v>0</v>
      </c>
      <c r="V40" s="195">
        <f t="shared" si="21"/>
        <v>0</v>
      </c>
      <c r="W40" s="195">
        <f t="shared" si="21"/>
        <v>0</v>
      </c>
      <c r="X40" s="195">
        <f t="shared" si="21"/>
        <v>0</v>
      </c>
      <c r="Y40" s="195">
        <f t="shared" si="21"/>
        <v>0</v>
      </c>
      <c r="Z40" s="195">
        <f t="shared" si="21"/>
        <v>0</v>
      </c>
      <c r="AA40" s="195">
        <f t="shared" si="21"/>
        <v>0</v>
      </c>
      <c r="AB40" s="195">
        <f t="shared" si="21"/>
        <v>0</v>
      </c>
      <c r="AC40" s="195">
        <f t="shared" si="21"/>
        <v>0</v>
      </c>
      <c r="AD40" s="195">
        <f t="shared" si="21"/>
        <v>0</v>
      </c>
      <c r="AE40" s="195">
        <f t="shared" si="21"/>
        <v>0</v>
      </c>
      <c r="AF40" s="195">
        <f t="shared" si="21"/>
        <v>0</v>
      </c>
      <c r="AG40" s="195">
        <f t="shared" si="21"/>
        <v>0</v>
      </c>
      <c r="AH40" s="195">
        <f t="shared" si="21"/>
        <v>0</v>
      </c>
      <c r="AI40" s="195">
        <f t="shared" si="21"/>
        <v>0</v>
      </c>
      <c r="AJ40" s="195">
        <f t="shared" si="21"/>
        <v>0</v>
      </c>
      <c r="AK40" s="195">
        <f t="shared" si="21"/>
        <v>0</v>
      </c>
      <c r="AL40" s="195">
        <f t="shared" si="21"/>
        <v>0</v>
      </c>
      <c r="AM40" s="195">
        <f t="shared" si="21"/>
        <v>0</v>
      </c>
      <c r="AN40" s="195">
        <f t="shared" si="21"/>
        <v>0</v>
      </c>
      <c r="AO40" s="195">
        <f t="shared" si="21"/>
        <v>0</v>
      </c>
      <c r="AP40" s="195">
        <f t="shared" si="21"/>
        <v>0</v>
      </c>
    </row>
    <row r="41" spans="1:42" x14ac:dyDescent="0.2">
      <c r="A41" s="44" t="s">
        <v>20</v>
      </c>
      <c r="B41" s="44"/>
      <c r="C41" s="209">
        <f>C26+C30+C34+SUM(C36:C38)+C39+C40</f>
        <v>0</v>
      </c>
      <c r="D41" s="209">
        <f t="shared" ref="D41:AP41" si="22">D26+D30+D34+SUM(D36:D38)+D39+D40</f>
        <v>0</v>
      </c>
      <c r="E41" s="209">
        <f t="shared" si="22"/>
        <v>0</v>
      </c>
      <c r="F41" s="209">
        <f t="shared" si="22"/>
        <v>0</v>
      </c>
      <c r="G41" s="209">
        <f t="shared" si="22"/>
        <v>0</v>
      </c>
      <c r="H41" s="209">
        <f t="shared" si="22"/>
        <v>0</v>
      </c>
      <c r="I41" s="209">
        <f t="shared" si="22"/>
        <v>0</v>
      </c>
      <c r="J41" s="209">
        <f t="shared" si="22"/>
        <v>0</v>
      </c>
      <c r="K41" s="209">
        <f t="shared" si="22"/>
        <v>0</v>
      </c>
      <c r="L41" s="209">
        <f t="shared" si="22"/>
        <v>0</v>
      </c>
      <c r="M41" s="209">
        <f t="shared" si="22"/>
        <v>0</v>
      </c>
      <c r="N41" s="209">
        <f t="shared" si="22"/>
        <v>0</v>
      </c>
      <c r="O41" s="209">
        <f t="shared" si="22"/>
        <v>0</v>
      </c>
      <c r="P41" s="209">
        <f t="shared" si="22"/>
        <v>0</v>
      </c>
      <c r="Q41" s="209">
        <f t="shared" si="22"/>
        <v>0</v>
      </c>
      <c r="R41" s="209">
        <f t="shared" si="22"/>
        <v>0</v>
      </c>
      <c r="S41" s="209">
        <f t="shared" si="22"/>
        <v>0</v>
      </c>
      <c r="T41" s="209">
        <f t="shared" si="22"/>
        <v>0</v>
      </c>
      <c r="U41" s="209">
        <f t="shared" si="22"/>
        <v>0</v>
      </c>
      <c r="V41" s="209">
        <f t="shared" si="22"/>
        <v>0</v>
      </c>
      <c r="W41" s="209">
        <f t="shared" si="22"/>
        <v>0</v>
      </c>
      <c r="X41" s="209">
        <f t="shared" si="22"/>
        <v>0</v>
      </c>
      <c r="Y41" s="209">
        <f t="shared" si="22"/>
        <v>0</v>
      </c>
      <c r="Z41" s="209">
        <f t="shared" si="22"/>
        <v>0</v>
      </c>
      <c r="AA41" s="209">
        <f t="shared" si="22"/>
        <v>0</v>
      </c>
      <c r="AB41" s="209">
        <f t="shared" si="22"/>
        <v>0</v>
      </c>
      <c r="AC41" s="209">
        <f t="shared" si="22"/>
        <v>0</v>
      </c>
      <c r="AD41" s="209">
        <f t="shared" si="22"/>
        <v>0</v>
      </c>
      <c r="AE41" s="209">
        <f t="shared" si="22"/>
        <v>0</v>
      </c>
      <c r="AF41" s="209">
        <f t="shared" si="22"/>
        <v>0</v>
      </c>
      <c r="AG41" s="209">
        <f t="shared" si="22"/>
        <v>0</v>
      </c>
      <c r="AH41" s="209">
        <f t="shared" si="22"/>
        <v>0</v>
      </c>
      <c r="AI41" s="209">
        <f t="shared" si="22"/>
        <v>0</v>
      </c>
      <c r="AJ41" s="209">
        <f t="shared" si="22"/>
        <v>0</v>
      </c>
      <c r="AK41" s="209">
        <f t="shared" si="22"/>
        <v>0</v>
      </c>
      <c r="AL41" s="209">
        <f t="shared" si="22"/>
        <v>0</v>
      </c>
      <c r="AM41" s="209">
        <f t="shared" si="22"/>
        <v>0</v>
      </c>
      <c r="AN41" s="209">
        <f t="shared" si="22"/>
        <v>0</v>
      </c>
      <c r="AO41" s="209">
        <f t="shared" si="22"/>
        <v>0</v>
      </c>
      <c r="AP41" s="209">
        <f t="shared" si="22"/>
        <v>0</v>
      </c>
    </row>
    <row r="43" spans="1:42" x14ac:dyDescent="0.2">
      <c r="A43" s="288" t="s">
        <v>26</v>
      </c>
      <c r="B43" s="44"/>
      <c r="C43" s="209">
        <f t="shared" ref="C43:AP43" si="23">C20-C41</f>
        <v>0</v>
      </c>
      <c r="D43" s="209">
        <f t="shared" si="23"/>
        <v>0</v>
      </c>
      <c r="E43" s="209">
        <f t="shared" si="23"/>
        <v>0</v>
      </c>
      <c r="F43" s="209">
        <f t="shared" si="23"/>
        <v>0</v>
      </c>
      <c r="G43" s="209">
        <f t="shared" si="23"/>
        <v>0</v>
      </c>
      <c r="H43" s="209">
        <f t="shared" si="23"/>
        <v>0</v>
      </c>
      <c r="I43" s="209">
        <f t="shared" si="23"/>
        <v>0</v>
      </c>
      <c r="J43" s="209">
        <f t="shared" si="23"/>
        <v>0</v>
      </c>
      <c r="K43" s="209">
        <f t="shared" si="23"/>
        <v>0</v>
      </c>
      <c r="L43" s="209">
        <f t="shared" si="23"/>
        <v>0</v>
      </c>
      <c r="M43" s="209">
        <f t="shared" si="23"/>
        <v>0</v>
      </c>
      <c r="N43" s="209">
        <f t="shared" si="23"/>
        <v>0</v>
      </c>
      <c r="O43" s="209">
        <f t="shared" si="23"/>
        <v>0</v>
      </c>
      <c r="P43" s="209">
        <f t="shared" si="23"/>
        <v>0</v>
      </c>
      <c r="Q43" s="209">
        <f t="shared" si="23"/>
        <v>0</v>
      </c>
      <c r="R43" s="209">
        <f t="shared" si="23"/>
        <v>0</v>
      </c>
      <c r="S43" s="209">
        <f t="shared" si="23"/>
        <v>0</v>
      </c>
      <c r="T43" s="209">
        <f t="shared" si="23"/>
        <v>0</v>
      </c>
      <c r="U43" s="209">
        <f t="shared" si="23"/>
        <v>0</v>
      </c>
      <c r="V43" s="209">
        <f t="shared" si="23"/>
        <v>0</v>
      </c>
      <c r="W43" s="209">
        <f t="shared" si="23"/>
        <v>0</v>
      </c>
      <c r="X43" s="209">
        <f t="shared" si="23"/>
        <v>0</v>
      </c>
      <c r="Y43" s="209">
        <f t="shared" si="23"/>
        <v>0</v>
      </c>
      <c r="Z43" s="209">
        <f t="shared" si="23"/>
        <v>0</v>
      </c>
      <c r="AA43" s="209">
        <f t="shared" si="23"/>
        <v>0</v>
      </c>
      <c r="AB43" s="209">
        <f t="shared" si="23"/>
        <v>0</v>
      </c>
      <c r="AC43" s="209">
        <f t="shared" si="23"/>
        <v>0</v>
      </c>
      <c r="AD43" s="209">
        <f t="shared" si="23"/>
        <v>0</v>
      </c>
      <c r="AE43" s="209">
        <f t="shared" si="23"/>
        <v>0</v>
      </c>
      <c r="AF43" s="209">
        <f t="shared" si="23"/>
        <v>0</v>
      </c>
      <c r="AG43" s="209">
        <f t="shared" si="23"/>
        <v>0</v>
      </c>
      <c r="AH43" s="209">
        <f t="shared" si="23"/>
        <v>0</v>
      </c>
      <c r="AI43" s="209">
        <f t="shared" si="23"/>
        <v>0</v>
      </c>
      <c r="AJ43" s="209">
        <f t="shared" si="23"/>
        <v>0</v>
      </c>
      <c r="AK43" s="209">
        <f t="shared" si="23"/>
        <v>0</v>
      </c>
      <c r="AL43" s="209">
        <f t="shared" si="23"/>
        <v>0</v>
      </c>
      <c r="AM43" s="209">
        <f t="shared" si="23"/>
        <v>0</v>
      </c>
      <c r="AN43" s="209">
        <f t="shared" si="23"/>
        <v>0</v>
      </c>
      <c r="AO43" s="209">
        <f t="shared" si="23"/>
        <v>0</v>
      </c>
      <c r="AP43" s="209">
        <f t="shared" si="23"/>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4" t="s">
        <v>113</v>
      </c>
      <c r="B45" s="8"/>
      <c r="C45" s="296"/>
      <c r="D45" s="296"/>
      <c r="E45" s="296"/>
      <c r="F45" s="296"/>
      <c r="G45" s="296"/>
      <c r="H45" s="296"/>
      <c r="I45" s="296"/>
      <c r="J45" s="296"/>
      <c r="K45" s="296"/>
      <c r="L45" s="296"/>
      <c r="M45" s="296"/>
      <c r="N45" s="296"/>
      <c r="O45" s="296"/>
      <c r="P45" s="296"/>
      <c r="Q45" s="296"/>
      <c r="R45" s="296"/>
      <c r="S45" s="296"/>
      <c r="T45" s="296"/>
      <c r="U45" s="296"/>
      <c r="V45" s="296"/>
      <c r="W45" s="296"/>
      <c r="X45" s="296"/>
      <c r="Y45" s="296"/>
      <c r="Z45" s="296"/>
      <c r="AA45" s="296"/>
      <c r="AB45" s="296"/>
      <c r="AC45" s="296"/>
      <c r="AD45" s="296"/>
      <c r="AE45" s="296"/>
      <c r="AF45" s="296"/>
      <c r="AG45" s="296"/>
      <c r="AH45" s="296"/>
      <c r="AI45" s="296"/>
      <c r="AJ45" s="296"/>
      <c r="AK45" s="296"/>
      <c r="AL45" s="296"/>
      <c r="AM45" s="296"/>
      <c r="AN45" s="296"/>
      <c r="AO45" s="296"/>
      <c r="AP45" s="296"/>
    </row>
    <row r="46" spans="1:42" x14ac:dyDescent="0.2">
      <c r="A46" s="26" t="s">
        <v>316</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39</v>
      </c>
      <c r="B47" s="200"/>
      <c r="C47" s="200">
        <f>C43</f>
        <v>0</v>
      </c>
      <c r="D47" s="200">
        <f t="shared" ref="D47:AP47" si="24">D43</f>
        <v>0</v>
      </c>
      <c r="E47" s="200">
        <f t="shared" si="24"/>
        <v>0</v>
      </c>
      <c r="F47" s="200">
        <f t="shared" si="24"/>
        <v>0</v>
      </c>
      <c r="G47" s="200">
        <f t="shared" si="24"/>
        <v>0</v>
      </c>
      <c r="H47" s="200">
        <f t="shared" si="24"/>
        <v>0</v>
      </c>
      <c r="I47" s="200">
        <f t="shared" si="24"/>
        <v>0</v>
      </c>
      <c r="J47" s="200">
        <f t="shared" si="24"/>
        <v>0</v>
      </c>
      <c r="K47" s="200">
        <f t="shared" si="24"/>
        <v>0</v>
      </c>
      <c r="L47" s="200">
        <f t="shared" si="24"/>
        <v>0</v>
      </c>
      <c r="M47" s="200">
        <f t="shared" si="24"/>
        <v>0</v>
      </c>
      <c r="N47" s="200">
        <f t="shared" si="24"/>
        <v>0</v>
      </c>
      <c r="O47" s="200">
        <f t="shared" si="24"/>
        <v>0</v>
      </c>
      <c r="P47" s="200">
        <f t="shared" si="24"/>
        <v>0</v>
      </c>
      <c r="Q47" s="200">
        <f t="shared" si="24"/>
        <v>0</v>
      </c>
      <c r="R47" s="200">
        <f t="shared" si="24"/>
        <v>0</v>
      </c>
      <c r="S47" s="200">
        <f t="shared" si="24"/>
        <v>0</v>
      </c>
      <c r="T47" s="200">
        <f t="shared" si="24"/>
        <v>0</v>
      </c>
      <c r="U47" s="200">
        <f t="shared" si="24"/>
        <v>0</v>
      </c>
      <c r="V47" s="200">
        <f t="shared" si="24"/>
        <v>0</v>
      </c>
      <c r="W47" s="200">
        <f t="shared" si="24"/>
        <v>0</v>
      </c>
      <c r="X47" s="200">
        <f t="shared" si="24"/>
        <v>0</v>
      </c>
      <c r="Y47" s="200">
        <f t="shared" si="24"/>
        <v>0</v>
      </c>
      <c r="Z47" s="200">
        <f t="shared" si="24"/>
        <v>0</v>
      </c>
      <c r="AA47" s="200">
        <f t="shared" si="24"/>
        <v>0</v>
      </c>
      <c r="AB47" s="200">
        <f t="shared" si="24"/>
        <v>0</v>
      </c>
      <c r="AC47" s="200">
        <f t="shared" si="24"/>
        <v>0</v>
      </c>
      <c r="AD47" s="200">
        <f t="shared" si="24"/>
        <v>0</v>
      </c>
      <c r="AE47" s="200">
        <f t="shared" si="24"/>
        <v>0</v>
      </c>
      <c r="AF47" s="200">
        <f t="shared" si="24"/>
        <v>0</v>
      </c>
      <c r="AG47" s="200">
        <f t="shared" si="24"/>
        <v>0</v>
      </c>
      <c r="AH47" s="200">
        <f t="shared" si="24"/>
        <v>0</v>
      </c>
      <c r="AI47" s="200">
        <f t="shared" si="24"/>
        <v>0</v>
      </c>
      <c r="AJ47" s="200">
        <f t="shared" si="24"/>
        <v>0</v>
      </c>
      <c r="AK47" s="200">
        <f t="shared" si="24"/>
        <v>0</v>
      </c>
      <c r="AL47" s="200">
        <f t="shared" si="24"/>
        <v>0</v>
      </c>
      <c r="AM47" s="200">
        <f t="shared" si="24"/>
        <v>0</v>
      </c>
      <c r="AN47" s="200">
        <f t="shared" si="24"/>
        <v>0</v>
      </c>
      <c r="AO47" s="200">
        <f t="shared" si="24"/>
        <v>0</v>
      </c>
      <c r="AP47" s="200">
        <f t="shared" si="24"/>
        <v>0</v>
      </c>
    </row>
    <row r="48" spans="1:42" x14ac:dyDescent="0.2">
      <c r="A48" s="24" t="s">
        <v>231</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2"/>
      <c r="C49" s="149">
        <f t="shared" ref="C49:AP49" si="25">IF(pbi_fed_for_ds="Yes",0,C525)</f>
        <v>0</v>
      </c>
      <c r="D49" s="149">
        <f t="shared" si="25"/>
        <v>0</v>
      </c>
      <c r="E49" s="149">
        <f t="shared" si="25"/>
        <v>0</v>
      </c>
      <c r="F49" s="149">
        <f t="shared" si="25"/>
        <v>0</v>
      </c>
      <c r="G49" s="149">
        <f t="shared" si="25"/>
        <v>0</v>
      </c>
      <c r="H49" s="149">
        <f t="shared" si="25"/>
        <v>0</v>
      </c>
      <c r="I49" s="149">
        <f t="shared" si="25"/>
        <v>0</v>
      </c>
      <c r="J49" s="149">
        <f t="shared" si="25"/>
        <v>0</v>
      </c>
      <c r="K49" s="149">
        <f t="shared" si="25"/>
        <v>0</v>
      </c>
      <c r="L49" s="149">
        <f t="shared" si="25"/>
        <v>0</v>
      </c>
      <c r="M49" s="149">
        <f t="shared" si="25"/>
        <v>0</v>
      </c>
      <c r="N49" s="149">
        <f t="shared" si="25"/>
        <v>0</v>
      </c>
      <c r="O49" s="149">
        <f t="shared" si="25"/>
        <v>0</v>
      </c>
      <c r="P49" s="149">
        <f t="shared" si="25"/>
        <v>0</v>
      </c>
      <c r="Q49" s="149">
        <f t="shared" si="25"/>
        <v>0</v>
      </c>
      <c r="R49" s="149">
        <f t="shared" si="25"/>
        <v>0</v>
      </c>
      <c r="S49" s="149">
        <f t="shared" si="25"/>
        <v>0</v>
      </c>
      <c r="T49" s="149">
        <f t="shared" si="25"/>
        <v>0</v>
      </c>
      <c r="U49" s="149">
        <f t="shared" si="25"/>
        <v>0</v>
      </c>
      <c r="V49" s="149">
        <f t="shared" si="25"/>
        <v>0</v>
      </c>
      <c r="W49" s="149">
        <f t="shared" si="25"/>
        <v>0</v>
      </c>
      <c r="X49" s="149">
        <f t="shared" si="25"/>
        <v>0</v>
      </c>
      <c r="Y49" s="149">
        <f t="shared" si="25"/>
        <v>0</v>
      </c>
      <c r="Z49" s="149">
        <f t="shared" si="25"/>
        <v>0</v>
      </c>
      <c r="AA49" s="149">
        <f t="shared" si="25"/>
        <v>0</v>
      </c>
      <c r="AB49" s="149">
        <f t="shared" si="25"/>
        <v>0</v>
      </c>
      <c r="AC49" s="149">
        <f t="shared" si="25"/>
        <v>0</v>
      </c>
      <c r="AD49" s="149">
        <f t="shared" si="25"/>
        <v>0</v>
      </c>
      <c r="AE49" s="149">
        <f t="shared" si="25"/>
        <v>0</v>
      </c>
      <c r="AF49" s="149">
        <f t="shared" si="25"/>
        <v>0</v>
      </c>
      <c r="AG49" s="149">
        <f t="shared" si="25"/>
        <v>0</v>
      </c>
      <c r="AH49" s="149">
        <f t="shared" si="25"/>
        <v>0</v>
      </c>
      <c r="AI49" s="149">
        <f t="shared" si="25"/>
        <v>0</v>
      </c>
      <c r="AJ49" s="149">
        <f t="shared" si="25"/>
        <v>0</v>
      </c>
      <c r="AK49" s="149">
        <f t="shared" si="25"/>
        <v>0</v>
      </c>
      <c r="AL49" s="149">
        <f t="shared" si="25"/>
        <v>0</v>
      </c>
      <c r="AM49" s="149">
        <f t="shared" si="25"/>
        <v>0</v>
      </c>
      <c r="AN49" s="149">
        <f t="shared" si="25"/>
        <v>0</v>
      </c>
      <c r="AO49" s="149">
        <f t="shared" si="25"/>
        <v>0</v>
      </c>
      <c r="AP49" s="149">
        <f t="shared" si="25"/>
        <v>0</v>
      </c>
    </row>
    <row r="50" spans="1:42" x14ac:dyDescent="0.2">
      <c r="A50" s="28" t="str">
        <f>A15</f>
        <v>State ($/W)</v>
      </c>
      <c r="B50" s="142"/>
      <c r="C50" s="149">
        <f t="shared" ref="C50:AP50" si="26">IF(pbi_sta_for_ds="Yes",0,C529)</f>
        <v>0</v>
      </c>
      <c r="D50" s="149">
        <f t="shared" si="26"/>
        <v>0</v>
      </c>
      <c r="E50" s="149">
        <f t="shared" si="26"/>
        <v>0</v>
      </c>
      <c r="F50" s="149">
        <f t="shared" si="26"/>
        <v>0</v>
      </c>
      <c r="G50" s="149">
        <f t="shared" si="26"/>
        <v>0</v>
      </c>
      <c r="H50" s="149">
        <f t="shared" si="26"/>
        <v>0</v>
      </c>
      <c r="I50" s="149">
        <f t="shared" si="26"/>
        <v>0</v>
      </c>
      <c r="J50" s="149">
        <f t="shared" si="26"/>
        <v>0</v>
      </c>
      <c r="K50" s="149">
        <f t="shared" si="26"/>
        <v>0</v>
      </c>
      <c r="L50" s="149">
        <f t="shared" si="26"/>
        <v>0</v>
      </c>
      <c r="M50" s="149">
        <f t="shared" si="26"/>
        <v>0</v>
      </c>
      <c r="N50" s="149">
        <f t="shared" si="26"/>
        <v>0</v>
      </c>
      <c r="O50" s="149">
        <f t="shared" si="26"/>
        <v>0</v>
      </c>
      <c r="P50" s="149">
        <f t="shared" si="26"/>
        <v>0</v>
      </c>
      <c r="Q50" s="149">
        <f t="shared" si="26"/>
        <v>0</v>
      </c>
      <c r="R50" s="149">
        <f t="shared" si="26"/>
        <v>0</v>
      </c>
      <c r="S50" s="149">
        <f t="shared" si="26"/>
        <v>0</v>
      </c>
      <c r="T50" s="149">
        <f t="shared" si="26"/>
        <v>0</v>
      </c>
      <c r="U50" s="149">
        <f t="shared" si="26"/>
        <v>0</v>
      </c>
      <c r="V50" s="149">
        <f t="shared" si="26"/>
        <v>0</v>
      </c>
      <c r="W50" s="149">
        <f t="shared" si="26"/>
        <v>0</v>
      </c>
      <c r="X50" s="149">
        <f t="shared" si="26"/>
        <v>0</v>
      </c>
      <c r="Y50" s="149">
        <f t="shared" si="26"/>
        <v>0</v>
      </c>
      <c r="Z50" s="149">
        <f t="shared" si="26"/>
        <v>0</v>
      </c>
      <c r="AA50" s="149">
        <f t="shared" si="26"/>
        <v>0</v>
      </c>
      <c r="AB50" s="149">
        <f t="shared" si="26"/>
        <v>0</v>
      </c>
      <c r="AC50" s="149">
        <f t="shared" si="26"/>
        <v>0</v>
      </c>
      <c r="AD50" s="149">
        <f t="shared" si="26"/>
        <v>0</v>
      </c>
      <c r="AE50" s="149">
        <f t="shared" si="26"/>
        <v>0</v>
      </c>
      <c r="AF50" s="149">
        <f t="shared" si="26"/>
        <v>0</v>
      </c>
      <c r="AG50" s="149">
        <f t="shared" si="26"/>
        <v>0</v>
      </c>
      <c r="AH50" s="149">
        <f t="shared" si="26"/>
        <v>0</v>
      </c>
      <c r="AI50" s="149">
        <f t="shared" si="26"/>
        <v>0</v>
      </c>
      <c r="AJ50" s="149">
        <f t="shared" si="26"/>
        <v>0</v>
      </c>
      <c r="AK50" s="149">
        <f t="shared" si="26"/>
        <v>0</v>
      </c>
      <c r="AL50" s="149">
        <f t="shared" si="26"/>
        <v>0</v>
      </c>
      <c r="AM50" s="149">
        <f t="shared" si="26"/>
        <v>0</v>
      </c>
      <c r="AN50" s="149">
        <f t="shared" si="26"/>
        <v>0</v>
      </c>
      <c r="AO50" s="149">
        <f t="shared" si="26"/>
        <v>0</v>
      </c>
      <c r="AP50" s="149">
        <f t="shared" si="26"/>
        <v>0</v>
      </c>
    </row>
    <row r="51" spans="1:42" x14ac:dyDescent="0.2">
      <c r="A51" s="28" t="str">
        <f>A16</f>
        <v>Utility ($/W)</v>
      </c>
      <c r="B51" s="142"/>
      <c r="C51" s="149">
        <f t="shared" ref="C51:AP51" si="27">IF(pbi_uti_for_ds="Yes",0,C533)</f>
        <v>0</v>
      </c>
      <c r="D51" s="149">
        <f t="shared" si="27"/>
        <v>0</v>
      </c>
      <c r="E51" s="149">
        <f t="shared" si="27"/>
        <v>0</v>
      </c>
      <c r="F51" s="149">
        <f t="shared" si="27"/>
        <v>0</v>
      </c>
      <c r="G51" s="149">
        <f t="shared" si="27"/>
        <v>0</v>
      </c>
      <c r="H51" s="149">
        <f t="shared" si="27"/>
        <v>0</v>
      </c>
      <c r="I51" s="149">
        <f t="shared" si="27"/>
        <v>0</v>
      </c>
      <c r="J51" s="149">
        <f t="shared" si="27"/>
        <v>0</v>
      </c>
      <c r="K51" s="149">
        <f t="shared" si="27"/>
        <v>0</v>
      </c>
      <c r="L51" s="149">
        <f t="shared" si="27"/>
        <v>0</v>
      </c>
      <c r="M51" s="149">
        <f t="shared" si="27"/>
        <v>0</v>
      </c>
      <c r="N51" s="149">
        <f t="shared" si="27"/>
        <v>0</v>
      </c>
      <c r="O51" s="149">
        <f t="shared" si="27"/>
        <v>0</v>
      </c>
      <c r="P51" s="149">
        <f t="shared" si="27"/>
        <v>0</v>
      </c>
      <c r="Q51" s="149">
        <f t="shared" si="27"/>
        <v>0</v>
      </c>
      <c r="R51" s="149">
        <f t="shared" si="27"/>
        <v>0</v>
      </c>
      <c r="S51" s="149">
        <f t="shared" si="27"/>
        <v>0</v>
      </c>
      <c r="T51" s="149">
        <f t="shared" si="27"/>
        <v>0</v>
      </c>
      <c r="U51" s="149">
        <f t="shared" si="27"/>
        <v>0</v>
      </c>
      <c r="V51" s="149">
        <f t="shared" si="27"/>
        <v>0</v>
      </c>
      <c r="W51" s="149">
        <f t="shared" si="27"/>
        <v>0</v>
      </c>
      <c r="X51" s="149">
        <f t="shared" si="27"/>
        <v>0</v>
      </c>
      <c r="Y51" s="149">
        <f t="shared" si="27"/>
        <v>0</v>
      </c>
      <c r="Z51" s="149">
        <f t="shared" si="27"/>
        <v>0</v>
      </c>
      <c r="AA51" s="149">
        <f t="shared" si="27"/>
        <v>0</v>
      </c>
      <c r="AB51" s="149">
        <f t="shared" si="27"/>
        <v>0</v>
      </c>
      <c r="AC51" s="149">
        <f t="shared" si="27"/>
        <v>0</v>
      </c>
      <c r="AD51" s="149">
        <f t="shared" si="27"/>
        <v>0</v>
      </c>
      <c r="AE51" s="149">
        <f t="shared" si="27"/>
        <v>0</v>
      </c>
      <c r="AF51" s="149">
        <f t="shared" si="27"/>
        <v>0</v>
      </c>
      <c r="AG51" s="149">
        <f t="shared" si="27"/>
        <v>0</v>
      </c>
      <c r="AH51" s="149">
        <f t="shared" si="27"/>
        <v>0</v>
      </c>
      <c r="AI51" s="149">
        <f t="shared" si="27"/>
        <v>0</v>
      </c>
      <c r="AJ51" s="149">
        <f t="shared" si="27"/>
        <v>0</v>
      </c>
      <c r="AK51" s="149">
        <f t="shared" si="27"/>
        <v>0</v>
      </c>
      <c r="AL51" s="149">
        <f t="shared" si="27"/>
        <v>0</v>
      </c>
      <c r="AM51" s="149">
        <f t="shared" si="27"/>
        <v>0</v>
      </c>
      <c r="AN51" s="149">
        <f t="shared" si="27"/>
        <v>0</v>
      </c>
      <c r="AO51" s="149">
        <f t="shared" si="27"/>
        <v>0</v>
      </c>
      <c r="AP51" s="149">
        <f t="shared" si="27"/>
        <v>0</v>
      </c>
    </row>
    <row r="52" spans="1:42" x14ac:dyDescent="0.2">
      <c r="A52" s="28" t="str">
        <f>A17</f>
        <v>Other ($/W)</v>
      </c>
      <c r="B52" s="204"/>
      <c r="C52" s="204">
        <f t="shared" ref="C52:AP52" si="28">IF(pbi_oth_for_ds="Yes",0,C537)</f>
        <v>0</v>
      </c>
      <c r="D52" s="204">
        <f t="shared" si="28"/>
        <v>0</v>
      </c>
      <c r="E52" s="204">
        <f t="shared" si="28"/>
        <v>0</v>
      </c>
      <c r="F52" s="204">
        <f t="shared" si="28"/>
        <v>0</v>
      </c>
      <c r="G52" s="204">
        <f t="shared" si="28"/>
        <v>0</v>
      </c>
      <c r="H52" s="204">
        <f t="shared" si="28"/>
        <v>0</v>
      </c>
      <c r="I52" s="204">
        <f t="shared" si="28"/>
        <v>0</v>
      </c>
      <c r="J52" s="204">
        <f t="shared" si="28"/>
        <v>0</v>
      </c>
      <c r="K52" s="204">
        <f t="shared" si="28"/>
        <v>0</v>
      </c>
      <c r="L52" s="204">
        <f t="shared" si="28"/>
        <v>0</v>
      </c>
      <c r="M52" s="204">
        <f t="shared" si="28"/>
        <v>0</v>
      </c>
      <c r="N52" s="204">
        <f t="shared" si="28"/>
        <v>0</v>
      </c>
      <c r="O52" s="204">
        <f t="shared" si="28"/>
        <v>0</v>
      </c>
      <c r="P52" s="204">
        <f t="shared" si="28"/>
        <v>0</v>
      </c>
      <c r="Q52" s="204">
        <f t="shared" si="28"/>
        <v>0</v>
      </c>
      <c r="R52" s="204">
        <f t="shared" si="28"/>
        <v>0</v>
      </c>
      <c r="S52" s="204">
        <f t="shared" si="28"/>
        <v>0</v>
      </c>
      <c r="T52" s="204">
        <f t="shared" si="28"/>
        <v>0</v>
      </c>
      <c r="U52" s="204">
        <f t="shared" si="28"/>
        <v>0</v>
      </c>
      <c r="V52" s="204">
        <f t="shared" si="28"/>
        <v>0</v>
      </c>
      <c r="W52" s="204">
        <f t="shared" si="28"/>
        <v>0</v>
      </c>
      <c r="X52" s="204">
        <f t="shared" si="28"/>
        <v>0</v>
      </c>
      <c r="Y52" s="204">
        <f t="shared" si="28"/>
        <v>0</v>
      </c>
      <c r="Z52" s="204">
        <f t="shared" si="28"/>
        <v>0</v>
      </c>
      <c r="AA52" s="204">
        <f t="shared" si="28"/>
        <v>0</v>
      </c>
      <c r="AB52" s="204">
        <f t="shared" si="28"/>
        <v>0</v>
      </c>
      <c r="AC52" s="204">
        <f t="shared" si="28"/>
        <v>0</v>
      </c>
      <c r="AD52" s="204">
        <f t="shared" si="28"/>
        <v>0</v>
      </c>
      <c r="AE52" s="204">
        <f t="shared" si="28"/>
        <v>0</v>
      </c>
      <c r="AF52" s="204">
        <f t="shared" si="28"/>
        <v>0</v>
      </c>
      <c r="AG52" s="204">
        <f t="shared" si="28"/>
        <v>0</v>
      </c>
      <c r="AH52" s="204">
        <f t="shared" si="28"/>
        <v>0</v>
      </c>
      <c r="AI52" s="204">
        <f t="shared" si="28"/>
        <v>0</v>
      </c>
      <c r="AJ52" s="204">
        <f t="shared" si="28"/>
        <v>0</v>
      </c>
      <c r="AK52" s="204">
        <f t="shared" si="28"/>
        <v>0</v>
      </c>
      <c r="AL52" s="204">
        <f t="shared" si="28"/>
        <v>0</v>
      </c>
      <c r="AM52" s="204">
        <f t="shared" si="28"/>
        <v>0</v>
      </c>
      <c r="AN52" s="204">
        <f t="shared" si="28"/>
        <v>0</v>
      </c>
      <c r="AO52" s="204">
        <f t="shared" si="28"/>
        <v>0</v>
      </c>
      <c r="AP52" s="204">
        <f t="shared" si="28"/>
        <v>0</v>
      </c>
    </row>
    <row r="53" spans="1:42" x14ac:dyDescent="0.2">
      <c r="A53" s="28" t="s">
        <v>14</v>
      </c>
      <c r="B53" s="142"/>
      <c r="C53" s="142">
        <f>SUM(C49:C52)</f>
        <v>0</v>
      </c>
      <c r="D53" s="142">
        <f t="shared" ref="D53:AP53" si="29">SUM(D49:D52)</f>
        <v>0</v>
      </c>
      <c r="E53" s="142">
        <f t="shared" si="29"/>
        <v>0</v>
      </c>
      <c r="F53" s="142">
        <f t="shared" si="29"/>
        <v>0</v>
      </c>
      <c r="G53" s="142">
        <f t="shared" si="29"/>
        <v>0</v>
      </c>
      <c r="H53" s="142">
        <f t="shared" si="29"/>
        <v>0</v>
      </c>
      <c r="I53" s="142">
        <f t="shared" si="29"/>
        <v>0</v>
      </c>
      <c r="J53" s="142">
        <f t="shared" si="29"/>
        <v>0</v>
      </c>
      <c r="K53" s="142">
        <f t="shared" si="29"/>
        <v>0</v>
      </c>
      <c r="L53" s="142">
        <f t="shared" si="29"/>
        <v>0</v>
      </c>
      <c r="M53" s="142">
        <f t="shared" si="29"/>
        <v>0</v>
      </c>
      <c r="N53" s="142">
        <f t="shared" si="29"/>
        <v>0</v>
      </c>
      <c r="O53" s="142">
        <f t="shared" si="29"/>
        <v>0</v>
      </c>
      <c r="P53" s="142">
        <f t="shared" si="29"/>
        <v>0</v>
      </c>
      <c r="Q53" s="142">
        <f t="shared" si="29"/>
        <v>0</v>
      </c>
      <c r="R53" s="142">
        <f t="shared" si="29"/>
        <v>0</v>
      </c>
      <c r="S53" s="142">
        <f t="shared" si="29"/>
        <v>0</v>
      </c>
      <c r="T53" s="142">
        <f t="shared" si="29"/>
        <v>0</v>
      </c>
      <c r="U53" s="142">
        <f t="shared" si="29"/>
        <v>0</v>
      </c>
      <c r="V53" s="142">
        <f t="shared" si="29"/>
        <v>0</v>
      </c>
      <c r="W53" s="142">
        <f t="shared" si="29"/>
        <v>0</v>
      </c>
      <c r="X53" s="142">
        <f t="shared" si="29"/>
        <v>0</v>
      </c>
      <c r="Y53" s="142">
        <f t="shared" si="29"/>
        <v>0</v>
      </c>
      <c r="Z53" s="142">
        <f t="shared" si="29"/>
        <v>0</v>
      </c>
      <c r="AA53" s="142">
        <f t="shared" si="29"/>
        <v>0</v>
      </c>
      <c r="AB53" s="142">
        <f t="shared" si="29"/>
        <v>0</v>
      </c>
      <c r="AC53" s="142">
        <f t="shared" si="29"/>
        <v>0</v>
      </c>
      <c r="AD53" s="142">
        <f t="shared" si="29"/>
        <v>0</v>
      </c>
      <c r="AE53" s="142">
        <f t="shared" si="29"/>
        <v>0</v>
      </c>
      <c r="AF53" s="142">
        <f t="shared" si="29"/>
        <v>0</v>
      </c>
      <c r="AG53" s="142">
        <f t="shared" si="29"/>
        <v>0</v>
      </c>
      <c r="AH53" s="142">
        <f t="shared" si="29"/>
        <v>0</v>
      </c>
      <c r="AI53" s="142">
        <f t="shared" si="29"/>
        <v>0</v>
      </c>
      <c r="AJ53" s="142">
        <f t="shared" si="29"/>
        <v>0</v>
      </c>
      <c r="AK53" s="142">
        <f t="shared" si="29"/>
        <v>0</v>
      </c>
      <c r="AL53" s="142">
        <f t="shared" si="29"/>
        <v>0</v>
      </c>
      <c r="AM53" s="142">
        <f t="shared" si="29"/>
        <v>0</v>
      </c>
      <c r="AN53" s="142">
        <f t="shared" si="29"/>
        <v>0</v>
      </c>
      <c r="AO53" s="142">
        <f t="shared" si="29"/>
        <v>0</v>
      </c>
      <c r="AP53" s="142">
        <f t="shared" si="29"/>
        <v>0</v>
      </c>
    </row>
    <row r="54" spans="1:42" x14ac:dyDescent="0.2">
      <c r="A54" s="24" t="s">
        <v>48</v>
      </c>
      <c r="B54" s="200">
        <v>0</v>
      </c>
      <c r="C54" s="200">
        <f t="shared" ref="C54:AP54" si="30">C676</f>
        <v>0</v>
      </c>
      <c r="D54" s="200">
        <f t="shared" si="30"/>
        <v>0</v>
      </c>
      <c r="E54" s="200">
        <f t="shared" si="30"/>
        <v>0</v>
      </c>
      <c r="F54" s="200">
        <f t="shared" si="30"/>
        <v>0</v>
      </c>
      <c r="G54" s="200">
        <f t="shared" si="30"/>
        <v>0</v>
      </c>
      <c r="H54" s="200">
        <f t="shared" si="30"/>
        <v>0</v>
      </c>
      <c r="I54" s="200">
        <f t="shared" si="30"/>
        <v>0</v>
      </c>
      <c r="J54" s="200">
        <f t="shared" si="30"/>
        <v>0</v>
      </c>
      <c r="K54" s="200">
        <f t="shared" si="30"/>
        <v>0</v>
      </c>
      <c r="L54" s="200">
        <f t="shared" si="30"/>
        <v>0</v>
      </c>
      <c r="M54" s="200">
        <f t="shared" si="30"/>
        <v>0</v>
      </c>
      <c r="N54" s="200">
        <f t="shared" si="30"/>
        <v>0</v>
      </c>
      <c r="O54" s="200">
        <f t="shared" si="30"/>
        <v>0</v>
      </c>
      <c r="P54" s="200">
        <f t="shared" si="30"/>
        <v>0</v>
      </c>
      <c r="Q54" s="200">
        <f t="shared" si="30"/>
        <v>0</v>
      </c>
      <c r="R54" s="200">
        <f t="shared" si="30"/>
        <v>0</v>
      </c>
      <c r="S54" s="200">
        <f t="shared" si="30"/>
        <v>0</v>
      </c>
      <c r="T54" s="200">
        <f t="shared" si="30"/>
        <v>0</v>
      </c>
      <c r="U54" s="200">
        <f t="shared" si="30"/>
        <v>0</v>
      </c>
      <c r="V54" s="200">
        <f t="shared" si="30"/>
        <v>0</v>
      </c>
      <c r="W54" s="200">
        <f t="shared" si="30"/>
        <v>0</v>
      </c>
      <c r="X54" s="200">
        <f t="shared" si="30"/>
        <v>0</v>
      </c>
      <c r="Y54" s="200">
        <f t="shared" si="30"/>
        <v>0</v>
      </c>
      <c r="Z54" s="200">
        <f t="shared" si="30"/>
        <v>0</v>
      </c>
      <c r="AA54" s="200">
        <f t="shared" si="30"/>
        <v>0</v>
      </c>
      <c r="AB54" s="200">
        <f t="shared" si="30"/>
        <v>0</v>
      </c>
      <c r="AC54" s="200">
        <f t="shared" si="30"/>
        <v>0</v>
      </c>
      <c r="AD54" s="200">
        <f t="shared" si="30"/>
        <v>0</v>
      </c>
      <c r="AE54" s="200">
        <f t="shared" si="30"/>
        <v>0</v>
      </c>
      <c r="AF54" s="200">
        <f t="shared" si="30"/>
        <v>0</v>
      </c>
      <c r="AG54" s="200">
        <f t="shared" si="30"/>
        <v>0</v>
      </c>
      <c r="AH54" s="200">
        <f t="shared" si="30"/>
        <v>0</v>
      </c>
      <c r="AI54" s="200">
        <f t="shared" si="30"/>
        <v>0</v>
      </c>
      <c r="AJ54" s="200">
        <f t="shared" si="30"/>
        <v>0</v>
      </c>
      <c r="AK54" s="200">
        <f t="shared" si="30"/>
        <v>0</v>
      </c>
      <c r="AL54" s="200">
        <f t="shared" si="30"/>
        <v>0</v>
      </c>
      <c r="AM54" s="200">
        <f t="shared" si="30"/>
        <v>0</v>
      </c>
      <c r="AN54" s="200">
        <f t="shared" si="30"/>
        <v>0</v>
      </c>
      <c r="AO54" s="200">
        <f t="shared" si="30"/>
        <v>0</v>
      </c>
      <c r="AP54" s="200">
        <f t="shared" si="30"/>
        <v>0</v>
      </c>
    </row>
    <row r="55" spans="1:42" x14ac:dyDescent="0.2">
      <c r="A55" s="24" t="s">
        <v>86</v>
      </c>
      <c r="B55" s="201">
        <v>0</v>
      </c>
      <c r="C55" s="201">
        <f t="shared" ref="C55:AP55" si="31">-C544</f>
        <v>0</v>
      </c>
      <c r="D55" s="201">
        <f t="shared" si="31"/>
        <v>0</v>
      </c>
      <c r="E55" s="201">
        <f t="shared" si="31"/>
        <v>0</v>
      </c>
      <c r="F55" s="201">
        <f t="shared" si="31"/>
        <v>0</v>
      </c>
      <c r="G55" s="201">
        <f t="shared" si="31"/>
        <v>0</v>
      </c>
      <c r="H55" s="201">
        <f t="shared" si="31"/>
        <v>0</v>
      </c>
      <c r="I55" s="201">
        <f t="shared" si="31"/>
        <v>0</v>
      </c>
      <c r="J55" s="201">
        <f t="shared" si="31"/>
        <v>0</v>
      </c>
      <c r="K55" s="201">
        <f t="shared" si="31"/>
        <v>0</v>
      </c>
      <c r="L55" s="201">
        <f t="shared" si="31"/>
        <v>0</v>
      </c>
      <c r="M55" s="201">
        <f t="shared" si="31"/>
        <v>0</v>
      </c>
      <c r="N55" s="201">
        <f t="shared" si="31"/>
        <v>0</v>
      </c>
      <c r="O55" s="201">
        <f t="shared" si="31"/>
        <v>0</v>
      </c>
      <c r="P55" s="201">
        <f t="shared" si="31"/>
        <v>0</v>
      </c>
      <c r="Q55" s="201">
        <f t="shared" si="31"/>
        <v>0</v>
      </c>
      <c r="R55" s="201">
        <f t="shared" si="31"/>
        <v>0</v>
      </c>
      <c r="S55" s="201">
        <f t="shared" si="31"/>
        <v>0</v>
      </c>
      <c r="T55" s="201">
        <f t="shared" si="31"/>
        <v>0</v>
      </c>
      <c r="U55" s="201">
        <f t="shared" si="31"/>
        <v>0</v>
      </c>
      <c r="V55" s="201">
        <f t="shared" si="31"/>
        <v>0</v>
      </c>
      <c r="W55" s="201">
        <f t="shared" si="31"/>
        <v>0</v>
      </c>
      <c r="X55" s="201">
        <f t="shared" si="31"/>
        <v>0</v>
      </c>
      <c r="Y55" s="201">
        <f t="shared" si="31"/>
        <v>0</v>
      </c>
      <c r="Z55" s="201">
        <f t="shared" si="31"/>
        <v>0</v>
      </c>
      <c r="AA55" s="201">
        <f t="shared" si="31"/>
        <v>0</v>
      </c>
      <c r="AB55" s="201">
        <f t="shared" si="31"/>
        <v>0</v>
      </c>
      <c r="AC55" s="201">
        <f t="shared" si="31"/>
        <v>0</v>
      </c>
      <c r="AD55" s="201">
        <f t="shared" si="31"/>
        <v>0</v>
      </c>
      <c r="AE55" s="201">
        <f t="shared" si="31"/>
        <v>0</v>
      </c>
      <c r="AF55" s="201">
        <f t="shared" si="31"/>
        <v>0</v>
      </c>
      <c r="AG55" s="201">
        <f t="shared" si="31"/>
        <v>0</v>
      </c>
      <c r="AH55" s="201">
        <f t="shared" si="31"/>
        <v>0</v>
      </c>
      <c r="AI55" s="201">
        <f t="shared" si="31"/>
        <v>0</v>
      </c>
      <c r="AJ55" s="201">
        <f t="shared" si="31"/>
        <v>0</v>
      </c>
      <c r="AK55" s="201">
        <f t="shared" si="31"/>
        <v>0</v>
      </c>
      <c r="AL55" s="201">
        <f t="shared" si="31"/>
        <v>0</v>
      </c>
      <c r="AM55" s="201">
        <f t="shared" si="31"/>
        <v>0</v>
      </c>
      <c r="AN55" s="201">
        <f t="shared" si="31"/>
        <v>0</v>
      </c>
      <c r="AO55" s="201">
        <f t="shared" si="31"/>
        <v>0</v>
      </c>
      <c r="AP55" s="201">
        <f t="shared" si="31"/>
        <v>0</v>
      </c>
    </row>
    <row r="56" spans="1:42" x14ac:dyDescent="0.2">
      <c r="A56" s="285" t="s">
        <v>14</v>
      </c>
      <c r="B56" s="209">
        <f>B47+B53+B54+B55</f>
        <v>0</v>
      </c>
      <c r="C56" s="209">
        <f>C47+C53+C54+C55</f>
        <v>0</v>
      </c>
      <c r="D56" s="209">
        <f t="shared" ref="D56:AP56" si="32">D47+D53+D54+D55</f>
        <v>0</v>
      </c>
      <c r="E56" s="209">
        <f t="shared" si="32"/>
        <v>0</v>
      </c>
      <c r="F56" s="209">
        <f t="shared" si="32"/>
        <v>0</v>
      </c>
      <c r="G56" s="209">
        <f t="shared" si="32"/>
        <v>0</v>
      </c>
      <c r="H56" s="209">
        <f t="shared" si="32"/>
        <v>0</v>
      </c>
      <c r="I56" s="209">
        <f t="shared" si="32"/>
        <v>0</v>
      </c>
      <c r="J56" s="209">
        <f t="shared" si="32"/>
        <v>0</v>
      </c>
      <c r="K56" s="209">
        <f t="shared" si="32"/>
        <v>0</v>
      </c>
      <c r="L56" s="209">
        <f t="shared" si="32"/>
        <v>0</v>
      </c>
      <c r="M56" s="209">
        <f t="shared" si="32"/>
        <v>0</v>
      </c>
      <c r="N56" s="209">
        <f t="shared" si="32"/>
        <v>0</v>
      </c>
      <c r="O56" s="209">
        <f t="shared" si="32"/>
        <v>0</v>
      </c>
      <c r="P56" s="209">
        <f t="shared" si="32"/>
        <v>0</v>
      </c>
      <c r="Q56" s="209">
        <f t="shared" si="32"/>
        <v>0</v>
      </c>
      <c r="R56" s="209">
        <f t="shared" si="32"/>
        <v>0</v>
      </c>
      <c r="S56" s="209">
        <f t="shared" si="32"/>
        <v>0</v>
      </c>
      <c r="T56" s="209">
        <f t="shared" si="32"/>
        <v>0</v>
      </c>
      <c r="U56" s="209">
        <f t="shared" si="32"/>
        <v>0</v>
      </c>
      <c r="V56" s="209">
        <f t="shared" si="32"/>
        <v>0</v>
      </c>
      <c r="W56" s="209">
        <f t="shared" si="32"/>
        <v>0</v>
      </c>
      <c r="X56" s="209">
        <f t="shared" si="32"/>
        <v>0</v>
      </c>
      <c r="Y56" s="209">
        <f t="shared" si="32"/>
        <v>0</v>
      </c>
      <c r="Z56" s="209">
        <f t="shared" si="32"/>
        <v>0</v>
      </c>
      <c r="AA56" s="209">
        <f t="shared" si="32"/>
        <v>0</v>
      </c>
      <c r="AB56" s="209">
        <f t="shared" si="32"/>
        <v>0</v>
      </c>
      <c r="AC56" s="209">
        <f t="shared" si="32"/>
        <v>0</v>
      </c>
      <c r="AD56" s="209">
        <f t="shared" si="32"/>
        <v>0</v>
      </c>
      <c r="AE56" s="209">
        <f t="shared" si="32"/>
        <v>0</v>
      </c>
      <c r="AF56" s="209">
        <f t="shared" si="32"/>
        <v>0</v>
      </c>
      <c r="AG56" s="209">
        <f t="shared" si="32"/>
        <v>0</v>
      </c>
      <c r="AH56" s="209">
        <f t="shared" si="32"/>
        <v>0</v>
      </c>
      <c r="AI56" s="209">
        <f t="shared" si="32"/>
        <v>0</v>
      </c>
      <c r="AJ56" s="209">
        <f t="shared" si="32"/>
        <v>0</v>
      </c>
      <c r="AK56" s="209">
        <f t="shared" si="32"/>
        <v>0</v>
      </c>
      <c r="AL56" s="209">
        <f t="shared" si="32"/>
        <v>0</v>
      </c>
      <c r="AM56" s="209">
        <f t="shared" si="32"/>
        <v>0</v>
      </c>
      <c r="AN56" s="209">
        <f t="shared" si="32"/>
        <v>0</v>
      </c>
      <c r="AO56" s="209">
        <f t="shared" si="32"/>
        <v>0</v>
      </c>
      <c r="AP56" s="209">
        <f t="shared" si="32"/>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83</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238</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239</v>
      </c>
      <c r="B60" s="195">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335</v>
      </c>
      <c r="B61" s="195">
        <f>-(cost_debt_closing)</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336</v>
      </c>
      <c r="B62" s="195">
        <f>-CostDebtUpfront</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337</v>
      </c>
      <c r="B63" s="195">
        <f>-cost_other_financing</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240</v>
      </c>
      <c r="B64" s="195">
        <f>-Inputs!I80</f>
        <v>0</v>
      </c>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row>
    <row r="65" spans="1:42" x14ac:dyDescent="0.2">
      <c r="A65" s="28" t="s">
        <v>342</v>
      </c>
      <c r="B65" s="195">
        <f>C506+C512</f>
        <v>5000</v>
      </c>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343</v>
      </c>
      <c r="B66" s="201">
        <f>C519</f>
        <v>0</v>
      </c>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row>
    <row r="67" spans="1:42" x14ac:dyDescent="0.2">
      <c r="A67" s="28" t="s">
        <v>256</v>
      </c>
      <c r="B67" s="200">
        <f>SUM(B60:B66)</f>
        <v>5000</v>
      </c>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c r="AA67" s="200"/>
      <c r="AB67" s="200"/>
      <c r="AC67" s="200"/>
      <c r="AD67" s="200"/>
      <c r="AE67" s="200"/>
      <c r="AF67" s="200"/>
      <c r="AG67" s="200"/>
      <c r="AH67" s="200"/>
      <c r="AI67" s="200"/>
      <c r="AJ67" s="200"/>
      <c r="AK67" s="200"/>
      <c r="AL67" s="200"/>
      <c r="AM67" s="200"/>
      <c r="AN67" s="200"/>
      <c r="AO67" s="200"/>
      <c r="AP67" s="200"/>
    </row>
    <row r="68" spans="1:42" x14ac:dyDescent="0.2">
      <c r="A68" s="24" t="s">
        <v>241</v>
      </c>
      <c r="B68" s="200"/>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row>
    <row r="69" spans="1:42" x14ac:dyDescent="0.2">
      <c r="A69" s="28" t="s">
        <v>28</v>
      </c>
      <c r="B69" s="200">
        <f>-B568-B569</f>
        <v>0</v>
      </c>
      <c r="C69" s="200">
        <f t="shared" ref="C69:AP69" si="33">-C568-C569</f>
        <v>0</v>
      </c>
      <c r="D69" s="200">
        <f t="shared" si="33"/>
        <v>0</v>
      </c>
      <c r="E69" s="200">
        <f t="shared" si="33"/>
        <v>0</v>
      </c>
      <c r="F69" s="200">
        <f t="shared" si="33"/>
        <v>0</v>
      </c>
      <c r="G69" s="200">
        <f t="shared" si="33"/>
        <v>0</v>
      </c>
      <c r="H69" s="200">
        <f t="shared" si="33"/>
        <v>0</v>
      </c>
      <c r="I69" s="200">
        <f t="shared" si="33"/>
        <v>0</v>
      </c>
      <c r="J69" s="200">
        <f t="shared" si="33"/>
        <v>0</v>
      </c>
      <c r="K69" s="200">
        <f t="shared" si="33"/>
        <v>0</v>
      </c>
      <c r="L69" s="200">
        <f t="shared" si="33"/>
        <v>0</v>
      </c>
      <c r="M69" s="200">
        <f t="shared" si="33"/>
        <v>0</v>
      </c>
      <c r="N69" s="200">
        <f t="shared" si="33"/>
        <v>0</v>
      </c>
      <c r="O69" s="200">
        <f t="shared" si="33"/>
        <v>0</v>
      </c>
      <c r="P69" s="200">
        <f t="shared" si="33"/>
        <v>0</v>
      </c>
      <c r="Q69" s="200">
        <f t="shared" si="33"/>
        <v>0</v>
      </c>
      <c r="R69" s="200">
        <f t="shared" si="33"/>
        <v>0</v>
      </c>
      <c r="S69" s="200">
        <f t="shared" si="33"/>
        <v>0</v>
      </c>
      <c r="T69" s="200">
        <f t="shared" si="33"/>
        <v>0</v>
      </c>
      <c r="U69" s="200">
        <f t="shared" si="33"/>
        <v>0</v>
      </c>
      <c r="V69" s="200">
        <f t="shared" si="33"/>
        <v>0</v>
      </c>
      <c r="W69" s="200">
        <f t="shared" si="33"/>
        <v>0</v>
      </c>
      <c r="X69" s="200">
        <f t="shared" si="33"/>
        <v>0</v>
      </c>
      <c r="Y69" s="200">
        <f t="shared" si="33"/>
        <v>0</v>
      </c>
      <c r="Z69" s="200">
        <f t="shared" si="33"/>
        <v>0</v>
      </c>
      <c r="AA69" s="200">
        <f t="shared" si="33"/>
        <v>0</v>
      </c>
      <c r="AB69" s="200">
        <f t="shared" si="33"/>
        <v>0</v>
      </c>
      <c r="AC69" s="200">
        <f t="shared" si="33"/>
        <v>0</v>
      </c>
      <c r="AD69" s="200">
        <f t="shared" si="33"/>
        <v>0</v>
      </c>
      <c r="AE69" s="200">
        <f t="shared" si="33"/>
        <v>0</v>
      </c>
      <c r="AF69" s="200">
        <f t="shared" si="33"/>
        <v>0</v>
      </c>
      <c r="AG69" s="200">
        <f t="shared" si="33"/>
        <v>0</v>
      </c>
      <c r="AH69" s="200">
        <f t="shared" si="33"/>
        <v>0</v>
      </c>
      <c r="AI69" s="200">
        <f t="shared" si="33"/>
        <v>0</v>
      </c>
      <c r="AJ69" s="200">
        <f t="shared" si="33"/>
        <v>0</v>
      </c>
      <c r="AK69" s="200">
        <f t="shared" si="33"/>
        <v>0</v>
      </c>
      <c r="AL69" s="200">
        <f t="shared" si="33"/>
        <v>0</v>
      </c>
      <c r="AM69" s="200">
        <f t="shared" si="33"/>
        <v>0</v>
      </c>
      <c r="AN69" s="200">
        <f t="shared" si="33"/>
        <v>0</v>
      </c>
      <c r="AO69" s="200">
        <f t="shared" si="33"/>
        <v>0</v>
      </c>
      <c r="AP69" s="200">
        <f t="shared" si="33"/>
        <v>0</v>
      </c>
    </row>
    <row r="70" spans="1:42" x14ac:dyDescent="0.2">
      <c r="A70" s="28" t="s">
        <v>242</v>
      </c>
      <c r="B70" s="200">
        <f t="shared" ref="B70:AP70" si="34">-B574-B575</f>
        <v>0</v>
      </c>
      <c r="C70" s="200">
        <f t="shared" si="34"/>
        <v>0</v>
      </c>
      <c r="D70" s="200">
        <f t="shared" si="34"/>
        <v>0</v>
      </c>
      <c r="E70" s="200">
        <f t="shared" si="34"/>
        <v>0</v>
      </c>
      <c r="F70" s="200">
        <f t="shared" si="34"/>
        <v>0</v>
      </c>
      <c r="G70" s="200">
        <f t="shared" si="34"/>
        <v>0</v>
      </c>
      <c r="H70" s="200">
        <f t="shared" si="34"/>
        <v>0</v>
      </c>
      <c r="I70" s="200">
        <f t="shared" si="34"/>
        <v>0</v>
      </c>
      <c r="J70" s="200">
        <f t="shared" si="34"/>
        <v>0</v>
      </c>
      <c r="K70" s="200">
        <f t="shared" si="34"/>
        <v>0</v>
      </c>
      <c r="L70" s="200">
        <f t="shared" si="34"/>
        <v>0</v>
      </c>
      <c r="M70" s="200">
        <f t="shared" si="34"/>
        <v>0</v>
      </c>
      <c r="N70" s="200">
        <f t="shared" si="34"/>
        <v>0</v>
      </c>
      <c r="O70" s="200">
        <f t="shared" si="34"/>
        <v>0</v>
      </c>
      <c r="P70" s="200">
        <f t="shared" si="34"/>
        <v>0</v>
      </c>
      <c r="Q70" s="200">
        <f t="shared" si="34"/>
        <v>0</v>
      </c>
      <c r="R70" s="200">
        <f t="shared" si="34"/>
        <v>0</v>
      </c>
      <c r="S70" s="200">
        <f t="shared" si="34"/>
        <v>0</v>
      </c>
      <c r="T70" s="200">
        <f t="shared" si="34"/>
        <v>0</v>
      </c>
      <c r="U70" s="200">
        <f t="shared" si="34"/>
        <v>0</v>
      </c>
      <c r="V70" s="200">
        <f t="shared" si="34"/>
        <v>0</v>
      </c>
      <c r="W70" s="200">
        <f t="shared" si="34"/>
        <v>0</v>
      </c>
      <c r="X70" s="200">
        <f t="shared" si="34"/>
        <v>0</v>
      </c>
      <c r="Y70" s="200">
        <f t="shared" si="34"/>
        <v>0</v>
      </c>
      <c r="Z70" s="200">
        <f t="shared" si="34"/>
        <v>0</v>
      </c>
      <c r="AA70" s="200">
        <f t="shared" si="34"/>
        <v>0</v>
      </c>
      <c r="AB70" s="200">
        <f t="shared" si="34"/>
        <v>0</v>
      </c>
      <c r="AC70" s="200">
        <f t="shared" si="34"/>
        <v>0</v>
      </c>
      <c r="AD70" s="200">
        <f t="shared" si="34"/>
        <v>0</v>
      </c>
      <c r="AE70" s="200">
        <f t="shared" si="34"/>
        <v>0</v>
      </c>
      <c r="AF70" s="200">
        <f t="shared" si="34"/>
        <v>0</v>
      </c>
      <c r="AG70" s="200">
        <f t="shared" si="34"/>
        <v>0</v>
      </c>
      <c r="AH70" s="200">
        <f t="shared" si="34"/>
        <v>0</v>
      </c>
      <c r="AI70" s="200">
        <f t="shared" si="34"/>
        <v>0</v>
      </c>
      <c r="AJ70" s="200">
        <f t="shared" si="34"/>
        <v>0</v>
      </c>
      <c r="AK70" s="200">
        <f t="shared" si="34"/>
        <v>0</v>
      </c>
      <c r="AL70" s="200">
        <f t="shared" si="34"/>
        <v>0</v>
      </c>
      <c r="AM70" s="200">
        <f t="shared" si="34"/>
        <v>0</v>
      </c>
      <c r="AN70" s="200">
        <f t="shared" si="34"/>
        <v>0</v>
      </c>
      <c r="AO70" s="200">
        <f t="shared" si="34"/>
        <v>0</v>
      </c>
      <c r="AP70" s="200">
        <f t="shared" si="34"/>
        <v>0</v>
      </c>
    </row>
    <row r="71" spans="1:42" x14ac:dyDescent="0.2">
      <c r="A71" s="28" t="s">
        <v>117</v>
      </c>
      <c r="B71" s="195">
        <f>-B580-B581</f>
        <v>0</v>
      </c>
      <c r="C71" s="195">
        <f t="shared" ref="C71:AP71" si="35">-C580-C581</f>
        <v>0</v>
      </c>
      <c r="D71" s="195">
        <f t="shared" si="35"/>
        <v>0</v>
      </c>
      <c r="E71" s="195">
        <f t="shared" si="35"/>
        <v>0</v>
      </c>
      <c r="F71" s="195">
        <f t="shared" si="35"/>
        <v>0</v>
      </c>
      <c r="G71" s="195">
        <f t="shared" si="35"/>
        <v>0</v>
      </c>
      <c r="H71" s="195">
        <f t="shared" si="35"/>
        <v>0</v>
      </c>
      <c r="I71" s="195">
        <f t="shared" si="35"/>
        <v>0</v>
      </c>
      <c r="J71" s="195">
        <f t="shared" si="35"/>
        <v>0</v>
      </c>
      <c r="K71" s="195">
        <f t="shared" si="35"/>
        <v>0</v>
      </c>
      <c r="L71" s="195">
        <f t="shared" si="35"/>
        <v>0</v>
      </c>
      <c r="M71" s="195">
        <f t="shared" si="35"/>
        <v>0</v>
      </c>
      <c r="N71" s="195">
        <f t="shared" si="35"/>
        <v>0</v>
      </c>
      <c r="O71" s="195">
        <f t="shared" si="35"/>
        <v>0</v>
      </c>
      <c r="P71" s="195">
        <f t="shared" si="35"/>
        <v>0</v>
      </c>
      <c r="Q71" s="195">
        <f t="shared" si="35"/>
        <v>0</v>
      </c>
      <c r="R71" s="195">
        <f t="shared" si="35"/>
        <v>0</v>
      </c>
      <c r="S71" s="195">
        <f t="shared" si="35"/>
        <v>0</v>
      </c>
      <c r="T71" s="195">
        <f t="shared" si="35"/>
        <v>0</v>
      </c>
      <c r="U71" s="195">
        <f t="shared" si="35"/>
        <v>0</v>
      </c>
      <c r="V71" s="195">
        <f t="shared" si="35"/>
        <v>0</v>
      </c>
      <c r="W71" s="195">
        <f t="shared" si="35"/>
        <v>0</v>
      </c>
      <c r="X71" s="195">
        <f t="shared" si="35"/>
        <v>0</v>
      </c>
      <c r="Y71" s="195">
        <f t="shared" si="35"/>
        <v>0</v>
      </c>
      <c r="Z71" s="195">
        <f t="shared" si="35"/>
        <v>0</v>
      </c>
      <c r="AA71" s="195">
        <f t="shared" si="35"/>
        <v>0</v>
      </c>
      <c r="AB71" s="195">
        <f t="shared" si="35"/>
        <v>0</v>
      </c>
      <c r="AC71" s="195">
        <f t="shared" si="35"/>
        <v>0</v>
      </c>
      <c r="AD71" s="195">
        <f t="shared" si="35"/>
        <v>0</v>
      </c>
      <c r="AE71" s="195">
        <f t="shared" si="35"/>
        <v>0</v>
      </c>
      <c r="AF71" s="195">
        <f t="shared" si="35"/>
        <v>0</v>
      </c>
      <c r="AG71" s="195">
        <f t="shared" si="35"/>
        <v>0</v>
      </c>
      <c r="AH71" s="195">
        <f t="shared" si="35"/>
        <v>0</v>
      </c>
      <c r="AI71" s="195">
        <f t="shared" si="35"/>
        <v>0</v>
      </c>
      <c r="AJ71" s="195">
        <f t="shared" si="35"/>
        <v>0</v>
      </c>
      <c r="AK71" s="195">
        <f t="shared" si="35"/>
        <v>0</v>
      </c>
      <c r="AL71" s="195">
        <f t="shared" si="35"/>
        <v>0</v>
      </c>
      <c r="AM71" s="195">
        <f t="shared" si="35"/>
        <v>0</v>
      </c>
      <c r="AN71" s="195">
        <f t="shared" si="35"/>
        <v>0</v>
      </c>
      <c r="AO71" s="195">
        <f t="shared" si="35"/>
        <v>0</v>
      </c>
      <c r="AP71" s="195">
        <f t="shared" si="35"/>
        <v>0</v>
      </c>
    </row>
    <row r="72" spans="1:42" x14ac:dyDescent="0.2">
      <c r="A72" s="28" t="s">
        <v>118</v>
      </c>
      <c r="B72" s="195">
        <f>-B612-B613</f>
        <v>0</v>
      </c>
      <c r="C72" s="195">
        <f t="shared" ref="C72:AP72" si="36">-C612-C613</f>
        <v>0</v>
      </c>
      <c r="D72" s="195">
        <f t="shared" si="36"/>
        <v>0</v>
      </c>
      <c r="E72" s="195">
        <f t="shared" si="36"/>
        <v>0</v>
      </c>
      <c r="F72" s="195">
        <f t="shared" si="36"/>
        <v>0</v>
      </c>
      <c r="G72" s="195">
        <f t="shared" si="36"/>
        <v>0</v>
      </c>
      <c r="H72" s="195">
        <f t="shared" si="36"/>
        <v>0</v>
      </c>
      <c r="I72" s="195">
        <f t="shared" si="36"/>
        <v>0</v>
      </c>
      <c r="J72" s="195">
        <f t="shared" si="36"/>
        <v>0</v>
      </c>
      <c r="K72" s="195">
        <f t="shared" si="36"/>
        <v>0</v>
      </c>
      <c r="L72" s="195">
        <f t="shared" si="36"/>
        <v>0</v>
      </c>
      <c r="M72" s="195">
        <f t="shared" si="36"/>
        <v>0</v>
      </c>
      <c r="N72" s="195">
        <f t="shared" si="36"/>
        <v>0</v>
      </c>
      <c r="O72" s="195">
        <f t="shared" si="36"/>
        <v>0</v>
      </c>
      <c r="P72" s="195">
        <f t="shared" si="36"/>
        <v>0</v>
      </c>
      <c r="Q72" s="195">
        <f t="shared" si="36"/>
        <v>0</v>
      </c>
      <c r="R72" s="195">
        <f t="shared" si="36"/>
        <v>0</v>
      </c>
      <c r="S72" s="195">
        <f t="shared" si="36"/>
        <v>0</v>
      </c>
      <c r="T72" s="195">
        <f t="shared" si="36"/>
        <v>0</v>
      </c>
      <c r="U72" s="195">
        <f t="shared" si="36"/>
        <v>0</v>
      </c>
      <c r="V72" s="195">
        <f t="shared" si="36"/>
        <v>0</v>
      </c>
      <c r="W72" s="195">
        <f t="shared" si="36"/>
        <v>0</v>
      </c>
      <c r="X72" s="195">
        <f t="shared" si="36"/>
        <v>0</v>
      </c>
      <c r="Y72" s="195">
        <f t="shared" si="36"/>
        <v>0</v>
      </c>
      <c r="Z72" s="195">
        <f t="shared" si="36"/>
        <v>0</v>
      </c>
      <c r="AA72" s="195">
        <f t="shared" si="36"/>
        <v>0</v>
      </c>
      <c r="AB72" s="195">
        <f t="shared" si="36"/>
        <v>0</v>
      </c>
      <c r="AC72" s="195">
        <f t="shared" si="36"/>
        <v>0</v>
      </c>
      <c r="AD72" s="195">
        <f t="shared" si="36"/>
        <v>0</v>
      </c>
      <c r="AE72" s="195">
        <f t="shared" si="36"/>
        <v>0</v>
      </c>
      <c r="AF72" s="195">
        <f t="shared" si="36"/>
        <v>0</v>
      </c>
      <c r="AG72" s="195">
        <f t="shared" si="36"/>
        <v>0</v>
      </c>
      <c r="AH72" s="195">
        <f t="shared" si="36"/>
        <v>0</v>
      </c>
      <c r="AI72" s="195">
        <f t="shared" si="36"/>
        <v>0</v>
      </c>
      <c r="AJ72" s="195">
        <f t="shared" si="36"/>
        <v>0</v>
      </c>
      <c r="AK72" s="195">
        <f t="shared" si="36"/>
        <v>0</v>
      </c>
      <c r="AL72" s="195">
        <f t="shared" si="36"/>
        <v>0</v>
      </c>
      <c r="AM72" s="195">
        <f t="shared" si="36"/>
        <v>0</v>
      </c>
      <c r="AN72" s="195">
        <f t="shared" si="36"/>
        <v>0</v>
      </c>
      <c r="AO72" s="195">
        <f t="shared" si="36"/>
        <v>0</v>
      </c>
      <c r="AP72" s="195">
        <f t="shared" si="36"/>
        <v>0</v>
      </c>
    </row>
    <row r="73" spans="1:42" x14ac:dyDescent="0.2">
      <c r="A73" s="28" t="s">
        <v>119</v>
      </c>
      <c r="B73" s="201">
        <f>-B644-B645</f>
        <v>0</v>
      </c>
      <c r="C73" s="201">
        <f t="shared" ref="C73:AP73" si="37">-C644-C645</f>
        <v>0</v>
      </c>
      <c r="D73" s="201">
        <f t="shared" si="37"/>
        <v>0</v>
      </c>
      <c r="E73" s="201">
        <f t="shared" si="37"/>
        <v>0</v>
      </c>
      <c r="F73" s="201">
        <f t="shared" si="37"/>
        <v>0</v>
      </c>
      <c r="G73" s="201">
        <f t="shared" si="37"/>
        <v>0</v>
      </c>
      <c r="H73" s="201">
        <f t="shared" si="37"/>
        <v>0</v>
      </c>
      <c r="I73" s="201">
        <f t="shared" si="37"/>
        <v>0</v>
      </c>
      <c r="J73" s="201">
        <f t="shared" si="37"/>
        <v>0</v>
      </c>
      <c r="K73" s="201">
        <f t="shared" si="37"/>
        <v>0</v>
      </c>
      <c r="L73" s="201">
        <f t="shared" si="37"/>
        <v>0</v>
      </c>
      <c r="M73" s="201">
        <f t="shared" si="37"/>
        <v>0</v>
      </c>
      <c r="N73" s="201">
        <f t="shared" si="37"/>
        <v>0</v>
      </c>
      <c r="O73" s="201">
        <f t="shared" si="37"/>
        <v>0</v>
      </c>
      <c r="P73" s="201">
        <f t="shared" si="37"/>
        <v>0</v>
      </c>
      <c r="Q73" s="201">
        <f t="shared" si="37"/>
        <v>0</v>
      </c>
      <c r="R73" s="201">
        <f t="shared" si="37"/>
        <v>0</v>
      </c>
      <c r="S73" s="201">
        <f t="shared" si="37"/>
        <v>0</v>
      </c>
      <c r="T73" s="201">
        <f t="shared" si="37"/>
        <v>0</v>
      </c>
      <c r="U73" s="201">
        <f t="shared" si="37"/>
        <v>0</v>
      </c>
      <c r="V73" s="201">
        <f t="shared" si="37"/>
        <v>0</v>
      </c>
      <c r="W73" s="201">
        <f t="shared" si="37"/>
        <v>0</v>
      </c>
      <c r="X73" s="201">
        <f t="shared" si="37"/>
        <v>0</v>
      </c>
      <c r="Y73" s="201">
        <f t="shared" si="37"/>
        <v>0</v>
      </c>
      <c r="Z73" s="201">
        <f t="shared" si="37"/>
        <v>0</v>
      </c>
      <c r="AA73" s="201">
        <f t="shared" si="37"/>
        <v>0</v>
      </c>
      <c r="AB73" s="201">
        <f t="shared" si="37"/>
        <v>0</v>
      </c>
      <c r="AC73" s="201">
        <f t="shared" si="37"/>
        <v>0</v>
      </c>
      <c r="AD73" s="201">
        <f t="shared" si="37"/>
        <v>0</v>
      </c>
      <c r="AE73" s="201">
        <f t="shared" si="37"/>
        <v>0</v>
      </c>
      <c r="AF73" s="201">
        <f t="shared" si="37"/>
        <v>0</v>
      </c>
      <c r="AG73" s="201">
        <f t="shared" si="37"/>
        <v>0</v>
      </c>
      <c r="AH73" s="201">
        <f t="shared" si="37"/>
        <v>0</v>
      </c>
      <c r="AI73" s="201">
        <f t="shared" si="37"/>
        <v>0</v>
      </c>
      <c r="AJ73" s="201">
        <f t="shared" si="37"/>
        <v>0</v>
      </c>
      <c r="AK73" s="201">
        <f t="shared" si="37"/>
        <v>0</v>
      </c>
      <c r="AL73" s="201">
        <f t="shared" si="37"/>
        <v>0</v>
      </c>
      <c r="AM73" s="201">
        <f t="shared" si="37"/>
        <v>0</v>
      </c>
      <c r="AN73" s="201">
        <f t="shared" si="37"/>
        <v>0</v>
      </c>
      <c r="AO73" s="201">
        <f t="shared" si="37"/>
        <v>0</v>
      </c>
      <c r="AP73" s="201">
        <f t="shared" si="37"/>
        <v>0</v>
      </c>
    </row>
    <row r="74" spans="1:42" x14ac:dyDescent="0.2">
      <c r="A74" s="28" t="s">
        <v>14</v>
      </c>
      <c r="B74" s="200">
        <f>SUM(B69:B73)</f>
        <v>0</v>
      </c>
      <c r="C74" s="200">
        <f t="shared" ref="C74:AP74" si="38">SUM(C69:C73)</f>
        <v>0</v>
      </c>
      <c r="D74" s="200">
        <f t="shared" si="38"/>
        <v>0</v>
      </c>
      <c r="E74" s="200">
        <f t="shared" si="38"/>
        <v>0</v>
      </c>
      <c r="F74" s="200">
        <f t="shared" si="38"/>
        <v>0</v>
      </c>
      <c r="G74" s="200">
        <f t="shared" si="38"/>
        <v>0</v>
      </c>
      <c r="H74" s="200">
        <f t="shared" si="38"/>
        <v>0</v>
      </c>
      <c r="I74" s="200">
        <f t="shared" si="38"/>
        <v>0</v>
      </c>
      <c r="J74" s="200">
        <f t="shared" si="38"/>
        <v>0</v>
      </c>
      <c r="K74" s="200">
        <f t="shared" si="38"/>
        <v>0</v>
      </c>
      <c r="L74" s="200">
        <f t="shared" si="38"/>
        <v>0</v>
      </c>
      <c r="M74" s="200">
        <f t="shared" si="38"/>
        <v>0</v>
      </c>
      <c r="N74" s="200">
        <f t="shared" si="38"/>
        <v>0</v>
      </c>
      <c r="O74" s="200">
        <f t="shared" si="38"/>
        <v>0</v>
      </c>
      <c r="P74" s="200">
        <f t="shared" si="38"/>
        <v>0</v>
      </c>
      <c r="Q74" s="200">
        <f t="shared" si="38"/>
        <v>0</v>
      </c>
      <c r="R74" s="200">
        <f t="shared" si="38"/>
        <v>0</v>
      </c>
      <c r="S74" s="200">
        <f t="shared" si="38"/>
        <v>0</v>
      </c>
      <c r="T74" s="200">
        <f t="shared" si="38"/>
        <v>0</v>
      </c>
      <c r="U74" s="200">
        <f t="shared" si="38"/>
        <v>0</v>
      </c>
      <c r="V74" s="200">
        <f t="shared" si="38"/>
        <v>0</v>
      </c>
      <c r="W74" s="200">
        <f t="shared" si="38"/>
        <v>0</v>
      </c>
      <c r="X74" s="200">
        <f t="shared" si="38"/>
        <v>0</v>
      </c>
      <c r="Y74" s="200">
        <f t="shared" si="38"/>
        <v>0</v>
      </c>
      <c r="Z74" s="200">
        <f t="shared" si="38"/>
        <v>0</v>
      </c>
      <c r="AA74" s="200">
        <f t="shared" si="38"/>
        <v>0</v>
      </c>
      <c r="AB74" s="200">
        <f t="shared" si="38"/>
        <v>0</v>
      </c>
      <c r="AC74" s="200">
        <f t="shared" si="38"/>
        <v>0</v>
      </c>
      <c r="AD74" s="200">
        <f t="shared" si="38"/>
        <v>0</v>
      </c>
      <c r="AE74" s="200">
        <f t="shared" si="38"/>
        <v>0</v>
      </c>
      <c r="AF74" s="200">
        <f t="shared" si="38"/>
        <v>0</v>
      </c>
      <c r="AG74" s="200">
        <f t="shared" si="38"/>
        <v>0</v>
      </c>
      <c r="AH74" s="200">
        <f t="shared" si="38"/>
        <v>0</v>
      </c>
      <c r="AI74" s="200">
        <f t="shared" si="38"/>
        <v>0</v>
      </c>
      <c r="AJ74" s="200">
        <f t="shared" si="38"/>
        <v>0</v>
      </c>
      <c r="AK74" s="200">
        <f t="shared" si="38"/>
        <v>0</v>
      </c>
      <c r="AL74" s="200">
        <f t="shared" si="38"/>
        <v>0</v>
      </c>
      <c r="AM74" s="200">
        <f t="shared" si="38"/>
        <v>0</v>
      </c>
      <c r="AN74" s="200">
        <f t="shared" si="38"/>
        <v>0</v>
      </c>
      <c r="AO74" s="200">
        <f t="shared" si="38"/>
        <v>0</v>
      </c>
      <c r="AP74" s="200">
        <f t="shared" si="38"/>
        <v>0</v>
      </c>
    </row>
    <row r="75" spans="1:42" x14ac:dyDescent="0.2">
      <c r="A75" s="24" t="s">
        <v>317</v>
      </c>
    </row>
    <row r="76" spans="1:42" x14ac:dyDescent="0.2">
      <c r="A76" s="28" t="s">
        <v>123</v>
      </c>
      <c r="B76" s="195">
        <f>B581</f>
        <v>0</v>
      </c>
      <c r="C76" s="195">
        <f t="shared" ref="C76:AP76" si="39">C581</f>
        <v>0</v>
      </c>
      <c r="D76" s="195">
        <f t="shared" si="39"/>
        <v>0</v>
      </c>
      <c r="E76" s="195">
        <f t="shared" si="39"/>
        <v>0</v>
      </c>
      <c r="F76" s="195">
        <f t="shared" si="39"/>
        <v>0</v>
      </c>
      <c r="G76" s="195">
        <f t="shared" si="39"/>
        <v>0</v>
      </c>
      <c r="H76" s="195">
        <f t="shared" si="39"/>
        <v>0</v>
      </c>
      <c r="I76" s="195">
        <f t="shared" si="39"/>
        <v>0</v>
      </c>
      <c r="J76" s="195">
        <f t="shared" si="39"/>
        <v>0</v>
      </c>
      <c r="K76" s="195">
        <f t="shared" si="39"/>
        <v>0</v>
      </c>
      <c r="L76" s="195">
        <f t="shared" si="39"/>
        <v>0</v>
      </c>
      <c r="M76" s="195">
        <f t="shared" si="39"/>
        <v>0</v>
      </c>
      <c r="N76" s="195">
        <f t="shared" si="39"/>
        <v>0</v>
      </c>
      <c r="O76" s="195">
        <f t="shared" si="39"/>
        <v>0</v>
      </c>
      <c r="P76" s="195">
        <f t="shared" si="39"/>
        <v>0</v>
      </c>
      <c r="Q76" s="195">
        <f t="shared" si="39"/>
        <v>0</v>
      </c>
      <c r="R76" s="195">
        <f t="shared" si="39"/>
        <v>0</v>
      </c>
      <c r="S76" s="195">
        <f t="shared" si="39"/>
        <v>0</v>
      </c>
      <c r="T76" s="195">
        <f t="shared" si="39"/>
        <v>0</v>
      </c>
      <c r="U76" s="195">
        <f t="shared" si="39"/>
        <v>0</v>
      </c>
      <c r="V76" s="195">
        <f t="shared" si="39"/>
        <v>0</v>
      </c>
      <c r="W76" s="195">
        <f t="shared" si="39"/>
        <v>0</v>
      </c>
      <c r="X76" s="195">
        <f t="shared" si="39"/>
        <v>0</v>
      </c>
      <c r="Y76" s="195">
        <f t="shared" si="39"/>
        <v>0</v>
      </c>
      <c r="Z76" s="195">
        <f t="shared" si="39"/>
        <v>0</v>
      </c>
      <c r="AA76" s="195">
        <f t="shared" si="39"/>
        <v>0</v>
      </c>
      <c r="AB76" s="195">
        <f t="shared" si="39"/>
        <v>0</v>
      </c>
      <c r="AC76" s="195">
        <f t="shared" si="39"/>
        <v>0</v>
      </c>
      <c r="AD76" s="195">
        <f t="shared" si="39"/>
        <v>0</v>
      </c>
      <c r="AE76" s="195">
        <f t="shared" si="39"/>
        <v>0</v>
      </c>
      <c r="AF76" s="195">
        <f t="shared" si="39"/>
        <v>0</v>
      </c>
      <c r="AG76" s="195">
        <f t="shared" si="39"/>
        <v>0</v>
      </c>
      <c r="AH76" s="195">
        <f t="shared" si="39"/>
        <v>0</v>
      </c>
      <c r="AI76" s="195">
        <f t="shared" si="39"/>
        <v>0</v>
      </c>
      <c r="AJ76" s="195">
        <f t="shared" si="39"/>
        <v>0</v>
      </c>
      <c r="AK76" s="195">
        <f t="shared" si="39"/>
        <v>0</v>
      </c>
      <c r="AL76" s="195">
        <f t="shared" si="39"/>
        <v>0</v>
      </c>
      <c r="AM76" s="195">
        <f t="shared" si="39"/>
        <v>0</v>
      </c>
      <c r="AN76" s="195">
        <f t="shared" si="39"/>
        <v>0</v>
      </c>
      <c r="AO76" s="195">
        <f t="shared" si="39"/>
        <v>0</v>
      </c>
      <c r="AP76" s="195">
        <f t="shared" si="39"/>
        <v>0</v>
      </c>
    </row>
    <row r="77" spans="1:42" x14ac:dyDescent="0.2">
      <c r="A77" s="28" t="s">
        <v>124</v>
      </c>
      <c r="B77" s="195">
        <f>B613</f>
        <v>0</v>
      </c>
      <c r="C77" s="195">
        <f t="shared" ref="C77:AP77" si="40">C613</f>
        <v>0</v>
      </c>
      <c r="D77" s="195">
        <f t="shared" si="40"/>
        <v>0</v>
      </c>
      <c r="E77" s="195">
        <f t="shared" si="40"/>
        <v>0</v>
      </c>
      <c r="F77" s="195">
        <f t="shared" si="40"/>
        <v>0</v>
      </c>
      <c r="G77" s="195">
        <f t="shared" si="40"/>
        <v>0</v>
      </c>
      <c r="H77" s="195">
        <f t="shared" si="40"/>
        <v>0</v>
      </c>
      <c r="I77" s="195">
        <f t="shared" si="40"/>
        <v>0</v>
      </c>
      <c r="J77" s="195">
        <f t="shared" si="40"/>
        <v>0</v>
      </c>
      <c r="K77" s="195">
        <f t="shared" si="40"/>
        <v>0</v>
      </c>
      <c r="L77" s="195">
        <f t="shared" si="40"/>
        <v>0</v>
      </c>
      <c r="M77" s="195">
        <f t="shared" si="40"/>
        <v>0</v>
      </c>
      <c r="N77" s="195">
        <f t="shared" si="40"/>
        <v>0</v>
      </c>
      <c r="O77" s="195">
        <f t="shared" si="40"/>
        <v>0</v>
      </c>
      <c r="P77" s="195">
        <f t="shared" si="40"/>
        <v>0</v>
      </c>
      <c r="Q77" s="195">
        <f t="shared" si="40"/>
        <v>0</v>
      </c>
      <c r="R77" s="195">
        <f t="shared" si="40"/>
        <v>0</v>
      </c>
      <c r="S77" s="195">
        <f t="shared" si="40"/>
        <v>0</v>
      </c>
      <c r="T77" s="195">
        <f t="shared" si="40"/>
        <v>0</v>
      </c>
      <c r="U77" s="195">
        <f t="shared" si="40"/>
        <v>0</v>
      </c>
      <c r="V77" s="195">
        <f t="shared" si="40"/>
        <v>0</v>
      </c>
      <c r="W77" s="195">
        <f t="shared" si="40"/>
        <v>0</v>
      </c>
      <c r="X77" s="195">
        <f t="shared" si="40"/>
        <v>0</v>
      </c>
      <c r="Y77" s="195">
        <f t="shared" si="40"/>
        <v>0</v>
      </c>
      <c r="Z77" s="195">
        <f t="shared" si="40"/>
        <v>0</v>
      </c>
      <c r="AA77" s="195">
        <f t="shared" si="40"/>
        <v>0</v>
      </c>
      <c r="AB77" s="195">
        <f t="shared" si="40"/>
        <v>0</v>
      </c>
      <c r="AC77" s="195">
        <f t="shared" si="40"/>
        <v>0</v>
      </c>
      <c r="AD77" s="195">
        <f t="shared" si="40"/>
        <v>0</v>
      </c>
      <c r="AE77" s="195">
        <f t="shared" si="40"/>
        <v>0</v>
      </c>
      <c r="AF77" s="195">
        <f t="shared" si="40"/>
        <v>0</v>
      </c>
      <c r="AG77" s="195">
        <f t="shared" si="40"/>
        <v>0</v>
      </c>
      <c r="AH77" s="195">
        <f t="shared" si="40"/>
        <v>0</v>
      </c>
      <c r="AI77" s="195">
        <f t="shared" si="40"/>
        <v>0</v>
      </c>
      <c r="AJ77" s="195">
        <f t="shared" si="40"/>
        <v>0</v>
      </c>
      <c r="AK77" s="195">
        <f t="shared" si="40"/>
        <v>0</v>
      </c>
      <c r="AL77" s="195">
        <f t="shared" si="40"/>
        <v>0</v>
      </c>
      <c r="AM77" s="195">
        <f t="shared" si="40"/>
        <v>0</v>
      </c>
      <c r="AN77" s="195">
        <f t="shared" si="40"/>
        <v>0</v>
      </c>
      <c r="AO77" s="195">
        <f t="shared" si="40"/>
        <v>0</v>
      </c>
      <c r="AP77" s="195">
        <f t="shared" si="40"/>
        <v>0</v>
      </c>
    </row>
    <row r="78" spans="1:42" x14ac:dyDescent="0.2">
      <c r="A78" s="28" t="s">
        <v>125</v>
      </c>
      <c r="B78" s="201">
        <f>B645</f>
        <v>0</v>
      </c>
      <c r="C78" s="201">
        <f t="shared" ref="C78:AP78" si="41">C645</f>
        <v>0</v>
      </c>
      <c r="D78" s="201">
        <f t="shared" si="41"/>
        <v>0</v>
      </c>
      <c r="E78" s="201">
        <f t="shared" si="41"/>
        <v>0</v>
      </c>
      <c r="F78" s="201">
        <f t="shared" si="41"/>
        <v>0</v>
      </c>
      <c r="G78" s="201">
        <f t="shared" si="41"/>
        <v>0</v>
      </c>
      <c r="H78" s="201">
        <f t="shared" si="41"/>
        <v>0</v>
      </c>
      <c r="I78" s="201">
        <f t="shared" si="41"/>
        <v>0</v>
      </c>
      <c r="J78" s="201">
        <f t="shared" si="41"/>
        <v>0</v>
      </c>
      <c r="K78" s="201">
        <f t="shared" si="41"/>
        <v>0</v>
      </c>
      <c r="L78" s="201">
        <f t="shared" si="41"/>
        <v>0</v>
      </c>
      <c r="M78" s="201">
        <f t="shared" si="41"/>
        <v>0</v>
      </c>
      <c r="N78" s="201">
        <f t="shared" si="41"/>
        <v>0</v>
      </c>
      <c r="O78" s="201">
        <f t="shared" si="41"/>
        <v>0</v>
      </c>
      <c r="P78" s="201">
        <f t="shared" si="41"/>
        <v>0</v>
      </c>
      <c r="Q78" s="201">
        <f t="shared" si="41"/>
        <v>0</v>
      </c>
      <c r="R78" s="201">
        <f t="shared" si="41"/>
        <v>0</v>
      </c>
      <c r="S78" s="201">
        <f t="shared" si="41"/>
        <v>0</v>
      </c>
      <c r="T78" s="201">
        <f t="shared" si="41"/>
        <v>0</v>
      </c>
      <c r="U78" s="201">
        <f t="shared" si="41"/>
        <v>0</v>
      </c>
      <c r="V78" s="201">
        <f t="shared" si="41"/>
        <v>0</v>
      </c>
      <c r="W78" s="201">
        <f t="shared" si="41"/>
        <v>0</v>
      </c>
      <c r="X78" s="201">
        <f t="shared" si="41"/>
        <v>0</v>
      </c>
      <c r="Y78" s="201">
        <f t="shared" si="41"/>
        <v>0</v>
      </c>
      <c r="Z78" s="201">
        <f t="shared" si="41"/>
        <v>0</v>
      </c>
      <c r="AA78" s="201">
        <f t="shared" si="41"/>
        <v>0</v>
      </c>
      <c r="AB78" s="201">
        <f t="shared" si="41"/>
        <v>0</v>
      </c>
      <c r="AC78" s="201">
        <f t="shared" si="41"/>
        <v>0</v>
      </c>
      <c r="AD78" s="201">
        <f t="shared" si="41"/>
        <v>0</v>
      </c>
      <c r="AE78" s="201">
        <f t="shared" si="41"/>
        <v>0</v>
      </c>
      <c r="AF78" s="201">
        <f t="shared" si="41"/>
        <v>0</v>
      </c>
      <c r="AG78" s="201">
        <f t="shared" si="41"/>
        <v>0</v>
      </c>
      <c r="AH78" s="201">
        <f t="shared" si="41"/>
        <v>0</v>
      </c>
      <c r="AI78" s="201">
        <f t="shared" si="41"/>
        <v>0</v>
      </c>
      <c r="AJ78" s="201">
        <f t="shared" si="41"/>
        <v>0</v>
      </c>
      <c r="AK78" s="201">
        <f t="shared" si="41"/>
        <v>0</v>
      </c>
      <c r="AL78" s="201">
        <f t="shared" si="41"/>
        <v>0</v>
      </c>
      <c r="AM78" s="201">
        <f t="shared" si="41"/>
        <v>0</v>
      </c>
      <c r="AN78" s="201">
        <f t="shared" si="41"/>
        <v>0</v>
      </c>
      <c r="AO78" s="201">
        <f t="shared" si="41"/>
        <v>0</v>
      </c>
      <c r="AP78" s="201">
        <f t="shared" si="41"/>
        <v>0</v>
      </c>
    </row>
    <row r="79" spans="1:42" x14ac:dyDescent="0.2">
      <c r="A79" s="28" t="s">
        <v>14</v>
      </c>
      <c r="B79" s="284">
        <f>SUM(B76:B78)</f>
        <v>0</v>
      </c>
      <c r="C79" s="284">
        <f t="shared" ref="C79:AP79" si="42">SUM(C76:C78)</f>
        <v>0</v>
      </c>
      <c r="D79" s="284">
        <f t="shared" si="42"/>
        <v>0</v>
      </c>
      <c r="E79" s="284">
        <f t="shared" si="42"/>
        <v>0</v>
      </c>
      <c r="F79" s="284">
        <f t="shared" si="42"/>
        <v>0</v>
      </c>
      <c r="G79" s="284">
        <f t="shared" si="42"/>
        <v>0</v>
      </c>
      <c r="H79" s="284">
        <f t="shared" si="42"/>
        <v>0</v>
      </c>
      <c r="I79" s="284">
        <f t="shared" si="42"/>
        <v>0</v>
      </c>
      <c r="J79" s="284">
        <f t="shared" si="42"/>
        <v>0</v>
      </c>
      <c r="K79" s="284">
        <f t="shared" si="42"/>
        <v>0</v>
      </c>
      <c r="L79" s="284">
        <f t="shared" si="42"/>
        <v>0</v>
      </c>
      <c r="M79" s="284">
        <f t="shared" si="42"/>
        <v>0</v>
      </c>
      <c r="N79" s="284">
        <f t="shared" si="42"/>
        <v>0</v>
      </c>
      <c r="O79" s="284">
        <f t="shared" si="42"/>
        <v>0</v>
      </c>
      <c r="P79" s="284">
        <f t="shared" si="42"/>
        <v>0</v>
      </c>
      <c r="Q79" s="284">
        <f t="shared" si="42"/>
        <v>0</v>
      </c>
      <c r="R79" s="284">
        <f t="shared" si="42"/>
        <v>0</v>
      </c>
      <c r="S79" s="284">
        <f t="shared" si="42"/>
        <v>0</v>
      </c>
      <c r="T79" s="284">
        <f t="shared" si="42"/>
        <v>0</v>
      </c>
      <c r="U79" s="284">
        <f t="shared" si="42"/>
        <v>0</v>
      </c>
      <c r="V79" s="284">
        <f t="shared" si="42"/>
        <v>0</v>
      </c>
      <c r="W79" s="284">
        <f t="shared" si="42"/>
        <v>0</v>
      </c>
      <c r="X79" s="284">
        <f t="shared" si="42"/>
        <v>0</v>
      </c>
      <c r="Y79" s="284">
        <f t="shared" si="42"/>
        <v>0</v>
      </c>
      <c r="Z79" s="284">
        <f t="shared" si="42"/>
        <v>0</v>
      </c>
      <c r="AA79" s="284">
        <f t="shared" si="42"/>
        <v>0</v>
      </c>
      <c r="AB79" s="284">
        <f t="shared" si="42"/>
        <v>0</v>
      </c>
      <c r="AC79" s="284">
        <f t="shared" si="42"/>
        <v>0</v>
      </c>
      <c r="AD79" s="284">
        <f t="shared" si="42"/>
        <v>0</v>
      </c>
      <c r="AE79" s="284">
        <f t="shared" si="42"/>
        <v>0</v>
      </c>
      <c r="AF79" s="284">
        <f t="shared" si="42"/>
        <v>0</v>
      </c>
      <c r="AG79" s="284">
        <f t="shared" si="42"/>
        <v>0</v>
      </c>
      <c r="AH79" s="284">
        <f t="shared" si="42"/>
        <v>0</v>
      </c>
      <c r="AI79" s="284">
        <f t="shared" si="42"/>
        <v>0</v>
      </c>
      <c r="AJ79" s="284">
        <f t="shared" si="42"/>
        <v>0</v>
      </c>
      <c r="AK79" s="284">
        <f t="shared" si="42"/>
        <v>0</v>
      </c>
      <c r="AL79" s="284">
        <f t="shared" si="42"/>
        <v>0</v>
      </c>
      <c r="AM79" s="284">
        <f t="shared" si="42"/>
        <v>0</v>
      </c>
      <c r="AN79" s="284">
        <f t="shared" si="42"/>
        <v>0</v>
      </c>
      <c r="AO79" s="284">
        <f t="shared" si="42"/>
        <v>0</v>
      </c>
      <c r="AP79" s="284">
        <f t="shared" si="42"/>
        <v>0</v>
      </c>
    </row>
    <row r="80" spans="1:42" x14ac:dyDescent="0.2">
      <c r="A80" s="285" t="s">
        <v>14</v>
      </c>
      <c r="B80" s="209">
        <f>B67+B74+B79</f>
        <v>5000</v>
      </c>
      <c r="C80" s="209">
        <f t="shared" ref="C80:AP80" si="43">C67+C74+C79</f>
        <v>0</v>
      </c>
      <c r="D80" s="209">
        <f t="shared" si="43"/>
        <v>0</v>
      </c>
      <c r="E80" s="209">
        <f t="shared" si="43"/>
        <v>0</v>
      </c>
      <c r="F80" s="209">
        <f t="shared" si="43"/>
        <v>0</v>
      </c>
      <c r="G80" s="209">
        <f t="shared" si="43"/>
        <v>0</v>
      </c>
      <c r="H80" s="209">
        <f t="shared" si="43"/>
        <v>0</v>
      </c>
      <c r="I80" s="209">
        <f t="shared" si="43"/>
        <v>0</v>
      </c>
      <c r="J80" s="209">
        <f t="shared" si="43"/>
        <v>0</v>
      </c>
      <c r="K80" s="209">
        <f t="shared" si="43"/>
        <v>0</v>
      </c>
      <c r="L80" s="209">
        <f t="shared" si="43"/>
        <v>0</v>
      </c>
      <c r="M80" s="209">
        <f t="shared" si="43"/>
        <v>0</v>
      </c>
      <c r="N80" s="209">
        <f t="shared" si="43"/>
        <v>0</v>
      </c>
      <c r="O80" s="209">
        <f t="shared" si="43"/>
        <v>0</v>
      </c>
      <c r="P80" s="209">
        <f t="shared" si="43"/>
        <v>0</v>
      </c>
      <c r="Q80" s="209">
        <f t="shared" si="43"/>
        <v>0</v>
      </c>
      <c r="R80" s="209">
        <f t="shared" si="43"/>
        <v>0</v>
      </c>
      <c r="S80" s="209">
        <f t="shared" si="43"/>
        <v>0</v>
      </c>
      <c r="T80" s="209">
        <f t="shared" si="43"/>
        <v>0</v>
      </c>
      <c r="U80" s="209">
        <f t="shared" si="43"/>
        <v>0</v>
      </c>
      <c r="V80" s="209">
        <f t="shared" si="43"/>
        <v>0</v>
      </c>
      <c r="W80" s="209">
        <f t="shared" si="43"/>
        <v>0</v>
      </c>
      <c r="X80" s="209">
        <f t="shared" si="43"/>
        <v>0</v>
      </c>
      <c r="Y80" s="209">
        <f t="shared" si="43"/>
        <v>0</v>
      </c>
      <c r="Z80" s="209">
        <f t="shared" si="43"/>
        <v>0</v>
      </c>
      <c r="AA80" s="209">
        <f t="shared" si="43"/>
        <v>0</v>
      </c>
      <c r="AB80" s="209">
        <f t="shared" si="43"/>
        <v>0</v>
      </c>
      <c r="AC80" s="209">
        <f t="shared" si="43"/>
        <v>0</v>
      </c>
      <c r="AD80" s="209">
        <f t="shared" si="43"/>
        <v>0</v>
      </c>
      <c r="AE80" s="209">
        <f t="shared" si="43"/>
        <v>0</v>
      </c>
      <c r="AF80" s="209">
        <f t="shared" si="43"/>
        <v>0</v>
      </c>
      <c r="AG80" s="209">
        <f t="shared" si="43"/>
        <v>0</v>
      </c>
      <c r="AH80" s="209">
        <f t="shared" si="43"/>
        <v>0</v>
      </c>
      <c r="AI80" s="209">
        <f t="shared" si="43"/>
        <v>0</v>
      </c>
      <c r="AJ80" s="209">
        <f t="shared" si="43"/>
        <v>0</v>
      </c>
      <c r="AK80" s="209">
        <f t="shared" si="43"/>
        <v>0</v>
      </c>
      <c r="AL80" s="209">
        <f t="shared" si="43"/>
        <v>0</v>
      </c>
      <c r="AM80" s="209">
        <f t="shared" si="43"/>
        <v>0</v>
      </c>
      <c r="AN80" s="209">
        <f t="shared" si="43"/>
        <v>0</v>
      </c>
      <c r="AO80" s="209">
        <f t="shared" si="43"/>
        <v>0</v>
      </c>
      <c r="AP80" s="209">
        <f t="shared" si="43"/>
        <v>0</v>
      </c>
    </row>
    <row r="81" spans="1:42" x14ac:dyDescent="0.2">
      <c r="A81" s="24"/>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row>
    <row r="82" spans="1:42" x14ac:dyDescent="0.2">
      <c r="A82" s="26" t="s">
        <v>84</v>
      </c>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row>
    <row r="83" spans="1:42" x14ac:dyDescent="0.2">
      <c r="A83" s="24" t="s">
        <v>275</v>
      </c>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row>
    <row r="84" spans="1:42" x14ac:dyDescent="0.2">
      <c r="A84" s="122" t="s">
        <v>342</v>
      </c>
      <c r="B84" s="200">
        <f>C506+C512</f>
        <v>5000</v>
      </c>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c r="AA84" s="200"/>
      <c r="AB84" s="200"/>
      <c r="AC84" s="200"/>
      <c r="AD84" s="200"/>
      <c r="AE84" s="200"/>
      <c r="AF84" s="200"/>
      <c r="AG84" s="200"/>
      <c r="AH84" s="200"/>
      <c r="AI84" s="200"/>
      <c r="AJ84" s="200"/>
      <c r="AK84" s="200"/>
      <c r="AL84" s="200"/>
      <c r="AM84" s="200"/>
      <c r="AN84" s="200"/>
      <c r="AO84" s="200"/>
      <c r="AP84" s="200"/>
    </row>
    <row r="85" spans="1:42" x14ac:dyDescent="0.2">
      <c r="A85" s="122" t="s">
        <v>343</v>
      </c>
      <c r="B85" s="195">
        <f>C519</f>
        <v>0</v>
      </c>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c r="AA85" s="200"/>
      <c r="AB85" s="200"/>
      <c r="AC85" s="200"/>
      <c r="AD85" s="200"/>
      <c r="AE85" s="200"/>
      <c r="AF85" s="200"/>
      <c r="AG85" s="200"/>
      <c r="AH85" s="200"/>
      <c r="AI85" s="200"/>
      <c r="AJ85" s="200"/>
      <c r="AK85" s="200"/>
      <c r="AL85" s="200"/>
      <c r="AM85" s="200"/>
      <c r="AN85" s="200"/>
      <c r="AO85" s="200"/>
      <c r="AP85" s="200"/>
    </row>
    <row r="86" spans="1:42" x14ac:dyDescent="0.2">
      <c r="A86" s="122" t="s">
        <v>276</v>
      </c>
      <c r="B86" s="201">
        <f>IF(DebtPercent="Calculated",B556,B557)</f>
        <v>0</v>
      </c>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c r="AA86" s="195"/>
      <c r="AB86" s="195"/>
      <c r="AC86" s="195"/>
      <c r="AD86" s="195"/>
      <c r="AE86" s="195"/>
      <c r="AF86" s="195"/>
      <c r="AG86" s="195"/>
      <c r="AH86" s="195"/>
      <c r="AI86" s="195"/>
      <c r="AJ86" s="195"/>
      <c r="AK86" s="195"/>
      <c r="AL86" s="195"/>
      <c r="AM86" s="195"/>
      <c r="AN86" s="195"/>
      <c r="AO86" s="195"/>
      <c r="AP86" s="195"/>
    </row>
    <row r="87" spans="1:42" x14ac:dyDescent="0.2">
      <c r="A87" s="122" t="s">
        <v>14</v>
      </c>
      <c r="B87" s="200">
        <f>SUM(B84:B86)</f>
        <v>5000</v>
      </c>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c r="AA87" s="200"/>
      <c r="AB87" s="200"/>
      <c r="AC87" s="200"/>
      <c r="AD87" s="200"/>
      <c r="AE87" s="200"/>
      <c r="AF87" s="200"/>
      <c r="AG87" s="200"/>
      <c r="AH87" s="200"/>
      <c r="AI87" s="200"/>
      <c r="AJ87" s="200"/>
      <c r="AK87" s="200"/>
      <c r="AL87" s="200"/>
      <c r="AM87" s="200"/>
      <c r="AN87" s="200"/>
      <c r="AO87" s="200"/>
      <c r="AP87" s="200"/>
    </row>
    <row r="88" spans="1:42" x14ac:dyDescent="0.2">
      <c r="A88" s="24" t="s">
        <v>274</v>
      </c>
      <c r="B88" s="200">
        <f>-B80-B546</f>
        <v>-5000</v>
      </c>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c r="AH88" s="200"/>
      <c r="AI88" s="200"/>
      <c r="AJ88" s="200"/>
      <c r="AK88" s="200"/>
      <c r="AL88" s="200"/>
      <c r="AM88" s="200"/>
      <c r="AN88" s="200"/>
      <c r="AO88" s="200"/>
      <c r="AP88" s="200"/>
    </row>
    <row r="89" spans="1:42" x14ac:dyDescent="0.2">
      <c r="A89" s="24" t="s">
        <v>273</v>
      </c>
      <c r="B89" s="201">
        <v>0</v>
      </c>
      <c r="C89" s="201">
        <f>-C545</f>
        <v>0</v>
      </c>
      <c r="D89" s="201">
        <f t="shared" ref="D89:AP89" si="44">-D545</f>
        <v>0</v>
      </c>
      <c r="E89" s="201">
        <f t="shared" si="44"/>
        <v>0</v>
      </c>
      <c r="F89" s="201">
        <f t="shared" si="44"/>
        <v>0</v>
      </c>
      <c r="G89" s="201">
        <f t="shared" si="44"/>
        <v>0</v>
      </c>
      <c r="H89" s="201">
        <f t="shared" si="44"/>
        <v>0</v>
      </c>
      <c r="I89" s="201">
        <f t="shared" si="44"/>
        <v>0</v>
      </c>
      <c r="J89" s="201">
        <f t="shared" si="44"/>
        <v>0</v>
      </c>
      <c r="K89" s="201">
        <f t="shared" si="44"/>
        <v>0</v>
      </c>
      <c r="L89" s="201">
        <f t="shared" si="44"/>
        <v>0</v>
      </c>
      <c r="M89" s="201">
        <f t="shared" si="44"/>
        <v>0</v>
      </c>
      <c r="N89" s="201">
        <f t="shared" si="44"/>
        <v>0</v>
      </c>
      <c r="O89" s="201">
        <f t="shared" si="44"/>
        <v>0</v>
      </c>
      <c r="P89" s="201">
        <f t="shared" si="44"/>
        <v>0</v>
      </c>
      <c r="Q89" s="201">
        <f t="shared" si="44"/>
        <v>0</v>
      </c>
      <c r="R89" s="201">
        <f t="shared" si="44"/>
        <v>0</v>
      </c>
      <c r="S89" s="201">
        <f t="shared" si="44"/>
        <v>0</v>
      </c>
      <c r="T89" s="201">
        <f t="shared" si="44"/>
        <v>0</v>
      </c>
      <c r="U89" s="201">
        <f t="shared" si="44"/>
        <v>0</v>
      </c>
      <c r="V89" s="201">
        <f t="shared" si="44"/>
        <v>0</v>
      </c>
      <c r="W89" s="201">
        <f t="shared" si="44"/>
        <v>0</v>
      </c>
      <c r="X89" s="201">
        <f t="shared" si="44"/>
        <v>0</v>
      </c>
      <c r="Y89" s="201">
        <f t="shared" si="44"/>
        <v>0</v>
      </c>
      <c r="Z89" s="201">
        <f t="shared" si="44"/>
        <v>0</v>
      </c>
      <c r="AA89" s="201">
        <f t="shared" si="44"/>
        <v>0</v>
      </c>
      <c r="AB89" s="201">
        <f t="shared" si="44"/>
        <v>0</v>
      </c>
      <c r="AC89" s="201">
        <f t="shared" si="44"/>
        <v>0</v>
      </c>
      <c r="AD89" s="201">
        <f t="shared" si="44"/>
        <v>0</v>
      </c>
      <c r="AE89" s="201">
        <f t="shared" si="44"/>
        <v>0</v>
      </c>
      <c r="AF89" s="201">
        <f t="shared" si="44"/>
        <v>0</v>
      </c>
      <c r="AG89" s="201">
        <f t="shared" si="44"/>
        <v>0</v>
      </c>
      <c r="AH89" s="201">
        <f t="shared" si="44"/>
        <v>0</v>
      </c>
      <c r="AI89" s="201">
        <f t="shared" si="44"/>
        <v>0</v>
      </c>
      <c r="AJ89" s="201">
        <f t="shared" si="44"/>
        <v>0</v>
      </c>
      <c r="AK89" s="201">
        <f t="shared" si="44"/>
        <v>0</v>
      </c>
      <c r="AL89" s="201">
        <f t="shared" si="44"/>
        <v>0</v>
      </c>
      <c r="AM89" s="201">
        <f t="shared" si="44"/>
        <v>0</v>
      </c>
      <c r="AN89" s="201">
        <f t="shared" si="44"/>
        <v>0</v>
      </c>
      <c r="AO89" s="201">
        <f t="shared" si="44"/>
        <v>0</v>
      </c>
      <c r="AP89" s="201">
        <f t="shared" si="44"/>
        <v>0</v>
      </c>
    </row>
    <row r="90" spans="1:42" x14ac:dyDescent="0.2">
      <c r="A90" s="286" t="s">
        <v>14</v>
      </c>
      <c r="B90" s="195">
        <f>SUM(B87:B89)</f>
        <v>0</v>
      </c>
      <c r="C90" s="284">
        <f>SUM(C87:C89)</f>
        <v>0</v>
      </c>
      <c r="D90" s="284">
        <f t="shared" ref="D90:AP90" si="45">SUM(D87:D89)</f>
        <v>0</v>
      </c>
      <c r="E90" s="284">
        <f t="shared" si="45"/>
        <v>0</v>
      </c>
      <c r="F90" s="284">
        <f t="shared" si="45"/>
        <v>0</v>
      </c>
      <c r="G90" s="284">
        <f t="shared" si="45"/>
        <v>0</v>
      </c>
      <c r="H90" s="284">
        <f t="shared" si="45"/>
        <v>0</v>
      </c>
      <c r="I90" s="284">
        <f t="shared" si="45"/>
        <v>0</v>
      </c>
      <c r="J90" s="284">
        <f t="shared" si="45"/>
        <v>0</v>
      </c>
      <c r="K90" s="284">
        <f t="shared" si="45"/>
        <v>0</v>
      </c>
      <c r="L90" s="284">
        <f t="shared" si="45"/>
        <v>0</v>
      </c>
      <c r="M90" s="284">
        <f t="shared" si="45"/>
        <v>0</v>
      </c>
      <c r="N90" s="284">
        <f t="shared" si="45"/>
        <v>0</v>
      </c>
      <c r="O90" s="284">
        <f t="shared" si="45"/>
        <v>0</v>
      </c>
      <c r="P90" s="284">
        <f t="shared" si="45"/>
        <v>0</v>
      </c>
      <c r="Q90" s="284">
        <f t="shared" si="45"/>
        <v>0</v>
      </c>
      <c r="R90" s="284">
        <f t="shared" si="45"/>
        <v>0</v>
      </c>
      <c r="S90" s="284">
        <f t="shared" si="45"/>
        <v>0</v>
      </c>
      <c r="T90" s="284">
        <f t="shared" si="45"/>
        <v>0</v>
      </c>
      <c r="U90" s="284">
        <f t="shared" si="45"/>
        <v>0</v>
      </c>
      <c r="V90" s="284">
        <f t="shared" si="45"/>
        <v>0</v>
      </c>
      <c r="W90" s="284">
        <f t="shared" si="45"/>
        <v>0</v>
      </c>
      <c r="X90" s="284">
        <f t="shared" si="45"/>
        <v>0</v>
      </c>
      <c r="Y90" s="284">
        <f t="shared" si="45"/>
        <v>0</v>
      </c>
      <c r="Z90" s="284">
        <f t="shared" si="45"/>
        <v>0</v>
      </c>
      <c r="AA90" s="284">
        <f t="shared" si="45"/>
        <v>0</v>
      </c>
      <c r="AB90" s="284">
        <f t="shared" si="45"/>
        <v>0</v>
      </c>
      <c r="AC90" s="284">
        <f t="shared" si="45"/>
        <v>0</v>
      </c>
      <c r="AD90" s="284">
        <f t="shared" si="45"/>
        <v>0</v>
      </c>
      <c r="AE90" s="284">
        <f t="shared" si="45"/>
        <v>0</v>
      </c>
      <c r="AF90" s="284">
        <f t="shared" si="45"/>
        <v>0</v>
      </c>
      <c r="AG90" s="284">
        <f t="shared" si="45"/>
        <v>0</v>
      </c>
      <c r="AH90" s="284">
        <f t="shared" si="45"/>
        <v>0</v>
      </c>
      <c r="AI90" s="284">
        <f t="shared" si="45"/>
        <v>0</v>
      </c>
      <c r="AJ90" s="284">
        <f t="shared" si="45"/>
        <v>0</v>
      </c>
      <c r="AK90" s="284">
        <f t="shared" si="45"/>
        <v>0</v>
      </c>
      <c r="AL90" s="284">
        <f t="shared" si="45"/>
        <v>0</v>
      </c>
      <c r="AM90" s="284">
        <f t="shared" si="45"/>
        <v>0</v>
      </c>
      <c r="AN90" s="284">
        <f t="shared" si="45"/>
        <v>0</v>
      </c>
      <c r="AO90" s="284">
        <f t="shared" si="45"/>
        <v>0</v>
      </c>
      <c r="AP90" s="284">
        <f t="shared" si="45"/>
        <v>0</v>
      </c>
    </row>
    <row r="91" spans="1:42" s="287" customFormat="1" ht="13.5" thickBot="1" x14ac:dyDescent="0.25">
      <c r="A91" s="286"/>
      <c r="B91" s="284"/>
      <c r="C91" s="284"/>
      <c r="D91" s="284"/>
      <c r="E91" s="284"/>
      <c r="F91" s="284"/>
      <c r="G91" s="284"/>
      <c r="H91" s="284"/>
      <c r="I91" s="284"/>
      <c r="J91" s="284"/>
      <c r="K91" s="284"/>
      <c r="L91" s="284"/>
      <c r="M91" s="284"/>
      <c r="N91" s="284"/>
      <c r="O91" s="284"/>
      <c r="P91" s="284"/>
      <c r="Q91" s="284"/>
      <c r="R91" s="284"/>
      <c r="S91" s="284"/>
      <c r="T91" s="284"/>
      <c r="U91" s="284"/>
      <c r="V91" s="284"/>
      <c r="W91" s="284"/>
      <c r="X91" s="284"/>
      <c r="Y91" s="284"/>
      <c r="Z91" s="284"/>
      <c r="AA91" s="284"/>
      <c r="AB91" s="284"/>
      <c r="AC91" s="284"/>
      <c r="AD91" s="284"/>
      <c r="AE91" s="284"/>
      <c r="AF91" s="284"/>
      <c r="AG91" s="284"/>
      <c r="AH91" s="284"/>
      <c r="AI91" s="284"/>
      <c r="AJ91" s="284"/>
      <c r="AK91" s="284"/>
      <c r="AL91" s="284"/>
      <c r="AM91" s="284"/>
      <c r="AN91" s="284"/>
      <c r="AO91" s="284"/>
      <c r="AP91" s="284"/>
    </row>
    <row r="92" spans="1:42" ht="13.5" thickTop="1" x14ac:dyDescent="0.2">
      <c r="A92" s="288" t="s">
        <v>85</v>
      </c>
      <c r="B92" s="209">
        <f>B56+B80+B90</f>
        <v>5000</v>
      </c>
      <c r="C92" s="209">
        <f t="shared" ref="C92:AP92" si="46">C56+C80+C90</f>
        <v>0</v>
      </c>
      <c r="D92" s="209">
        <f t="shared" si="46"/>
        <v>0</v>
      </c>
      <c r="E92" s="209">
        <f t="shared" si="46"/>
        <v>0</v>
      </c>
      <c r="F92" s="209">
        <f t="shared" si="46"/>
        <v>0</v>
      </c>
      <c r="G92" s="209">
        <f t="shared" si="46"/>
        <v>0</v>
      </c>
      <c r="H92" s="209">
        <f t="shared" si="46"/>
        <v>0</v>
      </c>
      <c r="I92" s="209">
        <f t="shared" si="46"/>
        <v>0</v>
      </c>
      <c r="J92" s="209">
        <f t="shared" si="46"/>
        <v>0</v>
      </c>
      <c r="K92" s="209">
        <f t="shared" si="46"/>
        <v>0</v>
      </c>
      <c r="L92" s="209">
        <f t="shared" si="46"/>
        <v>0</v>
      </c>
      <c r="M92" s="209">
        <f t="shared" si="46"/>
        <v>0</v>
      </c>
      <c r="N92" s="209">
        <f t="shared" si="46"/>
        <v>0</v>
      </c>
      <c r="O92" s="209">
        <f t="shared" si="46"/>
        <v>0</v>
      </c>
      <c r="P92" s="209">
        <f t="shared" si="46"/>
        <v>0</v>
      </c>
      <c r="Q92" s="209">
        <f t="shared" si="46"/>
        <v>0</v>
      </c>
      <c r="R92" s="209">
        <f t="shared" si="46"/>
        <v>0</v>
      </c>
      <c r="S92" s="209">
        <f t="shared" si="46"/>
        <v>0</v>
      </c>
      <c r="T92" s="209">
        <f t="shared" si="46"/>
        <v>0</v>
      </c>
      <c r="U92" s="209">
        <f t="shared" si="46"/>
        <v>0</v>
      </c>
      <c r="V92" s="209">
        <f t="shared" si="46"/>
        <v>0</v>
      </c>
      <c r="W92" s="209">
        <f t="shared" si="46"/>
        <v>0</v>
      </c>
      <c r="X92" s="209">
        <f t="shared" si="46"/>
        <v>0</v>
      </c>
      <c r="Y92" s="209">
        <f t="shared" si="46"/>
        <v>0</v>
      </c>
      <c r="Z92" s="209">
        <f t="shared" si="46"/>
        <v>0</v>
      </c>
      <c r="AA92" s="209">
        <f t="shared" si="46"/>
        <v>0</v>
      </c>
      <c r="AB92" s="209">
        <f t="shared" si="46"/>
        <v>0</v>
      </c>
      <c r="AC92" s="209">
        <f t="shared" si="46"/>
        <v>0</v>
      </c>
      <c r="AD92" s="209">
        <f t="shared" si="46"/>
        <v>0</v>
      </c>
      <c r="AE92" s="209">
        <f t="shared" si="46"/>
        <v>0</v>
      </c>
      <c r="AF92" s="209">
        <f t="shared" si="46"/>
        <v>0</v>
      </c>
      <c r="AG92" s="209">
        <f t="shared" si="46"/>
        <v>0</v>
      </c>
      <c r="AH92" s="209">
        <f t="shared" si="46"/>
        <v>0</v>
      </c>
      <c r="AI92" s="209">
        <f t="shared" si="46"/>
        <v>0</v>
      </c>
      <c r="AJ92" s="209">
        <f t="shared" si="46"/>
        <v>0</v>
      </c>
      <c r="AK92" s="209">
        <f t="shared" si="46"/>
        <v>0</v>
      </c>
      <c r="AL92" s="209">
        <f t="shared" si="46"/>
        <v>0</v>
      </c>
      <c r="AM92" s="209">
        <f t="shared" si="46"/>
        <v>0</v>
      </c>
      <c r="AN92" s="209">
        <f t="shared" si="46"/>
        <v>0</v>
      </c>
      <c r="AO92" s="209">
        <f t="shared" si="46"/>
        <v>0</v>
      </c>
      <c r="AP92" s="209">
        <f t="shared" si="46"/>
        <v>0</v>
      </c>
    </row>
    <row r="93" spans="1:42" s="127" customFormat="1" x14ac:dyDescent="0.2">
      <c r="A93" s="4"/>
      <c r="G93" s="210"/>
      <c r="H93" s="210"/>
      <c r="I93" s="210"/>
      <c r="J93" s="210"/>
      <c r="K93" s="210"/>
      <c r="L93" s="210"/>
      <c r="M93" s="210"/>
      <c r="N93" s="210"/>
      <c r="O93" s="210"/>
      <c r="P93" s="210"/>
      <c r="Q93" s="210"/>
      <c r="R93" s="210"/>
      <c r="S93" s="210"/>
      <c r="T93" s="210"/>
      <c r="U93" s="210"/>
      <c r="V93" s="210"/>
      <c r="W93" s="210"/>
      <c r="X93" s="210"/>
      <c r="Y93" s="210"/>
      <c r="Z93" s="210"/>
      <c r="AA93" s="210"/>
      <c r="AB93" s="210"/>
      <c r="AC93" s="210"/>
      <c r="AD93" s="210"/>
      <c r="AE93" s="210"/>
      <c r="AF93" s="210"/>
      <c r="AG93" s="210"/>
      <c r="AH93" s="210"/>
      <c r="AI93" s="210"/>
      <c r="AJ93" s="210"/>
      <c r="AK93" s="210"/>
      <c r="AL93" s="210"/>
      <c r="AM93" s="210"/>
      <c r="AN93" s="210"/>
      <c r="AO93" s="210"/>
      <c r="AP93" s="210"/>
    </row>
    <row r="94" spans="1:42" s="127" customFormat="1" x14ac:dyDescent="0.2">
      <c r="A94" s="114" t="s">
        <v>108</v>
      </c>
      <c r="B94" s="297"/>
      <c r="C94" s="297"/>
      <c r="D94" s="297"/>
      <c r="E94" s="297"/>
      <c r="F94" s="297"/>
      <c r="G94" s="297"/>
      <c r="H94" s="297"/>
      <c r="I94" s="297"/>
      <c r="J94" s="297"/>
      <c r="K94" s="297"/>
      <c r="L94" s="297"/>
      <c r="M94" s="297"/>
      <c r="N94" s="297"/>
      <c r="O94" s="297"/>
      <c r="P94" s="297"/>
      <c r="Q94" s="297"/>
      <c r="R94" s="297"/>
      <c r="S94" s="297"/>
      <c r="T94" s="297"/>
      <c r="U94" s="297"/>
      <c r="V94" s="297"/>
      <c r="W94" s="297"/>
      <c r="X94" s="297"/>
      <c r="Y94" s="297"/>
      <c r="Z94" s="297"/>
      <c r="AA94" s="297"/>
      <c r="AB94" s="297"/>
      <c r="AC94" s="297"/>
      <c r="AD94" s="297"/>
      <c r="AE94" s="297"/>
      <c r="AF94" s="297"/>
      <c r="AG94" s="297"/>
      <c r="AH94" s="297"/>
      <c r="AI94" s="297"/>
      <c r="AJ94" s="297"/>
      <c r="AK94" s="297"/>
      <c r="AL94" s="297"/>
      <c r="AM94" s="297"/>
      <c r="AN94" s="297"/>
      <c r="AO94" s="297"/>
      <c r="AP94" s="297"/>
    </row>
    <row r="95" spans="1:42" s="127" customFormat="1" x14ac:dyDescent="0.2">
      <c r="A95" s="30" t="s">
        <v>100</v>
      </c>
      <c r="G95" s="210"/>
      <c r="H95" s="210"/>
      <c r="I95" s="210"/>
      <c r="J95" s="210"/>
      <c r="K95" s="210"/>
      <c r="L95" s="210"/>
      <c r="M95" s="210"/>
      <c r="N95" s="210"/>
      <c r="O95" s="210"/>
      <c r="P95" s="210"/>
      <c r="Q95" s="210"/>
      <c r="R95" s="210"/>
      <c r="S95" s="210"/>
      <c r="T95" s="210"/>
      <c r="U95" s="210"/>
      <c r="V95" s="210"/>
      <c r="W95" s="210"/>
      <c r="X95" s="210"/>
      <c r="Y95" s="210"/>
      <c r="Z95" s="210"/>
      <c r="AA95" s="210"/>
      <c r="AB95" s="210"/>
      <c r="AC95" s="210"/>
      <c r="AD95" s="210"/>
      <c r="AE95" s="210"/>
      <c r="AF95" s="210"/>
      <c r="AG95" s="210"/>
      <c r="AH95" s="210"/>
      <c r="AI95" s="210"/>
      <c r="AJ95" s="210"/>
      <c r="AK95" s="210"/>
      <c r="AL95" s="210"/>
      <c r="AM95" s="210"/>
      <c r="AN95" s="210"/>
      <c r="AO95" s="210"/>
      <c r="AP95" s="210"/>
    </row>
    <row r="96" spans="1:42" x14ac:dyDescent="0.2">
      <c r="A96" s="122" t="s">
        <v>101</v>
      </c>
      <c r="B96" s="195">
        <f>-B88</f>
        <v>5000</v>
      </c>
      <c r="C96" s="195">
        <f t="shared" ref="C96:AP96" si="47">-C88</f>
        <v>0</v>
      </c>
      <c r="D96" s="195">
        <f t="shared" si="47"/>
        <v>0</v>
      </c>
      <c r="E96" s="195">
        <f t="shared" si="47"/>
        <v>0</v>
      </c>
      <c r="F96" s="195">
        <f t="shared" si="47"/>
        <v>0</v>
      </c>
      <c r="G96" s="195">
        <f t="shared" si="47"/>
        <v>0</v>
      </c>
      <c r="H96" s="195">
        <f t="shared" si="47"/>
        <v>0</v>
      </c>
      <c r="I96" s="195">
        <f t="shared" si="47"/>
        <v>0</v>
      </c>
      <c r="J96" s="195">
        <f t="shared" si="47"/>
        <v>0</v>
      </c>
      <c r="K96" s="195">
        <f t="shared" si="47"/>
        <v>0</v>
      </c>
      <c r="L96" s="195">
        <f t="shared" si="47"/>
        <v>0</v>
      </c>
      <c r="M96" s="195">
        <f t="shared" si="47"/>
        <v>0</v>
      </c>
      <c r="N96" s="195">
        <f t="shared" si="47"/>
        <v>0</v>
      </c>
      <c r="O96" s="195">
        <f t="shared" si="47"/>
        <v>0</v>
      </c>
      <c r="P96" s="195">
        <f t="shared" si="47"/>
        <v>0</v>
      </c>
      <c r="Q96" s="195">
        <f t="shared" si="47"/>
        <v>0</v>
      </c>
      <c r="R96" s="195">
        <f t="shared" si="47"/>
        <v>0</v>
      </c>
      <c r="S96" s="195">
        <f t="shared" si="47"/>
        <v>0</v>
      </c>
      <c r="T96" s="195">
        <f t="shared" si="47"/>
        <v>0</v>
      </c>
      <c r="U96" s="195">
        <f t="shared" si="47"/>
        <v>0</v>
      </c>
      <c r="V96" s="195">
        <f t="shared" si="47"/>
        <v>0</v>
      </c>
      <c r="W96" s="195">
        <f t="shared" si="47"/>
        <v>0</v>
      </c>
      <c r="X96" s="195">
        <f t="shared" si="47"/>
        <v>0</v>
      </c>
      <c r="Y96" s="195">
        <f t="shared" si="47"/>
        <v>0</v>
      </c>
      <c r="Z96" s="195">
        <f t="shared" si="47"/>
        <v>0</v>
      </c>
      <c r="AA96" s="195">
        <f t="shared" si="47"/>
        <v>0</v>
      </c>
      <c r="AB96" s="195">
        <f t="shared" si="47"/>
        <v>0</v>
      </c>
      <c r="AC96" s="195">
        <f t="shared" si="47"/>
        <v>0</v>
      </c>
      <c r="AD96" s="195">
        <f t="shared" si="47"/>
        <v>0</v>
      </c>
      <c r="AE96" s="195">
        <f t="shared" si="47"/>
        <v>0</v>
      </c>
      <c r="AF96" s="195">
        <f t="shared" si="47"/>
        <v>0</v>
      </c>
      <c r="AG96" s="195">
        <f t="shared" si="47"/>
        <v>0</v>
      </c>
      <c r="AH96" s="195">
        <f t="shared" si="47"/>
        <v>0</v>
      </c>
      <c r="AI96" s="195">
        <f t="shared" si="47"/>
        <v>0</v>
      </c>
      <c r="AJ96" s="195">
        <f t="shared" si="47"/>
        <v>0</v>
      </c>
      <c r="AK96" s="195">
        <f t="shared" si="47"/>
        <v>0</v>
      </c>
      <c r="AL96" s="195">
        <f t="shared" si="47"/>
        <v>0</v>
      </c>
      <c r="AM96" s="195">
        <f t="shared" si="47"/>
        <v>0</v>
      </c>
      <c r="AN96" s="195">
        <f t="shared" si="47"/>
        <v>0</v>
      </c>
      <c r="AO96" s="195">
        <f t="shared" si="47"/>
        <v>0</v>
      </c>
      <c r="AP96" s="195">
        <f t="shared" si="47"/>
        <v>0</v>
      </c>
    </row>
    <row r="97" spans="1:42" x14ac:dyDescent="0.2">
      <c r="A97" s="122" t="s">
        <v>102</v>
      </c>
      <c r="B97" s="201">
        <f>B92</f>
        <v>5000</v>
      </c>
      <c r="C97" s="201">
        <f t="shared" ref="C97:AP97" si="48">C92</f>
        <v>0</v>
      </c>
      <c r="D97" s="201">
        <f t="shared" si="48"/>
        <v>0</v>
      </c>
      <c r="E97" s="201">
        <f t="shared" si="48"/>
        <v>0</v>
      </c>
      <c r="F97" s="201">
        <f t="shared" si="48"/>
        <v>0</v>
      </c>
      <c r="G97" s="201">
        <f t="shared" si="48"/>
        <v>0</v>
      </c>
      <c r="H97" s="201">
        <f t="shared" si="48"/>
        <v>0</v>
      </c>
      <c r="I97" s="201">
        <f t="shared" si="48"/>
        <v>0</v>
      </c>
      <c r="J97" s="201">
        <f t="shared" si="48"/>
        <v>0</v>
      </c>
      <c r="K97" s="201">
        <f t="shared" si="48"/>
        <v>0</v>
      </c>
      <c r="L97" s="201">
        <f t="shared" si="48"/>
        <v>0</v>
      </c>
      <c r="M97" s="201">
        <f t="shared" si="48"/>
        <v>0</v>
      </c>
      <c r="N97" s="201">
        <f t="shared" si="48"/>
        <v>0</v>
      </c>
      <c r="O97" s="201">
        <f t="shared" si="48"/>
        <v>0</v>
      </c>
      <c r="P97" s="201">
        <f t="shared" si="48"/>
        <v>0</v>
      </c>
      <c r="Q97" s="201">
        <f t="shared" si="48"/>
        <v>0</v>
      </c>
      <c r="R97" s="201">
        <f t="shared" si="48"/>
        <v>0</v>
      </c>
      <c r="S97" s="201">
        <f t="shared" si="48"/>
        <v>0</v>
      </c>
      <c r="T97" s="201">
        <f t="shared" si="48"/>
        <v>0</v>
      </c>
      <c r="U97" s="201">
        <f t="shared" si="48"/>
        <v>0</v>
      </c>
      <c r="V97" s="201">
        <f t="shared" si="48"/>
        <v>0</v>
      </c>
      <c r="W97" s="201">
        <f t="shared" si="48"/>
        <v>0</v>
      </c>
      <c r="X97" s="201">
        <f t="shared" si="48"/>
        <v>0</v>
      </c>
      <c r="Y97" s="201">
        <f t="shared" si="48"/>
        <v>0</v>
      </c>
      <c r="Z97" s="201">
        <f t="shared" si="48"/>
        <v>0</v>
      </c>
      <c r="AA97" s="201">
        <f t="shared" si="48"/>
        <v>0</v>
      </c>
      <c r="AB97" s="201">
        <f t="shared" si="48"/>
        <v>0</v>
      </c>
      <c r="AC97" s="201">
        <f t="shared" si="48"/>
        <v>0</v>
      </c>
      <c r="AD97" s="201">
        <f t="shared" si="48"/>
        <v>0</v>
      </c>
      <c r="AE97" s="201">
        <f t="shared" si="48"/>
        <v>0</v>
      </c>
      <c r="AF97" s="201">
        <f t="shared" si="48"/>
        <v>0</v>
      </c>
      <c r="AG97" s="201">
        <f t="shared" si="48"/>
        <v>0</v>
      </c>
      <c r="AH97" s="201">
        <f t="shared" si="48"/>
        <v>0</v>
      </c>
      <c r="AI97" s="201">
        <f t="shared" si="48"/>
        <v>0</v>
      </c>
      <c r="AJ97" s="201">
        <f t="shared" si="48"/>
        <v>0</v>
      </c>
      <c r="AK97" s="201">
        <f t="shared" si="48"/>
        <v>0</v>
      </c>
      <c r="AL97" s="201">
        <f t="shared" si="48"/>
        <v>0</v>
      </c>
      <c r="AM97" s="201">
        <f t="shared" si="48"/>
        <v>0</v>
      </c>
      <c r="AN97" s="201">
        <f t="shared" si="48"/>
        <v>0</v>
      </c>
      <c r="AO97" s="201">
        <f t="shared" si="48"/>
        <v>0</v>
      </c>
      <c r="AP97" s="201">
        <f t="shared" si="48"/>
        <v>0</v>
      </c>
    </row>
    <row r="98" spans="1:42" x14ac:dyDescent="0.2">
      <c r="A98" s="289" t="s">
        <v>14</v>
      </c>
      <c r="B98" s="209">
        <f>SUM(B96:B97)</f>
        <v>10000</v>
      </c>
      <c r="C98" s="209">
        <f t="shared" ref="C98:AP98" si="49">SUM(C96:C97)</f>
        <v>0</v>
      </c>
      <c r="D98" s="209">
        <f t="shared" si="49"/>
        <v>0</v>
      </c>
      <c r="E98" s="209">
        <f t="shared" si="49"/>
        <v>0</v>
      </c>
      <c r="F98" s="209">
        <f t="shared" si="49"/>
        <v>0</v>
      </c>
      <c r="G98" s="209">
        <f t="shared" si="49"/>
        <v>0</v>
      </c>
      <c r="H98" s="209">
        <f t="shared" si="49"/>
        <v>0</v>
      </c>
      <c r="I98" s="209">
        <f t="shared" si="49"/>
        <v>0</v>
      </c>
      <c r="J98" s="209">
        <f t="shared" si="49"/>
        <v>0</v>
      </c>
      <c r="K98" s="209">
        <f t="shared" si="49"/>
        <v>0</v>
      </c>
      <c r="L98" s="209">
        <f t="shared" si="49"/>
        <v>0</v>
      </c>
      <c r="M98" s="209">
        <f t="shared" si="49"/>
        <v>0</v>
      </c>
      <c r="N98" s="209">
        <f t="shared" si="49"/>
        <v>0</v>
      </c>
      <c r="O98" s="209">
        <f t="shared" si="49"/>
        <v>0</v>
      </c>
      <c r="P98" s="209">
        <f t="shared" si="49"/>
        <v>0</v>
      </c>
      <c r="Q98" s="209">
        <f t="shared" si="49"/>
        <v>0</v>
      </c>
      <c r="R98" s="209">
        <f t="shared" si="49"/>
        <v>0</v>
      </c>
      <c r="S98" s="209">
        <f t="shared" si="49"/>
        <v>0</v>
      </c>
      <c r="T98" s="209">
        <f t="shared" si="49"/>
        <v>0</v>
      </c>
      <c r="U98" s="209">
        <f t="shared" si="49"/>
        <v>0</v>
      </c>
      <c r="V98" s="209">
        <f t="shared" si="49"/>
        <v>0</v>
      </c>
      <c r="W98" s="209">
        <f t="shared" si="49"/>
        <v>0</v>
      </c>
      <c r="X98" s="209">
        <f t="shared" si="49"/>
        <v>0</v>
      </c>
      <c r="Y98" s="209">
        <f t="shared" si="49"/>
        <v>0</v>
      </c>
      <c r="Z98" s="209">
        <f t="shared" si="49"/>
        <v>0</v>
      </c>
      <c r="AA98" s="209">
        <f t="shared" si="49"/>
        <v>0</v>
      </c>
      <c r="AB98" s="209">
        <f t="shared" si="49"/>
        <v>0</v>
      </c>
      <c r="AC98" s="209">
        <f t="shared" si="49"/>
        <v>0</v>
      </c>
      <c r="AD98" s="209">
        <f t="shared" si="49"/>
        <v>0</v>
      </c>
      <c r="AE98" s="209">
        <f t="shared" si="49"/>
        <v>0</v>
      </c>
      <c r="AF98" s="209">
        <f t="shared" si="49"/>
        <v>0</v>
      </c>
      <c r="AG98" s="209">
        <f t="shared" si="49"/>
        <v>0</v>
      </c>
      <c r="AH98" s="209">
        <f t="shared" si="49"/>
        <v>0</v>
      </c>
      <c r="AI98" s="209">
        <f t="shared" si="49"/>
        <v>0</v>
      </c>
      <c r="AJ98" s="209">
        <f t="shared" si="49"/>
        <v>0</v>
      </c>
      <c r="AK98" s="209">
        <f t="shared" si="49"/>
        <v>0</v>
      </c>
      <c r="AL98" s="209">
        <f t="shared" si="49"/>
        <v>0</v>
      </c>
      <c r="AM98" s="209">
        <f t="shared" si="49"/>
        <v>0</v>
      </c>
      <c r="AN98" s="209">
        <f t="shared" si="49"/>
        <v>0</v>
      </c>
      <c r="AO98" s="209">
        <f t="shared" si="49"/>
        <v>0</v>
      </c>
      <c r="AP98" s="209">
        <f t="shared" si="49"/>
        <v>0</v>
      </c>
    </row>
    <row r="99" spans="1:42" s="127" customFormat="1" x14ac:dyDescent="0.2">
      <c r="A99" s="122"/>
    </row>
    <row r="100" spans="1:42" x14ac:dyDescent="0.2">
      <c r="A100" s="122" t="s">
        <v>257</v>
      </c>
      <c r="B100" s="149">
        <f>ROUND(IF(ISERROR(IRR($B98:B$98)*100),0,IRR($B98:B$98*100)),4)</f>
        <v>0</v>
      </c>
      <c r="C100" s="149">
        <f>ROUND(IF(ISERROR(IRR($B98:C$98)),0,IRR($B98:C$98)*100),4)</f>
        <v>0</v>
      </c>
      <c r="D100" s="149">
        <f>ROUND(IF(ISERROR(IRR($B98:D$98)),0,IRR($B98:D$98)*100),4)</f>
        <v>0</v>
      </c>
      <c r="E100" s="149">
        <f>ROUND(IF(ISERROR(IRR($B98:E$98)),0,IRR($B98:E$98)*100),4)</f>
        <v>0</v>
      </c>
      <c r="F100" s="149">
        <f>ROUND(IF(ISERROR(IRR($B98:F$98)),0,IRR($B98:F$98)*100),4)</f>
        <v>0</v>
      </c>
      <c r="G100" s="149">
        <f>ROUND(IF(ISERROR(IRR($B98:G$98)),0,IRR($B98:G$98)*100),4)</f>
        <v>0</v>
      </c>
      <c r="H100" s="149">
        <f>ROUND(IF(ISERROR(IRR($B98:H$98)),0,IRR($B98:H$98)*100),4)</f>
        <v>0</v>
      </c>
      <c r="I100" s="149">
        <f>ROUND(IF(ISERROR(IRR($B98:I$98)),0,IRR($B98:I$98)*100),4)</f>
        <v>0</v>
      </c>
      <c r="J100" s="149">
        <f>ROUND(IF(ISERROR(IRR($B98:J$98)),0,IRR($B98:J$98)*100),4)</f>
        <v>0</v>
      </c>
      <c r="K100" s="149">
        <f>ROUND(IF(ISERROR(IRR($B98:K$98)),0,IRR($B98:K$98)*100),4)</f>
        <v>0</v>
      </c>
      <c r="L100" s="149">
        <f>ROUND(IF(ISERROR(IRR($B98:L$98)),0,IRR($B98:L$98)*100),4)</f>
        <v>0</v>
      </c>
      <c r="M100" s="149">
        <f>ROUND(IF(ISERROR(IRR($B98:M$98)),0,IRR($B98:M$98)*100),4)</f>
        <v>0</v>
      </c>
      <c r="N100" s="149">
        <f>ROUND(IF(ISERROR(IRR($B98:N$98)),0,IRR($B98:N$98)*100),4)</f>
        <v>0</v>
      </c>
      <c r="O100" s="149">
        <f>ROUND(IF(ISERROR(IRR($B98:O$98)),0,IRR($B98:O$98)*100),4)</f>
        <v>0</v>
      </c>
      <c r="P100" s="149">
        <f>ROUND(IF(ISERROR(IRR($B98:P$98)),0,IRR($B98:P$98)*100),4)</f>
        <v>0</v>
      </c>
      <c r="Q100" s="149">
        <f>ROUND(IF(ISERROR(IRR($B98:Q$98)),0,IRR($B98:Q$98)*100),4)</f>
        <v>0</v>
      </c>
      <c r="R100" s="149">
        <f>ROUND(IF(ISERROR(IRR($B98:R$98)),0,IRR($B98:R$98)*100),4)</f>
        <v>0</v>
      </c>
      <c r="S100" s="149">
        <f>ROUND(IF(ISERROR(IRR($B98:S$98)),0,IRR($B98:S$98)*100),4)</f>
        <v>0</v>
      </c>
      <c r="T100" s="149">
        <f>ROUND(IF(ISERROR(IRR($B98:T$98)),0,IRR($B98:T$98)*100),4)</f>
        <v>0</v>
      </c>
      <c r="U100" s="149">
        <f>ROUND(IF(ISERROR(IRR($B98:U$98)),0,IRR($B98:U$98)*100),4)</f>
        <v>0</v>
      </c>
      <c r="V100" s="149">
        <f>ROUND(IF(ISERROR(IRR($B98:V$98)),0,IRR($B98:V$98)*100),4)</f>
        <v>0</v>
      </c>
      <c r="W100" s="149">
        <f>ROUND(IF(ISERROR(IRR($B98:W$98)),0,IRR($B98:W$98)*100),4)</f>
        <v>0</v>
      </c>
      <c r="X100" s="149">
        <f>ROUND(IF(ISERROR(IRR($B98:X$98)),0,IRR($B98:X$98)*100),4)</f>
        <v>0</v>
      </c>
      <c r="Y100" s="149">
        <f>ROUND(IF(ISERROR(IRR($B98:Y$98)),0,IRR($B98:Y$98)*100),4)</f>
        <v>0</v>
      </c>
      <c r="Z100" s="149">
        <f>ROUND(IF(ISERROR(IRR($B98:Z$98)),0,IRR($B98:Z$98)*100),4)</f>
        <v>0</v>
      </c>
      <c r="AA100" s="149">
        <f>ROUND(IF(ISERROR(IRR($B98:AA$98)),0,IRR($B98:AA$98)*100),4)</f>
        <v>0</v>
      </c>
      <c r="AB100" s="149">
        <f>ROUND(IF(ISERROR(IRR($B98:AB$98)),0,IRR($B98:AB$98)*100),4)</f>
        <v>0</v>
      </c>
      <c r="AC100" s="149">
        <f>ROUND(IF(ISERROR(IRR($B98:AC$98)),0,IRR($B98:AC$98)*100),4)</f>
        <v>0</v>
      </c>
      <c r="AD100" s="149">
        <f>ROUND(IF(ISERROR(IRR($B98:AD$98)),0,IRR($B98:AD$98)*100),4)</f>
        <v>0</v>
      </c>
      <c r="AE100" s="149">
        <f>ROUND(IF(ISERROR(IRR($B98:AE$98)),0,IRR($B98:AE$98)*100),4)</f>
        <v>0</v>
      </c>
      <c r="AF100" s="149">
        <f>ROUND(IF(ISERROR(IRR($B98:AF$98)),0,IRR($B98:AF$98)*100),4)</f>
        <v>0</v>
      </c>
      <c r="AG100" s="149">
        <f>ROUND(IF(ISERROR(IRR($B98:AG$98)),0,IRR($B98:AG$98)*100),4)</f>
        <v>0</v>
      </c>
      <c r="AH100" s="149">
        <f>ROUND(IF(ISERROR(IRR($B98:AH$98)),0,IRR($B98:AH$98)*100),4)</f>
        <v>0</v>
      </c>
      <c r="AI100" s="149">
        <f>ROUND(IF(ISERROR(IRR($B98:AI$98)),0,IRR($B98:AI$98)*100),4)</f>
        <v>0</v>
      </c>
      <c r="AJ100" s="149">
        <f>ROUND(IF(ISERROR(IRR($B98:AJ$98)),0,IRR($B98:AJ$98)*100),4)</f>
        <v>0</v>
      </c>
      <c r="AK100" s="149">
        <f>ROUND(IF(ISERROR(IRR($B98:AK$98)),0,IRR($B98:AK$98)*100),4)</f>
        <v>0</v>
      </c>
      <c r="AL100" s="149">
        <f>ROUND(IF(ISERROR(IRR($B98:AL$98)),0,IRR($B98:AL$98)*100),4)</f>
        <v>0</v>
      </c>
      <c r="AM100" s="149">
        <f>ROUND(IF(ISERROR(IRR($B98:AM$98)),0,IRR($B98:AM$98)*100),4)</f>
        <v>0</v>
      </c>
      <c r="AN100" s="149">
        <f>ROUND(IF(ISERROR(IRR($B98:AN$98)),0,IRR($B98:AN$98)*100),4)</f>
        <v>0</v>
      </c>
      <c r="AO100" s="149">
        <f>ROUND(IF(ISERROR(IRR($B98:AO$98)),0,IRR($B98:AO$98)*100),4)</f>
        <v>0</v>
      </c>
      <c r="AP100" s="149">
        <f>ROUND(IF(ISERROR(IRR($B98:AP$98)),0,IRR($B98:AP$98)*100),4)</f>
        <v>0</v>
      </c>
    </row>
    <row r="101" spans="1:42" s="127" customFormat="1" x14ac:dyDescent="0.2">
      <c r="A101" s="24"/>
      <c r="G101" s="210"/>
      <c r="H101" s="210"/>
      <c r="I101" s="210"/>
      <c r="J101" s="210"/>
      <c r="K101" s="210"/>
      <c r="L101" s="210"/>
      <c r="M101" s="210"/>
      <c r="N101" s="210"/>
      <c r="O101" s="210"/>
      <c r="P101" s="210"/>
      <c r="Q101" s="210"/>
      <c r="R101" s="210"/>
      <c r="S101" s="210"/>
      <c r="T101" s="210"/>
      <c r="U101" s="210"/>
      <c r="V101" s="210"/>
      <c r="W101" s="210"/>
      <c r="X101" s="210"/>
      <c r="Y101" s="210"/>
      <c r="Z101" s="210"/>
      <c r="AA101" s="210"/>
      <c r="AB101" s="210"/>
      <c r="AC101" s="210"/>
      <c r="AD101" s="210"/>
      <c r="AE101" s="210"/>
      <c r="AF101" s="210"/>
      <c r="AG101" s="210"/>
      <c r="AH101" s="210"/>
      <c r="AI101" s="210"/>
      <c r="AJ101" s="210"/>
      <c r="AK101" s="210"/>
      <c r="AL101" s="210"/>
      <c r="AM101" s="210"/>
      <c r="AN101" s="210"/>
      <c r="AO101" s="210"/>
      <c r="AP101" s="210"/>
    </row>
    <row r="102" spans="1:42" s="127" customFormat="1" x14ac:dyDescent="0.2">
      <c r="A102" s="30" t="s">
        <v>103</v>
      </c>
      <c r="G102" s="210"/>
      <c r="H102" s="210"/>
      <c r="I102" s="210"/>
      <c r="J102" s="210"/>
      <c r="K102" s="210"/>
      <c r="L102" s="210"/>
      <c r="M102" s="210"/>
      <c r="N102" s="210"/>
      <c r="O102" s="210"/>
      <c r="P102" s="210"/>
      <c r="Q102" s="210"/>
      <c r="R102" s="210"/>
      <c r="S102" s="210"/>
      <c r="T102" s="210"/>
      <c r="U102" s="210"/>
      <c r="V102" s="210"/>
      <c r="W102" s="210"/>
      <c r="X102" s="210"/>
      <c r="Y102" s="210"/>
      <c r="Z102" s="210"/>
      <c r="AA102" s="210"/>
      <c r="AB102" s="210"/>
      <c r="AC102" s="210"/>
      <c r="AD102" s="210"/>
      <c r="AE102" s="210"/>
      <c r="AF102" s="210"/>
      <c r="AG102" s="210"/>
      <c r="AH102" s="210"/>
      <c r="AI102" s="210"/>
      <c r="AJ102" s="210"/>
      <c r="AK102" s="210"/>
      <c r="AL102" s="210"/>
      <c r="AM102" s="210"/>
      <c r="AN102" s="210"/>
      <c r="AO102" s="210"/>
      <c r="AP102" s="210"/>
    </row>
    <row r="103" spans="1:42" s="211" customFormat="1" x14ac:dyDescent="0.2">
      <c r="A103" s="123" t="s">
        <v>104</v>
      </c>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c r="AH103" s="128"/>
      <c r="AI103" s="128"/>
      <c r="AJ103" s="128"/>
      <c r="AK103" s="128"/>
      <c r="AL103" s="128"/>
      <c r="AM103" s="128"/>
      <c r="AN103" s="128"/>
      <c r="AO103" s="128"/>
      <c r="AP103" s="128"/>
    </row>
    <row r="104" spans="1:42" x14ac:dyDescent="0.2">
      <c r="A104" s="124" t="s">
        <v>101</v>
      </c>
      <c r="B104" s="195">
        <f t="shared" ref="B104:AP104" si="50">B96</f>
        <v>5000</v>
      </c>
      <c r="C104" s="195">
        <f t="shared" si="50"/>
        <v>0</v>
      </c>
      <c r="D104" s="195">
        <f t="shared" si="50"/>
        <v>0</v>
      </c>
      <c r="E104" s="195">
        <f t="shared" si="50"/>
        <v>0</v>
      </c>
      <c r="F104" s="195">
        <f t="shared" si="50"/>
        <v>0</v>
      </c>
      <c r="G104" s="195">
        <f t="shared" si="50"/>
        <v>0</v>
      </c>
      <c r="H104" s="195">
        <f t="shared" si="50"/>
        <v>0</v>
      </c>
      <c r="I104" s="195">
        <f t="shared" si="50"/>
        <v>0</v>
      </c>
      <c r="J104" s="195">
        <f t="shared" si="50"/>
        <v>0</v>
      </c>
      <c r="K104" s="195">
        <f t="shared" si="50"/>
        <v>0</v>
      </c>
      <c r="L104" s="195">
        <f t="shared" si="50"/>
        <v>0</v>
      </c>
      <c r="M104" s="195">
        <f t="shared" si="50"/>
        <v>0</v>
      </c>
      <c r="N104" s="195">
        <f t="shared" si="50"/>
        <v>0</v>
      </c>
      <c r="O104" s="195">
        <f t="shared" si="50"/>
        <v>0</v>
      </c>
      <c r="P104" s="195">
        <f t="shared" si="50"/>
        <v>0</v>
      </c>
      <c r="Q104" s="195">
        <f t="shared" si="50"/>
        <v>0</v>
      </c>
      <c r="R104" s="195">
        <f t="shared" si="50"/>
        <v>0</v>
      </c>
      <c r="S104" s="195">
        <f t="shared" si="50"/>
        <v>0</v>
      </c>
      <c r="T104" s="195">
        <f t="shared" si="50"/>
        <v>0</v>
      </c>
      <c r="U104" s="195">
        <f t="shared" si="50"/>
        <v>0</v>
      </c>
      <c r="V104" s="195">
        <f t="shared" si="50"/>
        <v>0</v>
      </c>
      <c r="W104" s="195">
        <f t="shared" si="50"/>
        <v>0</v>
      </c>
      <c r="X104" s="195">
        <f t="shared" si="50"/>
        <v>0</v>
      </c>
      <c r="Y104" s="195">
        <f t="shared" si="50"/>
        <v>0</v>
      </c>
      <c r="Z104" s="195">
        <f t="shared" si="50"/>
        <v>0</v>
      </c>
      <c r="AA104" s="195">
        <f t="shared" si="50"/>
        <v>0</v>
      </c>
      <c r="AB104" s="195">
        <f t="shared" si="50"/>
        <v>0</v>
      </c>
      <c r="AC104" s="195">
        <f t="shared" si="50"/>
        <v>0</v>
      </c>
      <c r="AD104" s="195">
        <f t="shared" si="50"/>
        <v>0</v>
      </c>
      <c r="AE104" s="195">
        <f t="shared" si="50"/>
        <v>0</v>
      </c>
      <c r="AF104" s="195">
        <f t="shared" si="50"/>
        <v>0</v>
      </c>
      <c r="AG104" s="195">
        <f t="shared" si="50"/>
        <v>0</v>
      </c>
      <c r="AH104" s="195">
        <f t="shared" si="50"/>
        <v>0</v>
      </c>
      <c r="AI104" s="195">
        <f t="shared" si="50"/>
        <v>0</v>
      </c>
      <c r="AJ104" s="195">
        <f t="shared" si="50"/>
        <v>0</v>
      </c>
      <c r="AK104" s="195">
        <f t="shared" si="50"/>
        <v>0</v>
      </c>
      <c r="AL104" s="195">
        <f t="shared" si="50"/>
        <v>0</v>
      </c>
      <c r="AM104" s="195">
        <f t="shared" si="50"/>
        <v>0</v>
      </c>
      <c r="AN104" s="195">
        <f t="shared" si="50"/>
        <v>0</v>
      </c>
      <c r="AO104" s="195">
        <f t="shared" si="50"/>
        <v>0</v>
      </c>
      <c r="AP104" s="195">
        <f t="shared" si="50"/>
        <v>0</v>
      </c>
    </row>
    <row r="105" spans="1:42" x14ac:dyDescent="0.2">
      <c r="A105" s="124" t="s">
        <v>102</v>
      </c>
      <c r="B105" s="201">
        <f t="shared" ref="B105:AP105" si="51">B97</f>
        <v>5000</v>
      </c>
      <c r="C105" s="201">
        <f t="shared" si="51"/>
        <v>0</v>
      </c>
      <c r="D105" s="201">
        <f t="shared" si="51"/>
        <v>0</v>
      </c>
      <c r="E105" s="201">
        <f t="shared" si="51"/>
        <v>0</v>
      </c>
      <c r="F105" s="201">
        <f t="shared" si="51"/>
        <v>0</v>
      </c>
      <c r="G105" s="201">
        <f t="shared" si="51"/>
        <v>0</v>
      </c>
      <c r="H105" s="201">
        <f t="shared" si="51"/>
        <v>0</v>
      </c>
      <c r="I105" s="201">
        <f t="shared" si="51"/>
        <v>0</v>
      </c>
      <c r="J105" s="201">
        <f t="shared" si="51"/>
        <v>0</v>
      </c>
      <c r="K105" s="201">
        <f t="shared" si="51"/>
        <v>0</v>
      </c>
      <c r="L105" s="201">
        <f t="shared" si="51"/>
        <v>0</v>
      </c>
      <c r="M105" s="201">
        <f t="shared" si="51"/>
        <v>0</v>
      </c>
      <c r="N105" s="201">
        <f t="shared" si="51"/>
        <v>0</v>
      </c>
      <c r="O105" s="201">
        <f t="shared" si="51"/>
        <v>0</v>
      </c>
      <c r="P105" s="201">
        <f t="shared" si="51"/>
        <v>0</v>
      </c>
      <c r="Q105" s="201">
        <f t="shared" si="51"/>
        <v>0</v>
      </c>
      <c r="R105" s="201">
        <f t="shared" si="51"/>
        <v>0</v>
      </c>
      <c r="S105" s="201">
        <f t="shared" si="51"/>
        <v>0</v>
      </c>
      <c r="T105" s="201">
        <f t="shared" si="51"/>
        <v>0</v>
      </c>
      <c r="U105" s="201">
        <f t="shared" si="51"/>
        <v>0</v>
      </c>
      <c r="V105" s="201">
        <f t="shared" si="51"/>
        <v>0</v>
      </c>
      <c r="W105" s="201">
        <f t="shared" si="51"/>
        <v>0</v>
      </c>
      <c r="X105" s="201">
        <f t="shared" si="51"/>
        <v>0</v>
      </c>
      <c r="Y105" s="201">
        <f t="shared" si="51"/>
        <v>0</v>
      </c>
      <c r="Z105" s="201">
        <f t="shared" si="51"/>
        <v>0</v>
      </c>
      <c r="AA105" s="201">
        <f t="shared" si="51"/>
        <v>0</v>
      </c>
      <c r="AB105" s="201">
        <f t="shared" si="51"/>
        <v>0</v>
      </c>
      <c r="AC105" s="201">
        <f t="shared" si="51"/>
        <v>0</v>
      </c>
      <c r="AD105" s="201">
        <f t="shared" si="51"/>
        <v>0</v>
      </c>
      <c r="AE105" s="201">
        <f t="shared" si="51"/>
        <v>0</v>
      </c>
      <c r="AF105" s="201">
        <f t="shared" si="51"/>
        <v>0</v>
      </c>
      <c r="AG105" s="201">
        <f t="shared" si="51"/>
        <v>0</v>
      </c>
      <c r="AH105" s="201">
        <f t="shared" si="51"/>
        <v>0</v>
      </c>
      <c r="AI105" s="201">
        <f t="shared" si="51"/>
        <v>0</v>
      </c>
      <c r="AJ105" s="201">
        <f t="shared" si="51"/>
        <v>0</v>
      </c>
      <c r="AK105" s="201">
        <f t="shared" si="51"/>
        <v>0</v>
      </c>
      <c r="AL105" s="201">
        <f t="shared" si="51"/>
        <v>0</v>
      </c>
      <c r="AM105" s="201">
        <f t="shared" si="51"/>
        <v>0</v>
      </c>
      <c r="AN105" s="201">
        <f t="shared" si="51"/>
        <v>0</v>
      </c>
      <c r="AO105" s="201">
        <f t="shared" si="51"/>
        <v>0</v>
      </c>
      <c r="AP105" s="201">
        <f t="shared" si="51"/>
        <v>0</v>
      </c>
    </row>
    <row r="106" spans="1:42" x14ac:dyDescent="0.2">
      <c r="A106" s="124" t="s">
        <v>105</v>
      </c>
      <c r="B106" s="200">
        <f>SUM(B104:B105)</f>
        <v>10000</v>
      </c>
      <c r="C106" s="200">
        <f t="shared" ref="C106:AP106" si="52">SUM(C104:C105)</f>
        <v>0</v>
      </c>
      <c r="D106" s="200">
        <f t="shared" si="52"/>
        <v>0</v>
      </c>
      <c r="E106" s="200">
        <f t="shared" si="52"/>
        <v>0</v>
      </c>
      <c r="F106" s="200">
        <f t="shared" si="52"/>
        <v>0</v>
      </c>
      <c r="G106" s="200">
        <f t="shared" si="52"/>
        <v>0</v>
      </c>
      <c r="H106" s="200">
        <f t="shared" si="52"/>
        <v>0</v>
      </c>
      <c r="I106" s="200">
        <f t="shared" si="52"/>
        <v>0</v>
      </c>
      <c r="J106" s="200">
        <f t="shared" si="52"/>
        <v>0</v>
      </c>
      <c r="K106" s="200">
        <f t="shared" si="52"/>
        <v>0</v>
      </c>
      <c r="L106" s="200">
        <f t="shared" si="52"/>
        <v>0</v>
      </c>
      <c r="M106" s="200">
        <f t="shared" si="52"/>
        <v>0</v>
      </c>
      <c r="N106" s="200">
        <f t="shared" si="52"/>
        <v>0</v>
      </c>
      <c r="O106" s="200">
        <f t="shared" si="52"/>
        <v>0</v>
      </c>
      <c r="P106" s="200">
        <f t="shared" si="52"/>
        <v>0</v>
      </c>
      <c r="Q106" s="200">
        <f t="shared" si="52"/>
        <v>0</v>
      </c>
      <c r="R106" s="200">
        <f t="shared" si="52"/>
        <v>0</v>
      </c>
      <c r="S106" s="200">
        <f t="shared" si="52"/>
        <v>0</v>
      </c>
      <c r="T106" s="200">
        <f t="shared" si="52"/>
        <v>0</v>
      </c>
      <c r="U106" s="200">
        <f t="shared" si="52"/>
        <v>0</v>
      </c>
      <c r="V106" s="200">
        <f t="shared" si="52"/>
        <v>0</v>
      </c>
      <c r="W106" s="200">
        <f t="shared" si="52"/>
        <v>0</v>
      </c>
      <c r="X106" s="200">
        <f t="shared" si="52"/>
        <v>0</v>
      </c>
      <c r="Y106" s="200">
        <f t="shared" si="52"/>
        <v>0</v>
      </c>
      <c r="Z106" s="200">
        <f t="shared" si="52"/>
        <v>0</v>
      </c>
      <c r="AA106" s="200">
        <f t="shared" si="52"/>
        <v>0</v>
      </c>
      <c r="AB106" s="200">
        <f t="shared" si="52"/>
        <v>0</v>
      </c>
      <c r="AC106" s="200">
        <f t="shared" si="52"/>
        <v>0</v>
      </c>
      <c r="AD106" s="200">
        <f t="shared" si="52"/>
        <v>0</v>
      </c>
      <c r="AE106" s="200">
        <f t="shared" si="52"/>
        <v>0</v>
      </c>
      <c r="AF106" s="200">
        <f t="shared" si="52"/>
        <v>0</v>
      </c>
      <c r="AG106" s="200">
        <f t="shared" si="52"/>
        <v>0</v>
      </c>
      <c r="AH106" s="200">
        <f t="shared" si="52"/>
        <v>0</v>
      </c>
      <c r="AI106" s="200">
        <f t="shared" si="52"/>
        <v>0</v>
      </c>
      <c r="AJ106" s="200">
        <f t="shared" si="52"/>
        <v>0</v>
      </c>
      <c r="AK106" s="200">
        <f t="shared" si="52"/>
        <v>0</v>
      </c>
      <c r="AL106" s="200">
        <f t="shared" si="52"/>
        <v>0</v>
      </c>
      <c r="AM106" s="200">
        <f t="shared" si="52"/>
        <v>0</v>
      </c>
      <c r="AN106" s="200">
        <f t="shared" si="52"/>
        <v>0</v>
      </c>
      <c r="AO106" s="200">
        <f t="shared" si="52"/>
        <v>0</v>
      </c>
      <c r="AP106" s="200">
        <f t="shared" si="52"/>
        <v>0</v>
      </c>
    </row>
    <row r="107" spans="1:42" s="127" customFormat="1" x14ac:dyDescent="0.2">
      <c r="A107" s="122" t="s">
        <v>2</v>
      </c>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D107" s="210"/>
      <c r="AE107" s="210"/>
      <c r="AF107" s="210"/>
      <c r="AG107" s="210"/>
      <c r="AH107" s="210"/>
      <c r="AI107" s="210"/>
      <c r="AJ107" s="210"/>
      <c r="AK107" s="210"/>
      <c r="AL107" s="210"/>
      <c r="AM107" s="210"/>
      <c r="AN107" s="210"/>
      <c r="AO107" s="210"/>
      <c r="AP107" s="210"/>
    </row>
    <row r="108" spans="1:42" x14ac:dyDescent="0.2">
      <c r="A108" s="124" t="s">
        <v>5</v>
      </c>
      <c r="B108" s="200"/>
      <c r="C108" s="200">
        <f>I228+K228</f>
        <v>0</v>
      </c>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c r="AA108" s="200"/>
      <c r="AB108" s="200"/>
      <c r="AC108" s="200"/>
      <c r="AD108" s="200"/>
      <c r="AE108" s="200"/>
      <c r="AF108" s="200"/>
      <c r="AG108" s="200"/>
      <c r="AH108" s="200"/>
      <c r="AI108" s="200"/>
      <c r="AJ108" s="200"/>
      <c r="AK108" s="200"/>
      <c r="AL108" s="200"/>
      <c r="AM108" s="200"/>
      <c r="AN108" s="200"/>
      <c r="AO108" s="200"/>
      <c r="AP108" s="200"/>
    </row>
    <row r="109" spans="1:42" x14ac:dyDescent="0.2">
      <c r="A109" s="124" t="s">
        <v>4</v>
      </c>
      <c r="B109" s="201"/>
      <c r="C109" s="201">
        <f>I361+K361</f>
        <v>0</v>
      </c>
      <c r="D109" s="201"/>
      <c r="E109" s="201"/>
      <c r="F109" s="201"/>
      <c r="G109" s="201"/>
      <c r="H109" s="201"/>
      <c r="I109" s="201"/>
      <c r="J109" s="201"/>
      <c r="K109" s="201"/>
      <c r="L109" s="201"/>
      <c r="M109" s="201"/>
      <c r="N109" s="201"/>
      <c r="O109" s="201"/>
      <c r="P109" s="201"/>
      <c r="Q109" s="201"/>
      <c r="R109" s="201"/>
      <c r="S109" s="201"/>
      <c r="T109" s="201"/>
      <c r="U109" s="201"/>
      <c r="V109" s="201"/>
      <c r="W109" s="201"/>
      <c r="X109" s="201"/>
      <c r="Y109" s="201"/>
      <c r="Z109" s="201"/>
      <c r="AA109" s="201"/>
      <c r="AB109" s="201"/>
      <c r="AC109" s="201"/>
      <c r="AD109" s="201"/>
      <c r="AE109" s="201"/>
      <c r="AF109" s="201"/>
      <c r="AG109" s="201"/>
      <c r="AH109" s="201"/>
      <c r="AI109" s="201"/>
      <c r="AJ109" s="201"/>
      <c r="AK109" s="201"/>
      <c r="AL109" s="201"/>
      <c r="AM109" s="201"/>
      <c r="AN109" s="201"/>
      <c r="AO109" s="201"/>
      <c r="AP109" s="201"/>
    </row>
    <row r="110" spans="1:42" x14ac:dyDescent="0.2">
      <c r="A110" s="124" t="s">
        <v>14</v>
      </c>
      <c r="B110" s="200"/>
      <c r="C110" s="200">
        <f>SUM(C108:C109)</f>
        <v>0</v>
      </c>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c r="AA110" s="200"/>
      <c r="AB110" s="200"/>
      <c r="AC110" s="200"/>
      <c r="AD110" s="200"/>
      <c r="AE110" s="200"/>
      <c r="AF110" s="200"/>
      <c r="AG110" s="200"/>
      <c r="AH110" s="200"/>
      <c r="AI110" s="200"/>
      <c r="AJ110" s="200"/>
      <c r="AK110" s="200"/>
      <c r="AL110" s="200"/>
      <c r="AM110" s="200"/>
      <c r="AN110" s="200"/>
      <c r="AO110" s="200"/>
      <c r="AP110" s="200"/>
    </row>
    <row r="111" spans="1:42" s="127" customFormat="1" x14ac:dyDescent="0.2">
      <c r="A111" s="122" t="s">
        <v>6</v>
      </c>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D111" s="210"/>
      <c r="AE111" s="210"/>
      <c r="AF111" s="210"/>
      <c r="AG111" s="210"/>
      <c r="AH111" s="210"/>
      <c r="AI111" s="210"/>
      <c r="AJ111" s="210"/>
      <c r="AK111" s="210"/>
      <c r="AL111" s="210"/>
      <c r="AM111" s="210"/>
      <c r="AN111" s="210"/>
      <c r="AO111" s="210"/>
      <c r="AP111" s="210"/>
    </row>
    <row r="112" spans="1:42" x14ac:dyDescent="0.2">
      <c r="A112" s="124" t="s">
        <v>5</v>
      </c>
      <c r="B112" s="200">
        <f>B492</f>
        <v>0</v>
      </c>
      <c r="C112" s="200">
        <f t="shared" ref="C112:AO112" si="53">C492</f>
        <v>0</v>
      </c>
      <c r="D112" s="200">
        <f t="shared" si="53"/>
        <v>0</v>
      </c>
      <c r="E112" s="200">
        <f t="shared" si="53"/>
        <v>0</v>
      </c>
      <c r="F112" s="200">
        <f t="shared" si="53"/>
        <v>0</v>
      </c>
      <c r="G112" s="200">
        <f t="shared" si="53"/>
        <v>0</v>
      </c>
      <c r="H112" s="200">
        <f t="shared" si="53"/>
        <v>0</v>
      </c>
      <c r="I112" s="200">
        <f t="shared" si="53"/>
        <v>0</v>
      </c>
      <c r="J112" s="200">
        <f t="shared" si="53"/>
        <v>0</v>
      </c>
      <c r="K112" s="200">
        <f t="shared" si="53"/>
        <v>0</v>
      </c>
      <c r="L112" s="200">
        <f t="shared" si="53"/>
        <v>0</v>
      </c>
      <c r="M112" s="200">
        <f t="shared" si="53"/>
        <v>0</v>
      </c>
      <c r="N112" s="200">
        <f t="shared" si="53"/>
        <v>0</v>
      </c>
      <c r="O112" s="200">
        <f t="shared" si="53"/>
        <v>0</v>
      </c>
      <c r="P112" s="200">
        <f t="shared" si="53"/>
        <v>0</v>
      </c>
      <c r="Q112" s="200">
        <f t="shared" si="53"/>
        <v>0</v>
      </c>
      <c r="R112" s="200">
        <f t="shared" si="53"/>
        <v>0</v>
      </c>
      <c r="S112" s="200">
        <f t="shared" si="53"/>
        <v>0</v>
      </c>
      <c r="T112" s="200">
        <f t="shared" si="53"/>
        <v>0</v>
      </c>
      <c r="U112" s="200">
        <f t="shared" si="53"/>
        <v>0</v>
      </c>
      <c r="V112" s="200">
        <f t="shared" si="53"/>
        <v>0</v>
      </c>
      <c r="W112" s="200">
        <f t="shared" si="53"/>
        <v>0</v>
      </c>
      <c r="X112" s="200">
        <f t="shared" si="53"/>
        <v>0</v>
      </c>
      <c r="Y112" s="200">
        <f t="shared" si="53"/>
        <v>0</v>
      </c>
      <c r="Z112" s="200">
        <f t="shared" si="53"/>
        <v>0</v>
      </c>
      <c r="AA112" s="200">
        <f t="shared" si="53"/>
        <v>0</v>
      </c>
      <c r="AB112" s="200">
        <f t="shared" si="53"/>
        <v>0</v>
      </c>
      <c r="AC112" s="200">
        <f t="shared" si="53"/>
        <v>0</v>
      </c>
      <c r="AD112" s="200">
        <f t="shared" si="53"/>
        <v>0</v>
      </c>
      <c r="AE112" s="200">
        <f t="shared" si="53"/>
        <v>0</v>
      </c>
      <c r="AF112" s="200">
        <f t="shared" si="53"/>
        <v>0</v>
      </c>
      <c r="AG112" s="200">
        <f t="shared" si="53"/>
        <v>0</v>
      </c>
      <c r="AH112" s="200">
        <f t="shared" si="53"/>
        <v>0</v>
      </c>
      <c r="AI112" s="200">
        <f t="shared" si="53"/>
        <v>0</v>
      </c>
      <c r="AJ112" s="200">
        <f t="shared" si="53"/>
        <v>0</v>
      </c>
      <c r="AK112" s="200">
        <f t="shared" si="53"/>
        <v>0</v>
      </c>
      <c r="AL112" s="200">
        <f t="shared" si="53"/>
        <v>0</v>
      </c>
      <c r="AM112" s="200">
        <f t="shared" si="53"/>
        <v>0</v>
      </c>
      <c r="AN112" s="200">
        <f t="shared" si="53"/>
        <v>0</v>
      </c>
      <c r="AO112" s="200">
        <f t="shared" si="53"/>
        <v>0</v>
      </c>
      <c r="AP112" s="200">
        <f>AP492</f>
        <v>0</v>
      </c>
    </row>
    <row r="113" spans="1:42" x14ac:dyDescent="0.2">
      <c r="A113" s="124" t="s">
        <v>4</v>
      </c>
      <c r="B113" s="201">
        <f>B498</f>
        <v>0</v>
      </c>
      <c r="C113" s="201">
        <f t="shared" ref="C113:AO113" si="54">C498</f>
        <v>0</v>
      </c>
      <c r="D113" s="201">
        <f t="shared" si="54"/>
        <v>0</v>
      </c>
      <c r="E113" s="201">
        <f t="shared" si="54"/>
        <v>0</v>
      </c>
      <c r="F113" s="201">
        <f t="shared" si="54"/>
        <v>0</v>
      </c>
      <c r="G113" s="201">
        <f t="shared" si="54"/>
        <v>0</v>
      </c>
      <c r="H113" s="201">
        <f t="shared" si="54"/>
        <v>0</v>
      </c>
      <c r="I113" s="201">
        <f t="shared" si="54"/>
        <v>0</v>
      </c>
      <c r="J113" s="201">
        <f t="shared" si="54"/>
        <v>0</v>
      </c>
      <c r="K113" s="201">
        <f t="shared" si="54"/>
        <v>0</v>
      </c>
      <c r="L113" s="201">
        <f t="shared" si="54"/>
        <v>0</v>
      </c>
      <c r="M113" s="201">
        <f t="shared" si="54"/>
        <v>0</v>
      </c>
      <c r="N113" s="201">
        <f t="shared" si="54"/>
        <v>0</v>
      </c>
      <c r="O113" s="201">
        <f t="shared" si="54"/>
        <v>0</v>
      </c>
      <c r="P113" s="201">
        <f t="shared" si="54"/>
        <v>0</v>
      </c>
      <c r="Q113" s="201">
        <f t="shared" si="54"/>
        <v>0</v>
      </c>
      <c r="R113" s="201">
        <f t="shared" si="54"/>
        <v>0</v>
      </c>
      <c r="S113" s="201">
        <f t="shared" si="54"/>
        <v>0</v>
      </c>
      <c r="T113" s="201">
        <f t="shared" si="54"/>
        <v>0</v>
      </c>
      <c r="U113" s="201">
        <f t="shared" si="54"/>
        <v>0</v>
      </c>
      <c r="V113" s="201">
        <f t="shared" si="54"/>
        <v>0</v>
      </c>
      <c r="W113" s="201">
        <f t="shared" si="54"/>
        <v>0</v>
      </c>
      <c r="X113" s="201">
        <f t="shared" si="54"/>
        <v>0</v>
      </c>
      <c r="Y113" s="201">
        <f t="shared" si="54"/>
        <v>0</v>
      </c>
      <c r="Z113" s="201">
        <f t="shared" si="54"/>
        <v>0</v>
      </c>
      <c r="AA113" s="201">
        <f t="shared" si="54"/>
        <v>0</v>
      </c>
      <c r="AB113" s="201">
        <f t="shared" si="54"/>
        <v>0</v>
      </c>
      <c r="AC113" s="201">
        <f t="shared" si="54"/>
        <v>0</v>
      </c>
      <c r="AD113" s="201">
        <f t="shared" si="54"/>
        <v>0</v>
      </c>
      <c r="AE113" s="201">
        <f t="shared" si="54"/>
        <v>0</v>
      </c>
      <c r="AF113" s="201">
        <f t="shared" si="54"/>
        <v>0</v>
      </c>
      <c r="AG113" s="201">
        <f t="shared" si="54"/>
        <v>0</v>
      </c>
      <c r="AH113" s="201">
        <f t="shared" si="54"/>
        <v>0</v>
      </c>
      <c r="AI113" s="201">
        <f t="shared" si="54"/>
        <v>0</v>
      </c>
      <c r="AJ113" s="201">
        <f t="shared" si="54"/>
        <v>0</v>
      </c>
      <c r="AK113" s="201">
        <f t="shared" si="54"/>
        <v>0</v>
      </c>
      <c r="AL113" s="201">
        <f t="shared" si="54"/>
        <v>0</v>
      </c>
      <c r="AM113" s="201">
        <f t="shared" si="54"/>
        <v>0</v>
      </c>
      <c r="AN113" s="201">
        <f t="shared" si="54"/>
        <v>0</v>
      </c>
      <c r="AO113" s="201">
        <f t="shared" si="54"/>
        <v>0</v>
      </c>
      <c r="AP113" s="201">
        <f>AP498</f>
        <v>0</v>
      </c>
    </row>
    <row r="114" spans="1:42" x14ac:dyDescent="0.2">
      <c r="A114" s="124" t="s">
        <v>14</v>
      </c>
      <c r="B114" s="200">
        <f>SUM(B112:B113)</f>
        <v>0</v>
      </c>
      <c r="C114" s="200">
        <f>SUM(C112:C113)</f>
        <v>0</v>
      </c>
      <c r="D114" s="200">
        <f>SUM(D112:D113)</f>
        <v>0</v>
      </c>
      <c r="E114" s="200">
        <f t="shared" ref="E114:AP114" si="55">SUM(E112:E113)</f>
        <v>0</v>
      </c>
      <c r="F114" s="200">
        <f t="shared" si="55"/>
        <v>0</v>
      </c>
      <c r="G114" s="200">
        <f t="shared" si="55"/>
        <v>0</v>
      </c>
      <c r="H114" s="200">
        <f t="shared" si="55"/>
        <v>0</v>
      </c>
      <c r="I114" s="200">
        <f t="shared" si="55"/>
        <v>0</v>
      </c>
      <c r="J114" s="200">
        <f t="shared" si="55"/>
        <v>0</v>
      </c>
      <c r="K114" s="200">
        <f t="shared" si="55"/>
        <v>0</v>
      </c>
      <c r="L114" s="200">
        <f t="shared" si="55"/>
        <v>0</v>
      </c>
      <c r="M114" s="200">
        <f t="shared" si="55"/>
        <v>0</v>
      </c>
      <c r="N114" s="200">
        <f t="shared" si="55"/>
        <v>0</v>
      </c>
      <c r="O114" s="200">
        <f t="shared" si="55"/>
        <v>0</v>
      </c>
      <c r="P114" s="200">
        <f t="shared" si="55"/>
        <v>0</v>
      </c>
      <c r="Q114" s="200">
        <f t="shared" si="55"/>
        <v>0</v>
      </c>
      <c r="R114" s="200">
        <f t="shared" si="55"/>
        <v>0</v>
      </c>
      <c r="S114" s="200">
        <f t="shared" si="55"/>
        <v>0</v>
      </c>
      <c r="T114" s="200">
        <f t="shared" si="55"/>
        <v>0</v>
      </c>
      <c r="U114" s="200">
        <f t="shared" si="55"/>
        <v>0</v>
      </c>
      <c r="V114" s="200">
        <f t="shared" si="55"/>
        <v>0</v>
      </c>
      <c r="W114" s="200">
        <f t="shared" si="55"/>
        <v>0</v>
      </c>
      <c r="X114" s="200">
        <f t="shared" si="55"/>
        <v>0</v>
      </c>
      <c r="Y114" s="200">
        <f t="shared" si="55"/>
        <v>0</v>
      </c>
      <c r="Z114" s="200">
        <f t="shared" si="55"/>
        <v>0</v>
      </c>
      <c r="AA114" s="200">
        <f t="shared" si="55"/>
        <v>0</v>
      </c>
      <c r="AB114" s="200">
        <f t="shared" si="55"/>
        <v>0</v>
      </c>
      <c r="AC114" s="200">
        <f t="shared" si="55"/>
        <v>0</v>
      </c>
      <c r="AD114" s="200">
        <f t="shared" si="55"/>
        <v>0</v>
      </c>
      <c r="AE114" s="200">
        <f t="shared" si="55"/>
        <v>0</v>
      </c>
      <c r="AF114" s="200">
        <f t="shared" si="55"/>
        <v>0</v>
      </c>
      <c r="AG114" s="200">
        <f t="shared" si="55"/>
        <v>0</v>
      </c>
      <c r="AH114" s="200">
        <f t="shared" si="55"/>
        <v>0</v>
      </c>
      <c r="AI114" s="200">
        <f t="shared" si="55"/>
        <v>0</v>
      </c>
      <c r="AJ114" s="200">
        <f t="shared" si="55"/>
        <v>0</v>
      </c>
      <c r="AK114" s="200">
        <f t="shared" si="55"/>
        <v>0</v>
      </c>
      <c r="AL114" s="200">
        <f t="shared" si="55"/>
        <v>0</v>
      </c>
      <c r="AM114" s="200">
        <f t="shared" si="55"/>
        <v>0</v>
      </c>
      <c r="AN114" s="200">
        <f t="shared" si="55"/>
        <v>0</v>
      </c>
      <c r="AO114" s="200">
        <f t="shared" si="55"/>
        <v>0</v>
      </c>
      <c r="AP114" s="200">
        <f t="shared" si="55"/>
        <v>0</v>
      </c>
    </row>
    <row r="115" spans="1:42" s="127" customFormat="1" x14ac:dyDescent="0.2">
      <c r="A115" s="122" t="s">
        <v>106</v>
      </c>
    </row>
    <row r="116" spans="1:42" x14ac:dyDescent="0.2">
      <c r="A116" s="124" t="s">
        <v>5</v>
      </c>
      <c r="B116" s="200">
        <f>B177</f>
        <v>0</v>
      </c>
      <c r="C116" s="200">
        <f>C177</f>
        <v>0</v>
      </c>
      <c r="D116" s="200">
        <f t="shared" ref="D116:AP116" si="56">D177</f>
        <v>0</v>
      </c>
      <c r="E116" s="200">
        <f t="shared" si="56"/>
        <v>0</v>
      </c>
      <c r="F116" s="200">
        <f t="shared" si="56"/>
        <v>0</v>
      </c>
      <c r="G116" s="200">
        <f t="shared" si="56"/>
        <v>0</v>
      </c>
      <c r="H116" s="200">
        <f t="shared" si="56"/>
        <v>0</v>
      </c>
      <c r="I116" s="200">
        <f t="shared" si="56"/>
        <v>0</v>
      </c>
      <c r="J116" s="200">
        <f t="shared" si="56"/>
        <v>0</v>
      </c>
      <c r="K116" s="200">
        <f t="shared" si="56"/>
        <v>0</v>
      </c>
      <c r="L116" s="200">
        <f t="shared" si="56"/>
        <v>0</v>
      </c>
      <c r="M116" s="200">
        <f t="shared" si="56"/>
        <v>0</v>
      </c>
      <c r="N116" s="200">
        <f t="shared" si="56"/>
        <v>0</v>
      </c>
      <c r="O116" s="200">
        <f t="shared" si="56"/>
        <v>0</v>
      </c>
      <c r="P116" s="200">
        <f t="shared" si="56"/>
        <v>0</v>
      </c>
      <c r="Q116" s="200">
        <f t="shared" si="56"/>
        <v>0</v>
      </c>
      <c r="R116" s="200">
        <f t="shared" si="56"/>
        <v>0</v>
      </c>
      <c r="S116" s="200">
        <f t="shared" si="56"/>
        <v>0</v>
      </c>
      <c r="T116" s="200">
        <f t="shared" si="56"/>
        <v>0</v>
      </c>
      <c r="U116" s="200">
        <f t="shared" si="56"/>
        <v>0</v>
      </c>
      <c r="V116" s="200">
        <f t="shared" si="56"/>
        <v>0</v>
      </c>
      <c r="W116" s="200">
        <f t="shared" si="56"/>
        <v>0</v>
      </c>
      <c r="X116" s="200">
        <f t="shared" si="56"/>
        <v>0</v>
      </c>
      <c r="Y116" s="200">
        <f t="shared" si="56"/>
        <v>0</v>
      </c>
      <c r="Z116" s="200">
        <f t="shared" si="56"/>
        <v>0</v>
      </c>
      <c r="AA116" s="200">
        <f t="shared" si="56"/>
        <v>0</v>
      </c>
      <c r="AB116" s="200">
        <f t="shared" si="56"/>
        <v>0</v>
      </c>
      <c r="AC116" s="200">
        <f t="shared" si="56"/>
        <v>0</v>
      </c>
      <c r="AD116" s="200">
        <f t="shared" si="56"/>
        <v>0</v>
      </c>
      <c r="AE116" s="200">
        <f t="shared" si="56"/>
        <v>0</v>
      </c>
      <c r="AF116" s="200">
        <f t="shared" si="56"/>
        <v>0</v>
      </c>
      <c r="AG116" s="200">
        <f t="shared" si="56"/>
        <v>0</v>
      </c>
      <c r="AH116" s="200">
        <f t="shared" si="56"/>
        <v>0</v>
      </c>
      <c r="AI116" s="200">
        <f t="shared" si="56"/>
        <v>0</v>
      </c>
      <c r="AJ116" s="200">
        <f t="shared" si="56"/>
        <v>0</v>
      </c>
      <c r="AK116" s="200">
        <f t="shared" si="56"/>
        <v>0</v>
      </c>
      <c r="AL116" s="200">
        <f t="shared" si="56"/>
        <v>0</v>
      </c>
      <c r="AM116" s="200">
        <f t="shared" si="56"/>
        <v>0</v>
      </c>
      <c r="AN116" s="200">
        <f t="shared" si="56"/>
        <v>0</v>
      </c>
      <c r="AO116" s="200">
        <f t="shared" si="56"/>
        <v>0</v>
      </c>
      <c r="AP116" s="200">
        <f t="shared" si="56"/>
        <v>0</v>
      </c>
    </row>
    <row r="117" spans="1:42" x14ac:dyDescent="0.2">
      <c r="A117" s="124" t="s">
        <v>4</v>
      </c>
      <c r="B117" s="195">
        <f>B216</f>
        <v>0</v>
      </c>
      <c r="C117" s="195">
        <f>C216</f>
        <v>0</v>
      </c>
      <c r="D117" s="195">
        <f t="shared" ref="D117:AP117" si="57">D216</f>
        <v>0</v>
      </c>
      <c r="E117" s="195">
        <f t="shared" si="57"/>
        <v>0</v>
      </c>
      <c r="F117" s="195">
        <f t="shared" si="57"/>
        <v>0</v>
      </c>
      <c r="G117" s="195">
        <f t="shared" si="57"/>
        <v>0</v>
      </c>
      <c r="H117" s="195">
        <f t="shared" si="57"/>
        <v>0</v>
      </c>
      <c r="I117" s="195">
        <f t="shared" si="57"/>
        <v>0</v>
      </c>
      <c r="J117" s="195">
        <f t="shared" si="57"/>
        <v>0</v>
      </c>
      <c r="K117" s="195">
        <f t="shared" si="57"/>
        <v>0</v>
      </c>
      <c r="L117" s="195">
        <f t="shared" si="57"/>
        <v>0</v>
      </c>
      <c r="M117" s="195">
        <f t="shared" si="57"/>
        <v>0</v>
      </c>
      <c r="N117" s="195">
        <f t="shared" si="57"/>
        <v>0</v>
      </c>
      <c r="O117" s="195">
        <f t="shared" si="57"/>
        <v>0</v>
      </c>
      <c r="P117" s="195">
        <f t="shared" si="57"/>
        <v>0</v>
      </c>
      <c r="Q117" s="195">
        <f t="shared" si="57"/>
        <v>0</v>
      </c>
      <c r="R117" s="195">
        <f t="shared" si="57"/>
        <v>0</v>
      </c>
      <c r="S117" s="195">
        <f t="shared" si="57"/>
        <v>0</v>
      </c>
      <c r="T117" s="195">
        <f t="shared" si="57"/>
        <v>0</v>
      </c>
      <c r="U117" s="195">
        <f t="shared" si="57"/>
        <v>0</v>
      </c>
      <c r="V117" s="195">
        <f t="shared" si="57"/>
        <v>0</v>
      </c>
      <c r="W117" s="195">
        <f t="shared" si="57"/>
        <v>0</v>
      </c>
      <c r="X117" s="195">
        <f t="shared" si="57"/>
        <v>0</v>
      </c>
      <c r="Y117" s="195">
        <f t="shared" si="57"/>
        <v>0</v>
      </c>
      <c r="Z117" s="195">
        <f t="shared" si="57"/>
        <v>0</v>
      </c>
      <c r="AA117" s="195">
        <f t="shared" si="57"/>
        <v>0</v>
      </c>
      <c r="AB117" s="195">
        <f t="shared" si="57"/>
        <v>0</v>
      </c>
      <c r="AC117" s="195">
        <f t="shared" si="57"/>
        <v>0</v>
      </c>
      <c r="AD117" s="195">
        <f t="shared" si="57"/>
        <v>0</v>
      </c>
      <c r="AE117" s="195">
        <f t="shared" si="57"/>
        <v>0</v>
      </c>
      <c r="AF117" s="195">
        <f t="shared" si="57"/>
        <v>0</v>
      </c>
      <c r="AG117" s="195">
        <f t="shared" si="57"/>
        <v>0</v>
      </c>
      <c r="AH117" s="195">
        <f t="shared" si="57"/>
        <v>0</v>
      </c>
      <c r="AI117" s="195">
        <f t="shared" si="57"/>
        <v>0</v>
      </c>
      <c r="AJ117" s="195">
        <f t="shared" si="57"/>
        <v>0</v>
      </c>
      <c r="AK117" s="195">
        <f t="shared" si="57"/>
        <v>0</v>
      </c>
      <c r="AL117" s="195">
        <f t="shared" si="57"/>
        <v>0</v>
      </c>
      <c r="AM117" s="195">
        <f t="shared" si="57"/>
        <v>0</v>
      </c>
      <c r="AN117" s="195">
        <f t="shared" si="57"/>
        <v>0</v>
      </c>
      <c r="AO117" s="195">
        <f t="shared" si="57"/>
        <v>0</v>
      </c>
      <c r="AP117" s="195">
        <f t="shared" si="57"/>
        <v>0</v>
      </c>
    </row>
    <row r="118" spans="1:42" x14ac:dyDescent="0.2">
      <c r="A118" s="124" t="s">
        <v>14</v>
      </c>
      <c r="B118" s="195">
        <f>SUM(B116:B117)</f>
        <v>0</v>
      </c>
      <c r="C118" s="195">
        <f>SUM(C116:C117)</f>
        <v>0</v>
      </c>
      <c r="D118" s="195">
        <f>SUM(D116:D117)</f>
        <v>0</v>
      </c>
      <c r="E118" s="195">
        <f t="shared" ref="E118:AP118" si="58">SUM(E116:E117)</f>
        <v>0</v>
      </c>
      <c r="F118" s="195">
        <f t="shared" si="58"/>
        <v>0</v>
      </c>
      <c r="G118" s="195">
        <f t="shared" si="58"/>
        <v>0</v>
      </c>
      <c r="H118" s="195">
        <f t="shared" si="58"/>
        <v>0</v>
      </c>
      <c r="I118" s="195">
        <f t="shared" si="58"/>
        <v>0</v>
      </c>
      <c r="J118" s="195">
        <f t="shared" si="58"/>
        <v>0</v>
      </c>
      <c r="K118" s="195">
        <f t="shared" si="58"/>
        <v>0</v>
      </c>
      <c r="L118" s="195">
        <f t="shared" si="58"/>
        <v>0</v>
      </c>
      <c r="M118" s="195">
        <f t="shared" si="58"/>
        <v>0</v>
      </c>
      <c r="N118" s="195">
        <f t="shared" si="58"/>
        <v>0</v>
      </c>
      <c r="O118" s="195">
        <f t="shared" si="58"/>
        <v>0</v>
      </c>
      <c r="P118" s="195">
        <f t="shared" si="58"/>
        <v>0</v>
      </c>
      <c r="Q118" s="195">
        <f t="shared" si="58"/>
        <v>0</v>
      </c>
      <c r="R118" s="195">
        <f t="shared" si="58"/>
        <v>0</v>
      </c>
      <c r="S118" s="195">
        <f t="shared" si="58"/>
        <v>0</v>
      </c>
      <c r="T118" s="195">
        <f t="shared" si="58"/>
        <v>0</v>
      </c>
      <c r="U118" s="195">
        <f t="shared" si="58"/>
        <v>0</v>
      </c>
      <c r="V118" s="195">
        <f t="shared" si="58"/>
        <v>0</v>
      </c>
      <c r="W118" s="195">
        <f t="shared" si="58"/>
        <v>0</v>
      </c>
      <c r="X118" s="195">
        <f t="shared" si="58"/>
        <v>0</v>
      </c>
      <c r="Y118" s="195">
        <f t="shared" si="58"/>
        <v>0</v>
      </c>
      <c r="Z118" s="195">
        <f t="shared" si="58"/>
        <v>0</v>
      </c>
      <c r="AA118" s="195">
        <f t="shared" si="58"/>
        <v>0</v>
      </c>
      <c r="AB118" s="195">
        <f t="shared" si="58"/>
        <v>0</v>
      </c>
      <c r="AC118" s="195">
        <f t="shared" si="58"/>
        <v>0</v>
      </c>
      <c r="AD118" s="195">
        <f t="shared" si="58"/>
        <v>0</v>
      </c>
      <c r="AE118" s="195">
        <f t="shared" si="58"/>
        <v>0</v>
      </c>
      <c r="AF118" s="195">
        <f t="shared" si="58"/>
        <v>0</v>
      </c>
      <c r="AG118" s="195">
        <f t="shared" si="58"/>
        <v>0</v>
      </c>
      <c r="AH118" s="195">
        <f t="shared" si="58"/>
        <v>0</v>
      </c>
      <c r="AI118" s="195">
        <f t="shared" si="58"/>
        <v>0</v>
      </c>
      <c r="AJ118" s="195">
        <f t="shared" si="58"/>
        <v>0</v>
      </c>
      <c r="AK118" s="195">
        <f t="shared" si="58"/>
        <v>0</v>
      </c>
      <c r="AL118" s="195">
        <f t="shared" si="58"/>
        <v>0</v>
      </c>
      <c r="AM118" s="195">
        <f t="shared" si="58"/>
        <v>0</v>
      </c>
      <c r="AN118" s="195">
        <f t="shared" si="58"/>
        <v>0</v>
      </c>
      <c r="AO118" s="195">
        <f t="shared" si="58"/>
        <v>0</v>
      </c>
      <c r="AP118" s="195">
        <f t="shared" si="58"/>
        <v>0</v>
      </c>
    </row>
    <row r="119" spans="1:42" x14ac:dyDescent="0.2">
      <c r="A119" s="289" t="s">
        <v>14</v>
      </c>
      <c r="B119" s="209">
        <f>B106+B110+B114+B118</f>
        <v>10000</v>
      </c>
      <c r="C119" s="209">
        <f>C106+C110+C114+C118</f>
        <v>0</v>
      </c>
      <c r="D119" s="209">
        <f t="shared" ref="D119:AP119" si="59">D106+D110+D114+D118</f>
        <v>0</v>
      </c>
      <c r="E119" s="209">
        <f t="shared" si="59"/>
        <v>0</v>
      </c>
      <c r="F119" s="209">
        <f t="shared" si="59"/>
        <v>0</v>
      </c>
      <c r="G119" s="209">
        <f t="shared" si="59"/>
        <v>0</v>
      </c>
      <c r="H119" s="209">
        <f t="shared" si="59"/>
        <v>0</v>
      </c>
      <c r="I119" s="209">
        <f t="shared" si="59"/>
        <v>0</v>
      </c>
      <c r="J119" s="209">
        <f t="shared" si="59"/>
        <v>0</v>
      </c>
      <c r="K119" s="209">
        <f t="shared" si="59"/>
        <v>0</v>
      </c>
      <c r="L119" s="209">
        <f t="shared" si="59"/>
        <v>0</v>
      </c>
      <c r="M119" s="209">
        <f t="shared" si="59"/>
        <v>0</v>
      </c>
      <c r="N119" s="209">
        <f t="shared" si="59"/>
        <v>0</v>
      </c>
      <c r="O119" s="209">
        <f t="shared" si="59"/>
        <v>0</v>
      </c>
      <c r="P119" s="209">
        <f t="shared" si="59"/>
        <v>0</v>
      </c>
      <c r="Q119" s="209">
        <f t="shared" si="59"/>
        <v>0</v>
      </c>
      <c r="R119" s="209">
        <f t="shared" si="59"/>
        <v>0</v>
      </c>
      <c r="S119" s="209">
        <f t="shared" si="59"/>
        <v>0</v>
      </c>
      <c r="T119" s="209">
        <f t="shared" si="59"/>
        <v>0</v>
      </c>
      <c r="U119" s="209">
        <f t="shared" si="59"/>
        <v>0</v>
      </c>
      <c r="V119" s="209">
        <f t="shared" si="59"/>
        <v>0</v>
      </c>
      <c r="W119" s="209">
        <f t="shared" si="59"/>
        <v>0</v>
      </c>
      <c r="X119" s="209">
        <f t="shared" si="59"/>
        <v>0</v>
      </c>
      <c r="Y119" s="209">
        <f t="shared" si="59"/>
        <v>0</v>
      </c>
      <c r="Z119" s="209">
        <f t="shared" si="59"/>
        <v>0</v>
      </c>
      <c r="AA119" s="209">
        <f t="shared" si="59"/>
        <v>0</v>
      </c>
      <c r="AB119" s="209">
        <f t="shared" si="59"/>
        <v>0</v>
      </c>
      <c r="AC119" s="209">
        <f t="shared" si="59"/>
        <v>0</v>
      </c>
      <c r="AD119" s="209">
        <f t="shared" si="59"/>
        <v>0</v>
      </c>
      <c r="AE119" s="209">
        <f t="shared" si="59"/>
        <v>0</v>
      </c>
      <c r="AF119" s="209">
        <f t="shared" si="59"/>
        <v>0</v>
      </c>
      <c r="AG119" s="209">
        <f t="shared" si="59"/>
        <v>0</v>
      </c>
      <c r="AH119" s="209">
        <f t="shared" si="59"/>
        <v>0</v>
      </c>
      <c r="AI119" s="209">
        <f t="shared" si="59"/>
        <v>0</v>
      </c>
      <c r="AJ119" s="209">
        <f t="shared" si="59"/>
        <v>0</v>
      </c>
      <c r="AK119" s="209">
        <f t="shared" si="59"/>
        <v>0</v>
      </c>
      <c r="AL119" s="209">
        <f t="shared" si="59"/>
        <v>0</v>
      </c>
      <c r="AM119" s="209">
        <f t="shared" si="59"/>
        <v>0</v>
      </c>
      <c r="AN119" s="209">
        <f t="shared" si="59"/>
        <v>0</v>
      </c>
      <c r="AO119" s="209">
        <f t="shared" si="59"/>
        <v>0</v>
      </c>
      <c r="AP119" s="209">
        <f t="shared" si="59"/>
        <v>0</v>
      </c>
    </row>
    <row r="120" spans="1:42" x14ac:dyDescent="0.2">
      <c r="A120" s="309"/>
      <c r="B120" s="195"/>
      <c r="C120" s="195"/>
      <c r="D120" s="195"/>
      <c r="E120" s="195"/>
      <c r="F120" s="195"/>
      <c r="G120" s="195"/>
      <c r="H120" s="195"/>
      <c r="I120" s="195"/>
      <c r="J120" s="195"/>
      <c r="K120" s="195"/>
      <c r="L120" s="195"/>
      <c r="M120" s="195"/>
      <c r="N120" s="195"/>
      <c r="O120" s="195"/>
      <c r="P120" s="195"/>
      <c r="Q120" s="195"/>
      <c r="R120" s="195"/>
      <c r="S120" s="195"/>
      <c r="T120" s="195"/>
      <c r="U120" s="195"/>
      <c r="V120" s="195"/>
      <c r="W120" s="195"/>
      <c r="X120" s="195"/>
      <c r="Y120" s="195"/>
      <c r="Z120" s="195"/>
      <c r="AA120" s="195"/>
      <c r="AB120" s="195"/>
      <c r="AC120" s="195"/>
      <c r="AD120" s="195"/>
      <c r="AE120" s="195"/>
      <c r="AF120" s="195"/>
      <c r="AG120" s="195"/>
      <c r="AH120" s="195"/>
      <c r="AI120" s="195"/>
      <c r="AJ120" s="195"/>
      <c r="AK120" s="195"/>
      <c r="AL120" s="195"/>
      <c r="AM120" s="195"/>
      <c r="AN120" s="195"/>
      <c r="AO120" s="195"/>
      <c r="AP120" s="195"/>
    </row>
    <row r="121" spans="1:42" x14ac:dyDescent="0.2">
      <c r="A121" s="114" t="s">
        <v>277</v>
      </c>
      <c r="B121" s="297"/>
      <c r="C121" s="297"/>
      <c r="D121" s="297"/>
      <c r="E121" s="297"/>
      <c r="F121" s="297"/>
      <c r="G121" s="297"/>
      <c r="H121" s="297"/>
      <c r="I121" s="297"/>
      <c r="J121" s="297"/>
      <c r="K121" s="297"/>
      <c r="L121" s="297"/>
      <c r="M121" s="297"/>
      <c r="N121" s="297"/>
      <c r="O121" s="297"/>
      <c r="P121" s="297"/>
      <c r="Q121" s="297"/>
      <c r="R121" s="297"/>
      <c r="S121" s="297"/>
      <c r="T121" s="297"/>
      <c r="U121" s="297"/>
      <c r="V121" s="297"/>
      <c r="W121" s="297"/>
      <c r="X121" s="297"/>
      <c r="Y121" s="297"/>
      <c r="Z121" s="297"/>
      <c r="AA121" s="297"/>
      <c r="AB121" s="297"/>
      <c r="AC121" s="297"/>
      <c r="AD121" s="297"/>
      <c r="AE121" s="297"/>
      <c r="AF121" s="297"/>
      <c r="AG121" s="297"/>
      <c r="AH121" s="297"/>
      <c r="AI121" s="297"/>
      <c r="AJ121" s="297"/>
      <c r="AK121" s="297"/>
      <c r="AL121" s="297"/>
      <c r="AM121" s="297"/>
      <c r="AN121" s="297"/>
      <c r="AO121" s="297"/>
      <c r="AP121" s="297"/>
    </row>
    <row r="122" spans="1:42" s="127" customFormat="1" x14ac:dyDescent="0.2">
      <c r="A122" s="124"/>
    </row>
    <row r="123" spans="1:42" x14ac:dyDescent="0.2">
      <c r="A123" s="122" t="s">
        <v>258</v>
      </c>
      <c r="B123" s="149">
        <f>ROUND(IF(ISERROR(IRR($B119:B119)),0,IRR($B119:B119)*100),4)</f>
        <v>0</v>
      </c>
      <c r="C123" s="149">
        <f>ROUND(IF(ISERROR(IRR($B119:C119)),0,IRR($B119:C119)*100),4)</f>
        <v>0</v>
      </c>
      <c r="D123" s="149">
        <f>ROUND(IF(ISERROR(IRR($B119:D119)),0,IRR($B119:D119)*100),4)</f>
        <v>0</v>
      </c>
      <c r="E123" s="149">
        <f>ROUND(IF(ISERROR(IRR($B119:E119)),0,IRR($B119:E119)*100),4)</f>
        <v>0</v>
      </c>
      <c r="F123" s="149">
        <f>ROUND(IF(ISERROR(IRR($B119:F119)),0,IRR($B119:F119)*100),4)</f>
        <v>0</v>
      </c>
      <c r="G123" s="149">
        <f>ROUND(IF(ISERROR(IRR($B119:G119)),0,IRR($B119:G119)*100),4)</f>
        <v>0</v>
      </c>
      <c r="H123" s="149">
        <f>ROUND(IF(ISERROR(IRR($B119:H119)),0,IRR($B119:H119)*100),4)</f>
        <v>0</v>
      </c>
      <c r="I123" s="149">
        <f>ROUND(IF(ISERROR(IRR($B119:I119)),0,IRR($B119:I119)*100),4)</f>
        <v>0</v>
      </c>
      <c r="J123" s="149">
        <f>ROUND(IF(ISERROR(IRR($B119:J119)),0,IRR($B119:J119)*100),4)</f>
        <v>0</v>
      </c>
      <c r="K123" s="149">
        <f>ROUND(IF(ISERROR(IRR($B119:K119)),0,IRR($B119:K119)*100),4)</f>
        <v>0</v>
      </c>
      <c r="L123" s="149">
        <f>ROUND(IF(ISERROR(IRR($B119:L119)),0,IRR($B119:L119)*100),4)</f>
        <v>0</v>
      </c>
      <c r="M123" s="149">
        <f>ROUND(IF(ISERROR(IRR($B119:M119)),0,IRR($B119:M119)*100),4)</f>
        <v>0</v>
      </c>
      <c r="N123" s="149">
        <f>ROUND(IF(ISERROR(IRR($B119:N119)),0,IRR($B119:N119)*100),4)</f>
        <v>0</v>
      </c>
      <c r="O123" s="149">
        <f>ROUND(IF(ISERROR(IRR($B119:O119)),0,IRR($B119:O119)*100),4)</f>
        <v>0</v>
      </c>
      <c r="P123" s="149">
        <f>ROUND(IF(ISERROR(IRR($B119:P119)),0,IRR($B119:P119)*100),4)</f>
        <v>0</v>
      </c>
      <c r="Q123" s="149">
        <f>ROUND(IF(ISERROR(IRR($B119:Q119)),0,IRR($B119:Q119)*100),4)</f>
        <v>0</v>
      </c>
      <c r="R123" s="149">
        <f>ROUND(IF(ISERROR(IRR($B119:R119)),0,IRR($B119:R119)*100),4)</f>
        <v>0</v>
      </c>
      <c r="S123" s="149">
        <f>ROUND(IF(ISERROR(IRR($B119:S119)),0,IRR($B119:S119)*100),4)</f>
        <v>0</v>
      </c>
      <c r="T123" s="149">
        <f>ROUND(IF(ISERROR(IRR($B119:T119)),0,IRR($B119:T119)*100),4)</f>
        <v>0</v>
      </c>
      <c r="U123" s="149">
        <f>ROUND(IF(ISERROR(IRR($B119:U119)),0,IRR($B119:U119)*100),4)</f>
        <v>0</v>
      </c>
      <c r="V123" s="149">
        <f>ROUND(IF(ISERROR(IRR($B119:V119)),0,IRR($B119:V119)*100),4)</f>
        <v>0</v>
      </c>
      <c r="W123" s="149">
        <f>ROUND(IF(ISERROR(IRR($B119:W119)),0,IRR($B119:W119)*100),4)</f>
        <v>0</v>
      </c>
      <c r="X123" s="149">
        <f>ROUND(IF(ISERROR(IRR($B119:X119)),0,IRR($B119:X119)*100),4)</f>
        <v>0</v>
      </c>
      <c r="Y123" s="149">
        <f>ROUND(IF(ISERROR(IRR($B119:Y119)),0,IRR($B119:Y119)*100),4)</f>
        <v>0</v>
      </c>
      <c r="Z123" s="149">
        <f>ROUND(IF(ISERROR(IRR($B119:Z119)),0,IRR($B119:Z119)*100),4)</f>
        <v>0</v>
      </c>
      <c r="AA123" s="149">
        <f>ROUND(IF(ISERROR(IRR($B119:AA119)),0,IRR($B119:AA119)*100),4)</f>
        <v>0</v>
      </c>
      <c r="AB123" s="149">
        <f>ROUND(IF(ISERROR(IRR($B119:AB119)),0,IRR($B119:AB119)*100),4)</f>
        <v>0</v>
      </c>
      <c r="AC123" s="149">
        <f>ROUND(IF(ISERROR(IRR($B119:AC119)),0,IRR($B119:AC119)*100),4)</f>
        <v>0</v>
      </c>
      <c r="AD123" s="149">
        <f>ROUND(IF(ISERROR(IRR($B119:AD119)),0,IRR($B119:AD119)*100),4)</f>
        <v>0</v>
      </c>
      <c r="AE123" s="149">
        <f>ROUND(IF(ISERROR(IRR($B119:AE119)),0,IRR($B119:AE119)*100),4)</f>
        <v>0</v>
      </c>
      <c r="AF123" s="149">
        <f>ROUND(IF(ISERROR(IRR($B119:AF119)),0,IRR($B119:AF119)*100),4)</f>
        <v>0</v>
      </c>
      <c r="AG123" s="149">
        <f>ROUND(IF(ISERROR(IRR($B119:AG119)),0,IRR($B119:AG119)*100),4)</f>
        <v>0</v>
      </c>
      <c r="AH123" s="149">
        <f>ROUND(IF(ISERROR(IRR($B119:AH119)),0,IRR($B119:AH119)*100),4)</f>
        <v>0</v>
      </c>
      <c r="AI123" s="149">
        <f>ROUND(IF(ISERROR(IRR($B119:AI119)),0,IRR($B119:AI119)*100),4)</f>
        <v>0</v>
      </c>
      <c r="AJ123" s="149">
        <f>ROUND(IF(ISERROR(IRR($B119:AJ119)),0,IRR($B119:AJ119)*100),4)</f>
        <v>0</v>
      </c>
      <c r="AK123" s="149">
        <f>ROUND(IF(ISERROR(IRR($B119:AK119)),0,IRR($B119:AK119)*100),4)</f>
        <v>0</v>
      </c>
      <c r="AL123" s="149">
        <f>ROUND(IF(ISERROR(IRR($B119:AL119)),0,IRR($B119:AL119)*100),4)</f>
        <v>0</v>
      </c>
      <c r="AM123" s="149">
        <f>ROUND(IF(ISERROR(IRR($B119:AM119)),0,IRR($B119:AM119)*100),4)</f>
        <v>0</v>
      </c>
      <c r="AN123" s="149">
        <f>ROUND(IF(ISERROR(IRR($B119:AN119)),0,IRR($B119:AN119)*100),4)</f>
        <v>0</v>
      </c>
      <c r="AO123" s="149">
        <f>ROUND(IF(ISERROR(IRR($B119:AO119)),0,IRR($B119:AO119)*100),4)</f>
        <v>0</v>
      </c>
      <c r="AP123" s="149">
        <f>ROUND(IF(ISERROR(IRR($B119:AP119)),0,IRR($B119:AP119)*100),4)</f>
        <v>0</v>
      </c>
    </row>
    <row r="124" spans="1:42" s="17" customFormat="1" x14ac:dyDescent="0.2">
      <c r="A124" s="42" t="s">
        <v>8</v>
      </c>
      <c r="B124" s="278">
        <f>MAX($B$123:B123)</f>
        <v>0</v>
      </c>
      <c r="C124" s="278">
        <f>MAX($B$123:C123)</f>
        <v>0</v>
      </c>
      <c r="D124" s="278">
        <f>MAX($B$123:D123)</f>
        <v>0</v>
      </c>
      <c r="E124" s="278">
        <f>MAX($B$123:E123)</f>
        <v>0</v>
      </c>
      <c r="F124" s="278">
        <f>MAX($B$123:F123)</f>
        <v>0</v>
      </c>
      <c r="G124" s="278">
        <f>MAX($B$123:G123)</f>
        <v>0</v>
      </c>
      <c r="H124" s="278">
        <f>MAX($B$123:H123)</f>
        <v>0</v>
      </c>
      <c r="I124" s="278">
        <f>MAX($B$123:I123)</f>
        <v>0</v>
      </c>
      <c r="J124" s="278">
        <f>MAX($B$123:J123)</f>
        <v>0</v>
      </c>
      <c r="K124" s="278">
        <f>MAX($B$123:K123)</f>
        <v>0</v>
      </c>
      <c r="L124" s="278">
        <f>MAX($B$123:L123)</f>
        <v>0</v>
      </c>
      <c r="M124" s="278">
        <f>MAX($B$123:M123)</f>
        <v>0</v>
      </c>
      <c r="N124" s="278">
        <f>MAX($B$123:N123)</f>
        <v>0</v>
      </c>
      <c r="O124" s="278">
        <f>MAX($B$123:O123)</f>
        <v>0</v>
      </c>
      <c r="P124" s="278">
        <f>MAX($B$123:P123)</f>
        <v>0</v>
      </c>
      <c r="Q124" s="278">
        <f>MAX($B$123:Q123)</f>
        <v>0</v>
      </c>
      <c r="R124" s="278">
        <f>MAX($B$123:R123)</f>
        <v>0</v>
      </c>
      <c r="S124" s="278">
        <f>MAX($B$123:S123)</f>
        <v>0</v>
      </c>
      <c r="T124" s="278">
        <f>MAX($B$123:T123)</f>
        <v>0</v>
      </c>
      <c r="U124" s="278">
        <f>MAX($B$123:U123)</f>
        <v>0</v>
      </c>
      <c r="V124" s="278">
        <f>MAX($B$123:V123)</f>
        <v>0</v>
      </c>
      <c r="W124" s="278">
        <f>MAX($B$123:W123)</f>
        <v>0</v>
      </c>
      <c r="X124" s="278">
        <f>MAX($B$123:X123)</f>
        <v>0</v>
      </c>
      <c r="Y124" s="278">
        <f>MAX($B$123:Y123)</f>
        <v>0</v>
      </c>
      <c r="Z124" s="278">
        <f>MAX($B$123:Z123)</f>
        <v>0</v>
      </c>
      <c r="AA124" s="278">
        <f>MAX($B$123:AA123)</f>
        <v>0</v>
      </c>
      <c r="AB124" s="278">
        <f>MAX($B$123:AB123)</f>
        <v>0</v>
      </c>
      <c r="AC124" s="278">
        <f>MAX($B$123:AC123)</f>
        <v>0</v>
      </c>
      <c r="AD124" s="278">
        <f>MAX($B$123:AD123)</f>
        <v>0</v>
      </c>
      <c r="AE124" s="278">
        <f>MAX($B$123:AE123)</f>
        <v>0</v>
      </c>
      <c r="AF124" s="278">
        <f>MAX($B$123:AF123)</f>
        <v>0</v>
      </c>
      <c r="AG124" s="278">
        <f>MAX($B$123:AG123)</f>
        <v>0</v>
      </c>
      <c r="AH124" s="278">
        <f>MAX($B$123:AH123)</f>
        <v>0</v>
      </c>
      <c r="AI124" s="278">
        <f>MAX($B$123:AI123)</f>
        <v>0</v>
      </c>
      <c r="AJ124" s="278">
        <f>MAX($B$123:AJ123)</f>
        <v>0</v>
      </c>
      <c r="AK124" s="278">
        <f>MAX($B$123:AK123)</f>
        <v>0</v>
      </c>
      <c r="AL124" s="278">
        <f>MAX($B$123:AL123)</f>
        <v>0</v>
      </c>
      <c r="AM124" s="278">
        <f>MAX($B$123:AM123)</f>
        <v>0</v>
      </c>
      <c r="AN124" s="278">
        <f>MAX($B$123:AN123)</f>
        <v>0</v>
      </c>
      <c r="AO124" s="278">
        <f>MAX($B$123:AO123)</f>
        <v>0</v>
      </c>
      <c r="AP124" s="278">
        <f>MAX($B$123:AP123)</f>
        <v>0</v>
      </c>
    </row>
    <row r="125" spans="1:42" x14ac:dyDescent="0.2">
      <c r="A125" s="122" t="s">
        <v>259</v>
      </c>
      <c r="B125" s="212">
        <f>SUM(C125:AP125)</f>
        <v>0</v>
      </c>
      <c r="C125" s="205">
        <f t="shared" ref="C125:AP125" si="60">IF(AND(B124&lt;IRRTarget,C124&gt;=IRRTarget),C$2,0)</f>
        <v>0</v>
      </c>
      <c r="D125" s="205">
        <f t="shared" si="60"/>
        <v>0</v>
      </c>
      <c r="E125" s="205">
        <f t="shared" si="60"/>
        <v>0</v>
      </c>
      <c r="F125" s="205">
        <f t="shared" si="60"/>
        <v>0</v>
      </c>
      <c r="G125" s="205">
        <f t="shared" si="60"/>
        <v>0</v>
      </c>
      <c r="H125" s="205">
        <f t="shared" si="60"/>
        <v>0</v>
      </c>
      <c r="I125" s="205">
        <f t="shared" si="60"/>
        <v>0</v>
      </c>
      <c r="J125" s="205">
        <f t="shared" si="60"/>
        <v>0</v>
      </c>
      <c r="K125" s="205">
        <f t="shared" si="60"/>
        <v>0</v>
      </c>
      <c r="L125" s="205">
        <f t="shared" si="60"/>
        <v>0</v>
      </c>
      <c r="M125" s="205">
        <f t="shared" si="60"/>
        <v>0</v>
      </c>
      <c r="N125" s="205">
        <f>IF(AND(M124&lt;IRRTarget,N124&gt;=IRRTarget),N$2,0)</f>
        <v>0</v>
      </c>
      <c r="O125" s="205">
        <f t="shared" si="60"/>
        <v>0</v>
      </c>
      <c r="P125" s="205">
        <f t="shared" si="60"/>
        <v>0</v>
      </c>
      <c r="Q125" s="205">
        <f t="shared" si="60"/>
        <v>0</v>
      </c>
      <c r="R125" s="205">
        <f t="shared" si="60"/>
        <v>0</v>
      </c>
      <c r="S125" s="205">
        <f t="shared" si="60"/>
        <v>0</v>
      </c>
      <c r="T125" s="205">
        <f t="shared" si="60"/>
        <v>0</v>
      </c>
      <c r="U125" s="205">
        <f t="shared" si="60"/>
        <v>0</v>
      </c>
      <c r="V125" s="205">
        <f t="shared" si="60"/>
        <v>0</v>
      </c>
      <c r="W125" s="205">
        <f t="shared" si="60"/>
        <v>0</v>
      </c>
      <c r="X125" s="205">
        <f t="shared" si="60"/>
        <v>0</v>
      </c>
      <c r="Y125" s="205">
        <f t="shared" si="60"/>
        <v>0</v>
      </c>
      <c r="Z125" s="205">
        <f t="shared" si="60"/>
        <v>0</v>
      </c>
      <c r="AA125" s="205">
        <f t="shared" si="60"/>
        <v>0</v>
      </c>
      <c r="AB125" s="205">
        <f t="shared" si="60"/>
        <v>0</v>
      </c>
      <c r="AC125" s="205">
        <f t="shared" si="60"/>
        <v>0</v>
      </c>
      <c r="AD125" s="205">
        <f t="shared" si="60"/>
        <v>0</v>
      </c>
      <c r="AE125" s="205">
        <f t="shared" si="60"/>
        <v>0</v>
      </c>
      <c r="AF125" s="205">
        <f t="shared" si="60"/>
        <v>0</v>
      </c>
      <c r="AG125" s="205">
        <f t="shared" si="60"/>
        <v>0</v>
      </c>
      <c r="AH125" s="205">
        <f t="shared" si="60"/>
        <v>0</v>
      </c>
      <c r="AI125" s="205">
        <f t="shared" si="60"/>
        <v>0</v>
      </c>
      <c r="AJ125" s="205">
        <f t="shared" si="60"/>
        <v>0</v>
      </c>
      <c r="AK125" s="205">
        <f t="shared" si="60"/>
        <v>0</v>
      </c>
      <c r="AL125" s="205">
        <f t="shared" si="60"/>
        <v>0</v>
      </c>
      <c r="AM125" s="205">
        <f t="shared" si="60"/>
        <v>0</v>
      </c>
      <c r="AN125" s="205">
        <f t="shared" si="60"/>
        <v>0</v>
      </c>
      <c r="AO125" s="205">
        <f t="shared" si="60"/>
        <v>0</v>
      </c>
      <c r="AP125" s="205">
        <f t="shared" si="60"/>
        <v>0</v>
      </c>
    </row>
    <row r="126" spans="1:42" x14ac:dyDescent="0.2">
      <c r="A126" s="122"/>
      <c r="B126" s="214"/>
      <c r="C126" s="205"/>
      <c r="D126" s="205"/>
      <c r="E126" s="205"/>
      <c r="F126" s="205"/>
      <c r="G126" s="205"/>
      <c r="H126" s="205"/>
      <c r="I126" s="205"/>
      <c r="J126" s="205"/>
      <c r="K126" s="205"/>
      <c r="L126" s="205"/>
      <c r="M126" s="205"/>
      <c r="N126" s="205"/>
      <c r="O126" s="205"/>
      <c r="P126" s="205"/>
      <c r="Q126" s="205"/>
      <c r="R126" s="205"/>
      <c r="S126" s="205"/>
      <c r="T126" s="205"/>
      <c r="U126" s="205"/>
      <c r="V126" s="205"/>
      <c r="W126" s="205"/>
      <c r="X126" s="205"/>
      <c r="Y126" s="205"/>
      <c r="Z126" s="205"/>
      <c r="AA126" s="205"/>
      <c r="AB126" s="205"/>
      <c r="AC126" s="205"/>
      <c r="AD126" s="205"/>
      <c r="AE126" s="205"/>
      <c r="AF126" s="205"/>
      <c r="AG126" s="205"/>
      <c r="AH126" s="205"/>
      <c r="AI126" s="205"/>
      <c r="AJ126" s="205"/>
      <c r="AK126" s="205"/>
      <c r="AL126" s="205"/>
      <c r="AM126" s="205"/>
      <c r="AN126" s="205"/>
      <c r="AO126" s="205"/>
      <c r="AP126" s="205"/>
    </row>
    <row r="127" spans="1:42" x14ac:dyDescent="0.2">
      <c r="A127" s="122" t="s">
        <v>261</v>
      </c>
      <c r="B127" s="244">
        <f>B119+NPV(NominalDiscountRate/100,C119:AP119)</f>
        <v>10000</v>
      </c>
      <c r="C127" s="205"/>
      <c r="D127" s="205"/>
      <c r="E127" s="205"/>
      <c r="F127" s="205"/>
      <c r="G127" s="205"/>
      <c r="H127" s="205"/>
      <c r="I127" s="205"/>
      <c r="J127" s="205"/>
      <c r="K127" s="205"/>
      <c r="L127" s="205"/>
      <c r="M127" s="205"/>
      <c r="N127" s="205"/>
      <c r="O127" s="205"/>
      <c r="P127" s="205"/>
      <c r="Q127" s="205"/>
      <c r="R127" s="205"/>
      <c r="S127" s="205"/>
      <c r="T127" s="205"/>
      <c r="U127" s="205"/>
      <c r="V127" s="205"/>
      <c r="W127" s="205"/>
      <c r="X127" s="205"/>
      <c r="Y127" s="205"/>
      <c r="Z127" s="205"/>
      <c r="AA127" s="205"/>
      <c r="AB127" s="205"/>
      <c r="AC127" s="205"/>
      <c r="AD127" s="205"/>
      <c r="AE127" s="205"/>
      <c r="AF127" s="205"/>
      <c r="AG127" s="205"/>
      <c r="AH127" s="205"/>
      <c r="AI127" s="205"/>
      <c r="AJ127" s="205"/>
      <c r="AK127" s="205"/>
      <c r="AL127" s="205"/>
      <c r="AM127" s="205"/>
      <c r="AN127" s="205"/>
      <c r="AO127" s="205"/>
      <c r="AP127" s="205"/>
    </row>
    <row r="128" spans="1:42" s="127" customFormat="1" x14ac:dyDescent="0.2">
      <c r="A128" s="4"/>
      <c r="B128" s="210"/>
    </row>
    <row r="129" spans="1:42" s="127" customFormat="1" x14ac:dyDescent="0.2">
      <c r="A129" s="114" t="s">
        <v>262</v>
      </c>
      <c r="B129" s="297"/>
      <c r="C129" s="297"/>
      <c r="D129" s="297"/>
      <c r="E129" s="297"/>
      <c r="F129" s="297"/>
      <c r="G129" s="297"/>
      <c r="H129" s="297"/>
      <c r="I129" s="297"/>
      <c r="J129" s="297"/>
      <c r="K129" s="297"/>
      <c r="L129" s="297"/>
      <c r="M129" s="297"/>
      <c r="N129" s="297"/>
      <c r="O129" s="297"/>
      <c r="P129" s="297"/>
      <c r="Q129" s="297"/>
      <c r="R129" s="297"/>
      <c r="S129" s="297"/>
      <c r="T129" s="297"/>
      <c r="U129" s="297"/>
      <c r="V129" s="297"/>
      <c r="W129" s="297"/>
      <c r="X129" s="297"/>
      <c r="Y129" s="297"/>
      <c r="Z129" s="297"/>
      <c r="AA129" s="297"/>
      <c r="AB129" s="297"/>
      <c r="AC129" s="297"/>
      <c r="AD129" s="297"/>
      <c r="AE129" s="297"/>
      <c r="AF129" s="297"/>
      <c r="AG129" s="297"/>
      <c r="AH129" s="297"/>
      <c r="AI129" s="297"/>
      <c r="AJ129" s="297"/>
      <c r="AK129" s="297"/>
      <c r="AL129" s="297"/>
      <c r="AM129" s="297"/>
      <c r="AN129" s="297"/>
      <c r="AO129" s="297"/>
      <c r="AP129" s="297"/>
    </row>
    <row r="130" spans="1:42" x14ac:dyDescent="0.2">
      <c r="A130" s="24" t="s">
        <v>253</v>
      </c>
      <c r="B130" s="248">
        <f>B96</f>
        <v>5000</v>
      </c>
      <c r="C130" s="200">
        <f>C539+C177+C216-C41-C543+C110+C114-C574-C568-C580-C612-C644+C676-C575-C569</f>
        <v>0</v>
      </c>
      <c r="D130" s="200">
        <f t="shared" ref="D130:AP130" si="61">D539+D177+D216+D114-D41-D543-D574-D568-D580-D612-D644+D676-D575-D569</f>
        <v>0</v>
      </c>
      <c r="E130" s="200">
        <f t="shared" si="61"/>
        <v>0</v>
      </c>
      <c r="F130" s="200">
        <f t="shared" si="61"/>
        <v>0</v>
      </c>
      <c r="G130" s="200">
        <f t="shared" si="61"/>
        <v>0</v>
      </c>
      <c r="H130" s="200">
        <f t="shared" si="61"/>
        <v>0</v>
      </c>
      <c r="I130" s="200">
        <f t="shared" si="61"/>
        <v>0</v>
      </c>
      <c r="J130" s="200">
        <f t="shared" si="61"/>
        <v>0</v>
      </c>
      <c r="K130" s="200">
        <f t="shared" si="61"/>
        <v>0</v>
      </c>
      <c r="L130" s="200">
        <f t="shared" si="61"/>
        <v>0</v>
      </c>
      <c r="M130" s="200">
        <f t="shared" si="61"/>
        <v>0</v>
      </c>
      <c r="N130" s="200">
        <f t="shared" si="61"/>
        <v>0</v>
      </c>
      <c r="O130" s="200">
        <f t="shared" si="61"/>
        <v>0</v>
      </c>
      <c r="P130" s="200">
        <f t="shared" si="61"/>
        <v>0</v>
      </c>
      <c r="Q130" s="200">
        <f t="shared" si="61"/>
        <v>0</v>
      </c>
      <c r="R130" s="200">
        <f t="shared" si="61"/>
        <v>0</v>
      </c>
      <c r="S130" s="200">
        <f t="shared" si="61"/>
        <v>0</v>
      </c>
      <c r="T130" s="200">
        <f t="shared" si="61"/>
        <v>0</v>
      </c>
      <c r="U130" s="200">
        <f t="shared" si="61"/>
        <v>0</v>
      </c>
      <c r="V130" s="200">
        <f t="shared" si="61"/>
        <v>0</v>
      </c>
      <c r="W130" s="200">
        <f t="shared" si="61"/>
        <v>0</v>
      </c>
      <c r="X130" s="200">
        <f t="shared" si="61"/>
        <v>0</v>
      </c>
      <c r="Y130" s="200">
        <f t="shared" si="61"/>
        <v>0</v>
      </c>
      <c r="Z130" s="200">
        <f t="shared" si="61"/>
        <v>0</v>
      </c>
      <c r="AA130" s="200">
        <f t="shared" si="61"/>
        <v>0</v>
      </c>
      <c r="AB130" s="200">
        <f t="shared" si="61"/>
        <v>0</v>
      </c>
      <c r="AC130" s="200">
        <f t="shared" si="61"/>
        <v>0</v>
      </c>
      <c r="AD130" s="200">
        <f t="shared" si="61"/>
        <v>0</v>
      </c>
      <c r="AE130" s="200">
        <f t="shared" si="61"/>
        <v>0</v>
      </c>
      <c r="AF130" s="200">
        <f t="shared" si="61"/>
        <v>0</v>
      </c>
      <c r="AG130" s="200">
        <f t="shared" si="61"/>
        <v>0</v>
      </c>
      <c r="AH130" s="200">
        <f t="shared" si="61"/>
        <v>0</v>
      </c>
      <c r="AI130" s="200">
        <f t="shared" si="61"/>
        <v>0</v>
      </c>
      <c r="AJ130" s="200">
        <f t="shared" si="61"/>
        <v>0</v>
      </c>
      <c r="AK130" s="200">
        <f t="shared" si="61"/>
        <v>0</v>
      </c>
      <c r="AL130" s="200">
        <f t="shared" si="61"/>
        <v>0</v>
      </c>
      <c r="AM130" s="200">
        <f t="shared" si="61"/>
        <v>0</v>
      </c>
      <c r="AN130" s="200">
        <f t="shared" si="61"/>
        <v>0</v>
      </c>
      <c r="AO130" s="200">
        <f t="shared" si="61"/>
        <v>0</v>
      </c>
      <c r="AP130" s="200">
        <f t="shared" si="61"/>
        <v>0</v>
      </c>
    </row>
    <row r="131" spans="1:42" x14ac:dyDescent="0.2">
      <c r="A131" s="24" t="s">
        <v>264</v>
      </c>
      <c r="B131" s="248"/>
      <c r="C131" s="200">
        <f>C12</f>
        <v>0</v>
      </c>
      <c r="D131" s="200">
        <f t="shared" ref="D131:AP131" si="62">D12</f>
        <v>0</v>
      </c>
      <c r="E131" s="200">
        <f t="shared" si="62"/>
        <v>0</v>
      </c>
      <c r="F131" s="200">
        <f t="shared" si="62"/>
        <v>0</v>
      </c>
      <c r="G131" s="200">
        <f t="shared" si="62"/>
        <v>0</v>
      </c>
      <c r="H131" s="200">
        <f t="shared" si="62"/>
        <v>0</v>
      </c>
      <c r="I131" s="200">
        <f t="shared" si="62"/>
        <v>0</v>
      </c>
      <c r="J131" s="200">
        <f t="shared" si="62"/>
        <v>0</v>
      </c>
      <c r="K131" s="200">
        <f t="shared" si="62"/>
        <v>0</v>
      </c>
      <c r="L131" s="200">
        <f t="shared" si="62"/>
        <v>0</v>
      </c>
      <c r="M131" s="200">
        <f t="shared" si="62"/>
        <v>0</v>
      </c>
      <c r="N131" s="200">
        <f t="shared" si="62"/>
        <v>0</v>
      </c>
      <c r="O131" s="200">
        <f t="shared" si="62"/>
        <v>0</v>
      </c>
      <c r="P131" s="200">
        <f t="shared" si="62"/>
        <v>0</v>
      </c>
      <c r="Q131" s="200">
        <f t="shared" si="62"/>
        <v>0</v>
      </c>
      <c r="R131" s="200">
        <f t="shared" si="62"/>
        <v>0</v>
      </c>
      <c r="S131" s="200">
        <f t="shared" si="62"/>
        <v>0</v>
      </c>
      <c r="T131" s="200">
        <f t="shared" si="62"/>
        <v>0</v>
      </c>
      <c r="U131" s="200">
        <f t="shared" si="62"/>
        <v>0</v>
      </c>
      <c r="V131" s="200">
        <f t="shared" si="62"/>
        <v>0</v>
      </c>
      <c r="W131" s="200">
        <f t="shared" si="62"/>
        <v>0</v>
      </c>
      <c r="X131" s="200">
        <f t="shared" si="62"/>
        <v>0</v>
      </c>
      <c r="Y131" s="200">
        <f t="shared" si="62"/>
        <v>0</v>
      </c>
      <c r="Z131" s="200">
        <f t="shared" si="62"/>
        <v>0</v>
      </c>
      <c r="AA131" s="200">
        <f t="shared" si="62"/>
        <v>0</v>
      </c>
      <c r="AB131" s="200">
        <f t="shared" si="62"/>
        <v>0</v>
      </c>
      <c r="AC131" s="200">
        <f t="shared" si="62"/>
        <v>0</v>
      </c>
      <c r="AD131" s="200">
        <f t="shared" si="62"/>
        <v>0</v>
      </c>
      <c r="AE131" s="200">
        <f t="shared" si="62"/>
        <v>0</v>
      </c>
      <c r="AF131" s="200">
        <f t="shared" si="62"/>
        <v>0</v>
      </c>
      <c r="AG131" s="200">
        <f t="shared" si="62"/>
        <v>0</v>
      </c>
      <c r="AH131" s="200">
        <f t="shared" si="62"/>
        <v>0</v>
      </c>
      <c r="AI131" s="200">
        <f t="shared" si="62"/>
        <v>0</v>
      </c>
      <c r="AJ131" s="200">
        <f t="shared" si="62"/>
        <v>0</v>
      </c>
      <c r="AK131" s="200">
        <f t="shared" si="62"/>
        <v>0</v>
      </c>
      <c r="AL131" s="200">
        <f t="shared" si="62"/>
        <v>0</v>
      </c>
      <c r="AM131" s="200">
        <f t="shared" si="62"/>
        <v>0</v>
      </c>
      <c r="AN131" s="200">
        <f t="shared" si="62"/>
        <v>0</v>
      </c>
      <c r="AO131" s="200">
        <f t="shared" si="62"/>
        <v>0</v>
      </c>
      <c r="AP131" s="200">
        <f t="shared" si="62"/>
        <v>0</v>
      </c>
    </row>
    <row r="132" spans="1:42" x14ac:dyDescent="0.2">
      <c r="A132" s="24" t="s">
        <v>254</v>
      </c>
      <c r="B132" s="248"/>
      <c r="C132" s="200">
        <f t="shared" ref="C132:AP132" si="63">C5</f>
        <v>0</v>
      </c>
      <c r="D132" s="200">
        <f t="shared" si="63"/>
        <v>0</v>
      </c>
      <c r="E132" s="200">
        <f t="shared" si="63"/>
        <v>0</v>
      </c>
      <c r="F132" s="200">
        <f t="shared" si="63"/>
        <v>0</v>
      </c>
      <c r="G132" s="200">
        <f t="shared" si="63"/>
        <v>0</v>
      </c>
      <c r="H132" s="200">
        <f t="shared" si="63"/>
        <v>0</v>
      </c>
      <c r="I132" s="200">
        <f t="shared" si="63"/>
        <v>0</v>
      </c>
      <c r="J132" s="200">
        <f t="shared" si="63"/>
        <v>0</v>
      </c>
      <c r="K132" s="200">
        <f t="shared" si="63"/>
        <v>0</v>
      </c>
      <c r="L132" s="200">
        <f t="shared" si="63"/>
        <v>0</v>
      </c>
      <c r="M132" s="200">
        <f t="shared" si="63"/>
        <v>0</v>
      </c>
      <c r="N132" s="200">
        <f t="shared" si="63"/>
        <v>0</v>
      </c>
      <c r="O132" s="200">
        <f t="shared" si="63"/>
        <v>0</v>
      </c>
      <c r="P132" s="200">
        <f t="shared" si="63"/>
        <v>0</v>
      </c>
      <c r="Q132" s="200">
        <f t="shared" si="63"/>
        <v>0</v>
      </c>
      <c r="R132" s="200">
        <f t="shared" si="63"/>
        <v>0</v>
      </c>
      <c r="S132" s="200">
        <f t="shared" si="63"/>
        <v>0</v>
      </c>
      <c r="T132" s="200">
        <f t="shared" si="63"/>
        <v>0</v>
      </c>
      <c r="U132" s="200">
        <f t="shared" si="63"/>
        <v>0</v>
      </c>
      <c r="V132" s="200">
        <f t="shared" si="63"/>
        <v>0</v>
      </c>
      <c r="W132" s="200">
        <f t="shared" si="63"/>
        <v>0</v>
      </c>
      <c r="X132" s="200">
        <f t="shared" si="63"/>
        <v>0</v>
      </c>
      <c r="Y132" s="200">
        <f t="shared" si="63"/>
        <v>0</v>
      </c>
      <c r="Z132" s="200">
        <f t="shared" si="63"/>
        <v>0</v>
      </c>
      <c r="AA132" s="200">
        <f t="shared" si="63"/>
        <v>0</v>
      </c>
      <c r="AB132" s="200">
        <f t="shared" si="63"/>
        <v>0</v>
      </c>
      <c r="AC132" s="200">
        <f t="shared" si="63"/>
        <v>0</v>
      </c>
      <c r="AD132" s="200">
        <f t="shared" si="63"/>
        <v>0</v>
      </c>
      <c r="AE132" s="200">
        <f t="shared" si="63"/>
        <v>0</v>
      </c>
      <c r="AF132" s="200">
        <f t="shared" si="63"/>
        <v>0</v>
      </c>
      <c r="AG132" s="200">
        <f t="shared" si="63"/>
        <v>0</v>
      </c>
      <c r="AH132" s="200">
        <f t="shared" si="63"/>
        <v>0</v>
      </c>
      <c r="AI132" s="200">
        <f t="shared" si="63"/>
        <v>0</v>
      </c>
      <c r="AJ132" s="200">
        <f t="shared" si="63"/>
        <v>0</v>
      </c>
      <c r="AK132" s="200">
        <f t="shared" si="63"/>
        <v>0</v>
      </c>
      <c r="AL132" s="200">
        <f t="shared" si="63"/>
        <v>0</v>
      </c>
      <c r="AM132" s="200">
        <f t="shared" si="63"/>
        <v>0</v>
      </c>
      <c r="AN132" s="200">
        <f t="shared" si="63"/>
        <v>0</v>
      </c>
      <c r="AO132" s="200">
        <f t="shared" si="63"/>
        <v>0</v>
      </c>
      <c r="AP132" s="200">
        <f t="shared" si="63"/>
        <v>0</v>
      </c>
    </row>
    <row r="133" spans="1:42" s="127" customFormat="1" x14ac:dyDescent="0.2">
      <c r="A133" s="4"/>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D133" s="210"/>
      <c r="AE133" s="210"/>
      <c r="AF133" s="210"/>
      <c r="AG133" s="210"/>
      <c r="AH133" s="210"/>
      <c r="AI133" s="210"/>
      <c r="AJ133" s="210"/>
      <c r="AK133" s="210"/>
      <c r="AL133" s="210"/>
      <c r="AM133" s="210"/>
      <c r="AN133" s="210"/>
      <c r="AO133" s="210"/>
      <c r="AP133" s="210"/>
    </row>
    <row r="134" spans="1:42" s="127" customFormat="1" x14ac:dyDescent="0.2">
      <c r="A134" s="4" t="s">
        <v>252</v>
      </c>
      <c r="B134" s="202">
        <f>-(B130+NPV(NominalDiscountRate/100,C130:AP130))</f>
        <v>-5000</v>
      </c>
      <c r="C134" s="200"/>
      <c r="D134" s="20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D134" s="210"/>
      <c r="AE134" s="210"/>
      <c r="AF134" s="210"/>
      <c r="AG134" s="210"/>
      <c r="AH134" s="210"/>
      <c r="AI134" s="210"/>
      <c r="AJ134" s="210"/>
      <c r="AK134" s="210"/>
      <c r="AL134" s="210"/>
      <c r="AM134" s="210"/>
      <c r="AN134" s="210"/>
      <c r="AO134" s="210"/>
      <c r="AP134" s="210"/>
    </row>
    <row r="135" spans="1:42" s="127" customFormat="1" x14ac:dyDescent="0.2">
      <c r="A135" s="4" t="s">
        <v>251</v>
      </c>
      <c r="B135" s="202">
        <f>NPV(NominalDiscountRate/100,C132:AP132)</f>
        <v>0</v>
      </c>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D135" s="210"/>
      <c r="AE135" s="210"/>
      <c r="AF135" s="210"/>
      <c r="AG135" s="210"/>
      <c r="AH135" s="210"/>
      <c r="AI135" s="210"/>
      <c r="AJ135" s="210"/>
      <c r="AK135" s="210"/>
      <c r="AL135" s="210"/>
      <c r="AM135" s="210"/>
      <c r="AN135" s="210"/>
      <c r="AO135" s="210"/>
      <c r="AP135" s="210"/>
    </row>
    <row r="136" spans="1:42" s="127" customFormat="1" x14ac:dyDescent="0.2">
      <c r="A136" s="4" t="s">
        <v>318</v>
      </c>
      <c r="B136" s="290">
        <f>IF(B135=0,0,B134/B135*100)</f>
        <v>0</v>
      </c>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D136" s="210"/>
      <c r="AE136" s="210"/>
      <c r="AF136" s="210"/>
      <c r="AG136" s="210"/>
      <c r="AH136" s="210"/>
      <c r="AI136" s="210"/>
      <c r="AJ136" s="210"/>
      <c r="AK136" s="210"/>
      <c r="AL136" s="210"/>
      <c r="AM136" s="210"/>
      <c r="AN136" s="210"/>
      <c r="AO136" s="210"/>
      <c r="AP136" s="210"/>
    </row>
    <row r="137" spans="1:42" s="127" customFormat="1" x14ac:dyDescent="0.2">
      <c r="A137" s="4"/>
      <c r="B137" s="277"/>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D137" s="210"/>
      <c r="AE137" s="210"/>
      <c r="AF137" s="210"/>
      <c r="AG137" s="210"/>
      <c r="AH137" s="210"/>
      <c r="AI137" s="210"/>
      <c r="AJ137" s="210"/>
      <c r="AK137" s="210"/>
      <c r="AL137" s="210"/>
      <c r="AM137" s="210"/>
      <c r="AN137" s="210"/>
      <c r="AO137" s="210"/>
      <c r="AP137" s="210"/>
    </row>
    <row r="138" spans="1:42" s="127" customFormat="1" x14ac:dyDescent="0.2">
      <c r="A138" s="4" t="s">
        <v>265</v>
      </c>
      <c r="B138" s="202">
        <f>NPV(NominalDiscountRate/100,C131:AP131)</f>
        <v>0</v>
      </c>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D138" s="210"/>
      <c r="AE138" s="210"/>
      <c r="AF138" s="210"/>
      <c r="AG138" s="210"/>
      <c r="AH138" s="210"/>
      <c r="AI138" s="210"/>
      <c r="AJ138" s="210"/>
      <c r="AK138" s="210"/>
      <c r="AL138" s="210"/>
      <c r="AM138" s="210"/>
      <c r="AN138" s="210"/>
      <c r="AO138" s="210"/>
      <c r="AP138" s="210"/>
    </row>
    <row r="139" spans="1:42" s="127" customFormat="1" x14ac:dyDescent="0.2">
      <c r="A139" s="4" t="s">
        <v>251</v>
      </c>
      <c r="B139" s="202">
        <f>B135</f>
        <v>0</v>
      </c>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D139" s="210"/>
      <c r="AE139" s="210"/>
      <c r="AF139" s="210"/>
      <c r="AG139" s="210"/>
      <c r="AH139" s="210"/>
      <c r="AI139" s="210"/>
      <c r="AJ139" s="210"/>
      <c r="AK139" s="210"/>
      <c r="AL139" s="210"/>
      <c r="AM139" s="210"/>
      <c r="AN139" s="210"/>
      <c r="AO139" s="210"/>
      <c r="AP139" s="210"/>
    </row>
    <row r="140" spans="1:42" s="127" customFormat="1" x14ac:dyDescent="0.2">
      <c r="A140" s="4" t="s">
        <v>319</v>
      </c>
      <c r="B140" s="290">
        <f>IF(B139=0,0,B138/B139*100)</f>
        <v>0</v>
      </c>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D140" s="210"/>
      <c r="AE140" s="210"/>
      <c r="AF140" s="210"/>
      <c r="AG140" s="210"/>
      <c r="AH140" s="210"/>
      <c r="AI140" s="210"/>
      <c r="AJ140" s="210"/>
      <c r="AK140" s="210"/>
      <c r="AL140" s="210"/>
      <c r="AM140" s="210"/>
      <c r="AN140" s="210"/>
      <c r="AO140" s="210"/>
      <c r="AP140" s="210"/>
    </row>
    <row r="141" spans="1:42" s="127" customFormat="1" x14ac:dyDescent="0.2">
      <c r="A141" s="4"/>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D141" s="210"/>
      <c r="AE141" s="210"/>
      <c r="AF141" s="210"/>
      <c r="AG141" s="210"/>
      <c r="AH141" s="210"/>
      <c r="AI141" s="210"/>
      <c r="AJ141" s="210"/>
      <c r="AK141" s="210"/>
      <c r="AL141" s="210"/>
      <c r="AM141" s="210"/>
      <c r="AN141" s="210"/>
      <c r="AO141" s="210"/>
      <c r="AP141" s="210"/>
    </row>
    <row r="142" spans="1:42" s="127" customFormat="1" x14ac:dyDescent="0.2">
      <c r="A142" s="114" t="s">
        <v>38</v>
      </c>
      <c r="B142" s="297"/>
      <c r="C142" s="297"/>
      <c r="D142" s="297"/>
      <c r="E142" s="297"/>
      <c r="F142" s="297"/>
      <c r="G142" s="297"/>
      <c r="H142" s="297"/>
      <c r="I142" s="297"/>
      <c r="J142" s="297"/>
      <c r="K142" s="297"/>
      <c r="L142" s="297"/>
      <c r="M142" s="297"/>
      <c r="N142" s="297"/>
      <c r="O142" s="297"/>
      <c r="P142" s="297"/>
      <c r="Q142" s="297"/>
      <c r="R142" s="297"/>
      <c r="S142" s="297"/>
      <c r="T142" s="297"/>
      <c r="U142" s="297"/>
      <c r="V142" s="297"/>
      <c r="W142" s="297"/>
      <c r="X142" s="297"/>
      <c r="Y142" s="297"/>
      <c r="Z142" s="297"/>
      <c r="AA142" s="297"/>
      <c r="AB142" s="297"/>
      <c r="AC142" s="297"/>
      <c r="AD142" s="297"/>
      <c r="AE142" s="297"/>
      <c r="AF142" s="297"/>
      <c r="AG142" s="297"/>
      <c r="AH142" s="297"/>
      <c r="AI142" s="297"/>
      <c r="AJ142" s="297"/>
      <c r="AK142" s="297"/>
      <c r="AL142" s="297"/>
      <c r="AM142" s="297"/>
      <c r="AN142" s="297"/>
      <c r="AO142" s="297"/>
      <c r="AP142" s="297"/>
    </row>
    <row r="143" spans="1:42" s="211" customFormat="1" x14ac:dyDescent="0.2">
      <c r="A143" s="30" t="s">
        <v>52</v>
      </c>
    </row>
    <row r="144" spans="1:42" s="17" customFormat="1" x14ac:dyDescent="0.2">
      <c r="A144" s="123" t="s">
        <v>39</v>
      </c>
      <c r="B144" s="211"/>
      <c r="C144" s="194">
        <f t="shared" ref="C144:AP144" si="64">C43</f>
        <v>0</v>
      </c>
      <c r="D144" s="194">
        <f t="shared" si="64"/>
        <v>0</v>
      </c>
      <c r="E144" s="194">
        <f t="shared" si="64"/>
        <v>0</v>
      </c>
      <c r="F144" s="194">
        <f t="shared" si="64"/>
        <v>0</v>
      </c>
      <c r="G144" s="194">
        <f t="shared" si="64"/>
        <v>0</v>
      </c>
      <c r="H144" s="194">
        <f t="shared" si="64"/>
        <v>0</v>
      </c>
      <c r="I144" s="194">
        <f t="shared" si="64"/>
        <v>0</v>
      </c>
      <c r="J144" s="194">
        <f t="shared" si="64"/>
        <v>0</v>
      </c>
      <c r="K144" s="194">
        <f t="shared" si="64"/>
        <v>0</v>
      </c>
      <c r="L144" s="194">
        <f t="shared" si="64"/>
        <v>0</v>
      </c>
      <c r="M144" s="194">
        <f t="shared" si="64"/>
        <v>0</v>
      </c>
      <c r="N144" s="194">
        <f t="shared" si="64"/>
        <v>0</v>
      </c>
      <c r="O144" s="194">
        <f t="shared" si="64"/>
        <v>0</v>
      </c>
      <c r="P144" s="194">
        <f t="shared" si="64"/>
        <v>0</v>
      </c>
      <c r="Q144" s="194">
        <f t="shared" si="64"/>
        <v>0</v>
      </c>
      <c r="R144" s="194">
        <f t="shared" si="64"/>
        <v>0</v>
      </c>
      <c r="S144" s="194">
        <f t="shared" si="64"/>
        <v>0</v>
      </c>
      <c r="T144" s="194">
        <f t="shared" si="64"/>
        <v>0</v>
      </c>
      <c r="U144" s="194">
        <f t="shared" si="64"/>
        <v>0</v>
      </c>
      <c r="V144" s="194">
        <f t="shared" si="64"/>
        <v>0</v>
      </c>
      <c r="W144" s="194">
        <f t="shared" si="64"/>
        <v>0</v>
      </c>
      <c r="X144" s="194">
        <f t="shared" si="64"/>
        <v>0</v>
      </c>
      <c r="Y144" s="194">
        <f t="shared" si="64"/>
        <v>0</v>
      </c>
      <c r="Z144" s="194">
        <f t="shared" si="64"/>
        <v>0</v>
      </c>
      <c r="AA144" s="194">
        <f t="shared" si="64"/>
        <v>0</v>
      </c>
      <c r="AB144" s="194">
        <f t="shared" si="64"/>
        <v>0</v>
      </c>
      <c r="AC144" s="194">
        <f t="shared" si="64"/>
        <v>0</v>
      </c>
      <c r="AD144" s="194">
        <f t="shared" si="64"/>
        <v>0</v>
      </c>
      <c r="AE144" s="194">
        <f t="shared" si="64"/>
        <v>0</v>
      </c>
      <c r="AF144" s="194">
        <f t="shared" si="64"/>
        <v>0</v>
      </c>
      <c r="AG144" s="194">
        <f t="shared" si="64"/>
        <v>0</v>
      </c>
      <c r="AH144" s="194">
        <f t="shared" si="64"/>
        <v>0</v>
      </c>
      <c r="AI144" s="194">
        <f t="shared" si="64"/>
        <v>0</v>
      </c>
      <c r="AJ144" s="194">
        <f t="shared" si="64"/>
        <v>0</v>
      </c>
      <c r="AK144" s="194">
        <f t="shared" si="64"/>
        <v>0</v>
      </c>
      <c r="AL144" s="194">
        <f t="shared" si="64"/>
        <v>0</v>
      </c>
      <c r="AM144" s="194">
        <f t="shared" si="64"/>
        <v>0</v>
      </c>
      <c r="AN144" s="194">
        <f t="shared" si="64"/>
        <v>0</v>
      </c>
      <c r="AO144" s="194">
        <f t="shared" si="64"/>
        <v>0</v>
      </c>
      <c r="AP144" s="194">
        <f t="shared" si="64"/>
        <v>0</v>
      </c>
    </row>
    <row r="145" spans="1:42" s="17" customFormat="1" x14ac:dyDescent="0.2">
      <c r="A145" s="123" t="s">
        <v>48</v>
      </c>
      <c r="B145" s="211"/>
      <c r="C145" s="194">
        <f t="shared" ref="C145:AP145" si="65">C676</f>
        <v>0</v>
      </c>
      <c r="D145" s="194">
        <f t="shared" si="65"/>
        <v>0</v>
      </c>
      <c r="E145" s="194">
        <f t="shared" si="65"/>
        <v>0</v>
      </c>
      <c r="F145" s="194">
        <f t="shared" si="65"/>
        <v>0</v>
      </c>
      <c r="G145" s="194">
        <f t="shared" si="65"/>
        <v>0</v>
      </c>
      <c r="H145" s="194">
        <f t="shared" si="65"/>
        <v>0</v>
      </c>
      <c r="I145" s="194">
        <f t="shared" si="65"/>
        <v>0</v>
      </c>
      <c r="J145" s="194">
        <f t="shared" si="65"/>
        <v>0</v>
      </c>
      <c r="K145" s="194">
        <f t="shared" si="65"/>
        <v>0</v>
      </c>
      <c r="L145" s="194">
        <f t="shared" si="65"/>
        <v>0</v>
      </c>
      <c r="M145" s="194">
        <f t="shared" si="65"/>
        <v>0</v>
      </c>
      <c r="N145" s="194">
        <f t="shared" si="65"/>
        <v>0</v>
      </c>
      <c r="O145" s="194">
        <f t="shared" si="65"/>
        <v>0</v>
      </c>
      <c r="P145" s="194">
        <f t="shared" si="65"/>
        <v>0</v>
      </c>
      <c r="Q145" s="194">
        <f t="shared" si="65"/>
        <v>0</v>
      </c>
      <c r="R145" s="194">
        <f t="shared" si="65"/>
        <v>0</v>
      </c>
      <c r="S145" s="194">
        <f t="shared" si="65"/>
        <v>0</v>
      </c>
      <c r="T145" s="194">
        <f t="shared" si="65"/>
        <v>0</v>
      </c>
      <c r="U145" s="194">
        <f t="shared" si="65"/>
        <v>0</v>
      </c>
      <c r="V145" s="194">
        <f t="shared" si="65"/>
        <v>0</v>
      </c>
      <c r="W145" s="194">
        <f t="shared" si="65"/>
        <v>0</v>
      </c>
      <c r="X145" s="194">
        <f t="shared" si="65"/>
        <v>0</v>
      </c>
      <c r="Y145" s="194">
        <f t="shared" si="65"/>
        <v>0</v>
      </c>
      <c r="Z145" s="194">
        <f t="shared" si="65"/>
        <v>0</v>
      </c>
      <c r="AA145" s="194">
        <f t="shared" si="65"/>
        <v>0</v>
      </c>
      <c r="AB145" s="194">
        <f t="shared" si="65"/>
        <v>0</v>
      </c>
      <c r="AC145" s="194">
        <f t="shared" si="65"/>
        <v>0</v>
      </c>
      <c r="AD145" s="194">
        <f t="shared" si="65"/>
        <v>0</v>
      </c>
      <c r="AE145" s="194">
        <f t="shared" si="65"/>
        <v>0</v>
      </c>
      <c r="AF145" s="194">
        <f t="shared" si="65"/>
        <v>0</v>
      </c>
      <c r="AG145" s="194">
        <f t="shared" si="65"/>
        <v>0</v>
      </c>
      <c r="AH145" s="194">
        <f t="shared" si="65"/>
        <v>0</v>
      </c>
      <c r="AI145" s="194">
        <f t="shared" si="65"/>
        <v>0</v>
      </c>
      <c r="AJ145" s="194">
        <f t="shared" si="65"/>
        <v>0</v>
      </c>
      <c r="AK145" s="194">
        <f t="shared" si="65"/>
        <v>0</v>
      </c>
      <c r="AL145" s="194">
        <f t="shared" si="65"/>
        <v>0</v>
      </c>
      <c r="AM145" s="194">
        <f t="shared" si="65"/>
        <v>0</v>
      </c>
      <c r="AN145" s="194">
        <f t="shared" si="65"/>
        <v>0</v>
      </c>
      <c r="AO145" s="194">
        <f t="shared" si="65"/>
        <v>0</v>
      </c>
      <c r="AP145" s="194">
        <f t="shared" si="65"/>
        <v>0</v>
      </c>
    </row>
    <row r="146" spans="1:42" s="17" customFormat="1" x14ac:dyDescent="0.2">
      <c r="A146" s="123" t="s">
        <v>40</v>
      </c>
      <c r="B146" s="211"/>
      <c r="C146" s="194">
        <f t="shared" ref="C146:AP146" si="66">-C544</f>
        <v>0</v>
      </c>
      <c r="D146" s="194">
        <f t="shared" si="66"/>
        <v>0</v>
      </c>
      <c r="E146" s="194">
        <f t="shared" si="66"/>
        <v>0</v>
      </c>
      <c r="F146" s="194">
        <f t="shared" si="66"/>
        <v>0</v>
      </c>
      <c r="G146" s="194">
        <f t="shared" si="66"/>
        <v>0</v>
      </c>
      <c r="H146" s="194">
        <f t="shared" si="66"/>
        <v>0</v>
      </c>
      <c r="I146" s="194">
        <f t="shared" si="66"/>
        <v>0</v>
      </c>
      <c r="J146" s="194">
        <f t="shared" si="66"/>
        <v>0</v>
      </c>
      <c r="K146" s="194">
        <f t="shared" si="66"/>
        <v>0</v>
      </c>
      <c r="L146" s="194">
        <f t="shared" si="66"/>
        <v>0</v>
      </c>
      <c r="M146" s="194">
        <f t="shared" si="66"/>
        <v>0</v>
      </c>
      <c r="N146" s="194">
        <f t="shared" si="66"/>
        <v>0</v>
      </c>
      <c r="O146" s="194">
        <f t="shared" si="66"/>
        <v>0</v>
      </c>
      <c r="P146" s="194">
        <f t="shared" si="66"/>
        <v>0</v>
      </c>
      <c r="Q146" s="194">
        <f t="shared" si="66"/>
        <v>0</v>
      </c>
      <c r="R146" s="194">
        <f t="shared" si="66"/>
        <v>0</v>
      </c>
      <c r="S146" s="194">
        <f t="shared" si="66"/>
        <v>0</v>
      </c>
      <c r="T146" s="194">
        <f t="shared" si="66"/>
        <v>0</v>
      </c>
      <c r="U146" s="194">
        <f t="shared" si="66"/>
        <v>0</v>
      </c>
      <c r="V146" s="194">
        <f t="shared" si="66"/>
        <v>0</v>
      </c>
      <c r="W146" s="194">
        <f t="shared" si="66"/>
        <v>0</v>
      </c>
      <c r="X146" s="194">
        <f t="shared" si="66"/>
        <v>0</v>
      </c>
      <c r="Y146" s="194">
        <f t="shared" si="66"/>
        <v>0</v>
      </c>
      <c r="Z146" s="194">
        <f t="shared" si="66"/>
        <v>0</v>
      </c>
      <c r="AA146" s="194">
        <f t="shared" si="66"/>
        <v>0</v>
      </c>
      <c r="AB146" s="194">
        <f t="shared" si="66"/>
        <v>0</v>
      </c>
      <c r="AC146" s="194">
        <f t="shared" si="66"/>
        <v>0</v>
      </c>
      <c r="AD146" s="194">
        <f t="shared" si="66"/>
        <v>0</v>
      </c>
      <c r="AE146" s="194">
        <f t="shared" si="66"/>
        <v>0</v>
      </c>
      <c r="AF146" s="194">
        <f t="shared" si="66"/>
        <v>0</v>
      </c>
      <c r="AG146" s="194">
        <f t="shared" si="66"/>
        <v>0</v>
      </c>
      <c r="AH146" s="194">
        <f t="shared" si="66"/>
        <v>0</v>
      </c>
      <c r="AI146" s="194">
        <f t="shared" si="66"/>
        <v>0</v>
      </c>
      <c r="AJ146" s="194">
        <f t="shared" si="66"/>
        <v>0</v>
      </c>
      <c r="AK146" s="194">
        <f t="shared" si="66"/>
        <v>0</v>
      </c>
      <c r="AL146" s="194">
        <f t="shared" si="66"/>
        <v>0</v>
      </c>
      <c r="AM146" s="194">
        <f t="shared" si="66"/>
        <v>0</v>
      </c>
      <c r="AN146" s="194">
        <f t="shared" si="66"/>
        <v>0</v>
      </c>
      <c r="AO146" s="194">
        <f t="shared" si="66"/>
        <v>0</v>
      </c>
      <c r="AP146" s="194">
        <f t="shared" si="66"/>
        <v>0</v>
      </c>
    </row>
    <row r="147" spans="1:42" s="9" customFormat="1" x14ac:dyDescent="0.2">
      <c r="A147" s="123" t="s">
        <v>43</v>
      </c>
      <c r="B147" s="211"/>
      <c r="C147" s="169">
        <f t="shared" ref="C147:AP147" si="67">IF(C$2&lt;=analysis_period,-C268-C298-C324-C350,0)</f>
        <v>0</v>
      </c>
      <c r="D147" s="169">
        <f t="shared" si="67"/>
        <v>0</v>
      </c>
      <c r="E147" s="169">
        <f t="shared" si="67"/>
        <v>0</v>
      </c>
      <c r="F147" s="169">
        <f t="shared" si="67"/>
        <v>0</v>
      </c>
      <c r="G147" s="169">
        <f t="shared" si="67"/>
        <v>0</v>
      </c>
      <c r="H147" s="169">
        <f t="shared" si="67"/>
        <v>0</v>
      </c>
      <c r="I147" s="169">
        <f t="shared" si="67"/>
        <v>0</v>
      </c>
      <c r="J147" s="169">
        <f t="shared" si="67"/>
        <v>0</v>
      </c>
      <c r="K147" s="169">
        <f t="shared" si="67"/>
        <v>0</v>
      </c>
      <c r="L147" s="169">
        <f t="shared" si="67"/>
        <v>0</v>
      </c>
      <c r="M147" s="169">
        <f t="shared" si="67"/>
        <v>0</v>
      </c>
      <c r="N147" s="169">
        <f t="shared" si="67"/>
        <v>0</v>
      </c>
      <c r="O147" s="169">
        <f t="shared" si="67"/>
        <v>0</v>
      </c>
      <c r="P147" s="169">
        <f t="shared" si="67"/>
        <v>0</v>
      </c>
      <c r="Q147" s="169">
        <f t="shared" si="67"/>
        <v>0</v>
      </c>
      <c r="R147" s="169">
        <f t="shared" si="67"/>
        <v>0</v>
      </c>
      <c r="S147" s="169">
        <f t="shared" si="67"/>
        <v>0</v>
      </c>
      <c r="T147" s="169">
        <f t="shared" si="67"/>
        <v>0</v>
      </c>
      <c r="U147" s="169">
        <f t="shared" si="67"/>
        <v>0</v>
      </c>
      <c r="V147" s="169">
        <f t="shared" si="67"/>
        <v>0</v>
      </c>
      <c r="W147" s="169">
        <f t="shared" si="67"/>
        <v>0</v>
      </c>
      <c r="X147" s="169">
        <f t="shared" si="67"/>
        <v>0</v>
      </c>
      <c r="Y147" s="169">
        <f t="shared" si="67"/>
        <v>0</v>
      </c>
      <c r="Z147" s="169">
        <f t="shared" si="67"/>
        <v>0</v>
      </c>
      <c r="AA147" s="169">
        <f t="shared" si="67"/>
        <v>0</v>
      </c>
      <c r="AB147" s="169">
        <f t="shared" si="67"/>
        <v>0</v>
      </c>
      <c r="AC147" s="169">
        <f t="shared" si="67"/>
        <v>0</v>
      </c>
      <c r="AD147" s="169">
        <f t="shared" si="67"/>
        <v>0</v>
      </c>
      <c r="AE147" s="169">
        <f t="shared" si="67"/>
        <v>0</v>
      </c>
      <c r="AF147" s="169">
        <f t="shared" si="67"/>
        <v>0</v>
      </c>
      <c r="AG147" s="169">
        <f t="shared" si="67"/>
        <v>0</v>
      </c>
      <c r="AH147" s="169">
        <f t="shared" si="67"/>
        <v>0</v>
      </c>
      <c r="AI147" s="169">
        <f t="shared" si="67"/>
        <v>0</v>
      </c>
      <c r="AJ147" s="169">
        <f t="shared" si="67"/>
        <v>0</v>
      </c>
      <c r="AK147" s="169">
        <f t="shared" si="67"/>
        <v>0</v>
      </c>
      <c r="AL147" s="169">
        <f t="shared" si="67"/>
        <v>0</v>
      </c>
      <c r="AM147" s="169">
        <f t="shared" si="67"/>
        <v>0</v>
      </c>
      <c r="AN147" s="169">
        <f t="shared" si="67"/>
        <v>0</v>
      </c>
      <c r="AO147" s="169">
        <f t="shared" si="67"/>
        <v>0</v>
      </c>
      <c r="AP147" s="169">
        <f t="shared" si="67"/>
        <v>0</v>
      </c>
    </row>
    <row r="148" spans="1:42" s="17" customFormat="1" x14ac:dyDescent="0.2">
      <c r="A148" s="123" t="s">
        <v>227</v>
      </c>
      <c r="B148" s="211"/>
      <c r="C148" s="194">
        <f t="shared" ref="C148:AP148" si="68">SUM(C144:C147)</f>
        <v>0</v>
      </c>
      <c r="D148" s="194">
        <f t="shared" si="68"/>
        <v>0</v>
      </c>
      <c r="E148" s="194">
        <f t="shared" si="68"/>
        <v>0</v>
      </c>
      <c r="F148" s="194">
        <f t="shared" si="68"/>
        <v>0</v>
      </c>
      <c r="G148" s="194">
        <f t="shared" si="68"/>
        <v>0</v>
      </c>
      <c r="H148" s="194">
        <f t="shared" si="68"/>
        <v>0</v>
      </c>
      <c r="I148" s="194">
        <f t="shared" si="68"/>
        <v>0</v>
      </c>
      <c r="J148" s="194">
        <f t="shared" si="68"/>
        <v>0</v>
      </c>
      <c r="K148" s="194">
        <f t="shared" si="68"/>
        <v>0</v>
      </c>
      <c r="L148" s="194">
        <f t="shared" si="68"/>
        <v>0</v>
      </c>
      <c r="M148" s="194">
        <f t="shared" si="68"/>
        <v>0</v>
      </c>
      <c r="N148" s="194">
        <f t="shared" si="68"/>
        <v>0</v>
      </c>
      <c r="O148" s="194">
        <f t="shared" si="68"/>
        <v>0</v>
      </c>
      <c r="P148" s="194">
        <f t="shared" si="68"/>
        <v>0</v>
      </c>
      <c r="Q148" s="194">
        <f t="shared" si="68"/>
        <v>0</v>
      </c>
      <c r="R148" s="194">
        <f t="shared" si="68"/>
        <v>0</v>
      </c>
      <c r="S148" s="194">
        <f t="shared" si="68"/>
        <v>0</v>
      </c>
      <c r="T148" s="194">
        <f t="shared" si="68"/>
        <v>0</v>
      </c>
      <c r="U148" s="194">
        <f t="shared" si="68"/>
        <v>0</v>
      </c>
      <c r="V148" s="194">
        <f t="shared" si="68"/>
        <v>0</v>
      </c>
      <c r="W148" s="194">
        <f t="shared" si="68"/>
        <v>0</v>
      </c>
      <c r="X148" s="194">
        <f t="shared" si="68"/>
        <v>0</v>
      </c>
      <c r="Y148" s="194">
        <f t="shared" si="68"/>
        <v>0</v>
      </c>
      <c r="Z148" s="194">
        <f t="shared" si="68"/>
        <v>0</v>
      </c>
      <c r="AA148" s="194">
        <f t="shared" si="68"/>
        <v>0</v>
      </c>
      <c r="AB148" s="194">
        <f t="shared" si="68"/>
        <v>0</v>
      </c>
      <c r="AC148" s="194">
        <f t="shared" si="68"/>
        <v>0</v>
      </c>
      <c r="AD148" s="194">
        <f t="shared" si="68"/>
        <v>0</v>
      </c>
      <c r="AE148" s="194">
        <f t="shared" si="68"/>
        <v>0</v>
      </c>
      <c r="AF148" s="194">
        <f t="shared" si="68"/>
        <v>0</v>
      </c>
      <c r="AG148" s="194">
        <f t="shared" si="68"/>
        <v>0</v>
      </c>
      <c r="AH148" s="194">
        <f t="shared" si="68"/>
        <v>0</v>
      </c>
      <c r="AI148" s="194">
        <f t="shared" si="68"/>
        <v>0</v>
      </c>
      <c r="AJ148" s="194">
        <f t="shared" si="68"/>
        <v>0</v>
      </c>
      <c r="AK148" s="194">
        <f t="shared" si="68"/>
        <v>0</v>
      </c>
      <c r="AL148" s="194">
        <f t="shared" si="68"/>
        <v>0</v>
      </c>
      <c r="AM148" s="194">
        <f t="shared" si="68"/>
        <v>0</v>
      </c>
      <c r="AN148" s="194">
        <f t="shared" si="68"/>
        <v>0</v>
      </c>
      <c r="AO148" s="194">
        <f t="shared" si="68"/>
        <v>0</v>
      </c>
      <c r="AP148" s="194">
        <f t="shared" si="68"/>
        <v>0</v>
      </c>
    </row>
    <row r="149" spans="1:42" s="17" customFormat="1" x14ac:dyDescent="0.2">
      <c r="A149" s="123" t="str">
        <f>Inputs!B107</f>
        <v>Investment Based Incentive (IBI)</v>
      </c>
      <c r="B149" s="211"/>
    </row>
    <row r="150" spans="1:42" s="17" customFormat="1" x14ac:dyDescent="0.2">
      <c r="A150" s="125" t="str">
        <f>Inputs!B108</f>
        <v>As fixed amount</v>
      </c>
      <c r="B150" s="211"/>
    </row>
    <row r="151" spans="1:42" s="211" customFormat="1" x14ac:dyDescent="0.2">
      <c r="A151" s="112" t="s">
        <v>4</v>
      </c>
      <c r="C151" s="194">
        <f>IF(ibi_fed_amount_tax_sta="Yes",C502,0)</f>
        <v>0</v>
      </c>
    </row>
    <row r="152" spans="1:42" s="211" customFormat="1" x14ac:dyDescent="0.2">
      <c r="A152" s="112" t="s">
        <v>5</v>
      </c>
      <c r="C152" s="194">
        <f>IF(ibi_sta_amount_tax_sta="Yes",C503,0)</f>
        <v>0</v>
      </c>
    </row>
    <row r="153" spans="1:42" s="211" customFormat="1" x14ac:dyDescent="0.2">
      <c r="A153" s="112" t="s">
        <v>225</v>
      </c>
      <c r="C153" s="194">
        <f>IF(ibi_uti_amount_tax_sta="Yes",C504,0)</f>
        <v>0</v>
      </c>
    </row>
    <row r="154" spans="1:42" s="127" customFormat="1" x14ac:dyDescent="0.2">
      <c r="A154" s="112" t="s">
        <v>226</v>
      </c>
      <c r="C154" s="169">
        <f>IF(ibi_oth_amount_tax_sta="Yes",C505,0)</f>
        <v>0</v>
      </c>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D154" s="210"/>
      <c r="AE154" s="210"/>
      <c r="AF154" s="210"/>
      <c r="AG154" s="210"/>
      <c r="AH154" s="210"/>
      <c r="AI154" s="210"/>
      <c r="AJ154" s="210"/>
      <c r="AK154" s="210"/>
      <c r="AL154" s="210"/>
      <c r="AM154" s="210"/>
      <c r="AN154" s="210"/>
      <c r="AO154" s="210"/>
      <c r="AP154" s="210"/>
    </row>
    <row r="155" spans="1:42" s="127" customFormat="1" x14ac:dyDescent="0.2">
      <c r="A155" s="112" t="s">
        <v>14</v>
      </c>
      <c r="C155" s="195">
        <f>SUM(C151:C154)</f>
        <v>0</v>
      </c>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D155" s="210"/>
      <c r="AE155" s="210"/>
      <c r="AF155" s="210"/>
      <c r="AG155" s="210"/>
      <c r="AH155" s="210"/>
      <c r="AI155" s="210"/>
      <c r="AJ155" s="210"/>
      <c r="AK155" s="210"/>
      <c r="AL155" s="210"/>
      <c r="AM155" s="210"/>
      <c r="AN155" s="210"/>
      <c r="AO155" s="210"/>
      <c r="AP155" s="210"/>
    </row>
    <row r="156" spans="1:42" s="127" customFormat="1" x14ac:dyDescent="0.2">
      <c r="A156" s="125" t="str">
        <f>Inputs!B113</f>
        <v>As percentage</v>
      </c>
      <c r="C156" s="29"/>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D156" s="210"/>
      <c r="AE156" s="210"/>
      <c r="AF156" s="210"/>
      <c r="AG156" s="210"/>
      <c r="AH156" s="210"/>
      <c r="AI156" s="210"/>
      <c r="AJ156" s="210"/>
      <c r="AK156" s="210"/>
      <c r="AL156" s="210"/>
      <c r="AM156" s="210"/>
      <c r="AN156" s="210"/>
      <c r="AO156" s="210"/>
      <c r="AP156" s="210"/>
    </row>
    <row r="157" spans="1:42" s="127" customFormat="1" x14ac:dyDescent="0.2">
      <c r="A157" s="112" t="s">
        <v>4</v>
      </c>
      <c r="C157" s="194">
        <f>IF(ibi_fed_percent_tax_sta="Yes",C508,0)</f>
        <v>0</v>
      </c>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D157" s="210"/>
      <c r="AE157" s="210"/>
      <c r="AF157" s="210"/>
      <c r="AG157" s="210"/>
      <c r="AH157" s="210"/>
      <c r="AI157" s="210"/>
      <c r="AJ157" s="210"/>
      <c r="AK157" s="210"/>
      <c r="AL157" s="210"/>
      <c r="AM157" s="210"/>
      <c r="AN157" s="210"/>
      <c r="AO157" s="210"/>
      <c r="AP157" s="210"/>
    </row>
    <row r="158" spans="1:42" s="127" customFormat="1" x14ac:dyDescent="0.2">
      <c r="A158" s="112" t="s">
        <v>5</v>
      </c>
      <c r="C158" s="194">
        <f>IF(ibi_fed_percent_tax_sta="Yes",C509,0)</f>
        <v>0</v>
      </c>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D158" s="210"/>
      <c r="AE158" s="210"/>
      <c r="AF158" s="210"/>
      <c r="AG158" s="210"/>
      <c r="AH158" s="210"/>
      <c r="AI158" s="210"/>
      <c r="AJ158" s="210"/>
      <c r="AK158" s="210"/>
      <c r="AL158" s="210"/>
      <c r="AM158" s="210"/>
      <c r="AN158" s="210"/>
      <c r="AO158" s="210"/>
      <c r="AP158" s="210"/>
    </row>
    <row r="159" spans="1:42" s="127" customFormat="1" x14ac:dyDescent="0.2">
      <c r="A159" s="112" t="s">
        <v>225</v>
      </c>
      <c r="C159" s="194">
        <f>IF(ibi_fed_percent_tax_sta="Yes",C510,0)</f>
        <v>0</v>
      </c>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D159" s="210"/>
      <c r="AE159" s="210"/>
      <c r="AF159" s="210"/>
      <c r="AG159" s="210"/>
      <c r="AH159" s="210"/>
      <c r="AI159" s="210"/>
      <c r="AJ159" s="210"/>
      <c r="AK159" s="210"/>
      <c r="AL159" s="210"/>
      <c r="AM159" s="210"/>
      <c r="AN159" s="210"/>
      <c r="AO159" s="210"/>
      <c r="AP159" s="210"/>
    </row>
    <row r="160" spans="1:42" s="127" customFormat="1" x14ac:dyDescent="0.2">
      <c r="A160" s="112" t="s">
        <v>226</v>
      </c>
      <c r="C160" s="169">
        <f>IF(ibi_fed_percent_tax_sta="Yes",C511,0)</f>
        <v>0</v>
      </c>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D160" s="210"/>
      <c r="AE160" s="210"/>
      <c r="AF160" s="210"/>
      <c r="AG160" s="210"/>
      <c r="AH160" s="210"/>
      <c r="AI160" s="210"/>
      <c r="AJ160" s="210"/>
      <c r="AK160" s="210"/>
      <c r="AL160" s="210"/>
      <c r="AM160" s="210"/>
      <c r="AN160" s="210"/>
      <c r="AO160" s="210"/>
      <c r="AP160" s="210"/>
    </row>
    <row r="161" spans="1:42" s="127" customFormat="1" x14ac:dyDescent="0.2">
      <c r="A161" s="112" t="s">
        <v>14</v>
      </c>
      <c r="C161" s="195">
        <f>SUM(C157:C160)</f>
        <v>0</v>
      </c>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D161" s="210"/>
      <c r="AE161" s="210"/>
      <c r="AF161" s="210"/>
      <c r="AG161" s="210"/>
      <c r="AH161" s="210"/>
      <c r="AI161" s="210"/>
      <c r="AJ161" s="210"/>
      <c r="AK161" s="210"/>
      <c r="AL161" s="210"/>
      <c r="AM161" s="210"/>
      <c r="AN161" s="210"/>
      <c r="AO161" s="210"/>
      <c r="AP161" s="210"/>
    </row>
    <row r="162" spans="1:42" s="127" customFormat="1" x14ac:dyDescent="0.2">
      <c r="A162" s="123" t="str">
        <f>Inputs!B118</f>
        <v>Capacity Based Incentive (CBI)</v>
      </c>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D162" s="210"/>
      <c r="AE162" s="210"/>
      <c r="AF162" s="210"/>
      <c r="AG162" s="210"/>
      <c r="AH162" s="210"/>
      <c r="AI162" s="210"/>
      <c r="AJ162" s="210"/>
      <c r="AK162" s="210"/>
      <c r="AL162" s="210"/>
      <c r="AM162" s="210"/>
      <c r="AN162" s="210"/>
      <c r="AO162" s="210"/>
      <c r="AP162" s="210"/>
    </row>
    <row r="163" spans="1:42" s="127" customFormat="1" x14ac:dyDescent="0.2">
      <c r="A163" s="125" t="s">
        <v>4</v>
      </c>
      <c r="C163" s="168">
        <f>IF(cbi_fed_tax_sta="Yes",C515,0)</f>
        <v>0</v>
      </c>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D163" s="210"/>
      <c r="AE163" s="210"/>
      <c r="AF163" s="210"/>
      <c r="AG163" s="210"/>
      <c r="AH163" s="210"/>
      <c r="AI163" s="210"/>
      <c r="AJ163" s="210"/>
      <c r="AK163" s="210"/>
      <c r="AL163" s="210"/>
      <c r="AM163" s="210"/>
      <c r="AN163" s="210"/>
      <c r="AO163" s="210"/>
      <c r="AP163" s="210"/>
    </row>
    <row r="164" spans="1:42" s="127" customFormat="1" x14ac:dyDescent="0.2">
      <c r="A164" s="125" t="s">
        <v>5</v>
      </c>
      <c r="C164" s="168">
        <f>IF(cbi_fed_tax_sta="Yes",C516,0)</f>
        <v>0</v>
      </c>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D164" s="210"/>
      <c r="AE164" s="210"/>
      <c r="AF164" s="210"/>
      <c r="AG164" s="210"/>
      <c r="AH164" s="210"/>
      <c r="AI164" s="210"/>
      <c r="AJ164" s="210"/>
      <c r="AK164" s="210"/>
      <c r="AL164" s="210"/>
      <c r="AM164" s="210"/>
      <c r="AN164" s="210"/>
      <c r="AO164" s="210"/>
      <c r="AP164" s="210"/>
    </row>
    <row r="165" spans="1:42" s="127" customFormat="1" x14ac:dyDescent="0.2">
      <c r="A165" s="125" t="s">
        <v>225</v>
      </c>
      <c r="C165" s="168">
        <f>IF(cbi_fed_tax_sta="Yes",C517,0)</f>
        <v>0</v>
      </c>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D165" s="210"/>
      <c r="AE165" s="210"/>
      <c r="AF165" s="210"/>
      <c r="AG165" s="210"/>
      <c r="AH165" s="210"/>
      <c r="AI165" s="210"/>
      <c r="AJ165" s="210"/>
      <c r="AK165" s="210"/>
      <c r="AL165" s="210"/>
      <c r="AM165" s="210"/>
      <c r="AN165" s="210"/>
      <c r="AO165" s="210"/>
      <c r="AP165" s="210"/>
    </row>
    <row r="166" spans="1:42" s="127" customFormat="1" x14ac:dyDescent="0.2">
      <c r="A166" s="125" t="s">
        <v>226</v>
      </c>
      <c r="C166" s="169">
        <f>IF(cbi_fed_tax_sta="Yes",C518,0)</f>
        <v>0</v>
      </c>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D166" s="210"/>
      <c r="AE166" s="210"/>
      <c r="AF166" s="210"/>
      <c r="AG166" s="210"/>
      <c r="AH166" s="210"/>
      <c r="AI166" s="210"/>
      <c r="AJ166" s="210"/>
      <c r="AK166" s="210"/>
      <c r="AL166" s="210"/>
      <c r="AM166" s="210"/>
      <c r="AN166" s="210"/>
      <c r="AO166" s="210"/>
      <c r="AP166" s="210"/>
    </row>
    <row r="167" spans="1:42" s="127" customFormat="1" x14ac:dyDescent="0.2">
      <c r="A167" s="125" t="s">
        <v>14</v>
      </c>
      <c r="C167" s="195">
        <f>SUM(C163:C166)</f>
        <v>0</v>
      </c>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D167" s="210"/>
      <c r="AE167" s="210"/>
      <c r="AF167" s="210"/>
      <c r="AG167" s="210"/>
      <c r="AH167" s="210"/>
      <c r="AI167" s="210"/>
      <c r="AJ167" s="210"/>
      <c r="AK167" s="210"/>
      <c r="AL167" s="210"/>
      <c r="AM167" s="210"/>
      <c r="AN167" s="210"/>
      <c r="AO167" s="210"/>
      <c r="AP167" s="210"/>
    </row>
    <row r="168" spans="1:42" s="127" customFormat="1" x14ac:dyDescent="0.2">
      <c r="A168" s="123" t="str">
        <f>Inputs!B123</f>
        <v>Production Based Incentive (PBI)</v>
      </c>
      <c r="C168" s="29"/>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D168" s="210"/>
      <c r="AE168" s="210"/>
      <c r="AF168" s="210"/>
      <c r="AG168" s="210"/>
      <c r="AH168" s="210"/>
      <c r="AI168" s="210"/>
      <c r="AJ168" s="210"/>
      <c r="AK168" s="210"/>
      <c r="AL168" s="210"/>
      <c r="AM168" s="210"/>
      <c r="AN168" s="210"/>
      <c r="AO168" s="210"/>
      <c r="AP168" s="210"/>
    </row>
    <row r="169" spans="1:42" x14ac:dyDescent="0.2">
      <c r="A169" s="125" t="s">
        <v>4</v>
      </c>
      <c r="B169" s="127"/>
      <c r="C169" s="168">
        <f t="shared" ref="C169:AP169" si="69">IF(AND(pbi_fed_tax_sta="Yes",pbi_fed_for_ds="No"),C525,0)</f>
        <v>0</v>
      </c>
      <c r="D169" s="168">
        <f t="shared" si="69"/>
        <v>0</v>
      </c>
      <c r="E169" s="168">
        <f t="shared" si="69"/>
        <v>0</v>
      </c>
      <c r="F169" s="168">
        <f t="shared" si="69"/>
        <v>0</v>
      </c>
      <c r="G169" s="168">
        <f t="shared" si="69"/>
        <v>0</v>
      </c>
      <c r="H169" s="168">
        <f t="shared" si="69"/>
        <v>0</v>
      </c>
      <c r="I169" s="168">
        <f t="shared" si="69"/>
        <v>0</v>
      </c>
      <c r="J169" s="168">
        <f t="shared" si="69"/>
        <v>0</v>
      </c>
      <c r="K169" s="168">
        <f t="shared" si="69"/>
        <v>0</v>
      </c>
      <c r="L169" s="168">
        <f t="shared" si="69"/>
        <v>0</v>
      </c>
      <c r="M169" s="168">
        <f t="shared" si="69"/>
        <v>0</v>
      </c>
      <c r="N169" s="168">
        <f t="shared" si="69"/>
        <v>0</v>
      </c>
      <c r="O169" s="168">
        <f t="shared" si="69"/>
        <v>0</v>
      </c>
      <c r="P169" s="168">
        <f t="shared" si="69"/>
        <v>0</v>
      </c>
      <c r="Q169" s="168">
        <f t="shared" si="69"/>
        <v>0</v>
      </c>
      <c r="R169" s="168">
        <f t="shared" si="69"/>
        <v>0</v>
      </c>
      <c r="S169" s="168">
        <f t="shared" si="69"/>
        <v>0</v>
      </c>
      <c r="T169" s="168">
        <f t="shared" si="69"/>
        <v>0</v>
      </c>
      <c r="U169" s="168">
        <f t="shared" si="69"/>
        <v>0</v>
      </c>
      <c r="V169" s="168">
        <f t="shared" si="69"/>
        <v>0</v>
      </c>
      <c r="W169" s="168">
        <f t="shared" si="69"/>
        <v>0</v>
      </c>
      <c r="X169" s="168">
        <f t="shared" si="69"/>
        <v>0</v>
      </c>
      <c r="Y169" s="168">
        <f t="shared" si="69"/>
        <v>0</v>
      </c>
      <c r="Z169" s="168">
        <f t="shared" si="69"/>
        <v>0</v>
      </c>
      <c r="AA169" s="168">
        <f t="shared" si="69"/>
        <v>0</v>
      </c>
      <c r="AB169" s="168">
        <f t="shared" si="69"/>
        <v>0</v>
      </c>
      <c r="AC169" s="168">
        <f t="shared" si="69"/>
        <v>0</v>
      </c>
      <c r="AD169" s="168">
        <f t="shared" si="69"/>
        <v>0</v>
      </c>
      <c r="AE169" s="168">
        <f t="shared" si="69"/>
        <v>0</v>
      </c>
      <c r="AF169" s="168">
        <f t="shared" si="69"/>
        <v>0</v>
      </c>
      <c r="AG169" s="168">
        <f t="shared" si="69"/>
        <v>0</v>
      </c>
      <c r="AH169" s="168">
        <f t="shared" si="69"/>
        <v>0</v>
      </c>
      <c r="AI169" s="168">
        <f t="shared" si="69"/>
        <v>0</v>
      </c>
      <c r="AJ169" s="168">
        <f t="shared" si="69"/>
        <v>0</v>
      </c>
      <c r="AK169" s="168">
        <f t="shared" si="69"/>
        <v>0</v>
      </c>
      <c r="AL169" s="168">
        <f t="shared" si="69"/>
        <v>0</v>
      </c>
      <c r="AM169" s="168">
        <f t="shared" si="69"/>
        <v>0</v>
      </c>
      <c r="AN169" s="168">
        <f t="shared" si="69"/>
        <v>0</v>
      </c>
      <c r="AO169" s="168">
        <f t="shared" si="69"/>
        <v>0</v>
      </c>
      <c r="AP169" s="168">
        <f t="shared" si="69"/>
        <v>0</v>
      </c>
    </row>
    <row r="170" spans="1:42" x14ac:dyDescent="0.2">
      <c r="A170" s="125" t="s">
        <v>5</v>
      </c>
      <c r="B170" s="127"/>
      <c r="C170" s="168">
        <f t="shared" ref="C170:AP170" si="70">IF(AND(pbi_sta_tax_sta="Yes",pbi_sta_for_ds="No"),C529,0)</f>
        <v>0</v>
      </c>
      <c r="D170" s="168">
        <f t="shared" si="70"/>
        <v>0</v>
      </c>
      <c r="E170" s="168">
        <f t="shared" si="70"/>
        <v>0</v>
      </c>
      <c r="F170" s="168">
        <f t="shared" si="70"/>
        <v>0</v>
      </c>
      <c r="G170" s="168">
        <f t="shared" si="70"/>
        <v>0</v>
      </c>
      <c r="H170" s="168">
        <f t="shared" si="70"/>
        <v>0</v>
      </c>
      <c r="I170" s="168">
        <f t="shared" si="70"/>
        <v>0</v>
      </c>
      <c r="J170" s="168">
        <f t="shared" si="70"/>
        <v>0</v>
      </c>
      <c r="K170" s="168">
        <f t="shared" si="70"/>
        <v>0</v>
      </c>
      <c r="L170" s="168">
        <f t="shared" si="70"/>
        <v>0</v>
      </c>
      <c r="M170" s="168">
        <f t="shared" si="70"/>
        <v>0</v>
      </c>
      <c r="N170" s="168">
        <f t="shared" si="70"/>
        <v>0</v>
      </c>
      <c r="O170" s="168">
        <f t="shared" si="70"/>
        <v>0</v>
      </c>
      <c r="P170" s="168">
        <f t="shared" si="70"/>
        <v>0</v>
      </c>
      <c r="Q170" s="168">
        <f t="shared" si="70"/>
        <v>0</v>
      </c>
      <c r="R170" s="168">
        <f t="shared" si="70"/>
        <v>0</v>
      </c>
      <c r="S170" s="168">
        <f t="shared" si="70"/>
        <v>0</v>
      </c>
      <c r="T170" s="168">
        <f t="shared" si="70"/>
        <v>0</v>
      </c>
      <c r="U170" s="168">
        <f t="shared" si="70"/>
        <v>0</v>
      </c>
      <c r="V170" s="168">
        <f t="shared" si="70"/>
        <v>0</v>
      </c>
      <c r="W170" s="168">
        <f t="shared" si="70"/>
        <v>0</v>
      </c>
      <c r="X170" s="168">
        <f t="shared" si="70"/>
        <v>0</v>
      </c>
      <c r="Y170" s="168">
        <f t="shared" si="70"/>
        <v>0</v>
      </c>
      <c r="Z170" s="168">
        <f t="shared" si="70"/>
        <v>0</v>
      </c>
      <c r="AA170" s="168">
        <f t="shared" si="70"/>
        <v>0</v>
      </c>
      <c r="AB170" s="168">
        <f t="shared" si="70"/>
        <v>0</v>
      </c>
      <c r="AC170" s="168">
        <f t="shared" si="70"/>
        <v>0</v>
      </c>
      <c r="AD170" s="168">
        <f t="shared" si="70"/>
        <v>0</v>
      </c>
      <c r="AE170" s="168">
        <f t="shared" si="70"/>
        <v>0</v>
      </c>
      <c r="AF170" s="168">
        <f t="shared" si="70"/>
        <v>0</v>
      </c>
      <c r="AG170" s="168">
        <f t="shared" si="70"/>
        <v>0</v>
      </c>
      <c r="AH170" s="168">
        <f t="shared" si="70"/>
        <v>0</v>
      </c>
      <c r="AI170" s="168">
        <f t="shared" si="70"/>
        <v>0</v>
      </c>
      <c r="AJ170" s="168">
        <f t="shared" si="70"/>
        <v>0</v>
      </c>
      <c r="AK170" s="168">
        <f t="shared" si="70"/>
        <v>0</v>
      </c>
      <c r="AL170" s="168">
        <f t="shared" si="70"/>
        <v>0</v>
      </c>
      <c r="AM170" s="168">
        <f t="shared" si="70"/>
        <v>0</v>
      </c>
      <c r="AN170" s="168">
        <f t="shared" si="70"/>
        <v>0</v>
      </c>
      <c r="AO170" s="168">
        <f t="shared" si="70"/>
        <v>0</v>
      </c>
      <c r="AP170" s="168">
        <f t="shared" si="70"/>
        <v>0</v>
      </c>
    </row>
    <row r="171" spans="1:42" x14ac:dyDescent="0.2">
      <c r="A171" s="125" t="s">
        <v>225</v>
      </c>
      <c r="B171" s="127"/>
      <c r="C171" s="168">
        <f t="shared" ref="C171:AP171" si="71">IF(AND(pbi_uti_tax_sta="Yes",pbi_uti_for_ds="No"),C533,0)</f>
        <v>0</v>
      </c>
      <c r="D171" s="168">
        <f t="shared" si="71"/>
        <v>0</v>
      </c>
      <c r="E171" s="168">
        <f t="shared" si="71"/>
        <v>0</v>
      </c>
      <c r="F171" s="168">
        <f t="shared" si="71"/>
        <v>0</v>
      </c>
      <c r="G171" s="168">
        <f t="shared" si="71"/>
        <v>0</v>
      </c>
      <c r="H171" s="168">
        <f t="shared" si="71"/>
        <v>0</v>
      </c>
      <c r="I171" s="168">
        <f t="shared" si="71"/>
        <v>0</v>
      </c>
      <c r="J171" s="168">
        <f t="shared" si="71"/>
        <v>0</v>
      </c>
      <c r="K171" s="168">
        <f t="shared" si="71"/>
        <v>0</v>
      </c>
      <c r="L171" s="168">
        <f t="shared" si="71"/>
        <v>0</v>
      </c>
      <c r="M171" s="168">
        <f t="shared" si="71"/>
        <v>0</v>
      </c>
      <c r="N171" s="168">
        <f t="shared" si="71"/>
        <v>0</v>
      </c>
      <c r="O171" s="168">
        <f t="shared" si="71"/>
        <v>0</v>
      </c>
      <c r="P171" s="168">
        <f t="shared" si="71"/>
        <v>0</v>
      </c>
      <c r="Q171" s="168">
        <f t="shared" si="71"/>
        <v>0</v>
      </c>
      <c r="R171" s="168">
        <f t="shared" si="71"/>
        <v>0</v>
      </c>
      <c r="S171" s="168">
        <f t="shared" si="71"/>
        <v>0</v>
      </c>
      <c r="T171" s="168">
        <f t="shared" si="71"/>
        <v>0</v>
      </c>
      <c r="U171" s="168">
        <f t="shared" si="71"/>
        <v>0</v>
      </c>
      <c r="V171" s="168">
        <f t="shared" si="71"/>
        <v>0</v>
      </c>
      <c r="W171" s="168">
        <f t="shared" si="71"/>
        <v>0</v>
      </c>
      <c r="X171" s="168">
        <f t="shared" si="71"/>
        <v>0</v>
      </c>
      <c r="Y171" s="168">
        <f t="shared" si="71"/>
        <v>0</v>
      </c>
      <c r="Z171" s="168">
        <f t="shared" si="71"/>
        <v>0</v>
      </c>
      <c r="AA171" s="168">
        <f t="shared" si="71"/>
        <v>0</v>
      </c>
      <c r="AB171" s="168">
        <f t="shared" si="71"/>
        <v>0</v>
      </c>
      <c r="AC171" s="168">
        <f t="shared" si="71"/>
        <v>0</v>
      </c>
      <c r="AD171" s="168">
        <f t="shared" si="71"/>
        <v>0</v>
      </c>
      <c r="AE171" s="168">
        <f t="shared" si="71"/>
        <v>0</v>
      </c>
      <c r="AF171" s="168">
        <f t="shared" si="71"/>
        <v>0</v>
      </c>
      <c r="AG171" s="168">
        <f t="shared" si="71"/>
        <v>0</v>
      </c>
      <c r="AH171" s="168">
        <f t="shared" si="71"/>
        <v>0</v>
      </c>
      <c r="AI171" s="168">
        <f t="shared" si="71"/>
        <v>0</v>
      </c>
      <c r="AJ171" s="168">
        <f t="shared" si="71"/>
        <v>0</v>
      </c>
      <c r="AK171" s="168">
        <f t="shared" si="71"/>
        <v>0</v>
      </c>
      <c r="AL171" s="168">
        <f t="shared" si="71"/>
        <v>0</v>
      </c>
      <c r="AM171" s="168">
        <f t="shared" si="71"/>
        <v>0</v>
      </c>
      <c r="AN171" s="168">
        <f t="shared" si="71"/>
        <v>0</v>
      </c>
      <c r="AO171" s="168">
        <f t="shared" si="71"/>
        <v>0</v>
      </c>
      <c r="AP171" s="168">
        <f t="shared" si="71"/>
        <v>0</v>
      </c>
    </row>
    <row r="172" spans="1:42" x14ac:dyDescent="0.2">
      <c r="A172" s="125" t="s">
        <v>226</v>
      </c>
      <c r="B172" s="127"/>
      <c r="C172" s="169">
        <f t="shared" ref="C172:AP172" si="72">IF(AND(pbi_oth_tax_sta="Yes",pbi_oth_for_ds="No"),C537,0)</f>
        <v>0</v>
      </c>
      <c r="D172" s="169">
        <f t="shared" si="72"/>
        <v>0</v>
      </c>
      <c r="E172" s="169">
        <f t="shared" si="72"/>
        <v>0</v>
      </c>
      <c r="F172" s="169">
        <f t="shared" si="72"/>
        <v>0</v>
      </c>
      <c r="G172" s="169">
        <f t="shared" si="72"/>
        <v>0</v>
      </c>
      <c r="H172" s="169">
        <f t="shared" si="72"/>
        <v>0</v>
      </c>
      <c r="I172" s="169">
        <f t="shared" si="72"/>
        <v>0</v>
      </c>
      <c r="J172" s="169">
        <f t="shared" si="72"/>
        <v>0</v>
      </c>
      <c r="K172" s="169">
        <f t="shared" si="72"/>
        <v>0</v>
      </c>
      <c r="L172" s="169">
        <f t="shared" si="72"/>
        <v>0</v>
      </c>
      <c r="M172" s="169">
        <f t="shared" si="72"/>
        <v>0</v>
      </c>
      <c r="N172" s="169">
        <f t="shared" si="72"/>
        <v>0</v>
      </c>
      <c r="O172" s="169">
        <f t="shared" si="72"/>
        <v>0</v>
      </c>
      <c r="P172" s="169">
        <f t="shared" si="72"/>
        <v>0</v>
      </c>
      <c r="Q172" s="169">
        <f t="shared" si="72"/>
        <v>0</v>
      </c>
      <c r="R172" s="169">
        <f t="shared" si="72"/>
        <v>0</v>
      </c>
      <c r="S172" s="169">
        <f t="shared" si="72"/>
        <v>0</v>
      </c>
      <c r="T172" s="169">
        <f t="shared" si="72"/>
        <v>0</v>
      </c>
      <c r="U172" s="169">
        <f t="shared" si="72"/>
        <v>0</v>
      </c>
      <c r="V172" s="169">
        <f t="shared" si="72"/>
        <v>0</v>
      </c>
      <c r="W172" s="169">
        <f t="shared" si="72"/>
        <v>0</v>
      </c>
      <c r="X172" s="169">
        <f t="shared" si="72"/>
        <v>0</v>
      </c>
      <c r="Y172" s="169">
        <f t="shared" si="72"/>
        <v>0</v>
      </c>
      <c r="Z172" s="169">
        <f t="shared" si="72"/>
        <v>0</v>
      </c>
      <c r="AA172" s="169">
        <f t="shared" si="72"/>
        <v>0</v>
      </c>
      <c r="AB172" s="169">
        <f t="shared" si="72"/>
        <v>0</v>
      </c>
      <c r="AC172" s="169">
        <f t="shared" si="72"/>
        <v>0</v>
      </c>
      <c r="AD172" s="169">
        <f t="shared" si="72"/>
        <v>0</v>
      </c>
      <c r="AE172" s="169">
        <f t="shared" si="72"/>
        <v>0</v>
      </c>
      <c r="AF172" s="169">
        <f t="shared" si="72"/>
        <v>0</v>
      </c>
      <c r="AG172" s="169">
        <f t="shared" si="72"/>
        <v>0</v>
      </c>
      <c r="AH172" s="169">
        <f t="shared" si="72"/>
        <v>0</v>
      </c>
      <c r="AI172" s="169">
        <f t="shared" si="72"/>
        <v>0</v>
      </c>
      <c r="AJ172" s="169">
        <f t="shared" si="72"/>
        <v>0</v>
      </c>
      <c r="AK172" s="169">
        <f t="shared" si="72"/>
        <v>0</v>
      </c>
      <c r="AL172" s="169">
        <f t="shared" si="72"/>
        <v>0</v>
      </c>
      <c r="AM172" s="169">
        <f t="shared" si="72"/>
        <v>0</v>
      </c>
      <c r="AN172" s="169">
        <f t="shared" si="72"/>
        <v>0</v>
      </c>
      <c r="AO172" s="169">
        <f t="shared" si="72"/>
        <v>0</v>
      </c>
      <c r="AP172" s="169">
        <f t="shared" si="72"/>
        <v>0</v>
      </c>
    </row>
    <row r="173" spans="1:42" x14ac:dyDescent="0.2">
      <c r="A173" s="125" t="s">
        <v>14</v>
      </c>
      <c r="B173" s="127"/>
      <c r="C173" s="199">
        <f>SUM(C169:C172)</f>
        <v>0</v>
      </c>
      <c r="D173" s="199">
        <f t="shared" ref="D173:AL173" si="73">SUM(D169:D172)</f>
        <v>0</v>
      </c>
      <c r="E173" s="199">
        <f t="shared" si="73"/>
        <v>0</v>
      </c>
      <c r="F173" s="199">
        <f t="shared" si="73"/>
        <v>0</v>
      </c>
      <c r="G173" s="199">
        <f t="shared" si="73"/>
        <v>0</v>
      </c>
      <c r="H173" s="199">
        <f t="shared" si="73"/>
        <v>0</v>
      </c>
      <c r="I173" s="199">
        <f t="shared" si="73"/>
        <v>0</v>
      </c>
      <c r="J173" s="199">
        <f t="shared" si="73"/>
        <v>0</v>
      </c>
      <c r="K173" s="199">
        <f t="shared" si="73"/>
        <v>0</v>
      </c>
      <c r="L173" s="199">
        <f t="shared" si="73"/>
        <v>0</v>
      </c>
      <c r="M173" s="199">
        <f t="shared" si="73"/>
        <v>0</v>
      </c>
      <c r="N173" s="199">
        <f t="shared" si="73"/>
        <v>0</v>
      </c>
      <c r="O173" s="199">
        <f t="shared" si="73"/>
        <v>0</v>
      </c>
      <c r="P173" s="199">
        <f t="shared" si="73"/>
        <v>0</v>
      </c>
      <c r="Q173" s="199">
        <f t="shared" si="73"/>
        <v>0</v>
      </c>
      <c r="R173" s="199">
        <f t="shared" si="73"/>
        <v>0</v>
      </c>
      <c r="S173" s="199">
        <f t="shared" si="73"/>
        <v>0</v>
      </c>
      <c r="T173" s="199">
        <f t="shared" si="73"/>
        <v>0</v>
      </c>
      <c r="U173" s="199">
        <f t="shared" si="73"/>
        <v>0</v>
      </c>
      <c r="V173" s="199">
        <f t="shared" si="73"/>
        <v>0</v>
      </c>
      <c r="W173" s="199">
        <f t="shared" si="73"/>
        <v>0</v>
      </c>
      <c r="X173" s="199">
        <f t="shared" si="73"/>
        <v>0</v>
      </c>
      <c r="Y173" s="199">
        <f t="shared" si="73"/>
        <v>0</v>
      </c>
      <c r="Z173" s="199">
        <f t="shared" si="73"/>
        <v>0</v>
      </c>
      <c r="AA173" s="199">
        <f t="shared" si="73"/>
        <v>0</v>
      </c>
      <c r="AB173" s="199">
        <f t="shared" si="73"/>
        <v>0</v>
      </c>
      <c r="AC173" s="199">
        <f t="shared" si="73"/>
        <v>0</v>
      </c>
      <c r="AD173" s="199">
        <f t="shared" si="73"/>
        <v>0</v>
      </c>
      <c r="AE173" s="199">
        <f t="shared" si="73"/>
        <v>0</v>
      </c>
      <c r="AF173" s="199">
        <f t="shared" si="73"/>
        <v>0</v>
      </c>
      <c r="AG173" s="199">
        <f t="shared" si="73"/>
        <v>0</v>
      </c>
      <c r="AH173" s="199">
        <f t="shared" si="73"/>
        <v>0</v>
      </c>
      <c r="AI173" s="199">
        <f t="shared" si="73"/>
        <v>0</v>
      </c>
      <c r="AJ173" s="199">
        <f t="shared" si="73"/>
        <v>0</v>
      </c>
      <c r="AK173" s="199">
        <f t="shared" si="73"/>
        <v>0</v>
      </c>
      <c r="AL173" s="199">
        <f t="shared" si="73"/>
        <v>0</v>
      </c>
      <c r="AM173" s="199">
        <f>SUM(AM169:AM172)</f>
        <v>0</v>
      </c>
      <c r="AN173" s="199">
        <f t="shared" ref="AN173:AP173" si="74">SUM(AN169:AN172)</f>
        <v>0</v>
      </c>
      <c r="AO173" s="199">
        <f t="shared" si="74"/>
        <v>0</v>
      </c>
      <c r="AP173" s="199">
        <f t="shared" si="74"/>
        <v>0</v>
      </c>
    </row>
    <row r="174" spans="1:42" x14ac:dyDescent="0.2">
      <c r="A174" s="123" t="s">
        <v>50</v>
      </c>
      <c r="B174" s="127"/>
      <c r="C174" s="195">
        <f>C155+C161+C167+C173</f>
        <v>0</v>
      </c>
      <c r="D174" s="195">
        <f>D155+D161+D167+D173</f>
        <v>0</v>
      </c>
      <c r="E174" s="195">
        <f t="shared" ref="E174:AP174" si="75">E155+E161+E167+E173</f>
        <v>0</v>
      </c>
      <c r="F174" s="195">
        <f t="shared" si="75"/>
        <v>0</v>
      </c>
      <c r="G174" s="195">
        <f t="shared" si="75"/>
        <v>0</v>
      </c>
      <c r="H174" s="195">
        <f t="shared" si="75"/>
        <v>0</v>
      </c>
      <c r="I174" s="195">
        <f t="shared" si="75"/>
        <v>0</v>
      </c>
      <c r="J174" s="195">
        <f t="shared" si="75"/>
        <v>0</v>
      </c>
      <c r="K174" s="195">
        <f t="shared" si="75"/>
        <v>0</v>
      </c>
      <c r="L174" s="195">
        <f t="shared" si="75"/>
        <v>0</v>
      </c>
      <c r="M174" s="195">
        <f t="shared" si="75"/>
        <v>0</v>
      </c>
      <c r="N174" s="195">
        <f t="shared" si="75"/>
        <v>0</v>
      </c>
      <c r="O174" s="195">
        <f t="shared" si="75"/>
        <v>0</v>
      </c>
      <c r="P174" s="195">
        <f t="shared" si="75"/>
        <v>0</v>
      </c>
      <c r="Q174" s="195">
        <f t="shared" si="75"/>
        <v>0</v>
      </c>
      <c r="R174" s="195">
        <f t="shared" si="75"/>
        <v>0</v>
      </c>
      <c r="S174" s="195">
        <f t="shared" si="75"/>
        <v>0</v>
      </c>
      <c r="T174" s="195">
        <f t="shared" si="75"/>
        <v>0</v>
      </c>
      <c r="U174" s="195">
        <f t="shared" si="75"/>
        <v>0</v>
      </c>
      <c r="V174" s="195">
        <f t="shared" si="75"/>
        <v>0</v>
      </c>
      <c r="W174" s="195">
        <f t="shared" si="75"/>
        <v>0</v>
      </c>
      <c r="X174" s="195">
        <f t="shared" si="75"/>
        <v>0</v>
      </c>
      <c r="Y174" s="195">
        <f t="shared" si="75"/>
        <v>0</v>
      </c>
      <c r="Z174" s="195">
        <f t="shared" si="75"/>
        <v>0</v>
      </c>
      <c r="AA174" s="195">
        <f t="shared" si="75"/>
        <v>0</v>
      </c>
      <c r="AB174" s="195">
        <f t="shared" si="75"/>
        <v>0</v>
      </c>
      <c r="AC174" s="195">
        <f t="shared" si="75"/>
        <v>0</v>
      </c>
      <c r="AD174" s="195">
        <f t="shared" si="75"/>
        <v>0</v>
      </c>
      <c r="AE174" s="195">
        <f t="shared" si="75"/>
        <v>0</v>
      </c>
      <c r="AF174" s="195">
        <f t="shared" si="75"/>
        <v>0</v>
      </c>
      <c r="AG174" s="195">
        <f t="shared" si="75"/>
        <v>0</v>
      </c>
      <c r="AH174" s="195">
        <f t="shared" si="75"/>
        <v>0</v>
      </c>
      <c r="AI174" s="195">
        <f t="shared" si="75"/>
        <v>0</v>
      </c>
      <c r="AJ174" s="195">
        <f t="shared" si="75"/>
        <v>0</v>
      </c>
      <c r="AK174" s="195">
        <f t="shared" si="75"/>
        <v>0</v>
      </c>
      <c r="AL174" s="195">
        <f t="shared" si="75"/>
        <v>0</v>
      </c>
      <c r="AM174" s="195">
        <f t="shared" si="75"/>
        <v>0</v>
      </c>
      <c r="AN174" s="195">
        <f t="shared" si="75"/>
        <v>0</v>
      </c>
      <c r="AO174" s="195">
        <f t="shared" si="75"/>
        <v>0</v>
      </c>
      <c r="AP174" s="195">
        <f t="shared" si="75"/>
        <v>0</v>
      </c>
    </row>
    <row r="175" spans="1:42" s="127" customFormat="1" x14ac:dyDescent="0.2">
      <c r="A175" s="125"/>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D175" s="210"/>
      <c r="AE175" s="210"/>
      <c r="AF175" s="210"/>
      <c r="AG175" s="210"/>
      <c r="AH175" s="210"/>
      <c r="AI175" s="210"/>
      <c r="AJ175" s="210"/>
      <c r="AK175" s="210"/>
      <c r="AL175" s="210"/>
      <c r="AM175" s="210"/>
      <c r="AN175" s="210"/>
      <c r="AO175" s="210"/>
      <c r="AP175" s="210"/>
    </row>
    <row r="176" spans="1:42" x14ac:dyDescent="0.2">
      <c r="A176" s="123" t="s">
        <v>228</v>
      </c>
      <c r="B176" s="127"/>
      <c r="C176" s="220">
        <f>C148+C174</f>
        <v>0</v>
      </c>
      <c r="D176" s="220">
        <f t="shared" ref="D176:AP176" si="76">D148+D174</f>
        <v>0</v>
      </c>
      <c r="E176" s="220">
        <f t="shared" si="76"/>
        <v>0</v>
      </c>
      <c r="F176" s="220">
        <f t="shared" si="76"/>
        <v>0</v>
      </c>
      <c r="G176" s="220">
        <f t="shared" si="76"/>
        <v>0</v>
      </c>
      <c r="H176" s="220">
        <f t="shared" si="76"/>
        <v>0</v>
      </c>
      <c r="I176" s="220">
        <f t="shared" si="76"/>
        <v>0</v>
      </c>
      <c r="J176" s="220">
        <f t="shared" si="76"/>
        <v>0</v>
      </c>
      <c r="K176" s="220">
        <f t="shared" si="76"/>
        <v>0</v>
      </c>
      <c r="L176" s="220">
        <f t="shared" si="76"/>
        <v>0</v>
      </c>
      <c r="M176" s="220">
        <f t="shared" si="76"/>
        <v>0</v>
      </c>
      <c r="N176" s="220">
        <f t="shared" si="76"/>
        <v>0</v>
      </c>
      <c r="O176" s="220">
        <f t="shared" si="76"/>
        <v>0</v>
      </c>
      <c r="P176" s="220">
        <f t="shared" si="76"/>
        <v>0</v>
      </c>
      <c r="Q176" s="220">
        <f t="shared" si="76"/>
        <v>0</v>
      </c>
      <c r="R176" s="220">
        <f t="shared" si="76"/>
        <v>0</v>
      </c>
      <c r="S176" s="220">
        <f t="shared" si="76"/>
        <v>0</v>
      </c>
      <c r="T176" s="220">
        <f t="shared" si="76"/>
        <v>0</v>
      </c>
      <c r="U176" s="220">
        <f t="shared" si="76"/>
        <v>0</v>
      </c>
      <c r="V176" s="220">
        <f t="shared" si="76"/>
        <v>0</v>
      </c>
      <c r="W176" s="220">
        <f t="shared" si="76"/>
        <v>0</v>
      </c>
      <c r="X176" s="220">
        <f t="shared" si="76"/>
        <v>0</v>
      </c>
      <c r="Y176" s="220">
        <f t="shared" si="76"/>
        <v>0</v>
      </c>
      <c r="Z176" s="220">
        <f t="shared" si="76"/>
        <v>0</v>
      </c>
      <c r="AA176" s="220">
        <f t="shared" si="76"/>
        <v>0</v>
      </c>
      <c r="AB176" s="220">
        <f t="shared" si="76"/>
        <v>0</v>
      </c>
      <c r="AC176" s="220">
        <f t="shared" si="76"/>
        <v>0</v>
      </c>
      <c r="AD176" s="220">
        <f t="shared" si="76"/>
        <v>0</v>
      </c>
      <c r="AE176" s="220">
        <f t="shared" si="76"/>
        <v>0</v>
      </c>
      <c r="AF176" s="220">
        <f t="shared" si="76"/>
        <v>0</v>
      </c>
      <c r="AG176" s="220">
        <f t="shared" si="76"/>
        <v>0</v>
      </c>
      <c r="AH176" s="220">
        <f t="shared" si="76"/>
        <v>0</v>
      </c>
      <c r="AI176" s="220">
        <f t="shared" si="76"/>
        <v>0</v>
      </c>
      <c r="AJ176" s="220">
        <f t="shared" si="76"/>
        <v>0</v>
      </c>
      <c r="AK176" s="220">
        <f t="shared" si="76"/>
        <v>0</v>
      </c>
      <c r="AL176" s="220">
        <f t="shared" si="76"/>
        <v>0</v>
      </c>
      <c r="AM176" s="220">
        <f t="shared" si="76"/>
        <v>0</v>
      </c>
      <c r="AN176" s="220">
        <f t="shared" si="76"/>
        <v>0</v>
      </c>
      <c r="AO176" s="220">
        <f t="shared" si="76"/>
        <v>0</v>
      </c>
      <c r="AP176" s="220">
        <f t="shared" si="76"/>
        <v>0</v>
      </c>
    </row>
    <row r="177" spans="1:42" x14ac:dyDescent="0.2">
      <c r="A177" s="31" t="s">
        <v>49</v>
      </c>
      <c r="B177" s="127"/>
      <c r="C177" s="223">
        <f t="shared" ref="C177:AP177" si="77">C176*-state_tax_rate/100</f>
        <v>0</v>
      </c>
      <c r="D177" s="223">
        <f t="shared" si="77"/>
        <v>0</v>
      </c>
      <c r="E177" s="223">
        <f t="shared" si="77"/>
        <v>0</v>
      </c>
      <c r="F177" s="223">
        <f t="shared" si="77"/>
        <v>0</v>
      </c>
      <c r="G177" s="223">
        <f t="shared" si="77"/>
        <v>0</v>
      </c>
      <c r="H177" s="223">
        <f t="shared" si="77"/>
        <v>0</v>
      </c>
      <c r="I177" s="223">
        <f t="shared" si="77"/>
        <v>0</v>
      </c>
      <c r="J177" s="223">
        <f t="shared" si="77"/>
        <v>0</v>
      </c>
      <c r="K177" s="223">
        <f t="shared" si="77"/>
        <v>0</v>
      </c>
      <c r="L177" s="223">
        <f t="shared" si="77"/>
        <v>0</v>
      </c>
      <c r="M177" s="223">
        <f t="shared" si="77"/>
        <v>0</v>
      </c>
      <c r="N177" s="223">
        <f t="shared" si="77"/>
        <v>0</v>
      </c>
      <c r="O177" s="223">
        <f t="shared" si="77"/>
        <v>0</v>
      </c>
      <c r="P177" s="223">
        <f t="shared" si="77"/>
        <v>0</v>
      </c>
      <c r="Q177" s="223">
        <f t="shared" si="77"/>
        <v>0</v>
      </c>
      <c r="R177" s="223">
        <f t="shared" si="77"/>
        <v>0</v>
      </c>
      <c r="S177" s="223">
        <f t="shared" si="77"/>
        <v>0</v>
      </c>
      <c r="T177" s="223">
        <f t="shared" si="77"/>
        <v>0</v>
      </c>
      <c r="U177" s="223">
        <f t="shared" si="77"/>
        <v>0</v>
      </c>
      <c r="V177" s="223">
        <f t="shared" si="77"/>
        <v>0</v>
      </c>
      <c r="W177" s="223">
        <f t="shared" si="77"/>
        <v>0</v>
      </c>
      <c r="X177" s="223">
        <f t="shared" si="77"/>
        <v>0</v>
      </c>
      <c r="Y177" s="223">
        <f t="shared" si="77"/>
        <v>0</v>
      </c>
      <c r="Z177" s="223">
        <f t="shared" si="77"/>
        <v>0</v>
      </c>
      <c r="AA177" s="223">
        <f t="shared" si="77"/>
        <v>0</v>
      </c>
      <c r="AB177" s="223">
        <f t="shared" si="77"/>
        <v>0</v>
      </c>
      <c r="AC177" s="223">
        <f t="shared" si="77"/>
        <v>0</v>
      </c>
      <c r="AD177" s="223">
        <f t="shared" si="77"/>
        <v>0</v>
      </c>
      <c r="AE177" s="223">
        <f t="shared" si="77"/>
        <v>0</v>
      </c>
      <c r="AF177" s="223">
        <f t="shared" si="77"/>
        <v>0</v>
      </c>
      <c r="AG177" s="223">
        <f t="shared" si="77"/>
        <v>0</v>
      </c>
      <c r="AH177" s="223">
        <f t="shared" si="77"/>
        <v>0</v>
      </c>
      <c r="AI177" s="223">
        <f t="shared" si="77"/>
        <v>0</v>
      </c>
      <c r="AJ177" s="223">
        <f t="shared" si="77"/>
        <v>0</v>
      </c>
      <c r="AK177" s="223">
        <f t="shared" si="77"/>
        <v>0</v>
      </c>
      <c r="AL177" s="223">
        <f t="shared" si="77"/>
        <v>0</v>
      </c>
      <c r="AM177" s="223">
        <f t="shared" si="77"/>
        <v>0</v>
      </c>
      <c r="AN177" s="223">
        <f t="shared" si="77"/>
        <v>0</v>
      </c>
      <c r="AO177" s="223">
        <f t="shared" si="77"/>
        <v>0</v>
      </c>
      <c r="AP177" s="223">
        <f t="shared" si="77"/>
        <v>0</v>
      </c>
    </row>
    <row r="178" spans="1:42" s="211" customFormat="1" x14ac:dyDescent="0.2">
      <c r="A178" s="9"/>
    </row>
    <row r="179" spans="1:42" s="211" customFormat="1" x14ac:dyDescent="0.2">
      <c r="A179" s="30" t="s">
        <v>42</v>
      </c>
    </row>
    <row r="180" spans="1:42" s="17" customFormat="1" x14ac:dyDescent="0.2">
      <c r="A180" s="123" t="s">
        <v>39</v>
      </c>
      <c r="B180" s="211"/>
      <c r="C180" s="218">
        <f>C$43</f>
        <v>0</v>
      </c>
      <c r="D180" s="218">
        <f t="shared" ref="D180:AP180" si="78">D$43</f>
        <v>0</v>
      </c>
      <c r="E180" s="218">
        <f t="shared" si="78"/>
        <v>0</v>
      </c>
      <c r="F180" s="218">
        <f t="shared" si="78"/>
        <v>0</v>
      </c>
      <c r="G180" s="218">
        <f t="shared" si="78"/>
        <v>0</v>
      </c>
      <c r="H180" s="218">
        <f t="shared" si="78"/>
        <v>0</v>
      </c>
      <c r="I180" s="218">
        <f t="shared" si="78"/>
        <v>0</v>
      </c>
      <c r="J180" s="218">
        <f t="shared" si="78"/>
        <v>0</v>
      </c>
      <c r="K180" s="218">
        <f t="shared" si="78"/>
        <v>0</v>
      </c>
      <c r="L180" s="218">
        <f t="shared" si="78"/>
        <v>0</v>
      </c>
      <c r="M180" s="218">
        <f t="shared" si="78"/>
        <v>0</v>
      </c>
      <c r="N180" s="218">
        <f t="shared" si="78"/>
        <v>0</v>
      </c>
      <c r="O180" s="218">
        <f t="shared" si="78"/>
        <v>0</v>
      </c>
      <c r="P180" s="218">
        <f t="shared" si="78"/>
        <v>0</v>
      </c>
      <c r="Q180" s="218">
        <f t="shared" si="78"/>
        <v>0</v>
      </c>
      <c r="R180" s="218">
        <f t="shared" si="78"/>
        <v>0</v>
      </c>
      <c r="S180" s="218">
        <f t="shared" si="78"/>
        <v>0</v>
      </c>
      <c r="T180" s="218">
        <f t="shared" si="78"/>
        <v>0</v>
      </c>
      <c r="U180" s="218">
        <f t="shared" si="78"/>
        <v>0</v>
      </c>
      <c r="V180" s="218">
        <f t="shared" si="78"/>
        <v>0</v>
      </c>
      <c r="W180" s="218">
        <f t="shared" si="78"/>
        <v>0</v>
      </c>
      <c r="X180" s="218">
        <f t="shared" si="78"/>
        <v>0</v>
      </c>
      <c r="Y180" s="218">
        <f t="shared" si="78"/>
        <v>0</v>
      </c>
      <c r="Z180" s="218">
        <f t="shared" si="78"/>
        <v>0</v>
      </c>
      <c r="AA180" s="218">
        <f t="shared" si="78"/>
        <v>0</v>
      </c>
      <c r="AB180" s="218">
        <f t="shared" si="78"/>
        <v>0</v>
      </c>
      <c r="AC180" s="218">
        <f t="shared" si="78"/>
        <v>0</v>
      </c>
      <c r="AD180" s="218">
        <f t="shared" si="78"/>
        <v>0</v>
      </c>
      <c r="AE180" s="218">
        <f t="shared" si="78"/>
        <v>0</v>
      </c>
      <c r="AF180" s="218">
        <f t="shared" si="78"/>
        <v>0</v>
      </c>
      <c r="AG180" s="218">
        <f t="shared" si="78"/>
        <v>0</v>
      </c>
      <c r="AH180" s="218">
        <f t="shared" si="78"/>
        <v>0</v>
      </c>
      <c r="AI180" s="218">
        <f t="shared" si="78"/>
        <v>0</v>
      </c>
      <c r="AJ180" s="218">
        <f t="shared" si="78"/>
        <v>0</v>
      </c>
      <c r="AK180" s="218">
        <f t="shared" si="78"/>
        <v>0</v>
      </c>
      <c r="AL180" s="218">
        <f t="shared" si="78"/>
        <v>0</v>
      </c>
      <c r="AM180" s="218">
        <f t="shared" si="78"/>
        <v>0</v>
      </c>
      <c r="AN180" s="218">
        <f t="shared" si="78"/>
        <v>0</v>
      </c>
      <c r="AO180" s="218">
        <f t="shared" si="78"/>
        <v>0</v>
      </c>
      <c r="AP180" s="218">
        <f t="shared" si="78"/>
        <v>0</v>
      </c>
    </row>
    <row r="181" spans="1:42" s="17" customFormat="1" x14ac:dyDescent="0.2">
      <c r="A181" s="123" t="s">
        <v>48</v>
      </c>
      <c r="B181" s="211"/>
      <c r="C181" s="218">
        <f t="shared" ref="C181:AP181" si="79">C676</f>
        <v>0</v>
      </c>
      <c r="D181" s="218">
        <f t="shared" si="79"/>
        <v>0</v>
      </c>
      <c r="E181" s="218">
        <f t="shared" si="79"/>
        <v>0</v>
      </c>
      <c r="F181" s="218">
        <f t="shared" si="79"/>
        <v>0</v>
      </c>
      <c r="G181" s="218">
        <f t="shared" si="79"/>
        <v>0</v>
      </c>
      <c r="H181" s="218">
        <f t="shared" si="79"/>
        <v>0</v>
      </c>
      <c r="I181" s="218">
        <f t="shared" si="79"/>
        <v>0</v>
      </c>
      <c r="J181" s="218">
        <f t="shared" si="79"/>
        <v>0</v>
      </c>
      <c r="K181" s="218">
        <f t="shared" si="79"/>
        <v>0</v>
      </c>
      <c r="L181" s="218">
        <f t="shared" si="79"/>
        <v>0</v>
      </c>
      <c r="M181" s="218">
        <f t="shared" si="79"/>
        <v>0</v>
      </c>
      <c r="N181" s="218">
        <f t="shared" si="79"/>
        <v>0</v>
      </c>
      <c r="O181" s="218">
        <f t="shared" si="79"/>
        <v>0</v>
      </c>
      <c r="P181" s="218">
        <f t="shared" si="79"/>
        <v>0</v>
      </c>
      <c r="Q181" s="218">
        <f t="shared" si="79"/>
        <v>0</v>
      </c>
      <c r="R181" s="218">
        <f t="shared" si="79"/>
        <v>0</v>
      </c>
      <c r="S181" s="218">
        <f t="shared" si="79"/>
        <v>0</v>
      </c>
      <c r="T181" s="218">
        <f t="shared" si="79"/>
        <v>0</v>
      </c>
      <c r="U181" s="218">
        <f t="shared" si="79"/>
        <v>0</v>
      </c>
      <c r="V181" s="218">
        <f t="shared" si="79"/>
        <v>0</v>
      </c>
      <c r="W181" s="218">
        <f t="shared" si="79"/>
        <v>0</v>
      </c>
      <c r="X181" s="218">
        <f t="shared" si="79"/>
        <v>0</v>
      </c>
      <c r="Y181" s="218">
        <f t="shared" si="79"/>
        <v>0</v>
      </c>
      <c r="Z181" s="218">
        <f t="shared" si="79"/>
        <v>0</v>
      </c>
      <c r="AA181" s="218">
        <f t="shared" si="79"/>
        <v>0</v>
      </c>
      <c r="AB181" s="218">
        <f t="shared" si="79"/>
        <v>0</v>
      </c>
      <c r="AC181" s="218">
        <f t="shared" si="79"/>
        <v>0</v>
      </c>
      <c r="AD181" s="218">
        <f t="shared" si="79"/>
        <v>0</v>
      </c>
      <c r="AE181" s="218">
        <f t="shared" si="79"/>
        <v>0</v>
      </c>
      <c r="AF181" s="218">
        <f t="shared" si="79"/>
        <v>0</v>
      </c>
      <c r="AG181" s="218">
        <f t="shared" si="79"/>
        <v>0</v>
      </c>
      <c r="AH181" s="218">
        <f t="shared" si="79"/>
        <v>0</v>
      </c>
      <c r="AI181" s="218">
        <f t="shared" si="79"/>
        <v>0</v>
      </c>
      <c r="AJ181" s="218">
        <f t="shared" si="79"/>
        <v>0</v>
      </c>
      <c r="AK181" s="218">
        <f t="shared" si="79"/>
        <v>0</v>
      </c>
      <c r="AL181" s="218">
        <f t="shared" si="79"/>
        <v>0</v>
      </c>
      <c r="AM181" s="218">
        <f t="shared" si="79"/>
        <v>0</v>
      </c>
      <c r="AN181" s="218">
        <f t="shared" si="79"/>
        <v>0</v>
      </c>
      <c r="AO181" s="218">
        <f t="shared" si="79"/>
        <v>0</v>
      </c>
      <c r="AP181" s="218">
        <f t="shared" si="79"/>
        <v>0</v>
      </c>
    </row>
    <row r="182" spans="1:42" s="17" customFormat="1" x14ac:dyDescent="0.2">
      <c r="A182" s="123" t="s">
        <v>40</v>
      </c>
      <c r="B182" s="211"/>
      <c r="C182" s="218">
        <f t="shared" ref="C182:AP182" si="80">-C544</f>
        <v>0</v>
      </c>
      <c r="D182" s="218">
        <f t="shared" si="80"/>
        <v>0</v>
      </c>
      <c r="E182" s="218">
        <f t="shared" si="80"/>
        <v>0</v>
      </c>
      <c r="F182" s="218">
        <f t="shared" si="80"/>
        <v>0</v>
      </c>
      <c r="G182" s="218">
        <f t="shared" si="80"/>
        <v>0</v>
      </c>
      <c r="H182" s="218">
        <f t="shared" si="80"/>
        <v>0</v>
      </c>
      <c r="I182" s="218">
        <f t="shared" si="80"/>
        <v>0</v>
      </c>
      <c r="J182" s="218">
        <f t="shared" si="80"/>
        <v>0</v>
      </c>
      <c r="K182" s="218">
        <f t="shared" si="80"/>
        <v>0</v>
      </c>
      <c r="L182" s="218">
        <f t="shared" si="80"/>
        <v>0</v>
      </c>
      <c r="M182" s="218">
        <f t="shared" si="80"/>
        <v>0</v>
      </c>
      <c r="N182" s="218">
        <f t="shared" si="80"/>
        <v>0</v>
      </c>
      <c r="O182" s="218">
        <f t="shared" si="80"/>
        <v>0</v>
      </c>
      <c r="P182" s="218">
        <f t="shared" si="80"/>
        <v>0</v>
      </c>
      <c r="Q182" s="218">
        <f t="shared" si="80"/>
        <v>0</v>
      </c>
      <c r="R182" s="218">
        <f t="shared" si="80"/>
        <v>0</v>
      </c>
      <c r="S182" s="218">
        <f t="shared" si="80"/>
        <v>0</v>
      </c>
      <c r="T182" s="218">
        <f t="shared" si="80"/>
        <v>0</v>
      </c>
      <c r="U182" s="218">
        <f t="shared" si="80"/>
        <v>0</v>
      </c>
      <c r="V182" s="218">
        <f t="shared" si="80"/>
        <v>0</v>
      </c>
      <c r="W182" s="218">
        <f t="shared" si="80"/>
        <v>0</v>
      </c>
      <c r="X182" s="218">
        <f t="shared" si="80"/>
        <v>0</v>
      </c>
      <c r="Y182" s="218">
        <f t="shared" si="80"/>
        <v>0</v>
      </c>
      <c r="Z182" s="218">
        <f t="shared" si="80"/>
        <v>0</v>
      </c>
      <c r="AA182" s="218">
        <f t="shared" si="80"/>
        <v>0</v>
      </c>
      <c r="AB182" s="218">
        <f t="shared" si="80"/>
        <v>0</v>
      </c>
      <c r="AC182" s="218">
        <f t="shared" si="80"/>
        <v>0</v>
      </c>
      <c r="AD182" s="218">
        <f t="shared" si="80"/>
        <v>0</v>
      </c>
      <c r="AE182" s="218">
        <f t="shared" si="80"/>
        <v>0</v>
      </c>
      <c r="AF182" s="218">
        <f t="shared" si="80"/>
        <v>0</v>
      </c>
      <c r="AG182" s="218">
        <f t="shared" si="80"/>
        <v>0</v>
      </c>
      <c r="AH182" s="218">
        <f t="shared" si="80"/>
        <v>0</v>
      </c>
      <c r="AI182" s="218">
        <f t="shared" si="80"/>
        <v>0</v>
      </c>
      <c r="AJ182" s="218">
        <f t="shared" si="80"/>
        <v>0</v>
      </c>
      <c r="AK182" s="218">
        <f t="shared" si="80"/>
        <v>0</v>
      </c>
      <c r="AL182" s="218">
        <f t="shared" si="80"/>
        <v>0</v>
      </c>
      <c r="AM182" s="218">
        <f t="shared" si="80"/>
        <v>0</v>
      </c>
      <c r="AN182" s="218">
        <f t="shared" si="80"/>
        <v>0</v>
      </c>
      <c r="AO182" s="218">
        <f t="shared" si="80"/>
        <v>0</v>
      </c>
      <c r="AP182" s="218">
        <f t="shared" si="80"/>
        <v>0</v>
      </c>
    </row>
    <row r="183" spans="1:42" s="9" customFormat="1" x14ac:dyDescent="0.2">
      <c r="A183" s="123" t="s">
        <v>43</v>
      </c>
      <c r="B183" s="211"/>
      <c r="C183" s="221">
        <f t="shared" ref="C183:AP183" si="81">IF(C$2&lt;=analysis_period,-C401-C432-C458-C484,0)</f>
        <v>0</v>
      </c>
      <c r="D183" s="221">
        <f t="shared" si="81"/>
        <v>0</v>
      </c>
      <c r="E183" s="221">
        <f t="shared" si="81"/>
        <v>0</v>
      </c>
      <c r="F183" s="221">
        <f t="shared" si="81"/>
        <v>0</v>
      </c>
      <c r="G183" s="221">
        <f t="shared" si="81"/>
        <v>0</v>
      </c>
      <c r="H183" s="221">
        <f t="shared" si="81"/>
        <v>0</v>
      </c>
      <c r="I183" s="221">
        <f t="shared" si="81"/>
        <v>0</v>
      </c>
      <c r="J183" s="221">
        <f t="shared" si="81"/>
        <v>0</v>
      </c>
      <c r="K183" s="221">
        <f t="shared" si="81"/>
        <v>0</v>
      </c>
      <c r="L183" s="221">
        <f t="shared" si="81"/>
        <v>0</v>
      </c>
      <c r="M183" s="221">
        <f t="shared" si="81"/>
        <v>0</v>
      </c>
      <c r="N183" s="221">
        <f t="shared" si="81"/>
        <v>0</v>
      </c>
      <c r="O183" s="221">
        <f t="shared" si="81"/>
        <v>0</v>
      </c>
      <c r="P183" s="221">
        <f t="shared" si="81"/>
        <v>0</v>
      </c>
      <c r="Q183" s="221">
        <f t="shared" si="81"/>
        <v>0</v>
      </c>
      <c r="R183" s="221">
        <f t="shared" si="81"/>
        <v>0</v>
      </c>
      <c r="S183" s="221">
        <f t="shared" si="81"/>
        <v>0</v>
      </c>
      <c r="T183" s="221">
        <f t="shared" si="81"/>
        <v>0</v>
      </c>
      <c r="U183" s="221">
        <f t="shared" si="81"/>
        <v>0</v>
      </c>
      <c r="V183" s="221">
        <f t="shared" si="81"/>
        <v>0</v>
      </c>
      <c r="W183" s="221">
        <f t="shared" si="81"/>
        <v>0</v>
      </c>
      <c r="X183" s="221">
        <f t="shared" si="81"/>
        <v>0</v>
      </c>
      <c r="Y183" s="221">
        <f t="shared" si="81"/>
        <v>0</v>
      </c>
      <c r="Z183" s="221">
        <f t="shared" si="81"/>
        <v>0</v>
      </c>
      <c r="AA183" s="221">
        <f t="shared" si="81"/>
        <v>0</v>
      </c>
      <c r="AB183" s="221">
        <f t="shared" si="81"/>
        <v>0</v>
      </c>
      <c r="AC183" s="221">
        <f t="shared" si="81"/>
        <v>0</v>
      </c>
      <c r="AD183" s="221">
        <f t="shared" si="81"/>
        <v>0</v>
      </c>
      <c r="AE183" s="221">
        <f t="shared" si="81"/>
        <v>0</v>
      </c>
      <c r="AF183" s="221">
        <f t="shared" si="81"/>
        <v>0</v>
      </c>
      <c r="AG183" s="221">
        <f t="shared" si="81"/>
        <v>0</v>
      </c>
      <c r="AH183" s="221">
        <f t="shared" si="81"/>
        <v>0</v>
      </c>
      <c r="AI183" s="221">
        <f t="shared" si="81"/>
        <v>0</v>
      </c>
      <c r="AJ183" s="221">
        <f t="shared" si="81"/>
        <v>0</v>
      </c>
      <c r="AK183" s="221">
        <f t="shared" si="81"/>
        <v>0</v>
      </c>
      <c r="AL183" s="221">
        <f t="shared" si="81"/>
        <v>0</v>
      </c>
      <c r="AM183" s="221">
        <f t="shared" si="81"/>
        <v>0</v>
      </c>
      <c r="AN183" s="221">
        <f t="shared" si="81"/>
        <v>0</v>
      </c>
      <c r="AO183" s="221">
        <f t="shared" si="81"/>
        <v>0</v>
      </c>
      <c r="AP183" s="221">
        <f t="shared" si="81"/>
        <v>0</v>
      </c>
    </row>
    <row r="184" spans="1:42" s="17" customFormat="1" x14ac:dyDescent="0.2">
      <c r="A184" s="123" t="s">
        <v>49</v>
      </c>
      <c r="B184" s="211"/>
      <c r="C184" s="221">
        <f>C177</f>
        <v>0</v>
      </c>
      <c r="D184" s="221">
        <f t="shared" ref="D184:AP184" si="82">D177</f>
        <v>0</v>
      </c>
      <c r="E184" s="221">
        <f t="shared" si="82"/>
        <v>0</v>
      </c>
      <c r="F184" s="221">
        <f t="shared" si="82"/>
        <v>0</v>
      </c>
      <c r="G184" s="221">
        <f t="shared" si="82"/>
        <v>0</v>
      </c>
      <c r="H184" s="221">
        <f t="shared" si="82"/>
        <v>0</v>
      </c>
      <c r="I184" s="221">
        <f t="shared" si="82"/>
        <v>0</v>
      </c>
      <c r="J184" s="221">
        <f t="shared" si="82"/>
        <v>0</v>
      </c>
      <c r="K184" s="221">
        <f t="shared" si="82"/>
        <v>0</v>
      </c>
      <c r="L184" s="221">
        <f t="shared" si="82"/>
        <v>0</v>
      </c>
      <c r="M184" s="221">
        <f t="shared" si="82"/>
        <v>0</v>
      </c>
      <c r="N184" s="221">
        <f t="shared" si="82"/>
        <v>0</v>
      </c>
      <c r="O184" s="221">
        <f t="shared" si="82"/>
        <v>0</v>
      </c>
      <c r="P184" s="221">
        <f t="shared" si="82"/>
        <v>0</v>
      </c>
      <c r="Q184" s="221">
        <f t="shared" si="82"/>
        <v>0</v>
      </c>
      <c r="R184" s="221">
        <f t="shared" si="82"/>
        <v>0</v>
      </c>
      <c r="S184" s="221">
        <f t="shared" si="82"/>
        <v>0</v>
      </c>
      <c r="T184" s="221">
        <f t="shared" si="82"/>
        <v>0</v>
      </c>
      <c r="U184" s="221">
        <f t="shared" si="82"/>
        <v>0</v>
      </c>
      <c r="V184" s="221">
        <f t="shared" si="82"/>
        <v>0</v>
      </c>
      <c r="W184" s="221">
        <f t="shared" si="82"/>
        <v>0</v>
      </c>
      <c r="X184" s="221">
        <f t="shared" si="82"/>
        <v>0</v>
      </c>
      <c r="Y184" s="221">
        <f t="shared" si="82"/>
        <v>0</v>
      </c>
      <c r="Z184" s="221">
        <f t="shared" si="82"/>
        <v>0</v>
      </c>
      <c r="AA184" s="221">
        <f t="shared" si="82"/>
        <v>0</v>
      </c>
      <c r="AB184" s="221">
        <f t="shared" si="82"/>
        <v>0</v>
      </c>
      <c r="AC184" s="221">
        <f t="shared" si="82"/>
        <v>0</v>
      </c>
      <c r="AD184" s="221">
        <f t="shared" si="82"/>
        <v>0</v>
      </c>
      <c r="AE184" s="221">
        <f t="shared" si="82"/>
        <v>0</v>
      </c>
      <c r="AF184" s="221">
        <f t="shared" si="82"/>
        <v>0</v>
      </c>
      <c r="AG184" s="221">
        <f t="shared" si="82"/>
        <v>0</v>
      </c>
      <c r="AH184" s="221">
        <f t="shared" si="82"/>
        <v>0</v>
      </c>
      <c r="AI184" s="221">
        <f t="shared" si="82"/>
        <v>0</v>
      </c>
      <c r="AJ184" s="221">
        <f t="shared" si="82"/>
        <v>0</v>
      </c>
      <c r="AK184" s="221">
        <f t="shared" si="82"/>
        <v>0</v>
      </c>
      <c r="AL184" s="221">
        <f t="shared" si="82"/>
        <v>0</v>
      </c>
      <c r="AM184" s="221">
        <f t="shared" si="82"/>
        <v>0</v>
      </c>
      <c r="AN184" s="221">
        <f t="shared" si="82"/>
        <v>0</v>
      </c>
      <c r="AO184" s="221">
        <f t="shared" si="82"/>
        <v>0</v>
      </c>
      <c r="AP184" s="221">
        <f t="shared" si="82"/>
        <v>0</v>
      </c>
    </row>
    <row r="185" spans="1:42" s="17" customFormat="1" x14ac:dyDescent="0.2">
      <c r="A185" s="123" t="s">
        <v>69</v>
      </c>
      <c r="B185" s="211"/>
      <c r="C185" s="221">
        <f t="shared" ref="C185:AP185" si="83">C108</f>
        <v>0</v>
      </c>
      <c r="D185" s="221">
        <f t="shared" si="83"/>
        <v>0</v>
      </c>
      <c r="E185" s="221">
        <f t="shared" si="83"/>
        <v>0</v>
      </c>
      <c r="F185" s="221">
        <f t="shared" si="83"/>
        <v>0</v>
      </c>
      <c r="G185" s="221">
        <f t="shared" si="83"/>
        <v>0</v>
      </c>
      <c r="H185" s="221">
        <f t="shared" si="83"/>
        <v>0</v>
      </c>
      <c r="I185" s="221">
        <f t="shared" si="83"/>
        <v>0</v>
      </c>
      <c r="J185" s="221">
        <f t="shared" si="83"/>
        <v>0</v>
      </c>
      <c r="K185" s="221">
        <f t="shared" si="83"/>
        <v>0</v>
      </c>
      <c r="L185" s="221">
        <f t="shared" si="83"/>
        <v>0</v>
      </c>
      <c r="M185" s="221">
        <f t="shared" si="83"/>
        <v>0</v>
      </c>
      <c r="N185" s="221">
        <f t="shared" si="83"/>
        <v>0</v>
      </c>
      <c r="O185" s="221">
        <f t="shared" si="83"/>
        <v>0</v>
      </c>
      <c r="P185" s="221">
        <f t="shared" si="83"/>
        <v>0</v>
      </c>
      <c r="Q185" s="221">
        <f t="shared" si="83"/>
        <v>0</v>
      </c>
      <c r="R185" s="221">
        <f t="shared" si="83"/>
        <v>0</v>
      </c>
      <c r="S185" s="221">
        <f t="shared" si="83"/>
        <v>0</v>
      </c>
      <c r="T185" s="221">
        <f t="shared" si="83"/>
        <v>0</v>
      </c>
      <c r="U185" s="221">
        <f t="shared" si="83"/>
        <v>0</v>
      </c>
      <c r="V185" s="221">
        <f t="shared" si="83"/>
        <v>0</v>
      </c>
      <c r="W185" s="221">
        <f t="shared" si="83"/>
        <v>0</v>
      </c>
      <c r="X185" s="221">
        <f t="shared" si="83"/>
        <v>0</v>
      </c>
      <c r="Y185" s="221">
        <f t="shared" si="83"/>
        <v>0</v>
      </c>
      <c r="Z185" s="221">
        <f t="shared" si="83"/>
        <v>0</v>
      </c>
      <c r="AA185" s="221">
        <f t="shared" si="83"/>
        <v>0</v>
      </c>
      <c r="AB185" s="221">
        <f t="shared" si="83"/>
        <v>0</v>
      </c>
      <c r="AC185" s="221">
        <f t="shared" si="83"/>
        <v>0</v>
      </c>
      <c r="AD185" s="221">
        <f t="shared" si="83"/>
        <v>0</v>
      </c>
      <c r="AE185" s="221">
        <f t="shared" si="83"/>
        <v>0</v>
      </c>
      <c r="AF185" s="221">
        <f t="shared" si="83"/>
        <v>0</v>
      </c>
      <c r="AG185" s="221">
        <f t="shared" si="83"/>
        <v>0</v>
      </c>
      <c r="AH185" s="221">
        <f t="shared" si="83"/>
        <v>0</v>
      </c>
      <c r="AI185" s="221">
        <f t="shared" si="83"/>
        <v>0</v>
      </c>
      <c r="AJ185" s="221">
        <f t="shared" si="83"/>
        <v>0</v>
      </c>
      <c r="AK185" s="221">
        <f t="shared" si="83"/>
        <v>0</v>
      </c>
      <c r="AL185" s="221">
        <f t="shared" si="83"/>
        <v>0</v>
      </c>
      <c r="AM185" s="221">
        <f t="shared" si="83"/>
        <v>0</v>
      </c>
      <c r="AN185" s="221">
        <f t="shared" si="83"/>
        <v>0</v>
      </c>
      <c r="AO185" s="221">
        <f t="shared" si="83"/>
        <v>0</v>
      </c>
      <c r="AP185" s="221">
        <f t="shared" si="83"/>
        <v>0</v>
      </c>
    </row>
    <row r="186" spans="1:42" s="17" customFormat="1" x14ac:dyDescent="0.2">
      <c r="A186" s="123" t="s">
        <v>135</v>
      </c>
      <c r="B186" s="211"/>
      <c r="C186" s="219">
        <f t="shared" ref="C186:AP186" si="84">C112</f>
        <v>0</v>
      </c>
      <c r="D186" s="219">
        <f t="shared" si="84"/>
        <v>0</v>
      </c>
      <c r="E186" s="219">
        <f t="shared" si="84"/>
        <v>0</v>
      </c>
      <c r="F186" s="219">
        <f t="shared" si="84"/>
        <v>0</v>
      </c>
      <c r="G186" s="219">
        <f t="shared" si="84"/>
        <v>0</v>
      </c>
      <c r="H186" s="219">
        <f t="shared" si="84"/>
        <v>0</v>
      </c>
      <c r="I186" s="219">
        <f t="shared" si="84"/>
        <v>0</v>
      </c>
      <c r="J186" s="219">
        <f t="shared" si="84"/>
        <v>0</v>
      </c>
      <c r="K186" s="219">
        <f t="shared" si="84"/>
        <v>0</v>
      </c>
      <c r="L186" s="219">
        <f t="shared" si="84"/>
        <v>0</v>
      </c>
      <c r="M186" s="219">
        <f t="shared" si="84"/>
        <v>0</v>
      </c>
      <c r="N186" s="219">
        <f t="shared" si="84"/>
        <v>0</v>
      </c>
      <c r="O186" s="219">
        <f t="shared" si="84"/>
        <v>0</v>
      </c>
      <c r="P186" s="219">
        <f t="shared" si="84"/>
        <v>0</v>
      </c>
      <c r="Q186" s="219">
        <f t="shared" si="84"/>
        <v>0</v>
      </c>
      <c r="R186" s="219">
        <f t="shared" si="84"/>
        <v>0</v>
      </c>
      <c r="S186" s="219">
        <f t="shared" si="84"/>
        <v>0</v>
      </c>
      <c r="T186" s="219">
        <f t="shared" si="84"/>
        <v>0</v>
      </c>
      <c r="U186" s="219">
        <f t="shared" si="84"/>
        <v>0</v>
      </c>
      <c r="V186" s="219">
        <f t="shared" si="84"/>
        <v>0</v>
      </c>
      <c r="W186" s="219">
        <f t="shared" si="84"/>
        <v>0</v>
      </c>
      <c r="X186" s="219">
        <f t="shared" si="84"/>
        <v>0</v>
      </c>
      <c r="Y186" s="219">
        <f t="shared" si="84"/>
        <v>0</v>
      </c>
      <c r="Z186" s="219">
        <f t="shared" si="84"/>
        <v>0</v>
      </c>
      <c r="AA186" s="219">
        <f t="shared" si="84"/>
        <v>0</v>
      </c>
      <c r="AB186" s="219">
        <f t="shared" si="84"/>
        <v>0</v>
      </c>
      <c r="AC186" s="219">
        <f t="shared" si="84"/>
        <v>0</v>
      </c>
      <c r="AD186" s="219">
        <f t="shared" si="84"/>
        <v>0</v>
      </c>
      <c r="AE186" s="219">
        <f t="shared" si="84"/>
        <v>0</v>
      </c>
      <c r="AF186" s="219">
        <f t="shared" si="84"/>
        <v>0</v>
      </c>
      <c r="AG186" s="219">
        <f t="shared" si="84"/>
        <v>0</v>
      </c>
      <c r="AH186" s="219">
        <f t="shared" si="84"/>
        <v>0</v>
      </c>
      <c r="AI186" s="219">
        <f t="shared" si="84"/>
        <v>0</v>
      </c>
      <c r="AJ186" s="219">
        <f t="shared" si="84"/>
        <v>0</v>
      </c>
      <c r="AK186" s="219">
        <f t="shared" si="84"/>
        <v>0</v>
      </c>
      <c r="AL186" s="219">
        <f t="shared" si="84"/>
        <v>0</v>
      </c>
      <c r="AM186" s="219">
        <f t="shared" si="84"/>
        <v>0</v>
      </c>
      <c r="AN186" s="219">
        <f t="shared" si="84"/>
        <v>0</v>
      </c>
      <c r="AO186" s="219">
        <f t="shared" si="84"/>
        <v>0</v>
      </c>
      <c r="AP186" s="219">
        <f t="shared" si="84"/>
        <v>0</v>
      </c>
    </row>
    <row r="187" spans="1:42" s="17" customFormat="1" x14ac:dyDescent="0.2">
      <c r="A187" s="123" t="s">
        <v>41</v>
      </c>
      <c r="B187" s="211"/>
      <c r="C187" s="218">
        <f>SUM(C180:C186)</f>
        <v>0</v>
      </c>
      <c r="D187" s="218">
        <f t="shared" ref="D187:AP187" si="85">SUM(D180:D186)</f>
        <v>0</v>
      </c>
      <c r="E187" s="218">
        <f t="shared" si="85"/>
        <v>0</v>
      </c>
      <c r="F187" s="218">
        <f t="shared" si="85"/>
        <v>0</v>
      </c>
      <c r="G187" s="218">
        <f t="shared" si="85"/>
        <v>0</v>
      </c>
      <c r="H187" s="218">
        <f t="shared" si="85"/>
        <v>0</v>
      </c>
      <c r="I187" s="218">
        <f t="shared" si="85"/>
        <v>0</v>
      </c>
      <c r="J187" s="218">
        <f t="shared" si="85"/>
        <v>0</v>
      </c>
      <c r="K187" s="218">
        <f t="shared" si="85"/>
        <v>0</v>
      </c>
      <c r="L187" s="218">
        <f t="shared" si="85"/>
        <v>0</v>
      </c>
      <c r="M187" s="218">
        <f t="shared" si="85"/>
        <v>0</v>
      </c>
      <c r="N187" s="218">
        <f t="shared" si="85"/>
        <v>0</v>
      </c>
      <c r="O187" s="218">
        <f t="shared" si="85"/>
        <v>0</v>
      </c>
      <c r="P187" s="218">
        <f t="shared" si="85"/>
        <v>0</v>
      </c>
      <c r="Q187" s="218">
        <f t="shared" si="85"/>
        <v>0</v>
      </c>
      <c r="R187" s="218">
        <f t="shared" si="85"/>
        <v>0</v>
      </c>
      <c r="S187" s="218">
        <f t="shared" si="85"/>
        <v>0</v>
      </c>
      <c r="T187" s="218">
        <f t="shared" si="85"/>
        <v>0</v>
      </c>
      <c r="U187" s="218">
        <f t="shared" si="85"/>
        <v>0</v>
      </c>
      <c r="V187" s="218">
        <f t="shared" si="85"/>
        <v>0</v>
      </c>
      <c r="W187" s="218">
        <f t="shared" si="85"/>
        <v>0</v>
      </c>
      <c r="X187" s="218">
        <f t="shared" si="85"/>
        <v>0</v>
      </c>
      <c r="Y187" s="218">
        <f t="shared" si="85"/>
        <v>0</v>
      </c>
      <c r="Z187" s="218">
        <f t="shared" si="85"/>
        <v>0</v>
      </c>
      <c r="AA187" s="218">
        <f t="shared" si="85"/>
        <v>0</v>
      </c>
      <c r="AB187" s="218">
        <f t="shared" si="85"/>
        <v>0</v>
      </c>
      <c r="AC187" s="218">
        <f t="shared" si="85"/>
        <v>0</v>
      </c>
      <c r="AD187" s="218">
        <f t="shared" si="85"/>
        <v>0</v>
      </c>
      <c r="AE187" s="218">
        <f t="shared" si="85"/>
        <v>0</v>
      </c>
      <c r="AF187" s="218">
        <f t="shared" si="85"/>
        <v>0</v>
      </c>
      <c r="AG187" s="218">
        <f t="shared" si="85"/>
        <v>0</v>
      </c>
      <c r="AH187" s="218">
        <f t="shared" si="85"/>
        <v>0</v>
      </c>
      <c r="AI187" s="218">
        <f t="shared" si="85"/>
        <v>0</v>
      </c>
      <c r="AJ187" s="218">
        <f t="shared" si="85"/>
        <v>0</v>
      </c>
      <c r="AK187" s="218">
        <f t="shared" si="85"/>
        <v>0</v>
      </c>
      <c r="AL187" s="218">
        <f t="shared" si="85"/>
        <v>0</v>
      </c>
      <c r="AM187" s="218">
        <f t="shared" si="85"/>
        <v>0</v>
      </c>
      <c r="AN187" s="218">
        <f t="shared" si="85"/>
        <v>0</v>
      </c>
      <c r="AO187" s="218">
        <f t="shared" si="85"/>
        <v>0</v>
      </c>
      <c r="AP187" s="218">
        <f t="shared" si="85"/>
        <v>0</v>
      </c>
    </row>
    <row r="188" spans="1:42" s="17" customFormat="1" x14ac:dyDescent="0.2">
      <c r="A188" s="123" t="str">
        <f>Inputs!B107</f>
        <v>Investment Based Incentive (IBI)</v>
      </c>
      <c r="B188" s="211"/>
    </row>
    <row r="189" spans="1:42" s="17" customFormat="1" x14ac:dyDescent="0.2">
      <c r="A189" s="125" t="str">
        <f>Inputs!B108</f>
        <v>As fixed amount</v>
      </c>
      <c r="B189" s="211"/>
    </row>
    <row r="190" spans="1:42" s="17" customFormat="1" x14ac:dyDescent="0.2">
      <c r="A190" s="112" t="s">
        <v>4</v>
      </c>
      <c r="B190" s="211"/>
      <c r="C190" s="218">
        <f>IF(ibi_fed_amount_tax_fed="Yes",C502,0)</f>
        <v>0</v>
      </c>
    </row>
    <row r="191" spans="1:42" s="17" customFormat="1" x14ac:dyDescent="0.2">
      <c r="A191" s="112" t="s">
        <v>5</v>
      </c>
      <c r="B191" s="211"/>
      <c r="C191" s="218">
        <f>IF(ibi_sta_amount_tax_fed="Yes",C503,0)</f>
        <v>0</v>
      </c>
    </row>
    <row r="192" spans="1:42" s="17" customFormat="1" x14ac:dyDescent="0.2">
      <c r="A192" s="112" t="s">
        <v>225</v>
      </c>
      <c r="B192" s="211"/>
      <c r="C192" s="218">
        <f>IF(ibi_uti_amount_tax_fed="Yes",C504,0)</f>
        <v>0</v>
      </c>
    </row>
    <row r="193" spans="1:42" x14ac:dyDescent="0.2">
      <c r="A193" s="112" t="s">
        <v>226</v>
      </c>
      <c r="B193" s="127"/>
      <c r="C193" s="219">
        <f>IF(ibi_oth_amount_tax_fed="Yes",C505,0)</f>
        <v>0</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12" t="s">
        <v>14</v>
      </c>
      <c r="B194" s="127"/>
      <c r="C194" s="220">
        <f>SUM(C190:C193)</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25" t="str">
        <f>Inputs!B113</f>
        <v>As percentage</v>
      </c>
      <c r="B195" s="127"/>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12" t="s">
        <v>4</v>
      </c>
      <c r="B196" s="127"/>
      <c r="C196" s="218">
        <f>C508</f>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12" t="s">
        <v>5</v>
      </c>
      <c r="B197" s="127"/>
      <c r="C197" s="218">
        <f t="shared" ref="C197:C199" si="86">C509</f>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12" t="s">
        <v>225</v>
      </c>
      <c r="B198" s="127"/>
      <c r="C198" s="218">
        <f t="shared" si="86"/>
        <v>0</v>
      </c>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12" t="s">
        <v>226</v>
      </c>
      <c r="B199" s="127"/>
      <c r="C199" s="219">
        <f t="shared" si="86"/>
        <v>0</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12" t="s">
        <v>14</v>
      </c>
      <c r="B200" s="127"/>
      <c r="C200" s="220">
        <f>SUM(C196:C199)</f>
        <v>0</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row>
    <row r="201" spans="1:42" x14ac:dyDescent="0.2">
      <c r="A201" s="123" t="str">
        <f>Inputs!B118</f>
        <v>Capacity Based Incentive (CBI)</v>
      </c>
      <c r="B201" s="127"/>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row>
    <row r="202" spans="1:42" x14ac:dyDescent="0.2">
      <c r="A202" s="125" t="s">
        <v>4</v>
      </c>
      <c r="B202" s="127"/>
      <c r="C202" s="221">
        <f>C515</f>
        <v>0</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row>
    <row r="203" spans="1:42" x14ac:dyDescent="0.2">
      <c r="A203" s="125" t="s">
        <v>5</v>
      </c>
      <c r="B203" s="127"/>
      <c r="C203" s="221">
        <f t="shared" ref="C203:C205" si="87">C516</f>
        <v>0</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row>
    <row r="204" spans="1:42" x14ac:dyDescent="0.2">
      <c r="A204" s="125" t="s">
        <v>225</v>
      </c>
      <c r="B204" s="127"/>
      <c r="C204" s="221">
        <f t="shared" si="87"/>
        <v>0</v>
      </c>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row>
    <row r="205" spans="1:42" x14ac:dyDescent="0.2">
      <c r="A205" s="125" t="s">
        <v>226</v>
      </c>
      <c r="B205" s="127"/>
      <c r="C205" s="219">
        <f t="shared" si="87"/>
        <v>0</v>
      </c>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row>
    <row r="206" spans="1:42" x14ac:dyDescent="0.2">
      <c r="A206" s="125" t="s">
        <v>14</v>
      </c>
      <c r="B206" s="127"/>
      <c r="C206" s="220">
        <f>SUM(C202:C205)</f>
        <v>0</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row>
    <row r="207" spans="1:42" x14ac:dyDescent="0.2">
      <c r="A207" s="123" t="str">
        <f>Inputs!B123</f>
        <v>Production Based Incentive (PBI)</v>
      </c>
      <c r="B207" s="127"/>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row>
    <row r="208" spans="1:42" x14ac:dyDescent="0.2">
      <c r="A208" s="125" t="s">
        <v>4</v>
      </c>
      <c r="B208" s="127"/>
      <c r="C208" s="221">
        <f t="shared" ref="C208:AP208" si="88">IF(AND(pbi_fed_tax_fed="Yes",pbi_fed_for_ds="No"),C525,0)</f>
        <v>0</v>
      </c>
      <c r="D208" s="221">
        <f t="shared" si="88"/>
        <v>0</v>
      </c>
      <c r="E208" s="221">
        <f t="shared" si="88"/>
        <v>0</v>
      </c>
      <c r="F208" s="221">
        <f t="shared" si="88"/>
        <v>0</v>
      </c>
      <c r="G208" s="221">
        <f t="shared" si="88"/>
        <v>0</v>
      </c>
      <c r="H208" s="221">
        <f t="shared" si="88"/>
        <v>0</v>
      </c>
      <c r="I208" s="221">
        <f t="shared" si="88"/>
        <v>0</v>
      </c>
      <c r="J208" s="221">
        <f t="shared" si="88"/>
        <v>0</v>
      </c>
      <c r="K208" s="221">
        <f t="shared" si="88"/>
        <v>0</v>
      </c>
      <c r="L208" s="221">
        <f t="shared" si="88"/>
        <v>0</v>
      </c>
      <c r="M208" s="221">
        <f t="shared" si="88"/>
        <v>0</v>
      </c>
      <c r="N208" s="221">
        <f t="shared" si="88"/>
        <v>0</v>
      </c>
      <c r="O208" s="221">
        <f t="shared" si="88"/>
        <v>0</v>
      </c>
      <c r="P208" s="221">
        <f t="shared" si="88"/>
        <v>0</v>
      </c>
      <c r="Q208" s="221">
        <f t="shared" si="88"/>
        <v>0</v>
      </c>
      <c r="R208" s="221">
        <f t="shared" si="88"/>
        <v>0</v>
      </c>
      <c r="S208" s="221">
        <f t="shared" si="88"/>
        <v>0</v>
      </c>
      <c r="T208" s="221">
        <f t="shared" si="88"/>
        <v>0</v>
      </c>
      <c r="U208" s="221">
        <f t="shared" si="88"/>
        <v>0</v>
      </c>
      <c r="V208" s="221">
        <f t="shared" si="88"/>
        <v>0</v>
      </c>
      <c r="W208" s="221">
        <f t="shared" si="88"/>
        <v>0</v>
      </c>
      <c r="X208" s="221">
        <f t="shared" si="88"/>
        <v>0</v>
      </c>
      <c r="Y208" s="221">
        <f t="shared" si="88"/>
        <v>0</v>
      </c>
      <c r="Z208" s="221">
        <f t="shared" si="88"/>
        <v>0</v>
      </c>
      <c r="AA208" s="221">
        <f t="shared" si="88"/>
        <v>0</v>
      </c>
      <c r="AB208" s="221">
        <f t="shared" si="88"/>
        <v>0</v>
      </c>
      <c r="AC208" s="221">
        <f t="shared" si="88"/>
        <v>0</v>
      </c>
      <c r="AD208" s="221">
        <f t="shared" si="88"/>
        <v>0</v>
      </c>
      <c r="AE208" s="221">
        <f t="shared" si="88"/>
        <v>0</v>
      </c>
      <c r="AF208" s="221">
        <f t="shared" si="88"/>
        <v>0</v>
      </c>
      <c r="AG208" s="221">
        <f t="shared" si="88"/>
        <v>0</v>
      </c>
      <c r="AH208" s="221">
        <f t="shared" si="88"/>
        <v>0</v>
      </c>
      <c r="AI208" s="221">
        <f t="shared" si="88"/>
        <v>0</v>
      </c>
      <c r="AJ208" s="221">
        <f t="shared" si="88"/>
        <v>0</v>
      </c>
      <c r="AK208" s="221">
        <f t="shared" si="88"/>
        <v>0</v>
      </c>
      <c r="AL208" s="221">
        <f t="shared" si="88"/>
        <v>0</v>
      </c>
      <c r="AM208" s="221">
        <f t="shared" si="88"/>
        <v>0</v>
      </c>
      <c r="AN208" s="221">
        <f t="shared" si="88"/>
        <v>0</v>
      </c>
      <c r="AO208" s="221">
        <f t="shared" si="88"/>
        <v>0</v>
      </c>
      <c r="AP208" s="221">
        <f t="shared" si="88"/>
        <v>0</v>
      </c>
    </row>
    <row r="209" spans="1:42" x14ac:dyDescent="0.2">
      <c r="A209" s="125" t="s">
        <v>5</v>
      </c>
      <c r="B209" s="127"/>
      <c r="C209" s="221">
        <f t="shared" ref="C209:AP209" si="89">IF(AND(pbi_sta_tax_fed="Yes",pbi_sta_for_ds="No"),C529,0)</f>
        <v>0</v>
      </c>
      <c r="D209" s="221">
        <f t="shared" si="89"/>
        <v>0</v>
      </c>
      <c r="E209" s="221">
        <f t="shared" si="89"/>
        <v>0</v>
      </c>
      <c r="F209" s="221">
        <f t="shared" si="89"/>
        <v>0</v>
      </c>
      <c r="G209" s="221">
        <f t="shared" si="89"/>
        <v>0</v>
      </c>
      <c r="H209" s="221">
        <f t="shared" si="89"/>
        <v>0</v>
      </c>
      <c r="I209" s="221">
        <f t="shared" si="89"/>
        <v>0</v>
      </c>
      <c r="J209" s="221">
        <f t="shared" si="89"/>
        <v>0</v>
      </c>
      <c r="K209" s="221">
        <f t="shared" si="89"/>
        <v>0</v>
      </c>
      <c r="L209" s="221">
        <f t="shared" si="89"/>
        <v>0</v>
      </c>
      <c r="M209" s="221">
        <f t="shared" si="89"/>
        <v>0</v>
      </c>
      <c r="N209" s="221">
        <f t="shared" si="89"/>
        <v>0</v>
      </c>
      <c r="O209" s="221">
        <f t="shared" si="89"/>
        <v>0</v>
      </c>
      <c r="P209" s="221">
        <f t="shared" si="89"/>
        <v>0</v>
      </c>
      <c r="Q209" s="221">
        <f t="shared" si="89"/>
        <v>0</v>
      </c>
      <c r="R209" s="221">
        <f t="shared" si="89"/>
        <v>0</v>
      </c>
      <c r="S209" s="221">
        <f t="shared" si="89"/>
        <v>0</v>
      </c>
      <c r="T209" s="221">
        <f t="shared" si="89"/>
        <v>0</v>
      </c>
      <c r="U209" s="221">
        <f t="shared" si="89"/>
        <v>0</v>
      </c>
      <c r="V209" s="221">
        <f t="shared" si="89"/>
        <v>0</v>
      </c>
      <c r="W209" s="221">
        <f t="shared" si="89"/>
        <v>0</v>
      </c>
      <c r="X209" s="221">
        <f t="shared" si="89"/>
        <v>0</v>
      </c>
      <c r="Y209" s="221">
        <f t="shared" si="89"/>
        <v>0</v>
      </c>
      <c r="Z209" s="221">
        <f t="shared" si="89"/>
        <v>0</v>
      </c>
      <c r="AA209" s="221">
        <f t="shared" si="89"/>
        <v>0</v>
      </c>
      <c r="AB209" s="221">
        <f t="shared" si="89"/>
        <v>0</v>
      </c>
      <c r="AC209" s="221">
        <f t="shared" si="89"/>
        <v>0</v>
      </c>
      <c r="AD209" s="221">
        <f t="shared" si="89"/>
        <v>0</v>
      </c>
      <c r="AE209" s="221">
        <f t="shared" si="89"/>
        <v>0</v>
      </c>
      <c r="AF209" s="221">
        <f t="shared" si="89"/>
        <v>0</v>
      </c>
      <c r="AG209" s="221">
        <f t="shared" si="89"/>
        <v>0</v>
      </c>
      <c r="AH209" s="221">
        <f t="shared" si="89"/>
        <v>0</v>
      </c>
      <c r="AI209" s="221">
        <f t="shared" si="89"/>
        <v>0</v>
      </c>
      <c r="AJ209" s="221">
        <f t="shared" si="89"/>
        <v>0</v>
      </c>
      <c r="AK209" s="221">
        <f t="shared" si="89"/>
        <v>0</v>
      </c>
      <c r="AL209" s="221">
        <f t="shared" si="89"/>
        <v>0</v>
      </c>
      <c r="AM209" s="221">
        <f t="shared" si="89"/>
        <v>0</v>
      </c>
      <c r="AN209" s="221">
        <f t="shared" si="89"/>
        <v>0</v>
      </c>
      <c r="AO209" s="221">
        <f t="shared" si="89"/>
        <v>0</v>
      </c>
      <c r="AP209" s="221">
        <f t="shared" si="89"/>
        <v>0</v>
      </c>
    </row>
    <row r="210" spans="1:42" x14ac:dyDescent="0.2">
      <c r="A210" s="125" t="s">
        <v>225</v>
      </c>
      <c r="B210" s="127"/>
      <c r="C210" s="221">
        <f t="shared" ref="C210:AP210" si="90">IF(AND(pbi_uti_tax_fed="Yes",pbi_uti_for_ds="No"),C533,0)</f>
        <v>0</v>
      </c>
      <c r="D210" s="221">
        <f t="shared" si="90"/>
        <v>0</v>
      </c>
      <c r="E210" s="221">
        <f t="shared" si="90"/>
        <v>0</v>
      </c>
      <c r="F210" s="221">
        <f t="shared" si="90"/>
        <v>0</v>
      </c>
      <c r="G210" s="221">
        <f t="shared" si="90"/>
        <v>0</v>
      </c>
      <c r="H210" s="221">
        <f t="shared" si="90"/>
        <v>0</v>
      </c>
      <c r="I210" s="221">
        <f t="shared" si="90"/>
        <v>0</v>
      </c>
      <c r="J210" s="221">
        <f t="shared" si="90"/>
        <v>0</v>
      </c>
      <c r="K210" s="221">
        <f t="shared" si="90"/>
        <v>0</v>
      </c>
      <c r="L210" s="221">
        <f t="shared" si="90"/>
        <v>0</v>
      </c>
      <c r="M210" s="221">
        <f t="shared" si="90"/>
        <v>0</v>
      </c>
      <c r="N210" s="221">
        <f t="shared" si="90"/>
        <v>0</v>
      </c>
      <c r="O210" s="221">
        <f t="shared" si="90"/>
        <v>0</v>
      </c>
      <c r="P210" s="221">
        <f t="shared" si="90"/>
        <v>0</v>
      </c>
      <c r="Q210" s="221">
        <f t="shared" si="90"/>
        <v>0</v>
      </c>
      <c r="R210" s="221">
        <f t="shared" si="90"/>
        <v>0</v>
      </c>
      <c r="S210" s="221">
        <f t="shared" si="90"/>
        <v>0</v>
      </c>
      <c r="T210" s="221">
        <f t="shared" si="90"/>
        <v>0</v>
      </c>
      <c r="U210" s="221">
        <f t="shared" si="90"/>
        <v>0</v>
      </c>
      <c r="V210" s="221">
        <f t="shared" si="90"/>
        <v>0</v>
      </c>
      <c r="W210" s="221">
        <f t="shared" si="90"/>
        <v>0</v>
      </c>
      <c r="X210" s="221">
        <f t="shared" si="90"/>
        <v>0</v>
      </c>
      <c r="Y210" s="221">
        <f t="shared" si="90"/>
        <v>0</v>
      </c>
      <c r="Z210" s="221">
        <f t="shared" si="90"/>
        <v>0</v>
      </c>
      <c r="AA210" s="221">
        <f t="shared" si="90"/>
        <v>0</v>
      </c>
      <c r="AB210" s="221">
        <f t="shared" si="90"/>
        <v>0</v>
      </c>
      <c r="AC210" s="221">
        <f t="shared" si="90"/>
        <v>0</v>
      </c>
      <c r="AD210" s="221">
        <f t="shared" si="90"/>
        <v>0</v>
      </c>
      <c r="AE210" s="221">
        <f t="shared" si="90"/>
        <v>0</v>
      </c>
      <c r="AF210" s="221">
        <f t="shared" si="90"/>
        <v>0</v>
      </c>
      <c r="AG210" s="221">
        <f t="shared" si="90"/>
        <v>0</v>
      </c>
      <c r="AH210" s="221">
        <f t="shared" si="90"/>
        <v>0</v>
      </c>
      <c r="AI210" s="221">
        <f t="shared" si="90"/>
        <v>0</v>
      </c>
      <c r="AJ210" s="221">
        <f t="shared" si="90"/>
        <v>0</v>
      </c>
      <c r="AK210" s="221">
        <f t="shared" si="90"/>
        <v>0</v>
      </c>
      <c r="AL210" s="221">
        <f t="shared" si="90"/>
        <v>0</v>
      </c>
      <c r="AM210" s="221">
        <f t="shared" si="90"/>
        <v>0</v>
      </c>
      <c r="AN210" s="221">
        <f t="shared" si="90"/>
        <v>0</v>
      </c>
      <c r="AO210" s="221">
        <f t="shared" si="90"/>
        <v>0</v>
      </c>
      <c r="AP210" s="221">
        <f t="shared" si="90"/>
        <v>0</v>
      </c>
    </row>
    <row r="211" spans="1:42" x14ac:dyDescent="0.2">
      <c r="A211" s="125" t="s">
        <v>226</v>
      </c>
      <c r="B211" s="127"/>
      <c r="C211" s="221">
        <f t="shared" ref="C211:AP211" si="91">IF(AND(pbi_oth_tax_fed="Yes",pbi_oth_for_ds="No"),C537,0)</f>
        <v>0</v>
      </c>
      <c r="D211" s="221">
        <f t="shared" si="91"/>
        <v>0</v>
      </c>
      <c r="E211" s="221">
        <f t="shared" si="91"/>
        <v>0</v>
      </c>
      <c r="F211" s="221">
        <f t="shared" si="91"/>
        <v>0</v>
      </c>
      <c r="G211" s="221">
        <f t="shared" si="91"/>
        <v>0</v>
      </c>
      <c r="H211" s="221">
        <f t="shared" si="91"/>
        <v>0</v>
      </c>
      <c r="I211" s="221">
        <f t="shared" si="91"/>
        <v>0</v>
      </c>
      <c r="J211" s="221">
        <f t="shared" si="91"/>
        <v>0</v>
      </c>
      <c r="K211" s="221">
        <f t="shared" si="91"/>
        <v>0</v>
      </c>
      <c r="L211" s="221">
        <f t="shared" si="91"/>
        <v>0</v>
      </c>
      <c r="M211" s="221">
        <f t="shared" si="91"/>
        <v>0</v>
      </c>
      <c r="N211" s="221">
        <f t="shared" si="91"/>
        <v>0</v>
      </c>
      <c r="O211" s="221">
        <f t="shared" si="91"/>
        <v>0</v>
      </c>
      <c r="P211" s="221">
        <f t="shared" si="91"/>
        <v>0</v>
      </c>
      <c r="Q211" s="221">
        <f t="shared" si="91"/>
        <v>0</v>
      </c>
      <c r="R211" s="221">
        <f t="shared" si="91"/>
        <v>0</v>
      </c>
      <c r="S211" s="221">
        <f t="shared" si="91"/>
        <v>0</v>
      </c>
      <c r="T211" s="221">
        <f t="shared" si="91"/>
        <v>0</v>
      </c>
      <c r="U211" s="221">
        <f t="shared" si="91"/>
        <v>0</v>
      </c>
      <c r="V211" s="221">
        <f t="shared" si="91"/>
        <v>0</v>
      </c>
      <c r="W211" s="221">
        <f t="shared" si="91"/>
        <v>0</v>
      </c>
      <c r="X211" s="221">
        <f t="shared" si="91"/>
        <v>0</v>
      </c>
      <c r="Y211" s="221">
        <f t="shared" si="91"/>
        <v>0</v>
      </c>
      <c r="Z211" s="221">
        <f t="shared" si="91"/>
        <v>0</v>
      </c>
      <c r="AA211" s="221">
        <f t="shared" si="91"/>
        <v>0</v>
      </c>
      <c r="AB211" s="221">
        <f t="shared" si="91"/>
        <v>0</v>
      </c>
      <c r="AC211" s="221">
        <f t="shared" si="91"/>
        <v>0</v>
      </c>
      <c r="AD211" s="221">
        <f t="shared" si="91"/>
        <v>0</v>
      </c>
      <c r="AE211" s="221">
        <f t="shared" si="91"/>
        <v>0</v>
      </c>
      <c r="AF211" s="221">
        <f t="shared" si="91"/>
        <v>0</v>
      </c>
      <c r="AG211" s="221">
        <f t="shared" si="91"/>
        <v>0</v>
      </c>
      <c r="AH211" s="221">
        <f t="shared" si="91"/>
        <v>0</v>
      </c>
      <c r="AI211" s="221">
        <f t="shared" si="91"/>
        <v>0</v>
      </c>
      <c r="AJ211" s="221">
        <f t="shared" si="91"/>
        <v>0</v>
      </c>
      <c r="AK211" s="221">
        <f t="shared" si="91"/>
        <v>0</v>
      </c>
      <c r="AL211" s="221">
        <f t="shared" si="91"/>
        <v>0</v>
      </c>
      <c r="AM211" s="221">
        <f t="shared" si="91"/>
        <v>0</v>
      </c>
      <c r="AN211" s="221">
        <f t="shared" si="91"/>
        <v>0</v>
      </c>
      <c r="AO211" s="221">
        <f t="shared" si="91"/>
        <v>0</v>
      </c>
      <c r="AP211" s="221">
        <f t="shared" si="91"/>
        <v>0</v>
      </c>
    </row>
    <row r="212" spans="1:42" x14ac:dyDescent="0.2">
      <c r="A212" s="125" t="s">
        <v>14</v>
      </c>
      <c r="B212" s="127"/>
      <c r="C212" s="222">
        <f>SUM(C208:C211)</f>
        <v>0</v>
      </c>
      <c r="D212" s="222">
        <f t="shared" ref="D212:AP212" si="92">SUM(D208:D211)</f>
        <v>0</v>
      </c>
      <c r="E212" s="222">
        <f t="shared" si="92"/>
        <v>0</v>
      </c>
      <c r="F212" s="222">
        <f t="shared" si="92"/>
        <v>0</v>
      </c>
      <c r="G212" s="222">
        <f t="shared" si="92"/>
        <v>0</v>
      </c>
      <c r="H212" s="222">
        <f t="shared" si="92"/>
        <v>0</v>
      </c>
      <c r="I212" s="222">
        <f t="shared" si="92"/>
        <v>0</v>
      </c>
      <c r="J212" s="222">
        <f t="shared" si="92"/>
        <v>0</v>
      </c>
      <c r="K212" s="222">
        <f t="shared" si="92"/>
        <v>0</v>
      </c>
      <c r="L212" s="222">
        <f t="shared" si="92"/>
        <v>0</v>
      </c>
      <c r="M212" s="222">
        <f t="shared" si="92"/>
        <v>0</v>
      </c>
      <c r="N212" s="222">
        <f t="shared" si="92"/>
        <v>0</v>
      </c>
      <c r="O212" s="222">
        <f t="shared" si="92"/>
        <v>0</v>
      </c>
      <c r="P212" s="222">
        <f t="shared" si="92"/>
        <v>0</v>
      </c>
      <c r="Q212" s="222">
        <f t="shared" si="92"/>
        <v>0</v>
      </c>
      <c r="R212" s="222">
        <f t="shared" si="92"/>
        <v>0</v>
      </c>
      <c r="S212" s="222">
        <f t="shared" si="92"/>
        <v>0</v>
      </c>
      <c r="T212" s="222">
        <f t="shared" si="92"/>
        <v>0</v>
      </c>
      <c r="U212" s="222">
        <f t="shared" si="92"/>
        <v>0</v>
      </c>
      <c r="V212" s="222">
        <f t="shared" si="92"/>
        <v>0</v>
      </c>
      <c r="W212" s="222">
        <f t="shared" si="92"/>
        <v>0</v>
      </c>
      <c r="X212" s="222">
        <f t="shared" si="92"/>
        <v>0</v>
      </c>
      <c r="Y212" s="222">
        <f t="shared" si="92"/>
        <v>0</v>
      </c>
      <c r="Z212" s="222">
        <f t="shared" si="92"/>
        <v>0</v>
      </c>
      <c r="AA212" s="222">
        <f t="shared" si="92"/>
        <v>0</v>
      </c>
      <c r="AB212" s="222">
        <f t="shared" si="92"/>
        <v>0</v>
      </c>
      <c r="AC212" s="222">
        <f t="shared" si="92"/>
        <v>0</v>
      </c>
      <c r="AD212" s="222">
        <f t="shared" si="92"/>
        <v>0</v>
      </c>
      <c r="AE212" s="222">
        <f t="shared" si="92"/>
        <v>0</v>
      </c>
      <c r="AF212" s="222">
        <f t="shared" si="92"/>
        <v>0</v>
      </c>
      <c r="AG212" s="222">
        <f t="shared" si="92"/>
        <v>0</v>
      </c>
      <c r="AH212" s="222">
        <f t="shared" si="92"/>
        <v>0</v>
      </c>
      <c r="AI212" s="222">
        <f t="shared" si="92"/>
        <v>0</v>
      </c>
      <c r="AJ212" s="222">
        <f t="shared" si="92"/>
        <v>0</v>
      </c>
      <c r="AK212" s="222">
        <f t="shared" si="92"/>
        <v>0</v>
      </c>
      <c r="AL212" s="222">
        <f t="shared" si="92"/>
        <v>0</v>
      </c>
      <c r="AM212" s="222">
        <f t="shared" si="92"/>
        <v>0</v>
      </c>
      <c r="AN212" s="222">
        <f t="shared" si="92"/>
        <v>0</v>
      </c>
      <c r="AO212" s="222">
        <f t="shared" si="92"/>
        <v>0</v>
      </c>
      <c r="AP212" s="222">
        <f t="shared" si="92"/>
        <v>0</v>
      </c>
    </row>
    <row r="213" spans="1:42" x14ac:dyDescent="0.2">
      <c r="A213" s="123" t="s">
        <v>50</v>
      </c>
      <c r="B213" s="127"/>
      <c r="C213" s="220">
        <f>C194+C200+C206+C212</f>
        <v>0</v>
      </c>
      <c r="D213" s="220">
        <f t="shared" ref="D213:AP213" si="93">D194+D200+D206+D212</f>
        <v>0</v>
      </c>
      <c r="E213" s="220">
        <f t="shared" si="93"/>
        <v>0</v>
      </c>
      <c r="F213" s="220">
        <f t="shared" si="93"/>
        <v>0</v>
      </c>
      <c r="G213" s="220">
        <f t="shared" si="93"/>
        <v>0</v>
      </c>
      <c r="H213" s="220">
        <f t="shared" si="93"/>
        <v>0</v>
      </c>
      <c r="I213" s="220">
        <f t="shared" si="93"/>
        <v>0</v>
      </c>
      <c r="J213" s="220">
        <f t="shared" si="93"/>
        <v>0</v>
      </c>
      <c r="K213" s="220">
        <f t="shared" si="93"/>
        <v>0</v>
      </c>
      <c r="L213" s="220">
        <f t="shared" si="93"/>
        <v>0</v>
      </c>
      <c r="M213" s="220">
        <f t="shared" si="93"/>
        <v>0</v>
      </c>
      <c r="N213" s="220">
        <f t="shared" si="93"/>
        <v>0</v>
      </c>
      <c r="O213" s="220">
        <f t="shared" si="93"/>
        <v>0</v>
      </c>
      <c r="P213" s="220">
        <f t="shared" si="93"/>
        <v>0</v>
      </c>
      <c r="Q213" s="220">
        <f t="shared" si="93"/>
        <v>0</v>
      </c>
      <c r="R213" s="220">
        <f t="shared" si="93"/>
        <v>0</v>
      </c>
      <c r="S213" s="220">
        <f t="shared" si="93"/>
        <v>0</v>
      </c>
      <c r="T213" s="220">
        <f t="shared" si="93"/>
        <v>0</v>
      </c>
      <c r="U213" s="220">
        <f t="shared" si="93"/>
        <v>0</v>
      </c>
      <c r="V213" s="220">
        <f t="shared" si="93"/>
        <v>0</v>
      </c>
      <c r="W213" s="220">
        <f t="shared" si="93"/>
        <v>0</v>
      </c>
      <c r="X213" s="220">
        <f t="shared" si="93"/>
        <v>0</v>
      </c>
      <c r="Y213" s="220">
        <f t="shared" si="93"/>
        <v>0</v>
      </c>
      <c r="Z213" s="220">
        <f t="shared" si="93"/>
        <v>0</v>
      </c>
      <c r="AA213" s="220">
        <f t="shared" si="93"/>
        <v>0</v>
      </c>
      <c r="AB213" s="220">
        <f t="shared" si="93"/>
        <v>0</v>
      </c>
      <c r="AC213" s="220">
        <f t="shared" si="93"/>
        <v>0</v>
      </c>
      <c r="AD213" s="220">
        <f t="shared" si="93"/>
        <v>0</v>
      </c>
      <c r="AE213" s="220">
        <f t="shared" si="93"/>
        <v>0</v>
      </c>
      <c r="AF213" s="220">
        <f t="shared" si="93"/>
        <v>0</v>
      </c>
      <c r="AG213" s="220">
        <f t="shared" si="93"/>
        <v>0</v>
      </c>
      <c r="AH213" s="220">
        <f t="shared" si="93"/>
        <v>0</v>
      </c>
      <c r="AI213" s="220">
        <f t="shared" si="93"/>
        <v>0</v>
      </c>
      <c r="AJ213" s="220">
        <f t="shared" si="93"/>
        <v>0</v>
      </c>
      <c r="AK213" s="220">
        <f t="shared" si="93"/>
        <v>0</v>
      </c>
      <c r="AL213" s="220">
        <f t="shared" si="93"/>
        <v>0</v>
      </c>
      <c r="AM213" s="220">
        <f t="shared" si="93"/>
        <v>0</v>
      </c>
      <c r="AN213" s="220">
        <f t="shared" si="93"/>
        <v>0</v>
      </c>
      <c r="AO213" s="220">
        <f t="shared" si="93"/>
        <v>0</v>
      </c>
      <c r="AP213" s="220">
        <f t="shared" si="93"/>
        <v>0</v>
      </c>
    </row>
    <row r="214" spans="1:42" x14ac:dyDescent="0.2">
      <c r="A214" s="125"/>
      <c r="B214" s="127"/>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row>
    <row r="215" spans="1:42" x14ac:dyDescent="0.2">
      <c r="A215" s="123" t="s">
        <v>51</v>
      </c>
      <c r="B215" s="127"/>
      <c r="C215" s="223">
        <f>C187+C213</f>
        <v>0</v>
      </c>
      <c r="D215" s="223">
        <f t="shared" ref="D215:AP215" si="94">D187+D213</f>
        <v>0</v>
      </c>
      <c r="E215" s="223">
        <f t="shared" si="94"/>
        <v>0</v>
      </c>
      <c r="F215" s="223">
        <f t="shared" si="94"/>
        <v>0</v>
      </c>
      <c r="G215" s="223">
        <f t="shared" si="94"/>
        <v>0</v>
      </c>
      <c r="H215" s="223">
        <f t="shared" si="94"/>
        <v>0</v>
      </c>
      <c r="I215" s="223">
        <f t="shared" si="94"/>
        <v>0</v>
      </c>
      <c r="J215" s="223">
        <f t="shared" si="94"/>
        <v>0</v>
      </c>
      <c r="K215" s="223">
        <f t="shared" si="94"/>
        <v>0</v>
      </c>
      <c r="L215" s="223">
        <f t="shared" si="94"/>
        <v>0</v>
      </c>
      <c r="M215" s="223">
        <f t="shared" si="94"/>
        <v>0</v>
      </c>
      <c r="N215" s="223">
        <f t="shared" si="94"/>
        <v>0</v>
      </c>
      <c r="O215" s="223">
        <f t="shared" si="94"/>
        <v>0</v>
      </c>
      <c r="P215" s="223">
        <f t="shared" si="94"/>
        <v>0</v>
      </c>
      <c r="Q215" s="223">
        <f t="shared" si="94"/>
        <v>0</v>
      </c>
      <c r="R215" s="223">
        <f t="shared" si="94"/>
        <v>0</v>
      </c>
      <c r="S215" s="223">
        <f t="shared" si="94"/>
        <v>0</v>
      </c>
      <c r="T215" s="223">
        <f t="shared" si="94"/>
        <v>0</v>
      </c>
      <c r="U215" s="223">
        <f t="shared" si="94"/>
        <v>0</v>
      </c>
      <c r="V215" s="223">
        <f t="shared" si="94"/>
        <v>0</v>
      </c>
      <c r="W215" s="223">
        <f t="shared" si="94"/>
        <v>0</v>
      </c>
      <c r="X215" s="223">
        <f t="shared" si="94"/>
        <v>0</v>
      </c>
      <c r="Y215" s="223">
        <f t="shared" si="94"/>
        <v>0</v>
      </c>
      <c r="Z215" s="223">
        <f t="shared" si="94"/>
        <v>0</v>
      </c>
      <c r="AA215" s="223">
        <f t="shared" si="94"/>
        <v>0</v>
      </c>
      <c r="AB215" s="223">
        <f t="shared" si="94"/>
        <v>0</v>
      </c>
      <c r="AC215" s="223">
        <f t="shared" si="94"/>
        <v>0</v>
      </c>
      <c r="AD215" s="223">
        <f t="shared" si="94"/>
        <v>0</v>
      </c>
      <c r="AE215" s="223">
        <f t="shared" si="94"/>
        <v>0</v>
      </c>
      <c r="AF215" s="223">
        <f t="shared" si="94"/>
        <v>0</v>
      </c>
      <c r="AG215" s="223">
        <f t="shared" si="94"/>
        <v>0</v>
      </c>
      <c r="AH215" s="223">
        <f t="shared" si="94"/>
        <v>0</v>
      </c>
      <c r="AI215" s="223">
        <f t="shared" si="94"/>
        <v>0</v>
      </c>
      <c r="AJ215" s="223">
        <f t="shared" si="94"/>
        <v>0</v>
      </c>
      <c r="AK215" s="223">
        <f t="shared" si="94"/>
        <v>0</v>
      </c>
      <c r="AL215" s="223">
        <f t="shared" si="94"/>
        <v>0</v>
      </c>
      <c r="AM215" s="223">
        <f t="shared" si="94"/>
        <v>0</v>
      </c>
      <c r="AN215" s="223">
        <f t="shared" si="94"/>
        <v>0</v>
      </c>
      <c r="AO215" s="223">
        <f t="shared" si="94"/>
        <v>0</v>
      </c>
      <c r="AP215" s="223">
        <f t="shared" si="94"/>
        <v>0</v>
      </c>
    </row>
    <row r="216" spans="1:42" x14ac:dyDescent="0.2">
      <c r="A216" s="123" t="s">
        <v>107</v>
      </c>
      <c r="B216" s="127"/>
      <c r="C216" s="223">
        <f t="shared" ref="C216:AP216" si="95">C215*-federal_tax_rate/100</f>
        <v>0</v>
      </c>
      <c r="D216" s="223">
        <f t="shared" si="95"/>
        <v>0</v>
      </c>
      <c r="E216" s="223">
        <f t="shared" si="95"/>
        <v>0</v>
      </c>
      <c r="F216" s="223">
        <f t="shared" si="95"/>
        <v>0</v>
      </c>
      <c r="G216" s="223">
        <f t="shared" si="95"/>
        <v>0</v>
      </c>
      <c r="H216" s="223">
        <f t="shared" si="95"/>
        <v>0</v>
      </c>
      <c r="I216" s="223">
        <f t="shared" si="95"/>
        <v>0</v>
      </c>
      <c r="J216" s="223">
        <f t="shared" si="95"/>
        <v>0</v>
      </c>
      <c r="K216" s="223">
        <f t="shared" si="95"/>
        <v>0</v>
      </c>
      <c r="L216" s="223">
        <f t="shared" si="95"/>
        <v>0</v>
      </c>
      <c r="M216" s="223">
        <f t="shared" si="95"/>
        <v>0</v>
      </c>
      <c r="N216" s="223">
        <f t="shared" si="95"/>
        <v>0</v>
      </c>
      <c r="O216" s="223">
        <f t="shared" si="95"/>
        <v>0</v>
      </c>
      <c r="P216" s="223">
        <f t="shared" si="95"/>
        <v>0</v>
      </c>
      <c r="Q216" s="223">
        <f t="shared" si="95"/>
        <v>0</v>
      </c>
      <c r="R216" s="223">
        <f t="shared" si="95"/>
        <v>0</v>
      </c>
      <c r="S216" s="223">
        <f t="shared" si="95"/>
        <v>0</v>
      </c>
      <c r="T216" s="223">
        <f t="shared" si="95"/>
        <v>0</v>
      </c>
      <c r="U216" s="223">
        <f t="shared" si="95"/>
        <v>0</v>
      </c>
      <c r="V216" s="223">
        <f t="shared" si="95"/>
        <v>0</v>
      </c>
      <c r="W216" s="223">
        <f t="shared" si="95"/>
        <v>0</v>
      </c>
      <c r="X216" s="223">
        <f t="shared" si="95"/>
        <v>0</v>
      </c>
      <c r="Y216" s="223">
        <f t="shared" si="95"/>
        <v>0</v>
      </c>
      <c r="Z216" s="223">
        <f t="shared" si="95"/>
        <v>0</v>
      </c>
      <c r="AA216" s="223">
        <f t="shared" si="95"/>
        <v>0</v>
      </c>
      <c r="AB216" s="223">
        <f t="shared" si="95"/>
        <v>0</v>
      </c>
      <c r="AC216" s="223">
        <f t="shared" si="95"/>
        <v>0</v>
      </c>
      <c r="AD216" s="223">
        <f t="shared" si="95"/>
        <v>0</v>
      </c>
      <c r="AE216" s="223">
        <f t="shared" si="95"/>
        <v>0</v>
      </c>
      <c r="AF216" s="223">
        <f t="shared" si="95"/>
        <v>0</v>
      </c>
      <c r="AG216" s="223">
        <f t="shared" si="95"/>
        <v>0</v>
      </c>
      <c r="AH216" s="223">
        <f t="shared" si="95"/>
        <v>0</v>
      </c>
      <c r="AI216" s="223">
        <f t="shared" si="95"/>
        <v>0</v>
      </c>
      <c r="AJ216" s="223">
        <f t="shared" si="95"/>
        <v>0</v>
      </c>
      <c r="AK216" s="223">
        <f t="shared" si="95"/>
        <v>0</v>
      </c>
      <c r="AL216" s="223">
        <f t="shared" si="95"/>
        <v>0</v>
      </c>
      <c r="AM216" s="223">
        <f t="shared" si="95"/>
        <v>0</v>
      </c>
      <c r="AN216" s="223">
        <f t="shared" si="95"/>
        <v>0</v>
      </c>
      <c r="AO216" s="223">
        <f t="shared" si="95"/>
        <v>0</v>
      </c>
      <c r="AP216" s="223">
        <f t="shared" si="95"/>
        <v>0</v>
      </c>
    </row>
    <row r="217" spans="1:42" x14ac:dyDescent="0.2">
      <c r="A217" s="33"/>
      <c r="B217" s="127"/>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row>
    <row r="218" spans="1:42" x14ac:dyDescent="0.2">
      <c r="A218" s="114" t="s">
        <v>132</v>
      </c>
      <c r="B218" s="297"/>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row>
    <row r="219" spans="1:42" x14ac:dyDescent="0.2">
      <c r="A219" s="30" t="s">
        <v>133</v>
      </c>
      <c r="B219" s="127"/>
    </row>
    <row r="220" spans="1:42" x14ac:dyDescent="0.2">
      <c r="A220" s="4" t="s">
        <v>298</v>
      </c>
      <c r="B220" s="127"/>
      <c r="G220" s="364" t="s">
        <v>75</v>
      </c>
      <c r="H220" s="365"/>
      <c r="I220" s="365"/>
      <c r="J220" s="366"/>
      <c r="K220" s="367" t="s">
        <v>76</v>
      </c>
      <c r="L220" s="368"/>
    </row>
    <row r="221" spans="1:42" ht="51" x14ac:dyDescent="0.2">
      <c r="B221" s="215" t="s">
        <v>65</v>
      </c>
      <c r="C221" s="19" t="s">
        <v>61</v>
      </c>
      <c r="D221" s="19" t="s">
        <v>63</v>
      </c>
      <c r="E221" s="35" t="s">
        <v>64</v>
      </c>
      <c r="F221" s="19" t="s">
        <v>66</v>
      </c>
      <c r="G221" s="19" t="s">
        <v>70</v>
      </c>
      <c r="H221" s="19" t="s">
        <v>72</v>
      </c>
      <c r="I221" s="68" t="s">
        <v>71</v>
      </c>
      <c r="J221" s="19" t="s">
        <v>73</v>
      </c>
      <c r="K221" s="41" t="s">
        <v>3</v>
      </c>
      <c r="L221" s="189" t="s">
        <v>73</v>
      </c>
      <c r="M221" s="36" t="s">
        <v>77</v>
      </c>
      <c r="N221" s="36" t="s">
        <v>78</v>
      </c>
      <c r="O221" s="19" t="s">
        <v>67</v>
      </c>
      <c r="P221" s="188" t="s">
        <v>115</v>
      </c>
      <c r="Q221" s="19" t="s">
        <v>116</v>
      </c>
    </row>
    <row r="222" spans="1:42" s="17" customFormat="1" x14ac:dyDescent="0.2">
      <c r="A222" s="42" t="str">
        <f>Inputs!B131</f>
        <v>5-yr MACRS</v>
      </c>
      <c r="B222" s="291">
        <f>IF(Inputs!$C$138=0,0,depr_alloc_macrs_5_percent*100/Inputs!$C$138)</f>
        <v>0</v>
      </c>
      <c r="C222" s="168">
        <f>-$B$80*depr_alloc_macrs_5_percent/100</f>
        <v>0</v>
      </c>
      <c r="D222" s="168">
        <f>$B222/100*D$228</f>
        <v>0</v>
      </c>
      <c r="E222" s="168">
        <f>$B222/100*E$228</f>
        <v>0</v>
      </c>
      <c r="F222" s="170">
        <f>C222-D222-E222</f>
        <v>0</v>
      </c>
      <c r="G222" s="171">
        <f>IF(Inputs!G131="Yes",F222,0)</f>
        <v>0</v>
      </c>
      <c r="H222" s="178">
        <f t="shared" ref="H222:H227" si="96">IF($G$228=0,0,G222/$G$228)*100</f>
        <v>0</v>
      </c>
      <c r="I222" s="174">
        <f t="shared" ref="I222:I227" si="97">$I$228*H222/100</f>
        <v>0</v>
      </c>
      <c r="J222" s="175">
        <f>I222*0.5</f>
        <v>0</v>
      </c>
      <c r="K222" s="172">
        <f t="shared" ref="K222:K227" si="98">H222/100*$K$228</f>
        <v>0</v>
      </c>
      <c r="L222" s="175">
        <f>K222*0.5</f>
        <v>0</v>
      </c>
      <c r="M222" s="168">
        <f t="shared" ref="M222:M227" si="99">IF(itc_sta_amount_deprbas_sta="Yes",L222,0)+IF(itc_sta_percent_deprbas_sta="Yes",J222,0)</f>
        <v>0</v>
      </c>
      <c r="N222" s="168">
        <f t="shared" ref="N222:N227" si="100">IF(itc_fed_amount_deprbas_sta="Yes",L355,0)+IF(itc_fed_percent_deprbas_sta="Yes",J355,0)</f>
        <v>0</v>
      </c>
      <c r="O222" s="176">
        <f t="shared" ref="O222:O227" si="101">F222-M222-N222</f>
        <v>0</v>
      </c>
      <c r="P222" s="168">
        <f t="shared" ref="P222:P227" si="102">IF(depr_bonus_sta="Yes",O222*depr_bonus_sta/100,0)</f>
        <v>0</v>
      </c>
      <c r="Q222" s="170">
        <f>O222-P222</f>
        <v>0</v>
      </c>
    </row>
    <row r="223" spans="1:42" s="17" customFormat="1" x14ac:dyDescent="0.2">
      <c r="A223" s="42" t="str">
        <f>Inputs!B132</f>
        <v>15-yr MACRS</v>
      </c>
      <c r="B223" s="291">
        <f>IF(Inputs!$C$138=0,0,depr_alloc_macrs_15_percent*100/Inputs!$C$138)</f>
        <v>0</v>
      </c>
      <c r="C223" s="168">
        <f>-$B$80*depr_alloc_macrs_15_percent/100</f>
        <v>0</v>
      </c>
      <c r="D223" s="168">
        <f>$B223/100*D$228</f>
        <v>0</v>
      </c>
      <c r="E223" s="168">
        <f t="shared" ref="E223:E227" si="103">$B223/100*E$228</f>
        <v>0</v>
      </c>
      <c r="F223" s="170">
        <f t="shared" ref="F223:F227" si="104">C223-D223-E223</f>
        <v>0</v>
      </c>
      <c r="G223" s="172">
        <f>IF(Inputs!G132="Yes",F223,0)</f>
        <v>0</v>
      </c>
      <c r="H223" s="179">
        <f t="shared" si="96"/>
        <v>0</v>
      </c>
      <c r="I223" s="168">
        <f t="shared" si="97"/>
        <v>0</v>
      </c>
      <c r="J223" s="177">
        <f t="shared" ref="J223:J227" si="105">I223*0.5</f>
        <v>0</v>
      </c>
      <c r="K223" s="172">
        <f t="shared" si="98"/>
        <v>0</v>
      </c>
      <c r="L223" s="177">
        <f t="shared" ref="L223:L227" si="106">K223*0.5</f>
        <v>0</v>
      </c>
      <c r="M223" s="168">
        <f t="shared" si="99"/>
        <v>0</v>
      </c>
      <c r="N223" s="168">
        <f t="shared" si="100"/>
        <v>0</v>
      </c>
      <c r="O223" s="170">
        <f t="shared" si="101"/>
        <v>0</v>
      </c>
      <c r="P223" s="168">
        <f t="shared" si="102"/>
        <v>0</v>
      </c>
      <c r="Q223" s="170">
        <f t="shared" ref="Q223:Q227" si="107">O223-P223</f>
        <v>0</v>
      </c>
    </row>
    <row r="224" spans="1:42" s="17" customFormat="1" x14ac:dyDescent="0.2">
      <c r="A224" s="42" t="str">
        <f>Inputs!B133</f>
        <v>5-yr SL</v>
      </c>
      <c r="B224" s="291">
        <f>IF(Inputs!$C$138=0,0,depr_alloc_sl_5_percent*100/Inputs!$C$138)</f>
        <v>0</v>
      </c>
      <c r="C224" s="168">
        <f>-$B$80*depr_alloc_sl_5_percent/100</f>
        <v>0</v>
      </c>
      <c r="D224" s="168">
        <f t="shared" ref="D224:D227" si="108">$B224/100*D$228</f>
        <v>0</v>
      </c>
      <c r="E224" s="168">
        <f t="shared" si="103"/>
        <v>0</v>
      </c>
      <c r="F224" s="170">
        <f t="shared" si="104"/>
        <v>0</v>
      </c>
      <c r="G224" s="172">
        <f>IF(Inputs!G133="Yes",F224,0)</f>
        <v>0</v>
      </c>
      <c r="H224" s="179">
        <f t="shared" si="96"/>
        <v>0</v>
      </c>
      <c r="I224" s="168">
        <f t="shared" si="97"/>
        <v>0</v>
      </c>
      <c r="J224" s="177">
        <f t="shared" si="105"/>
        <v>0</v>
      </c>
      <c r="K224" s="172">
        <f t="shared" si="98"/>
        <v>0</v>
      </c>
      <c r="L224" s="177">
        <f t="shared" si="106"/>
        <v>0</v>
      </c>
      <c r="M224" s="168">
        <f t="shared" si="99"/>
        <v>0</v>
      </c>
      <c r="N224" s="168">
        <f t="shared" si="100"/>
        <v>0</v>
      </c>
      <c r="O224" s="170">
        <f t="shared" si="101"/>
        <v>0</v>
      </c>
      <c r="P224" s="168">
        <f t="shared" si="102"/>
        <v>0</v>
      </c>
      <c r="Q224" s="170">
        <f t="shared" si="107"/>
        <v>0</v>
      </c>
    </row>
    <row r="225" spans="1:17" s="17" customFormat="1" x14ac:dyDescent="0.2">
      <c r="A225" s="42" t="str">
        <f>Inputs!B134</f>
        <v>15-yr SL</v>
      </c>
      <c r="B225" s="291">
        <f>IF(Inputs!$C$138=0,0,depr_alloc_sl_15_percent*100/Inputs!$C$138)</f>
        <v>0</v>
      </c>
      <c r="C225" s="168">
        <f>-$B$80*depr_alloc_sl_15_percent/100</f>
        <v>0</v>
      </c>
      <c r="D225" s="168">
        <f t="shared" si="108"/>
        <v>0</v>
      </c>
      <c r="E225" s="168">
        <f t="shared" si="103"/>
        <v>0</v>
      </c>
      <c r="F225" s="170">
        <f t="shared" si="104"/>
        <v>0</v>
      </c>
      <c r="G225" s="172">
        <f>IF(Inputs!G134="Yes",F225,0)</f>
        <v>0</v>
      </c>
      <c r="H225" s="179">
        <f t="shared" si="96"/>
        <v>0</v>
      </c>
      <c r="I225" s="168">
        <f t="shared" si="97"/>
        <v>0</v>
      </c>
      <c r="J225" s="177">
        <f t="shared" si="105"/>
        <v>0</v>
      </c>
      <c r="K225" s="172">
        <f t="shared" si="98"/>
        <v>0</v>
      </c>
      <c r="L225" s="177">
        <f t="shared" si="106"/>
        <v>0</v>
      </c>
      <c r="M225" s="168">
        <f t="shared" si="99"/>
        <v>0</v>
      </c>
      <c r="N225" s="168">
        <f t="shared" si="100"/>
        <v>0</v>
      </c>
      <c r="O225" s="170">
        <f t="shared" si="101"/>
        <v>0</v>
      </c>
      <c r="P225" s="168">
        <f t="shared" si="102"/>
        <v>0</v>
      </c>
      <c r="Q225" s="170">
        <f t="shared" si="107"/>
        <v>0</v>
      </c>
    </row>
    <row r="226" spans="1:17" s="17" customFormat="1" x14ac:dyDescent="0.2">
      <c r="A226" s="42" t="str">
        <f>Inputs!B135</f>
        <v>20-yr SL</v>
      </c>
      <c r="B226" s="291">
        <f>IF(Inputs!$C$138=0,0,depr_alloc_sl_20_percent*100/Inputs!$C$138)</f>
        <v>0</v>
      </c>
      <c r="C226" s="168">
        <f>-$B$80*depr_alloc_sl_20_percent/100</f>
        <v>0</v>
      </c>
      <c r="D226" s="168">
        <f t="shared" si="108"/>
        <v>0</v>
      </c>
      <c r="E226" s="168">
        <f t="shared" si="103"/>
        <v>0</v>
      </c>
      <c r="F226" s="170">
        <f t="shared" si="104"/>
        <v>0</v>
      </c>
      <c r="G226" s="172">
        <f>IF(Inputs!G135="Yes",F226,0)</f>
        <v>0</v>
      </c>
      <c r="H226" s="179">
        <f t="shared" si="96"/>
        <v>0</v>
      </c>
      <c r="I226" s="168">
        <f t="shared" si="97"/>
        <v>0</v>
      </c>
      <c r="J226" s="177">
        <f t="shared" si="105"/>
        <v>0</v>
      </c>
      <c r="K226" s="172">
        <f t="shared" si="98"/>
        <v>0</v>
      </c>
      <c r="L226" s="177">
        <f t="shared" si="106"/>
        <v>0</v>
      </c>
      <c r="M226" s="168">
        <f t="shared" si="99"/>
        <v>0</v>
      </c>
      <c r="N226" s="168">
        <f t="shared" si="100"/>
        <v>0</v>
      </c>
      <c r="O226" s="170">
        <f t="shared" si="101"/>
        <v>0</v>
      </c>
      <c r="P226" s="168">
        <f t="shared" si="102"/>
        <v>0</v>
      </c>
      <c r="Q226" s="170">
        <f t="shared" si="107"/>
        <v>0</v>
      </c>
    </row>
    <row r="227" spans="1:17" s="17" customFormat="1" x14ac:dyDescent="0.2">
      <c r="A227" s="42" t="str">
        <f>Inputs!B136</f>
        <v>39-yr SL</v>
      </c>
      <c r="B227" s="292">
        <f>IF(Inputs!$C$138=0,0,depr_alloc_sl_39_percent*100/Inputs!$C$138)</f>
        <v>0</v>
      </c>
      <c r="C227" s="168">
        <f>-$B$80*depr_alloc_sl_39_percent/100</f>
        <v>0</v>
      </c>
      <c r="D227" s="168">
        <f t="shared" si="108"/>
        <v>0</v>
      </c>
      <c r="E227" s="168">
        <f t="shared" si="103"/>
        <v>0</v>
      </c>
      <c r="F227" s="170">
        <f t="shared" si="104"/>
        <v>0</v>
      </c>
      <c r="G227" s="172">
        <f>IF(Inputs!G136="Yes",F227,0)</f>
        <v>0</v>
      </c>
      <c r="H227" s="179">
        <f t="shared" si="96"/>
        <v>0</v>
      </c>
      <c r="I227" s="168">
        <f t="shared" si="97"/>
        <v>0</v>
      </c>
      <c r="J227" s="177">
        <f t="shared" si="105"/>
        <v>0</v>
      </c>
      <c r="K227" s="172">
        <f t="shared" si="98"/>
        <v>0</v>
      </c>
      <c r="L227" s="177">
        <f t="shared" si="106"/>
        <v>0</v>
      </c>
      <c r="M227" s="183">
        <f t="shared" si="99"/>
        <v>0</v>
      </c>
      <c r="N227" s="169">
        <f t="shared" si="100"/>
        <v>0</v>
      </c>
      <c r="O227" s="173">
        <f t="shared" si="101"/>
        <v>0</v>
      </c>
      <c r="P227" s="169">
        <f t="shared" si="102"/>
        <v>0</v>
      </c>
      <c r="Q227" s="173">
        <f t="shared" si="107"/>
        <v>0</v>
      </c>
    </row>
    <row r="228" spans="1:17" s="17" customFormat="1" x14ac:dyDescent="0.2">
      <c r="A228" s="42" t="s">
        <v>14</v>
      </c>
      <c r="B228" s="292">
        <f>SUM(B222:B227)</f>
        <v>0</v>
      </c>
      <c r="C228" s="186">
        <f>SUM(C222:C227)</f>
        <v>0</v>
      </c>
      <c r="D228" s="186">
        <f>B237+B243</f>
        <v>0</v>
      </c>
      <c r="E228" s="186">
        <f>B249</f>
        <v>0</v>
      </c>
      <c r="F228" s="276">
        <f>SUM(F222:F227)</f>
        <v>0</v>
      </c>
      <c r="G228" s="184">
        <f>SUM(G222:G227)</f>
        <v>0</v>
      </c>
      <c r="H228" s="180">
        <f>SUM(H222:H227)</f>
        <v>0</v>
      </c>
      <c r="I228" s="186">
        <f>MIN(itc_sta_percent_maxvalue,itc_sta_percent/100*G228)</f>
        <v>0</v>
      </c>
      <c r="J228" s="186">
        <f>SUM(J222:J227)</f>
        <v>0</v>
      </c>
      <c r="K228" s="184">
        <f>itc_sta_amount</f>
        <v>0</v>
      </c>
      <c r="L228" s="187">
        <f t="shared" ref="L228:Q228" si="109">SUM(L222:L227)</f>
        <v>0</v>
      </c>
      <c r="M228" s="169">
        <f t="shared" si="109"/>
        <v>0</v>
      </c>
      <c r="N228" s="169">
        <f t="shared" si="109"/>
        <v>0</v>
      </c>
      <c r="O228" s="173">
        <f t="shared" si="109"/>
        <v>0</v>
      </c>
      <c r="P228" s="173">
        <f>SUM(P222:P227)</f>
        <v>0</v>
      </c>
      <c r="Q228" s="173">
        <f t="shared" si="109"/>
        <v>0</v>
      </c>
    </row>
    <row r="229" spans="1:17" s="127" customFormat="1" x14ac:dyDescent="0.2">
      <c r="A229" s="4"/>
      <c r="B229" s="4"/>
    </row>
    <row r="230" spans="1:17" s="127" customFormat="1" x14ac:dyDescent="0.2">
      <c r="A230" s="4" t="s">
        <v>74</v>
      </c>
      <c r="B230" s="4"/>
    </row>
    <row r="231" spans="1:17" s="127" customFormat="1" x14ac:dyDescent="0.2">
      <c r="A231" s="122" t="str">
        <f>A500</f>
        <v>Investment Based Incentive (IBI)</v>
      </c>
      <c r="B231" s="4"/>
    </row>
    <row r="232" spans="1:17" s="127" customFormat="1" x14ac:dyDescent="0.2">
      <c r="A232" s="28" t="str">
        <f t="shared" ref="A232:A243" si="110">A501</f>
        <v>As fixed amount</v>
      </c>
      <c r="B232" s="4"/>
    </row>
    <row r="233" spans="1:17" s="127" customFormat="1" x14ac:dyDescent="0.2">
      <c r="A233" s="124" t="str">
        <f t="shared" si="110"/>
        <v>Federal ($)</v>
      </c>
      <c r="B233" s="224">
        <f>IF(ibi_fed_amount_deprbas_sta="Yes",ibi_fed_amount,0)</f>
        <v>0</v>
      </c>
    </row>
    <row r="234" spans="1:17" s="127" customFormat="1" x14ac:dyDescent="0.2">
      <c r="A234" s="124" t="str">
        <f t="shared" si="110"/>
        <v>State ($)</v>
      </c>
      <c r="B234" s="224">
        <f>IF(ibi_sta_amount_deprbas_sta="Yes",ibi_sta_amount,0)</f>
        <v>0</v>
      </c>
    </row>
    <row r="235" spans="1:17" s="127" customFormat="1" x14ac:dyDescent="0.2">
      <c r="A235" s="124" t="str">
        <f t="shared" si="110"/>
        <v>Utility ($)</v>
      </c>
      <c r="B235" s="224">
        <f>IF(ibi_uti_amount_deprbas_sta="Yes",ibi_uti_amount,0)</f>
        <v>0</v>
      </c>
    </row>
    <row r="236" spans="1:17" s="127" customFormat="1" x14ac:dyDescent="0.2">
      <c r="A236" s="124" t="str">
        <f t="shared" si="110"/>
        <v>Other ($)</v>
      </c>
      <c r="B236" s="225">
        <f>IF(ibi_oth_amount_deprbas_sta="Yes",ibi_oth_amount,0)</f>
        <v>0</v>
      </c>
    </row>
    <row r="237" spans="1:17" s="127" customFormat="1" x14ac:dyDescent="0.2">
      <c r="A237" s="124" t="str">
        <f t="shared" si="110"/>
        <v>Total</v>
      </c>
      <c r="B237" s="224">
        <f>SUM(B233:B236)</f>
        <v>0</v>
      </c>
    </row>
    <row r="238" spans="1:17" s="127" customFormat="1" x14ac:dyDescent="0.2">
      <c r="A238" s="28" t="str">
        <f t="shared" si="110"/>
        <v>As percentage</v>
      </c>
      <c r="B238" s="4"/>
    </row>
    <row r="239" spans="1:17" s="127" customFormat="1" x14ac:dyDescent="0.2">
      <c r="A239" s="124" t="str">
        <f t="shared" si="110"/>
        <v>Federal (% of total installed cost)</v>
      </c>
      <c r="B239" s="224">
        <f>IF(ibi_fed_percent_deprbas_sta="Yes",C508,0)</f>
        <v>0</v>
      </c>
    </row>
    <row r="240" spans="1:17" s="127" customFormat="1" x14ac:dyDescent="0.2">
      <c r="A240" s="124" t="str">
        <f>A509</f>
        <v>State (% of total installed cost)</v>
      </c>
      <c r="B240" s="224">
        <f>IF(ibi_sta_percent_deprbas_sta="Yes",C509,0)</f>
        <v>0</v>
      </c>
    </row>
    <row r="241" spans="1:42" s="127" customFormat="1" x14ac:dyDescent="0.2">
      <c r="A241" s="124" t="str">
        <f t="shared" si="110"/>
        <v>Utility (% of total installed cost)</v>
      </c>
      <c r="B241" s="224">
        <f>IF(ibi_uti_percent_deprbas_sta="Yes",C510,0)</f>
        <v>0</v>
      </c>
    </row>
    <row r="242" spans="1:42" s="127" customFormat="1" x14ac:dyDescent="0.2">
      <c r="A242" s="124" t="str">
        <f t="shared" si="110"/>
        <v>Other (% of total installed cost)</v>
      </c>
      <c r="B242" s="225">
        <f>IF(ibi_oth_percent_deprbas_sta="Yes",C511,0)</f>
        <v>0</v>
      </c>
    </row>
    <row r="243" spans="1:42" s="127" customFormat="1" x14ac:dyDescent="0.2">
      <c r="A243" s="124" t="str">
        <f t="shared" si="110"/>
        <v>Total</v>
      </c>
      <c r="B243" s="224">
        <f>SUM(B239:B242)</f>
        <v>0</v>
      </c>
    </row>
    <row r="244" spans="1:42" s="127" customFormat="1" x14ac:dyDescent="0.2">
      <c r="A244" s="122" t="str">
        <f t="shared" ref="A244:A249" si="111">A514</f>
        <v>Capacity Based Incentive (CBI)</v>
      </c>
      <c r="B244" s="4"/>
    </row>
    <row r="245" spans="1:42" s="127" customFormat="1" x14ac:dyDescent="0.2">
      <c r="A245" s="28" t="str">
        <f t="shared" si="111"/>
        <v>Federal ($/W)</v>
      </c>
      <c r="B245" s="224">
        <f>IF(cbi_fed_deprbas_sta="Yes",C515,0)</f>
        <v>0</v>
      </c>
    </row>
    <row r="246" spans="1:42" s="127" customFormat="1" x14ac:dyDescent="0.2">
      <c r="A246" s="28" t="str">
        <f t="shared" si="111"/>
        <v>State ($/W)</v>
      </c>
      <c r="B246" s="224">
        <f>IF(cbi_sta_deprbas_sta="Yes",C516,0)</f>
        <v>0</v>
      </c>
    </row>
    <row r="247" spans="1:42" s="127" customFormat="1" x14ac:dyDescent="0.2">
      <c r="A247" s="28" t="str">
        <f t="shared" si="111"/>
        <v>Utility ($/W)</v>
      </c>
      <c r="B247" s="224">
        <f>IF(cbi_uti_deprbas_sta="Yes",C517,0)</f>
        <v>0</v>
      </c>
    </row>
    <row r="248" spans="1:42" s="127" customFormat="1" x14ac:dyDescent="0.2">
      <c r="A248" s="28" t="str">
        <f t="shared" si="111"/>
        <v>Other ($/W)</v>
      </c>
      <c r="B248" s="224">
        <f>IF(cbi_oth_deprbas_sta="Yes",C518,0)</f>
        <v>0</v>
      </c>
    </row>
    <row r="249" spans="1:42" s="127" customFormat="1" x14ac:dyDescent="0.2">
      <c r="A249" s="28" t="str">
        <f t="shared" si="111"/>
        <v>Total</v>
      </c>
      <c r="B249" s="223">
        <f>SUM(B245:B248)</f>
        <v>0</v>
      </c>
    </row>
    <row r="250" spans="1:42" s="127" customFormat="1" x14ac:dyDescent="0.2">
      <c r="A250" s="122" t="s">
        <v>62</v>
      </c>
      <c r="B250" s="224">
        <f>B237+B243+B249</f>
        <v>0</v>
      </c>
    </row>
    <row r="251" spans="1:42" s="127" customFormat="1" x14ac:dyDescent="0.2">
      <c r="A251" s="4"/>
      <c r="B251" s="4"/>
    </row>
    <row r="252" spans="1:42" s="127" customFormat="1" x14ac:dyDescent="0.2">
      <c r="A252" s="4" t="s">
        <v>109</v>
      </c>
      <c r="B252" s="4"/>
    </row>
    <row r="253" spans="1:42" s="127" customFormat="1" x14ac:dyDescent="0.2">
      <c r="A253" s="28" t="s">
        <v>68</v>
      </c>
      <c r="B253" s="4"/>
    </row>
    <row r="254" spans="1:42" x14ac:dyDescent="0.2">
      <c r="A254" s="34" t="str">
        <f t="shared" ref="A254:A259" si="112">A222</f>
        <v>5-yr MACRS</v>
      </c>
      <c r="B254" s="230">
        <f t="array" ref="B254">SUM(IF(ISNUMBER(C254:AP254),C254:AP254))</f>
        <v>0</v>
      </c>
      <c r="C254" s="231" t="e">
        <f>LOOKUP(C$2,'Depreciation Schedules'!$A$3:$A$42,'Depreciation Schedules'!$B$3:$B$42)</f>
        <v>#N/A</v>
      </c>
      <c r="D254" s="231" t="e">
        <f>LOOKUP(D$2,'Depreciation Schedules'!$A$3:$A$42,'Depreciation Schedules'!$B$3:$B$42)</f>
        <v>#N/A</v>
      </c>
      <c r="E254" s="231" t="e">
        <f>LOOKUP(E$2,'Depreciation Schedules'!$A$3:$A$42,'Depreciation Schedules'!$B$3:$B$42)</f>
        <v>#N/A</v>
      </c>
      <c r="F254" s="231" t="e">
        <f>LOOKUP(F$2,'Depreciation Schedules'!$A$3:$A$42,'Depreciation Schedules'!$B$3:$B$42)</f>
        <v>#N/A</v>
      </c>
      <c r="G254" s="231" t="e">
        <f>LOOKUP(G$2,'Depreciation Schedules'!$A$3:$A$42,'Depreciation Schedules'!$B$3:$B$42)</f>
        <v>#N/A</v>
      </c>
      <c r="H254" s="231" t="e">
        <f>LOOKUP(H$2,'Depreciation Schedules'!$A$3:$A$42,'Depreciation Schedules'!$B$3:$B$42)</f>
        <v>#N/A</v>
      </c>
      <c r="I254" s="231" t="e">
        <f>LOOKUP(I$2,'Depreciation Schedules'!$A$3:$A$42,'Depreciation Schedules'!$B$3:$B$42)</f>
        <v>#N/A</v>
      </c>
      <c r="J254" s="231" t="e">
        <f>LOOKUP(J$2,'Depreciation Schedules'!$A$3:$A$42,'Depreciation Schedules'!$B$3:$B$42)</f>
        <v>#N/A</v>
      </c>
      <c r="K254" s="231" t="e">
        <f>LOOKUP(K$2,'Depreciation Schedules'!$A$3:$A$42,'Depreciation Schedules'!$B$3:$B$42)</f>
        <v>#N/A</v>
      </c>
      <c r="L254" s="231" t="e">
        <f>LOOKUP(L$2,'Depreciation Schedules'!$A$3:$A$42,'Depreciation Schedules'!$B$3:$B$42)</f>
        <v>#N/A</v>
      </c>
      <c r="M254" s="231" t="e">
        <f>LOOKUP(M$2,'Depreciation Schedules'!$A$3:$A$42,'Depreciation Schedules'!$B$3:$B$42)</f>
        <v>#N/A</v>
      </c>
      <c r="N254" s="231" t="e">
        <f>LOOKUP(N$2,'Depreciation Schedules'!$A$3:$A$42,'Depreciation Schedules'!$B$3:$B$42)</f>
        <v>#N/A</v>
      </c>
      <c r="O254" s="231" t="e">
        <f>LOOKUP(O$2,'Depreciation Schedules'!$A$3:$A$42,'Depreciation Schedules'!$B$3:$B$42)</f>
        <v>#N/A</v>
      </c>
      <c r="P254" s="231" t="e">
        <f>LOOKUP(P$2,'Depreciation Schedules'!$A$3:$A$42,'Depreciation Schedules'!$B$3:$B$42)</f>
        <v>#N/A</v>
      </c>
      <c r="Q254" s="231" t="e">
        <f>LOOKUP(Q$2,'Depreciation Schedules'!$A$3:$A$42,'Depreciation Schedules'!$B$3:$B$42)</f>
        <v>#N/A</v>
      </c>
      <c r="R254" s="231" t="e">
        <f>LOOKUP(R$2,'Depreciation Schedules'!$A$3:$A$42,'Depreciation Schedules'!$B$3:$B$42)</f>
        <v>#N/A</v>
      </c>
      <c r="S254" s="231" t="e">
        <f>LOOKUP(S$2,'Depreciation Schedules'!$A$3:$A$42,'Depreciation Schedules'!$B$3:$B$42)</f>
        <v>#N/A</v>
      </c>
      <c r="T254" s="231" t="e">
        <f>LOOKUP(T$2,'Depreciation Schedules'!$A$3:$A$42,'Depreciation Schedules'!$B$3:$B$42)</f>
        <v>#N/A</v>
      </c>
      <c r="U254" s="231" t="e">
        <f>LOOKUP(U$2,'Depreciation Schedules'!$A$3:$A$42,'Depreciation Schedules'!$B$3:$B$42)</f>
        <v>#N/A</v>
      </c>
      <c r="V254" s="231" t="e">
        <f>LOOKUP(V$2,'Depreciation Schedules'!$A$3:$A$42,'Depreciation Schedules'!$B$3:$B$42)</f>
        <v>#N/A</v>
      </c>
      <c r="W254" s="231" t="e">
        <f>LOOKUP(W$2,'Depreciation Schedules'!$A$3:$A$42,'Depreciation Schedules'!$B$3:$B$42)</f>
        <v>#N/A</v>
      </c>
      <c r="X254" s="231" t="e">
        <f>LOOKUP(X$2,'Depreciation Schedules'!$A$3:$A$42,'Depreciation Schedules'!$B$3:$B$42)</f>
        <v>#N/A</v>
      </c>
      <c r="Y254" s="231" t="e">
        <f>LOOKUP(Y$2,'Depreciation Schedules'!$A$3:$A$42,'Depreciation Schedules'!$B$3:$B$42)</f>
        <v>#N/A</v>
      </c>
      <c r="Z254" s="231" t="e">
        <f>LOOKUP(Z$2,'Depreciation Schedules'!$A$3:$A$42,'Depreciation Schedules'!$B$3:$B$42)</f>
        <v>#N/A</v>
      </c>
      <c r="AA254" s="231" t="e">
        <f>LOOKUP(AA$2,'Depreciation Schedules'!$A$3:$A$42,'Depreciation Schedules'!$B$3:$B$42)</f>
        <v>#N/A</v>
      </c>
      <c r="AB254" s="231" t="e">
        <f>LOOKUP(AB$2,'Depreciation Schedules'!$A$3:$A$42,'Depreciation Schedules'!$B$3:$B$42)</f>
        <v>#N/A</v>
      </c>
      <c r="AC254" s="231" t="e">
        <f>LOOKUP(AC$2,'Depreciation Schedules'!$A$3:$A$42,'Depreciation Schedules'!$B$3:$B$42)</f>
        <v>#N/A</v>
      </c>
      <c r="AD254" s="231" t="e">
        <f>LOOKUP(AD$2,'Depreciation Schedules'!$A$3:$A$42,'Depreciation Schedules'!$B$3:$B$42)</f>
        <v>#N/A</v>
      </c>
      <c r="AE254" s="231" t="e">
        <f>LOOKUP(AE$2,'Depreciation Schedules'!$A$3:$A$42,'Depreciation Schedules'!$B$3:$B$42)</f>
        <v>#N/A</v>
      </c>
      <c r="AF254" s="231" t="e">
        <f>LOOKUP(AF$2,'Depreciation Schedules'!$A$3:$A$42,'Depreciation Schedules'!$B$3:$B$42)</f>
        <v>#N/A</v>
      </c>
      <c r="AG254" s="231" t="e">
        <f>LOOKUP(AG$2,'Depreciation Schedules'!$A$3:$A$42,'Depreciation Schedules'!$B$3:$B$42)</f>
        <v>#N/A</v>
      </c>
      <c r="AH254" s="231" t="e">
        <f>LOOKUP(AH$2,'Depreciation Schedules'!$A$3:$A$42,'Depreciation Schedules'!$B$3:$B$42)</f>
        <v>#N/A</v>
      </c>
      <c r="AI254" s="231" t="e">
        <f>LOOKUP(AI$2,'Depreciation Schedules'!$A$3:$A$42,'Depreciation Schedules'!$B$3:$B$42)</f>
        <v>#N/A</v>
      </c>
      <c r="AJ254" s="231" t="e">
        <f>LOOKUP(AJ$2,'Depreciation Schedules'!$A$3:$A$42,'Depreciation Schedules'!$B$3:$B$42)</f>
        <v>#N/A</v>
      </c>
      <c r="AK254" s="231" t="e">
        <f>LOOKUP(AK$2,'Depreciation Schedules'!$A$3:$A$42,'Depreciation Schedules'!$B$3:$B$42)</f>
        <v>#N/A</v>
      </c>
      <c r="AL254" s="231" t="e">
        <f>LOOKUP(AL$2,'Depreciation Schedules'!$A$3:$A$42,'Depreciation Schedules'!$B$3:$B$42)</f>
        <v>#N/A</v>
      </c>
      <c r="AM254" s="231" t="e">
        <f>LOOKUP(AM$2,'Depreciation Schedules'!$A$3:$A$42,'Depreciation Schedules'!$B$3:$B$42)</f>
        <v>#N/A</v>
      </c>
      <c r="AN254" s="231" t="e">
        <f>LOOKUP(AN$2,'Depreciation Schedules'!$A$3:$A$42,'Depreciation Schedules'!$B$3:$B$42)</f>
        <v>#N/A</v>
      </c>
      <c r="AO254" s="231" t="e">
        <f>LOOKUP(AO$2,'Depreciation Schedules'!$A$3:$A$42,'Depreciation Schedules'!$B$3:$B$42)</f>
        <v>#N/A</v>
      </c>
      <c r="AP254" s="231" t="e">
        <f>LOOKUP(AP$2,'Depreciation Schedules'!$A$3:$A$42,'Depreciation Schedules'!$B$3:$B$42)</f>
        <v>#N/A</v>
      </c>
    </row>
    <row r="255" spans="1:42" x14ac:dyDescent="0.2">
      <c r="A255" s="34" t="str">
        <f t="shared" si="112"/>
        <v>15-yr MACRS</v>
      </c>
      <c r="B255" s="230">
        <f t="array" ref="B255">SUM(IF(ISNUMBER(C255:AP255),C255:AP255))</f>
        <v>0</v>
      </c>
      <c r="C255" s="231" t="e">
        <f>LOOKUP(C$2,'Depreciation Schedules'!$A$3:$A$42,'Depreciation Schedules'!$C$3:$C$42)</f>
        <v>#N/A</v>
      </c>
      <c r="D255" s="231" t="e">
        <f>LOOKUP(D$2,'Depreciation Schedules'!$A$3:$A$42,'Depreciation Schedules'!$C$3:$C$42)</f>
        <v>#N/A</v>
      </c>
      <c r="E255" s="231" t="e">
        <f>LOOKUP(E$2,'Depreciation Schedules'!$A$3:$A$42,'Depreciation Schedules'!$C$3:$C$42)</f>
        <v>#N/A</v>
      </c>
      <c r="F255" s="231" t="e">
        <f>LOOKUP(F$2,'Depreciation Schedules'!$A$3:$A$42,'Depreciation Schedules'!$C$3:$C$42)</f>
        <v>#N/A</v>
      </c>
      <c r="G255" s="231" t="e">
        <f>LOOKUP(G$2,'Depreciation Schedules'!$A$3:$A$42,'Depreciation Schedules'!$C$3:$C$42)</f>
        <v>#N/A</v>
      </c>
      <c r="H255" s="231" t="e">
        <f>LOOKUP(H$2,'Depreciation Schedules'!$A$3:$A$42,'Depreciation Schedules'!$C$3:$C$42)</f>
        <v>#N/A</v>
      </c>
      <c r="I255" s="231" t="e">
        <f>LOOKUP(I$2,'Depreciation Schedules'!$A$3:$A$42,'Depreciation Schedules'!$C$3:$C$42)</f>
        <v>#N/A</v>
      </c>
      <c r="J255" s="231" t="e">
        <f>LOOKUP(J$2,'Depreciation Schedules'!$A$3:$A$42,'Depreciation Schedules'!$C$3:$C$42)</f>
        <v>#N/A</v>
      </c>
      <c r="K255" s="231" t="e">
        <f>LOOKUP(K$2,'Depreciation Schedules'!$A$3:$A$42,'Depreciation Schedules'!$C$3:$C$42)</f>
        <v>#N/A</v>
      </c>
      <c r="L255" s="231" t="e">
        <f>LOOKUP(L$2,'Depreciation Schedules'!$A$3:$A$42,'Depreciation Schedules'!$C$3:$C$42)</f>
        <v>#N/A</v>
      </c>
      <c r="M255" s="231" t="e">
        <f>LOOKUP(M$2,'Depreciation Schedules'!$A$3:$A$42,'Depreciation Schedules'!$C$3:$C$42)</f>
        <v>#N/A</v>
      </c>
      <c r="N255" s="231" t="e">
        <f>LOOKUP(N$2,'Depreciation Schedules'!$A$3:$A$42,'Depreciation Schedules'!$C$3:$C$42)</f>
        <v>#N/A</v>
      </c>
      <c r="O255" s="231" t="e">
        <f>LOOKUP(O$2,'Depreciation Schedules'!$A$3:$A$42,'Depreciation Schedules'!$C$3:$C$42)</f>
        <v>#N/A</v>
      </c>
      <c r="P255" s="231" t="e">
        <f>LOOKUP(P$2,'Depreciation Schedules'!$A$3:$A$42,'Depreciation Schedules'!$C$3:$C$42)</f>
        <v>#N/A</v>
      </c>
      <c r="Q255" s="231" t="e">
        <f>LOOKUP(Q$2,'Depreciation Schedules'!$A$3:$A$42,'Depreciation Schedules'!$C$3:$C$42)</f>
        <v>#N/A</v>
      </c>
      <c r="R255" s="231" t="e">
        <f>LOOKUP(R$2,'Depreciation Schedules'!$A$3:$A$42,'Depreciation Schedules'!$C$3:$C$42)</f>
        <v>#N/A</v>
      </c>
      <c r="S255" s="231" t="e">
        <f>LOOKUP(S$2,'Depreciation Schedules'!$A$3:$A$42,'Depreciation Schedules'!$C$3:$C$42)</f>
        <v>#N/A</v>
      </c>
      <c r="T255" s="231" t="e">
        <f>LOOKUP(T$2,'Depreciation Schedules'!$A$3:$A$42,'Depreciation Schedules'!$C$3:$C$42)</f>
        <v>#N/A</v>
      </c>
      <c r="U255" s="231" t="e">
        <f>LOOKUP(U$2,'Depreciation Schedules'!$A$3:$A$42,'Depreciation Schedules'!$C$3:$C$42)</f>
        <v>#N/A</v>
      </c>
      <c r="V255" s="231" t="e">
        <f>LOOKUP(V$2,'Depreciation Schedules'!$A$3:$A$42,'Depreciation Schedules'!$C$3:$C$42)</f>
        <v>#N/A</v>
      </c>
      <c r="W255" s="231" t="e">
        <f>LOOKUP(W$2,'Depreciation Schedules'!$A$3:$A$42,'Depreciation Schedules'!$C$3:$C$42)</f>
        <v>#N/A</v>
      </c>
      <c r="X255" s="231" t="e">
        <f>LOOKUP(X$2,'Depreciation Schedules'!$A$3:$A$42,'Depreciation Schedules'!$C$3:$C$42)</f>
        <v>#N/A</v>
      </c>
      <c r="Y255" s="231" t="e">
        <f>LOOKUP(Y$2,'Depreciation Schedules'!$A$3:$A$42,'Depreciation Schedules'!$C$3:$C$42)</f>
        <v>#N/A</v>
      </c>
      <c r="Z255" s="231" t="e">
        <f>LOOKUP(Z$2,'Depreciation Schedules'!$A$3:$A$42,'Depreciation Schedules'!$C$3:$C$42)</f>
        <v>#N/A</v>
      </c>
      <c r="AA255" s="231" t="e">
        <f>LOOKUP(AA$2,'Depreciation Schedules'!$A$3:$A$42,'Depreciation Schedules'!$C$3:$C$42)</f>
        <v>#N/A</v>
      </c>
      <c r="AB255" s="231" t="e">
        <f>LOOKUP(AB$2,'Depreciation Schedules'!$A$3:$A$42,'Depreciation Schedules'!$C$3:$C$42)</f>
        <v>#N/A</v>
      </c>
      <c r="AC255" s="231" t="e">
        <f>LOOKUP(AC$2,'Depreciation Schedules'!$A$3:$A$42,'Depreciation Schedules'!$C$3:$C$42)</f>
        <v>#N/A</v>
      </c>
      <c r="AD255" s="231" t="e">
        <f>LOOKUP(AD$2,'Depreciation Schedules'!$A$3:$A$42,'Depreciation Schedules'!$C$3:$C$42)</f>
        <v>#N/A</v>
      </c>
      <c r="AE255" s="231" t="e">
        <f>LOOKUP(AE$2,'Depreciation Schedules'!$A$3:$A$42,'Depreciation Schedules'!$C$3:$C$42)</f>
        <v>#N/A</v>
      </c>
      <c r="AF255" s="231" t="e">
        <f>LOOKUP(AF$2,'Depreciation Schedules'!$A$3:$A$42,'Depreciation Schedules'!$C$3:$C$42)</f>
        <v>#N/A</v>
      </c>
      <c r="AG255" s="231" t="e">
        <f>LOOKUP(AG$2,'Depreciation Schedules'!$A$3:$A$42,'Depreciation Schedules'!$C$3:$C$42)</f>
        <v>#N/A</v>
      </c>
      <c r="AH255" s="231" t="e">
        <f>LOOKUP(AH$2,'Depreciation Schedules'!$A$3:$A$42,'Depreciation Schedules'!$C$3:$C$42)</f>
        <v>#N/A</v>
      </c>
      <c r="AI255" s="231" t="e">
        <f>LOOKUP(AI$2,'Depreciation Schedules'!$A$3:$A$42,'Depreciation Schedules'!$C$3:$C$42)</f>
        <v>#N/A</v>
      </c>
      <c r="AJ255" s="231" t="e">
        <f>LOOKUP(AJ$2,'Depreciation Schedules'!$A$3:$A$42,'Depreciation Schedules'!$C$3:$C$42)</f>
        <v>#N/A</v>
      </c>
      <c r="AK255" s="231" t="e">
        <f>LOOKUP(AK$2,'Depreciation Schedules'!$A$3:$A$42,'Depreciation Schedules'!$C$3:$C$42)</f>
        <v>#N/A</v>
      </c>
      <c r="AL255" s="231" t="e">
        <f>LOOKUP(AL$2,'Depreciation Schedules'!$A$3:$A$42,'Depreciation Schedules'!$C$3:$C$42)</f>
        <v>#N/A</v>
      </c>
      <c r="AM255" s="231" t="e">
        <f>LOOKUP(AM$2,'Depreciation Schedules'!$A$3:$A$42,'Depreciation Schedules'!$C$3:$C$42)</f>
        <v>#N/A</v>
      </c>
      <c r="AN255" s="231" t="e">
        <f>LOOKUP(AN$2,'Depreciation Schedules'!$A$3:$A$42,'Depreciation Schedules'!$C$3:$C$42)</f>
        <v>#N/A</v>
      </c>
      <c r="AO255" s="231" t="e">
        <f>LOOKUP(AO$2,'Depreciation Schedules'!$A$3:$A$42,'Depreciation Schedules'!$C$3:$C$42)</f>
        <v>#N/A</v>
      </c>
      <c r="AP255" s="231" t="e">
        <f>LOOKUP(AP$2,'Depreciation Schedules'!$A$3:$A$42,'Depreciation Schedules'!$C$3:$C$42)</f>
        <v>#N/A</v>
      </c>
    </row>
    <row r="256" spans="1:42" x14ac:dyDescent="0.2">
      <c r="A256" s="34" t="str">
        <f t="shared" si="112"/>
        <v>5-yr SL</v>
      </c>
      <c r="B256" s="230">
        <f t="array" ref="B256">SUM(IF(ISNUMBER(C256:AP256),C256:AP256))</f>
        <v>0</v>
      </c>
      <c r="C256" s="231" t="e">
        <f>LOOKUP(C$2,'Depreciation Schedules'!$A$3:$A$42,'Depreciation Schedules'!$D$3:$D$42)</f>
        <v>#N/A</v>
      </c>
      <c r="D256" s="231" t="e">
        <f>LOOKUP(D$2,'Depreciation Schedules'!$A$3:$A$42,'Depreciation Schedules'!$D$3:$D$42)</f>
        <v>#N/A</v>
      </c>
      <c r="E256" s="231" t="e">
        <f>LOOKUP(E$2,'Depreciation Schedules'!$A$3:$A$42,'Depreciation Schedules'!$D$3:$D$42)</f>
        <v>#N/A</v>
      </c>
      <c r="F256" s="231" t="e">
        <f>LOOKUP(F$2,'Depreciation Schedules'!$A$3:$A$42,'Depreciation Schedules'!$D$3:$D$42)</f>
        <v>#N/A</v>
      </c>
      <c r="G256" s="231" t="e">
        <f>LOOKUP(G$2,'Depreciation Schedules'!$A$3:$A$42,'Depreciation Schedules'!$D$3:$D$42)</f>
        <v>#N/A</v>
      </c>
      <c r="H256" s="231" t="e">
        <f>LOOKUP(H$2,'Depreciation Schedules'!$A$3:$A$42,'Depreciation Schedules'!$D$3:$D$42)</f>
        <v>#N/A</v>
      </c>
      <c r="I256" s="231" t="e">
        <f>LOOKUP(I$2,'Depreciation Schedules'!$A$3:$A$42,'Depreciation Schedules'!$D$3:$D$42)</f>
        <v>#N/A</v>
      </c>
      <c r="J256" s="231" t="e">
        <f>LOOKUP(J$2,'Depreciation Schedules'!$A$3:$A$42,'Depreciation Schedules'!$D$3:$D$42)</f>
        <v>#N/A</v>
      </c>
      <c r="K256" s="231" t="e">
        <f>LOOKUP(K$2,'Depreciation Schedules'!$A$3:$A$42,'Depreciation Schedules'!$D$3:$D$42)</f>
        <v>#N/A</v>
      </c>
      <c r="L256" s="231" t="e">
        <f>LOOKUP(L$2,'Depreciation Schedules'!$A$3:$A$42,'Depreciation Schedules'!$D$3:$D$42)</f>
        <v>#N/A</v>
      </c>
      <c r="M256" s="231" t="e">
        <f>LOOKUP(M$2,'Depreciation Schedules'!$A$3:$A$42,'Depreciation Schedules'!$D$3:$D$42)</f>
        <v>#N/A</v>
      </c>
      <c r="N256" s="231" t="e">
        <f>LOOKUP(N$2,'Depreciation Schedules'!$A$3:$A$42,'Depreciation Schedules'!$D$3:$D$42)</f>
        <v>#N/A</v>
      </c>
      <c r="O256" s="231" t="e">
        <f>LOOKUP(O$2,'Depreciation Schedules'!$A$3:$A$42,'Depreciation Schedules'!$D$3:$D$42)</f>
        <v>#N/A</v>
      </c>
      <c r="P256" s="231" t="e">
        <f>LOOKUP(P$2,'Depreciation Schedules'!$A$3:$A$42,'Depreciation Schedules'!$D$3:$D$42)</f>
        <v>#N/A</v>
      </c>
      <c r="Q256" s="231" t="e">
        <f>LOOKUP(Q$2,'Depreciation Schedules'!$A$3:$A$42,'Depreciation Schedules'!$D$3:$D$42)</f>
        <v>#N/A</v>
      </c>
      <c r="R256" s="231" t="e">
        <f>LOOKUP(R$2,'Depreciation Schedules'!$A$3:$A$42,'Depreciation Schedules'!$D$3:$D$42)</f>
        <v>#N/A</v>
      </c>
      <c r="S256" s="231" t="e">
        <f>LOOKUP(S$2,'Depreciation Schedules'!$A$3:$A$42,'Depreciation Schedules'!$D$3:$D$42)</f>
        <v>#N/A</v>
      </c>
      <c r="T256" s="231" t="e">
        <f>LOOKUP(T$2,'Depreciation Schedules'!$A$3:$A$42,'Depreciation Schedules'!$D$3:$D$42)</f>
        <v>#N/A</v>
      </c>
      <c r="U256" s="231" t="e">
        <f>LOOKUP(U$2,'Depreciation Schedules'!$A$3:$A$42,'Depreciation Schedules'!$D$3:$D$42)</f>
        <v>#N/A</v>
      </c>
      <c r="V256" s="231" t="e">
        <f>LOOKUP(V$2,'Depreciation Schedules'!$A$3:$A$42,'Depreciation Schedules'!$D$3:$D$42)</f>
        <v>#N/A</v>
      </c>
      <c r="W256" s="231" t="e">
        <f>LOOKUP(W$2,'Depreciation Schedules'!$A$3:$A$42,'Depreciation Schedules'!$D$3:$D$42)</f>
        <v>#N/A</v>
      </c>
      <c r="X256" s="231" t="e">
        <f>LOOKUP(X$2,'Depreciation Schedules'!$A$3:$A$42,'Depreciation Schedules'!$D$3:$D$42)</f>
        <v>#N/A</v>
      </c>
      <c r="Y256" s="231" t="e">
        <f>LOOKUP(Y$2,'Depreciation Schedules'!$A$3:$A$42,'Depreciation Schedules'!$D$3:$D$42)</f>
        <v>#N/A</v>
      </c>
      <c r="Z256" s="231" t="e">
        <f>LOOKUP(Z$2,'Depreciation Schedules'!$A$3:$A$42,'Depreciation Schedules'!$D$3:$D$42)</f>
        <v>#N/A</v>
      </c>
      <c r="AA256" s="231" t="e">
        <f>LOOKUP(AA$2,'Depreciation Schedules'!$A$3:$A$42,'Depreciation Schedules'!$D$3:$D$42)</f>
        <v>#N/A</v>
      </c>
      <c r="AB256" s="231" t="e">
        <f>LOOKUP(AB$2,'Depreciation Schedules'!$A$3:$A$42,'Depreciation Schedules'!$D$3:$D$42)</f>
        <v>#N/A</v>
      </c>
      <c r="AC256" s="231" t="e">
        <f>LOOKUP(AC$2,'Depreciation Schedules'!$A$3:$A$42,'Depreciation Schedules'!$D$3:$D$42)</f>
        <v>#N/A</v>
      </c>
      <c r="AD256" s="231" t="e">
        <f>LOOKUP(AD$2,'Depreciation Schedules'!$A$3:$A$42,'Depreciation Schedules'!$D$3:$D$42)</f>
        <v>#N/A</v>
      </c>
      <c r="AE256" s="231" t="e">
        <f>LOOKUP(AE$2,'Depreciation Schedules'!$A$3:$A$42,'Depreciation Schedules'!$D$3:$D$42)</f>
        <v>#N/A</v>
      </c>
      <c r="AF256" s="231" t="e">
        <f>LOOKUP(AF$2,'Depreciation Schedules'!$A$3:$A$42,'Depreciation Schedules'!$D$3:$D$42)</f>
        <v>#N/A</v>
      </c>
      <c r="AG256" s="231" t="e">
        <f>LOOKUP(AG$2,'Depreciation Schedules'!$A$3:$A$42,'Depreciation Schedules'!$D$3:$D$42)</f>
        <v>#N/A</v>
      </c>
      <c r="AH256" s="231" t="e">
        <f>LOOKUP(AH$2,'Depreciation Schedules'!$A$3:$A$42,'Depreciation Schedules'!$D$3:$D$42)</f>
        <v>#N/A</v>
      </c>
      <c r="AI256" s="231" t="e">
        <f>LOOKUP(AI$2,'Depreciation Schedules'!$A$3:$A$42,'Depreciation Schedules'!$D$3:$D$42)</f>
        <v>#N/A</v>
      </c>
      <c r="AJ256" s="231" t="e">
        <f>LOOKUP(AJ$2,'Depreciation Schedules'!$A$3:$A$42,'Depreciation Schedules'!$D$3:$D$42)</f>
        <v>#N/A</v>
      </c>
      <c r="AK256" s="231" t="e">
        <f>LOOKUP(AK$2,'Depreciation Schedules'!$A$3:$A$42,'Depreciation Schedules'!$D$3:$D$42)</f>
        <v>#N/A</v>
      </c>
      <c r="AL256" s="231" t="e">
        <f>LOOKUP(AL$2,'Depreciation Schedules'!$A$3:$A$42,'Depreciation Schedules'!$D$3:$D$42)</f>
        <v>#N/A</v>
      </c>
      <c r="AM256" s="231" t="e">
        <f>LOOKUP(AM$2,'Depreciation Schedules'!$A$3:$A$42,'Depreciation Schedules'!$D$3:$D$42)</f>
        <v>#N/A</v>
      </c>
      <c r="AN256" s="231" t="e">
        <f>LOOKUP(AN$2,'Depreciation Schedules'!$A$3:$A$42,'Depreciation Schedules'!$D$3:$D$42)</f>
        <v>#N/A</v>
      </c>
      <c r="AO256" s="231" t="e">
        <f>LOOKUP(AO$2,'Depreciation Schedules'!$A$3:$A$42,'Depreciation Schedules'!$D$3:$D$42)</f>
        <v>#N/A</v>
      </c>
      <c r="AP256" s="231" t="e">
        <f>LOOKUP(AP$2,'Depreciation Schedules'!$A$3:$A$42,'Depreciation Schedules'!$D$3:$D$42)</f>
        <v>#N/A</v>
      </c>
    </row>
    <row r="257" spans="1:42" x14ac:dyDescent="0.2">
      <c r="A257" s="34" t="str">
        <f t="shared" si="112"/>
        <v>15-yr SL</v>
      </c>
      <c r="B257" s="230">
        <f t="array" ref="B257">SUM(IF(ISNUMBER(C257:AP257),C257:AP257))</f>
        <v>0</v>
      </c>
      <c r="C257" s="231" t="e">
        <f>LOOKUP(C$2,'Depreciation Schedules'!$A$3:$A$42,'Depreciation Schedules'!$E$3:$E$42)</f>
        <v>#N/A</v>
      </c>
      <c r="D257" s="231" t="e">
        <f>LOOKUP(D$2,'Depreciation Schedules'!$A$3:$A$42,'Depreciation Schedules'!$E$3:$E$42)</f>
        <v>#N/A</v>
      </c>
      <c r="E257" s="231" t="e">
        <f>LOOKUP(E$2,'Depreciation Schedules'!$A$3:$A$42,'Depreciation Schedules'!$E$3:$E$42)</f>
        <v>#N/A</v>
      </c>
      <c r="F257" s="231" t="e">
        <f>LOOKUP(F$2,'Depreciation Schedules'!$A$3:$A$42,'Depreciation Schedules'!$E$3:$E$42)</f>
        <v>#N/A</v>
      </c>
      <c r="G257" s="231" t="e">
        <f>LOOKUP(G$2,'Depreciation Schedules'!$A$3:$A$42,'Depreciation Schedules'!$E$3:$E$42)</f>
        <v>#N/A</v>
      </c>
      <c r="H257" s="231" t="e">
        <f>LOOKUP(H$2,'Depreciation Schedules'!$A$3:$A$42,'Depreciation Schedules'!$E$3:$E$42)</f>
        <v>#N/A</v>
      </c>
      <c r="I257" s="231" t="e">
        <f>LOOKUP(I$2,'Depreciation Schedules'!$A$3:$A$42,'Depreciation Schedules'!$E$3:$E$42)</f>
        <v>#N/A</v>
      </c>
      <c r="J257" s="231" t="e">
        <f>LOOKUP(J$2,'Depreciation Schedules'!$A$3:$A$42,'Depreciation Schedules'!$E$3:$E$42)</f>
        <v>#N/A</v>
      </c>
      <c r="K257" s="231" t="e">
        <f>LOOKUP(K$2,'Depreciation Schedules'!$A$3:$A$42,'Depreciation Schedules'!$E$3:$E$42)</f>
        <v>#N/A</v>
      </c>
      <c r="L257" s="231" t="e">
        <f>LOOKUP(L$2,'Depreciation Schedules'!$A$3:$A$42,'Depreciation Schedules'!$E$3:$E$42)</f>
        <v>#N/A</v>
      </c>
      <c r="M257" s="231" t="e">
        <f>LOOKUP(M$2,'Depreciation Schedules'!$A$3:$A$42,'Depreciation Schedules'!$E$3:$E$42)</f>
        <v>#N/A</v>
      </c>
      <c r="N257" s="231" t="e">
        <f>LOOKUP(N$2,'Depreciation Schedules'!$A$3:$A$42,'Depreciation Schedules'!$E$3:$E$42)</f>
        <v>#N/A</v>
      </c>
      <c r="O257" s="231" t="e">
        <f>LOOKUP(O$2,'Depreciation Schedules'!$A$3:$A$42,'Depreciation Schedules'!$E$3:$E$42)</f>
        <v>#N/A</v>
      </c>
      <c r="P257" s="231" t="e">
        <f>LOOKUP(P$2,'Depreciation Schedules'!$A$3:$A$42,'Depreciation Schedules'!$E$3:$E$42)</f>
        <v>#N/A</v>
      </c>
      <c r="Q257" s="231" t="e">
        <f>LOOKUP(Q$2,'Depreciation Schedules'!$A$3:$A$42,'Depreciation Schedules'!$E$3:$E$42)</f>
        <v>#N/A</v>
      </c>
      <c r="R257" s="231" t="e">
        <f>LOOKUP(R$2,'Depreciation Schedules'!$A$3:$A$42,'Depreciation Schedules'!$E$3:$E$42)</f>
        <v>#N/A</v>
      </c>
      <c r="S257" s="231" t="e">
        <f>LOOKUP(S$2,'Depreciation Schedules'!$A$3:$A$42,'Depreciation Schedules'!$E$3:$E$42)</f>
        <v>#N/A</v>
      </c>
      <c r="T257" s="231" t="e">
        <f>LOOKUP(T$2,'Depreciation Schedules'!$A$3:$A$42,'Depreciation Schedules'!$E$3:$E$42)</f>
        <v>#N/A</v>
      </c>
      <c r="U257" s="231" t="e">
        <f>LOOKUP(U$2,'Depreciation Schedules'!$A$3:$A$42,'Depreciation Schedules'!$E$3:$E$42)</f>
        <v>#N/A</v>
      </c>
      <c r="V257" s="231" t="e">
        <f>LOOKUP(V$2,'Depreciation Schedules'!$A$3:$A$42,'Depreciation Schedules'!$E$3:$E$42)</f>
        <v>#N/A</v>
      </c>
      <c r="W257" s="231" t="e">
        <f>LOOKUP(W$2,'Depreciation Schedules'!$A$3:$A$42,'Depreciation Schedules'!$E$3:$E$42)</f>
        <v>#N/A</v>
      </c>
      <c r="X257" s="231" t="e">
        <f>LOOKUP(X$2,'Depreciation Schedules'!$A$3:$A$42,'Depreciation Schedules'!$E$3:$E$42)</f>
        <v>#N/A</v>
      </c>
      <c r="Y257" s="231" t="e">
        <f>LOOKUP(Y$2,'Depreciation Schedules'!$A$3:$A$42,'Depreciation Schedules'!$E$3:$E$42)</f>
        <v>#N/A</v>
      </c>
      <c r="Z257" s="231" t="e">
        <f>LOOKUP(Z$2,'Depreciation Schedules'!$A$3:$A$42,'Depreciation Schedules'!$E$3:$E$42)</f>
        <v>#N/A</v>
      </c>
      <c r="AA257" s="231" t="e">
        <f>LOOKUP(AA$2,'Depreciation Schedules'!$A$3:$A$42,'Depreciation Schedules'!$E$3:$E$42)</f>
        <v>#N/A</v>
      </c>
      <c r="AB257" s="231" t="e">
        <f>LOOKUP(AB$2,'Depreciation Schedules'!$A$3:$A$42,'Depreciation Schedules'!$E$3:$E$42)</f>
        <v>#N/A</v>
      </c>
      <c r="AC257" s="231" t="e">
        <f>LOOKUP(AC$2,'Depreciation Schedules'!$A$3:$A$42,'Depreciation Schedules'!$E$3:$E$42)</f>
        <v>#N/A</v>
      </c>
      <c r="AD257" s="231" t="e">
        <f>LOOKUP(AD$2,'Depreciation Schedules'!$A$3:$A$42,'Depreciation Schedules'!$E$3:$E$42)</f>
        <v>#N/A</v>
      </c>
      <c r="AE257" s="231" t="e">
        <f>LOOKUP(AE$2,'Depreciation Schedules'!$A$3:$A$42,'Depreciation Schedules'!$E$3:$E$42)</f>
        <v>#N/A</v>
      </c>
      <c r="AF257" s="231" t="e">
        <f>LOOKUP(AF$2,'Depreciation Schedules'!$A$3:$A$42,'Depreciation Schedules'!$E$3:$E$42)</f>
        <v>#N/A</v>
      </c>
      <c r="AG257" s="231" t="e">
        <f>LOOKUP(AG$2,'Depreciation Schedules'!$A$3:$A$42,'Depreciation Schedules'!$E$3:$E$42)</f>
        <v>#N/A</v>
      </c>
      <c r="AH257" s="231" t="e">
        <f>LOOKUP(AH$2,'Depreciation Schedules'!$A$3:$A$42,'Depreciation Schedules'!$E$3:$E$42)</f>
        <v>#N/A</v>
      </c>
      <c r="AI257" s="231" t="e">
        <f>LOOKUP(AI$2,'Depreciation Schedules'!$A$3:$A$42,'Depreciation Schedules'!$E$3:$E$42)</f>
        <v>#N/A</v>
      </c>
      <c r="AJ257" s="231" t="e">
        <f>LOOKUP(AJ$2,'Depreciation Schedules'!$A$3:$A$42,'Depreciation Schedules'!$E$3:$E$42)</f>
        <v>#N/A</v>
      </c>
      <c r="AK257" s="231" t="e">
        <f>LOOKUP(AK$2,'Depreciation Schedules'!$A$3:$A$42,'Depreciation Schedules'!$E$3:$E$42)</f>
        <v>#N/A</v>
      </c>
      <c r="AL257" s="231" t="e">
        <f>LOOKUP(AL$2,'Depreciation Schedules'!$A$3:$A$42,'Depreciation Schedules'!$E$3:$E$42)</f>
        <v>#N/A</v>
      </c>
      <c r="AM257" s="231" t="e">
        <f>LOOKUP(AM$2,'Depreciation Schedules'!$A$3:$A$42,'Depreciation Schedules'!$E$3:$E$42)</f>
        <v>#N/A</v>
      </c>
      <c r="AN257" s="231" t="e">
        <f>LOOKUP(AN$2,'Depreciation Schedules'!$A$3:$A$42,'Depreciation Schedules'!$E$3:$E$42)</f>
        <v>#N/A</v>
      </c>
      <c r="AO257" s="231" t="e">
        <f>LOOKUP(AO$2,'Depreciation Schedules'!$A$3:$A$42,'Depreciation Schedules'!$E$3:$E$42)</f>
        <v>#N/A</v>
      </c>
      <c r="AP257" s="231" t="e">
        <f>LOOKUP(AP$2,'Depreciation Schedules'!$A$3:$A$42,'Depreciation Schedules'!$E$3:$E$42)</f>
        <v>#N/A</v>
      </c>
    </row>
    <row r="258" spans="1:42" x14ac:dyDescent="0.2">
      <c r="A258" s="34" t="str">
        <f t="shared" si="112"/>
        <v>20-yr SL</v>
      </c>
      <c r="B258" s="230">
        <f t="array" ref="B258">SUM(IF(ISNUMBER(C258:AP258),C258:AP258))</f>
        <v>0</v>
      </c>
      <c r="C258" s="231" t="e">
        <f>LOOKUP(C$2,'Depreciation Schedules'!$A$3:$A$42,'Depreciation Schedules'!$F$3:$F$42)</f>
        <v>#N/A</v>
      </c>
      <c r="D258" s="231" t="e">
        <f>LOOKUP(D$2,'Depreciation Schedules'!$A$3:$A$42,'Depreciation Schedules'!$F$3:$F$42)</f>
        <v>#N/A</v>
      </c>
      <c r="E258" s="231" t="e">
        <f>LOOKUP(E$2,'Depreciation Schedules'!$A$3:$A$42,'Depreciation Schedules'!$F$3:$F$42)</f>
        <v>#N/A</v>
      </c>
      <c r="F258" s="231" t="e">
        <f>LOOKUP(F$2,'Depreciation Schedules'!$A$3:$A$42,'Depreciation Schedules'!$F$3:$F$42)</f>
        <v>#N/A</v>
      </c>
      <c r="G258" s="231" t="e">
        <f>LOOKUP(G$2,'Depreciation Schedules'!$A$3:$A$42,'Depreciation Schedules'!$F$3:$F$42)</f>
        <v>#N/A</v>
      </c>
      <c r="H258" s="231" t="e">
        <f>LOOKUP(H$2,'Depreciation Schedules'!$A$3:$A$42,'Depreciation Schedules'!$F$3:$F$42)</f>
        <v>#N/A</v>
      </c>
      <c r="I258" s="231" t="e">
        <f>LOOKUP(I$2,'Depreciation Schedules'!$A$3:$A$42,'Depreciation Schedules'!$F$3:$F$42)</f>
        <v>#N/A</v>
      </c>
      <c r="J258" s="231" t="e">
        <f>LOOKUP(J$2,'Depreciation Schedules'!$A$3:$A$42,'Depreciation Schedules'!$F$3:$F$42)</f>
        <v>#N/A</v>
      </c>
      <c r="K258" s="231" t="e">
        <f>LOOKUP(K$2,'Depreciation Schedules'!$A$3:$A$42,'Depreciation Schedules'!$F$3:$F$42)</f>
        <v>#N/A</v>
      </c>
      <c r="L258" s="231" t="e">
        <f>LOOKUP(L$2,'Depreciation Schedules'!$A$3:$A$42,'Depreciation Schedules'!$F$3:$F$42)</f>
        <v>#N/A</v>
      </c>
      <c r="M258" s="231" t="e">
        <f>LOOKUP(M$2,'Depreciation Schedules'!$A$3:$A$42,'Depreciation Schedules'!$F$3:$F$42)</f>
        <v>#N/A</v>
      </c>
      <c r="N258" s="231" t="e">
        <f>LOOKUP(N$2,'Depreciation Schedules'!$A$3:$A$42,'Depreciation Schedules'!$F$3:$F$42)</f>
        <v>#N/A</v>
      </c>
      <c r="O258" s="231" t="e">
        <f>LOOKUP(O$2,'Depreciation Schedules'!$A$3:$A$42,'Depreciation Schedules'!$F$3:$F$42)</f>
        <v>#N/A</v>
      </c>
      <c r="P258" s="231" t="e">
        <f>LOOKUP(P$2,'Depreciation Schedules'!$A$3:$A$42,'Depreciation Schedules'!$F$3:$F$42)</f>
        <v>#N/A</v>
      </c>
      <c r="Q258" s="231" t="e">
        <f>LOOKUP(Q$2,'Depreciation Schedules'!$A$3:$A$42,'Depreciation Schedules'!$F$3:$F$42)</f>
        <v>#N/A</v>
      </c>
      <c r="R258" s="231" t="e">
        <f>LOOKUP(R$2,'Depreciation Schedules'!$A$3:$A$42,'Depreciation Schedules'!$F$3:$F$42)</f>
        <v>#N/A</v>
      </c>
      <c r="S258" s="231" t="e">
        <f>LOOKUP(S$2,'Depreciation Schedules'!$A$3:$A$42,'Depreciation Schedules'!$F$3:$F$42)</f>
        <v>#N/A</v>
      </c>
      <c r="T258" s="231" t="e">
        <f>LOOKUP(T$2,'Depreciation Schedules'!$A$3:$A$42,'Depreciation Schedules'!$F$3:$F$42)</f>
        <v>#N/A</v>
      </c>
      <c r="U258" s="231" t="e">
        <f>LOOKUP(U$2,'Depreciation Schedules'!$A$3:$A$42,'Depreciation Schedules'!$F$3:$F$42)</f>
        <v>#N/A</v>
      </c>
      <c r="V258" s="231" t="e">
        <f>LOOKUP(V$2,'Depreciation Schedules'!$A$3:$A$42,'Depreciation Schedules'!$F$3:$F$42)</f>
        <v>#N/A</v>
      </c>
      <c r="W258" s="231" t="e">
        <f>LOOKUP(W$2,'Depreciation Schedules'!$A$3:$A$42,'Depreciation Schedules'!$F$3:$F$42)</f>
        <v>#N/A</v>
      </c>
      <c r="X258" s="231" t="e">
        <f>LOOKUP(X$2,'Depreciation Schedules'!$A$3:$A$42,'Depreciation Schedules'!$F$3:$F$42)</f>
        <v>#N/A</v>
      </c>
      <c r="Y258" s="231" t="e">
        <f>LOOKUP(Y$2,'Depreciation Schedules'!$A$3:$A$42,'Depreciation Schedules'!$F$3:$F$42)</f>
        <v>#N/A</v>
      </c>
      <c r="Z258" s="231" t="e">
        <f>LOOKUP(Z$2,'Depreciation Schedules'!$A$3:$A$42,'Depreciation Schedules'!$F$3:$F$42)</f>
        <v>#N/A</v>
      </c>
      <c r="AA258" s="231" t="e">
        <f>LOOKUP(AA$2,'Depreciation Schedules'!$A$3:$A$42,'Depreciation Schedules'!$F$3:$F$42)</f>
        <v>#N/A</v>
      </c>
      <c r="AB258" s="231" t="e">
        <f>LOOKUP(AB$2,'Depreciation Schedules'!$A$3:$A$42,'Depreciation Schedules'!$F$3:$F$42)</f>
        <v>#N/A</v>
      </c>
      <c r="AC258" s="231" t="e">
        <f>LOOKUP(AC$2,'Depreciation Schedules'!$A$3:$A$42,'Depreciation Schedules'!$F$3:$F$42)</f>
        <v>#N/A</v>
      </c>
      <c r="AD258" s="231" t="e">
        <f>LOOKUP(AD$2,'Depreciation Schedules'!$A$3:$A$42,'Depreciation Schedules'!$F$3:$F$42)</f>
        <v>#N/A</v>
      </c>
      <c r="AE258" s="231" t="e">
        <f>LOOKUP(AE$2,'Depreciation Schedules'!$A$3:$A$42,'Depreciation Schedules'!$F$3:$F$42)</f>
        <v>#N/A</v>
      </c>
      <c r="AF258" s="231" t="e">
        <f>LOOKUP(AF$2,'Depreciation Schedules'!$A$3:$A$42,'Depreciation Schedules'!$F$3:$F$42)</f>
        <v>#N/A</v>
      </c>
      <c r="AG258" s="231" t="e">
        <f>LOOKUP(AG$2,'Depreciation Schedules'!$A$3:$A$42,'Depreciation Schedules'!$F$3:$F$42)</f>
        <v>#N/A</v>
      </c>
      <c r="AH258" s="231" t="e">
        <f>LOOKUP(AH$2,'Depreciation Schedules'!$A$3:$A$42,'Depreciation Schedules'!$F$3:$F$42)</f>
        <v>#N/A</v>
      </c>
      <c r="AI258" s="231" t="e">
        <f>LOOKUP(AI$2,'Depreciation Schedules'!$A$3:$A$42,'Depreciation Schedules'!$F$3:$F$42)</f>
        <v>#N/A</v>
      </c>
      <c r="AJ258" s="231" t="e">
        <f>LOOKUP(AJ$2,'Depreciation Schedules'!$A$3:$A$42,'Depreciation Schedules'!$F$3:$F$42)</f>
        <v>#N/A</v>
      </c>
      <c r="AK258" s="231" t="e">
        <f>LOOKUP(AK$2,'Depreciation Schedules'!$A$3:$A$42,'Depreciation Schedules'!$F$3:$F$42)</f>
        <v>#N/A</v>
      </c>
      <c r="AL258" s="231" t="e">
        <f>LOOKUP(AL$2,'Depreciation Schedules'!$A$3:$A$42,'Depreciation Schedules'!$F$3:$F$42)</f>
        <v>#N/A</v>
      </c>
      <c r="AM258" s="231" t="e">
        <f>LOOKUP(AM$2,'Depreciation Schedules'!$A$3:$A$42,'Depreciation Schedules'!$F$3:$F$42)</f>
        <v>#N/A</v>
      </c>
      <c r="AN258" s="231" t="e">
        <f>LOOKUP(AN$2,'Depreciation Schedules'!$A$3:$A$42,'Depreciation Schedules'!$F$3:$F$42)</f>
        <v>#N/A</v>
      </c>
      <c r="AO258" s="231" t="e">
        <f>LOOKUP(AO$2,'Depreciation Schedules'!$A$3:$A$42,'Depreciation Schedules'!$F$3:$F$42)</f>
        <v>#N/A</v>
      </c>
      <c r="AP258" s="231" t="e">
        <f>LOOKUP(AP$2,'Depreciation Schedules'!$A$3:$A$42,'Depreciation Schedules'!$F$3:$F$42)</f>
        <v>#N/A</v>
      </c>
    </row>
    <row r="259" spans="1:42" x14ac:dyDescent="0.2">
      <c r="A259" s="34" t="str">
        <f t="shared" si="112"/>
        <v>39-yr SL</v>
      </c>
      <c r="B259" s="234">
        <f t="array" ref="B259">SUM(IF(ISNUMBER(C259:AP259),C259:AP259))</f>
        <v>0</v>
      </c>
      <c r="C259" s="231" t="e">
        <f>LOOKUP(C$2,'Depreciation Schedules'!$A$3:$A$42,'Depreciation Schedules'!$G$3:$G$42)</f>
        <v>#N/A</v>
      </c>
      <c r="D259" s="231" t="e">
        <f>LOOKUP(D$2,'Depreciation Schedules'!$A$3:$A$42,'Depreciation Schedules'!$G$3:$G$42)</f>
        <v>#N/A</v>
      </c>
      <c r="E259" s="231" t="e">
        <f>LOOKUP(E$2,'Depreciation Schedules'!$A$3:$A$42,'Depreciation Schedules'!$G$3:$G$42)</f>
        <v>#N/A</v>
      </c>
      <c r="F259" s="231" t="e">
        <f>LOOKUP(F$2,'Depreciation Schedules'!$A$3:$A$42,'Depreciation Schedules'!$G$3:$G$42)</f>
        <v>#N/A</v>
      </c>
      <c r="G259" s="231" t="e">
        <f>LOOKUP(G$2,'Depreciation Schedules'!$A$3:$A$42,'Depreciation Schedules'!$G$3:$G$42)</f>
        <v>#N/A</v>
      </c>
      <c r="H259" s="231" t="e">
        <f>LOOKUP(H$2,'Depreciation Schedules'!$A$3:$A$42,'Depreciation Schedules'!$G$3:$G$42)</f>
        <v>#N/A</v>
      </c>
      <c r="I259" s="231" t="e">
        <f>LOOKUP(I$2,'Depreciation Schedules'!$A$3:$A$42,'Depreciation Schedules'!$G$3:$G$42)</f>
        <v>#N/A</v>
      </c>
      <c r="J259" s="231" t="e">
        <f>LOOKUP(J$2,'Depreciation Schedules'!$A$3:$A$42,'Depreciation Schedules'!$G$3:$G$42)</f>
        <v>#N/A</v>
      </c>
      <c r="K259" s="231" t="e">
        <f>LOOKUP(K$2,'Depreciation Schedules'!$A$3:$A$42,'Depreciation Schedules'!$G$3:$G$42)</f>
        <v>#N/A</v>
      </c>
      <c r="L259" s="231" t="e">
        <f>LOOKUP(L$2,'Depreciation Schedules'!$A$3:$A$42,'Depreciation Schedules'!$G$3:$G$42)</f>
        <v>#N/A</v>
      </c>
      <c r="M259" s="231" t="e">
        <f>LOOKUP(M$2,'Depreciation Schedules'!$A$3:$A$42,'Depreciation Schedules'!$G$3:$G$42)</f>
        <v>#N/A</v>
      </c>
      <c r="N259" s="231" t="e">
        <f>LOOKUP(N$2,'Depreciation Schedules'!$A$3:$A$42,'Depreciation Schedules'!$G$3:$G$42)</f>
        <v>#N/A</v>
      </c>
      <c r="O259" s="231" t="e">
        <f>LOOKUP(O$2,'Depreciation Schedules'!$A$3:$A$42,'Depreciation Schedules'!$G$3:$G$42)</f>
        <v>#N/A</v>
      </c>
      <c r="P259" s="231" t="e">
        <f>LOOKUP(P$2,'Depreciation Schedules'!$A$3:$A$42,'Depreciation Schedules'!$G$3:$G$42)</f>
        <v>#N/A</v>
      </c>
      <c r="Q259" s="231" t="e">
        <f>LOOKUP(Q$2,'Depreciation Schedules'!$A$3:$A$42,'Depreciation Schedules'!$G$3:$G$42)</f>
        <v>#N/A</v>
      </c>
      <c r="R259" s="231" t="e">
        <f>LOOKUP(R$2,'Depreciation Schedules'!$A$3:$A$42,'Depreciation Schedules'!$G$3:$G$42)</f>
        <v>#N/A</v>
      </c>
      <c r="S259" s="231" t="e">
        <f>LOOKUP(S$2,'Depreciation Schedules'!$A$3:$A$42,'Depreciation Schedules'!$G$3:$G$42)</f>
        <v>#N/A</v>
      </c>
      <c r="T259" s="231" t="e">
        <f>LOOKUP(T$2,'Depreciation Schedules'!$A$3:$A$42,'Depreciation Schedules'!$G$3:$G$42)</f>
        <v>#N/A</v>
      </c>
      <c r="U259" s="231" t="e">
        <f>LOOKUP(U$2,'Depreciation Schedules'!$A$3:$A$42,'Depreciation Schedules'!$G$3:$G$42)</f>
        <v>#N/A</v>
      </c>
      <c r="V259" s="231" t="e">
        <f>LOOKUP(V$2,'Depreciation Schedules'!$A$3:$A$42,'Depreciation Schedules'!$G$3:$G$42)</f>
        <v>#N/A</v>
      </c>
      <c r="W259" s="231" t="e">
        <f>LOOKUP(W$2,'Depreciation Schedules'!$A$3:$A$42,'Depreciation Schedules'!$G$3:$G$42)</f>
        <v>#N/A</v>
      </c>
      <c r="X259" s="231" t="e">
        <f>LOOKUP(X$2,'Depreciation Schedules'!$A$3:$A$42,'Depreciation Schedules'!$G$3:$G$42)</f>
        <v>#N/A</v>
      </c>
      <c r="Y259" s="231" t="e">
        <f>LOOKUP(Y$2,'Depreciation Schedules'!$A$3:$A$42,'Depreciation Schedules'!$G$3:$G$42)</f>
        <v>#N/A</v>
      </c>
      <c r="Z259" s="231" t="e">
        <f>LOOKUP(Z$2,'Depreciation Schedules'!$A$3:$A$42,'Depreciation Schedules'!$G$3:$G$42)</f>
        <v>#N/A</v>
      </c>
      <c r="AA259" s="231" t="e">
        <f>LOOKUP(AA$2,'Depreciation Schedules'!$A$3:$A$42,'Depreciation Schedules'!$G$3:$G$42)</f>
        <v>#N/A</v>
      </c>
      <c r="AB259" s="231" t="e">
        <f>LOOKUP(AB$2,'Depreciation Schedules'!$A$3:$A$42,'Depreciation Schedules'!$G$3:$G$42)</f>
        <v>#N/A</v>
      </c>
      <c r="AC259" s="231" t="e">
        <f>LOOKUP(AC$2,'Depreciation Schedules'!$A$3:$A$42,'Depreciation Schedules'!$G$3:$G$42)</f>
        <v>#N/A</v>
      </c>
      <c r="AD259" s="231" t="e">
        <f>LOOKUP(AD$2,'Depreciation Schedules'!$A$3:$A$42,'Depreciation Schedules'!$G$3:$G$42)</f>
        <v>#N/A</v>
      </c>
      <c r="AE259" s="231" t="e">
        <f>LOOKUP(AE$2,'Depreciation Schedules'!$A$3:$A$42,'Depreciation Schedules'!$G$3:$G$42)</f>
        <v>#N/A</v>
      </c>
      <c r="AF259" s="231" t="e">
        <f>LOOKUP(AF$2,'Depreciation Schedules'!$A$3:$A$42,'Depreciation Schedules'!$G$3:$G$42)</f>
        <v>#N/A</v>
      </c>
      <c r="AG259" s="231" t="e">
        <f>LOOKUP(AG$2,'Depreciation Schedules'!$A$3:$A$42,'Depreciation Schedules'!$G$3:$G$42)</f>
        <v>#N/A</v>
      </c>
      <c r="AH259" s="231" t="e">
        <f>LOOKUP(AH$2,'Depreciation Schedules'!$A$3:$A$42,'Depreciation Schedules'!$G$3:$G$42)</f>
        <v>#N/A</v>
      </c>
      <c r="AI259" s="231" t="e">
        <f>LOOKUP(AI$2,'Depreciation Schedules'!$A$3:$A$42,'Depreciation Schedules'!$G$3:$G$42)</f>
        <v>#N/A</v>
      </c>
      <c r="AJ259" s="231" t="e">
        <f>LOOKUP(AJ$2,'Depreciation Schedules'!$A$3:$A$42,'Depreciation Schedules'!$G$3:$G$42)</f>
        <v>#N/A</v>
      </c>
      <c r="AK259" s="231" t="e">
        <f>LOOKUP(AK$2,'Depreciation Schedules'!$A$3:$A$42,'Depreciation Schedules'!$G$3:$G$42)</f>
        <v>#N/A</v>
      </c>
      <c r="AL259" s="231" t="e">
        <f>LOOKUP(AL$2,'Depreciation Schedules'!$A$3:$A$42,'Depreciation Schedules'!$G$3:$G$42)</f>
        <v>#N/A</v>
      </c>
      <c r="AM259" s="231" t="e">
        <f>LOOKUP(AM$2,'Depreciation Schedules'!$A$3:$A$42,'Depreciation Schedules'!$G$3:$G$42)</f>
        <v>#N/A</v>
      </c>
      <c r="AN259" s="231" t="e">
        <f>LOOKUP(AN$2,'Depreciation Schedules'!$A$3:$A$42,'Depreciation Schedules'!$G$3:$G$42)</f>
        <v>#N/A</v>
      </c>
      <c r="AO259" s="231" t="e">
        <f>LOOKUP(AO$2,'Depreciation Schedules'!$A$3:$A$42,'Depreciation Schedules'!$G$3:$G$42)</f>
        <v>#N/A</v>
      </c>
      <c r="AP259" s="231" t="e">
        <f>LOOKUP(AP$2,'Depreciation Schedules'!$A$3:$A$42,'Depreciation Schedules'!$G$3:$G$42)</f>
        <v>#N/A</v>
      </c>
    </row>
    <row r="260" spans="1:42" x14ac:dyDescent="0.2">
      <c r="A260" s="28" t="s">
        <v>3</v>
      </c>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row>
    <row r="261" spans="1:42" x14ac:dyDescent="0.2">
      <c r="A261" s="34" t="str">
        <f>A254</f>
        <v>5-yr MACRS</v>
      </c>
      <c r="B261" s="235">
        <f>SUM(IF(ISNUMBER(C261:AP261),C261:AP261))</f>
        <v>0</v>
      </c>
      <c r="C261" s="195" t="e">
        <f>C254/100*$Q222</f>
        <v>#N/A</v>
      </c>
      <c r="D261" s="195" t="e">
        <f t="shared" ref="D261:AP261" si="113">D254/100*$Q222</f>
        <v>#N/A</v>
      </c>
      <c r="E261" s="195" t="e">
        <f t="shared" si="113"/>
        <v>#N/A</v>
      </c>
      <c r="F261" s="195" t="e">
        <f t="shared" si="113"/>
        <v>#N/A</v>
      </c>
      <c r="G261" s="195" t="e">
        <f t="shared" si="113"/>
        <v>#N/A</v>
      </c>
      <c r="H261" s="195" t="e">
        <f t="shared" si="113"/>
        <v>#N/A</v>
      </c>
      <c r="I261" s="195" t="e">
        <f t="shared" si="113"/>
        <v>#N/A</v>
      </c>
      <c r="J261" s="195" t="e">
        <f t="shared" si="113"/>
        <v>#N/A</v>
      </c>
      <c r="K261" s="195" t="e">
        <f t="shared" si="113"/>
        <v>#N/A</v>
      </c>
      <c r="L261" s="195" t="e">
        <f t="shared" si="113"/>
        <v>#N/A</v>
      </c>
      <c r="M261" s="195" t="e">
        <f t="shared" si="113"/>
        <v>#N/A</v>
      </c>
      <c r="N261" s="195" t="e">
        <f t="shared" si="113"/>
        <v>#N/A</v>
      </c>
      <c r="O261" s="195" t="e">
        <f t="shared" si="113"/>
        <v>#N/A</v>
      </c>
      <c r="P261" s="195" t="e">
        <f t="shared" si="113"/>
        <v>#N/A</v>
      </c>
      <c r="Q261" s="195" t="e">
        <f t="shared" si="113"/>
        <v>#N/A</v>
      </c>
      <c r="R261" s="195" t="e">
        <f t="shared" si="113"/>
        <v>#N/A</v>
      </c>
      <c r="S261" s="195" t="e">
        <f t="shared" si="113"/>
        <v>#N/A</v>
      </c>
      <c r="T261" s="195" t="e">
        <f t="shared" si="113"/>
        <v>#N/A</v>
      </c>
      <c r="U261" s="195" t="e">
        <f t="shared" si="113"/>
        <v>#N/A</v>
      </c>
      <c r="V261" s="195" t="e">
        <f t="shared" si="113"/>
        <v>#N/A</v>
      </c>
      <c r="W261" s="195" t="e">
        <f t="shared" si="113"/>
        <v>#N/A</v>
      </c>
      <c r="X261" s="195" t="e">
        <f t="shared" si="113"/>
        <v>#N/A</v>
      </c>
      <c r="Y261" s="195" t="e">
        <f t="shared" si="113"/>
        <v>#N/A</v>
      </c>
      <c r="Z261" s="195" t="e">
        <f t="shared" si="113"/>
        <v>#N/A</v>
      </c>
      <c r="AA261" s="195" t="e">
        <f t="shared" si="113"/>
        <v>#N/A</v>
      </c>
      <c r="AB261" s="195" t="e">
        <f t="shared" si="113"/>
        <v>#N/A</v>
      </c>
      <c r="AC261" s="195" t="e">
        <f t="shared" si="113"/>
        <v>#N/A</v>
      </c>
      <c r="AD261" s="195" t="e">
        <f t="shared" si="113"/>
        <v>#N/A</v>
      </c>
      <c r="AE261" s="195" t="e">
        <f t="shared" si="113"/>
        <v>#N/A</v>
      </c>
      <c r="AF261" s="195" t="e">
        <f t="shared" si="113"/>
        <v>#N/A</v>
      </c>
      <c r="AG261" s="195" t="e">
        <f t="shared" si="113"/>
        <v>#N/A</v>
      </c>
      <c r="AH261" s="195" t="e">
        <f t="shared" si="113"/>
        <v>#N/A</v>
      </c>
      <c r="AI261" s="195" t="e">
        <f t="shared" si="113"/>
        <v>#N/A</v>
      </c>
      <c r="AJ261" s="195" t="e">
        <f t="shared" si="113"/>
        <v>#N/A</v>
      </c>
      <c r="AK261" s="195" t="e">
        <f t="shared" si="113"/>
        <v>#N/A</v>
      </c>
      <c r="AL261" s="195" t="e">
        <f t="shared" si="113"/>
        <v>#N/A</v>
      </c>
      <c r="AM261" s="195" t="e">
        <f t="shared" si="113"/>
        <v>#N/A</v>
      </c>
      <c r="AN261" s="195" t="e">
        <f t="shared" si="113"/>
        <v>#N/A</v>
      </c>
      <c r="AO261" s="195" t="e">
        <f t="shared" si="113"/>
        <v>#N/A</v>
      </c>
      <c r="AP261" s="195" t="e">
        <f t="shared" si="113"/>
        <v>#N/A</v>
      </c>
    </row>
    <row r="262" spans="1:42" x14ac:dyDescent="0.2">
      <c r="A262" s="34" t="str">
        <f t="shared" ref="A262:A266" si="114">A255</f>
        <v>15-yr MACRS</v>
      </c>
      <c r="B262" s="235">
        <f t="array" ref="B262">SUM(IF(ISNUMBER(C262:AP262),C262:AP262))</f>
        <v>0</v>
      </c>
      <c r="C262" s="195" t="e">
        <f t="shared" ref="C262:AP262" si="115">C255/100*$Q223</f>
        <v>#N/A</v>
      </c>
      <c r="D262" s="195" t="e">
        <f t="shared" si="115"/>
        <v>#N/A</v>
      </c>
      <c r="E262" s="195" t="e">
        <f t="shared" si="115"/>
        <v>#N/A</v>
      </c>
      <c r="F262" s="195" t="e">
        <f t="shared" si="115"/>
        <v>#N/A</v>
      </c>
      <c r="G262" s="195" t="e">
        <f t="shared" si="115"/>
        <v>#N/A</v>
      </c>
      <c r="H262" s="195" t="e">
        <f t="shared" si="115"/>
        <v>#N/A</v>
      </c>
      <c r="I262" s="195" t="e">
        <f t="shared" si="115"/>
        <v>#N/A</v>
      </c>
      <c r="J262" s="195" t="e">
        <f t="shared" si="115"/>
        <v>#N/A</v>
      </c>
      <c r="K262" s="195" t="e">
        <f t="shared" si="115"/>
        <v>#N/A</v>
      </c>
      <c r="L262" s="195" t="e">
        <f t="shared" si="115"/>
        <v>#N/A</v>
      </c>
      <c r="M262" s="195" t="e">
        <f t="shared" si="115"/>
        <v>#N/A</v>
      </c>
      <c r="N262" s="195" t="e">
        <f t="shared" si="115"/>
        <v>#N/A</v>
      </c>
      <c r="O262" s="195" t="e">
        <f t="shared" si="115"/>
        <v>#N/A</v>
      </c>
      <c r="P262" s="195" t="e">
        <f t="shared" si="115"/>
        <v>#N/A</v>
      </c>
      <c r="Q262" s="195" t="e">
        <f t="shared" si="115"/>
        <v>#N/A</v>
      </c>
      <c r="R262" s="195" t="e">
        <f t="shared" si="115"/>
        <v>#N/A</v>
      </c>
      <c r="S262" s="195" t="e">
        <f t="shared" si="115"/>
        <v>#N/A</v>
      </c>
      <c r="T262" s="195" t="e">
        <f t="shared" si="115"/>
        <v>#N/A</v>
      </c>
      <c r="U262" s="195" t="e">
        <f t="shared" si="115"/>
        <v>#N/A</v>
      </c>
      <c r="V262" s="195" t="e">
        <f t="shared" si="115"/>
        <v>#N/A</v>
      </c>
      <c r="W262" s="195" t="e">
        <f t="shared" si="115"/>
        <v>#N/A</v>
      </c>
      <c r="X262" s="195" t="e">
        <f t="shared" si="115"/>
        <v>#N/A</v>
      </c>
      <c r="Y262" s="195" t="e">
        <f t="shared" si="115"/>
        <v>#N/A</v>
      </c>
      <c r="Z262" s="195" t="e">
        <f t="shared" si="115"/>
        <v>#N/A</v>
      </c>
      <c r="AA262" s="195" t="e">
        <f t="shared" si="115"/>
        <v>#N/A</v>
      </c>
      <c r="AB262" s="195" t="e">
        <f t="shared" si="115"/>
        <v>#N/A</v>
      </c>
      <c r="AC262" s="195" t="e">
        <f t="shared" si="115"/>
        <v>#N/A</v>
      </c>
      <c r="AD262" s="195" t="e">
        <f t="shared" si="115"/>
        <v>#N/A</v>
      </c>
      <c r="AE262" s="195" t="e">
        <f t="shared" si="115"/>
        <v>#N/A</v>
      </c>
      <c r="AF262" s="195" t="e">
        <f t="shared" si="115"/>
        <v>#N/A</v>
      </c>
      <c r="AG262" s="195" t="e">
        <f t="shared" si="115"/>
        <v>#N/A</v>
      </c>
      <c r="AH262" s="195" t="e">
        <f t="shared" si="115"/>
        <v>#N/A</v>
      </c>
      <c r="AI262" s="195" t="e">
        <f t="shared" si="115"/>
        <v>#N/A</v>
      </c>
      <c r="AJ262" s="195" t="e">
        <f t="shared" si="115"/>
        <v>#N/A</v>
      </c>
      <c r="AK262" s="195" t="e">
        <f t="shared" si="115"/>
        <v>#N/A</v>
      </c>
      <c r="AL262" s="195" t="e">
        <f t="shared" si="115"/>
        <v>#N/A</v>
      </c>
      <c r="AM262" s="195" t="e">
        <f t="shared" si="115"/>
        <v>#N/A</v>
      </c>
      <c r="AN262" s="195" t="e">
        <f t="shared" si="115"/>
        <v>#N/A</v>
      </c>
      <c r="AO262" s="195" t="e">
        <f t="shared" si="115"/>
        <v>#N/A</v>
      </c>
      <c r="AP262" s="195" t="e">
        <f t="shared" si="115"/>
        <v>#N/A</v>
      </c>
    </row>
    <row r="263" spans="1:42" x14ac:dyDescent="0.2">
      <c r="A263" s="34" t="str">
        <f t="shared" si="114"/>
        <v>5-yr SL</v>
      </c>
      <c r="B263" s="235">
        <f t="array" ref="B263">SUM(IF(ISNUMBER(C263:AP263),C263:AP263))</f>
        <v>0</v>
      </c>
      <c r="C263" s="195" t="e">
        <f t="shared" ref="C263:AP263" si="116">C256/100*$Q224</f>
        <v>#N/A</v>
      </c>
      <c r="D263" s="195" t="e">
        <f t="shared" si="116"/>
        <v>#N/A</v>
      </c>
      <c r="E263" s="195" t="e">
        <f t="shared" si="116"/>
        <v>#N/A</v>
      </c>
      <c r="F263" s="195" t="e">
        <f t="shared" si="116"/>
        <v>#N/A</v>
      </c>
      <c r="G263" s="195" t="e">
        <f t="shared" si="116"/>
        <v>#N/A</v>
      </c>
      <c r="H263" s="195" t="e">
        <f t="shared" si="116"/>
        <v>#N/A</v>
      </c>
      <c r="I263" s="195" t="e">
        <f t="shared" si="116"/>
        <v>#N/A</v>
      </c>
      <c r="J263" s="195" t="e">
        <f t="shared" si="116"/>
        <v>#N/A</v>
      </c>
      <c r="K263" s="195" t="e">
        <f t="shared" si="116"/>
        <v>#N/A</v>
      </c>
      <c r="L263" s="195" t="e">
        <f t="shared" si="116"/>
        <v>#N/A</v>
      </c>
      <c r="M263" s="195" t="e">
        <f t="shared" si="116"/>
        <v>#N/A</v>
      </c>
      <c r="N263" s="195" t="e">
        <f t="shared" si="116"/>
        <v>#N/A</v>
      </c>
      <c r="O263" s="195" t="e">
        <f t="shared" si="116"/>
        <v>#N/A</v>
      </c>
      <c r="P263" s="195" t="e">
        <f t="shared" si="116"/>
        <v>#N/A</v>
      </c>
      <c r="Q263" s="195" t="e">
        <f t="shared" si="116"/>
        <v>#N/A</v>
      </c>
      <c r="R263" s="195" t="e">
        <f t="shared" si="116"/>
        <v>#N/A</v>
      </c>
      <c r="S263" s="195" t="e">
        <f t="shared" si="116"/>
        <v>#N/A</v>
      </c>
      <c r="T263" s="195" t="e">
        <f t="shared" si="116"/>
        <v>#N/A</v>
      </c>
      <c r="U263" s="195" t="e">
        <f t="shared" si="116"/>
        <v>#N/A</v>
      </c>
      <c r="V263" s="195" t="e">
        <f t="shared" si="116"/>
        <v>#N/A</v>
      </c>
      <c r="W263" s="195" t="e">
        <f t="shared" si="116"/>
        <v>#N/A</v>
      </c>
      <c r="X263" s="195" t="e">
        <f t="shared" si="116"/>
        <v>#N/A</v>
      </c>
      <c r="Y263" s="195" t="e">
        <f t="shared" si="116"/>
        <v>#N/A</v>
      </c>
      <c r="Z263" s="195" t="e">
        <f t="shared" si="116"/>
        <v>#N/A</v>
      </c>
      <c r="AA263" s="195" t="e">
        <f t="shared" si="116"/>
        <v>#N/A</v>
      </c>
      <c r="AB263" s="195" t="e">
        <f t="shared" si="116"/>
        <v>#N/A</v>
      </c>
      <c r="AC263" s="195" t="e">
        <f t="shared" si="116"/>
        <v>#N/A</v>
      </c>
      <c r="AD263" s="195" t="e">
        <f t="shared" si="116"/>
        <v>#N/A</v>
      </c>
      <c r="AE263" s="195" t="e">
        <f t="shared" si="116"/>
        <v>#N/A</v>
      </c>
      <c r="AF263" s="195" t="e">
        <f t="shared" si="116"/>
        <v>#N/A</v>
      </c>
      <c r="AG263" s="195" t="e">
        <f t="shared" si="116"/>
        <v>#N/A</v>
      </c>
      <c r="AH263" s="195" t="e">
        <f t="shared" si="116"/>
        <v>#N/A</v>
      </c>
      <c r="AI263" s="195" t="e">
        <f t="shared" si="116"/>
        <v>#N/A</v>
      </c>
      <c r="AJ263" s="195" t="e">
        <f t="shared" si="116"/>
        <v>#N/A</v>
      </c>
      <c r="AK263" s="195" t="e">
        <f t="shared" si="116"/>
        <v>#N/A</v>
      </c>
      <c r="AL263" s="195" t="e">
        <f t="shared" si="116"/>
        <v>#N/A</v>
      </c>
      <c r="AM263" s="195" t="e">
        <f t="shared" si="116"/>
        <v>#N/A</v>
      </c>
      <c r="AN263" s="195" t="e">
        <f t="shared" si="116"/>
        <v>#N/A</v>
      </c>
      <c r="AO263" s="195" t="e">
        <f t="shared" si="116"/>
        <v>#N/A</v>
      </c>
      <c r="AP263" s="195" t="e">
        <f t="shared" si="116"/>
        <v>#N/A</v>
      </c>
    </row>
    <row r="264" spans="1:42" x14ac:dyDescent="0.2">
      <c r="A264" s="34" t="str">
        <f t="shared" si="114"/>
        <v>15-yr SL</v>
      </c>
      <c r="B264" s="235">
        <f t="array" ref="B264">SUM(IF(ISNUMBER(C264:AP264),C264:AP264))</f>
        <v>0</v>
      </c>
      <c r="C264" s="195" t="e">
        <f t="shared" ref="C264:AP264" si="117">C257/100*$Q225</f>
        <v>#N/A</v>
      </c>
      <c r="D264" s="195" t="e">
        <f t="shared" si="117"/>
        <v>#N/A</v>
      </c>
      <c r="E264" s="195" t="e">
        <f t="shared" si="117"/>
        <v>#N/A</v>
      </c>
      <c r="F264" s="195" t="e">
        <f t="shared" si="117"/>
        <v>#N/A</v>
      </c>
      <c r="G264" s="195" t="e">
        <f t="shared" si="117"/>
        <v>#N/A</v>
      </c>
      <c r="H264" s="195" t="e">
        <f t="shared" si="117"/>
        <v>#N/A</v>
      </c>
      <c r="I264" s="195" t="e">
        <f t="shared" si="117"/>
        <v>#N/A</v>
      </c>
      <c r="J264" s="195" t="e">
        <f t="shared" si="117"/>
        <v>#N/A</v>
      </c>
      <c r="K264" s="195" t="e">
        <f t="shared" si="117"/>
        <v>#N/A</v>
      </c>
      <c r="L264" s="195" t="e">
        <f t="shared" si="117"/>
        <v>#N/A</v>
      </c>
      <c r="M264" s="195" t="e">
        <f t="shared" si="117"/>
        <v>#N/A</v>
      </c>
      <c r="N264" s="195" t="e">
        <f t="shared" si="117"/>
        <v>#N/A</v>
      </c>
      <c r="O264" s="195" t="e">
        <f t="shared" si="117"/>
        <v>#N/A</v>
      </c>
      <c r="P264" s="195" t="e">
        <f t="shared" si="117"/>
        <v>#N/A</v>
      </c>
      <c r="Q264" s="195" t="e">
        <f t="shared" si="117"/>
        <v>#N/A</v>
      </c>
      <c r="R264" s="195" t="e">
        <f t="shared" si="117"/>
        <v>#N/A</v>
      </c>
      <c r="S264" s="195" t="e">
        <f t="shared" si="117"/>
        <v>#N/A</v>
      </c>
      <c r="T264" s="195" t="e">
        <f t="shared" si="117"/>
        <v>#N/A</v>
      </c>
      <c r="U264" s="195" t="e">
        <f t="shared" si="117"/>
        <v>#N/A</v>
      </c>
      <c r="V264" s="195" t="e">
        <f t="shared" si="117"/>
        <v>#N/A</v>
      </c>
      <c r="W264" s="195" t="e">
        <f t="shared" si="117"/>
        <v>#N/A</v>
      </c>
      <c r="X264" s="195" t="e">
        <f t="shared" si="117"/>
        <v>#N/A</v>
      </c>
      <c r="Y264" s="195" t="e">
        <f t="shared" si="117"/>
        <v>#N/A</v>
      </c>
      <c r="Z264" s="195" t="e">
        <f t="shared" si="117"/>
        <v>#N/A</v>
      </c>
      <c r="AA264" s="195" t="e">
        <f t="shared" si="117"/>
        <v>#N/A</v>
      </c>
      <c r="AB264" s="195" t="e">
        <f t="shared" si="117"/>
        <v>#N/A</v>
      </c>
      <c r="AC264" s="195" t="e">
        <f t="shared" si="117"/>
        <v>#N/A</v>
      </c>
      <c r="AD264" s="195" t="e">
        <f t="shared" si="117"/>
        <v>#N/A</v>
      </c>
      <c r="AE264" s="195" t="e">
        <f t="shared" si="117"/>
        <v>#N/A</v>
      </c>
      <c r="AF264" s="195" t="e">
        <f t="shared" si="117"/>
        <v>#N/A</v>
      </c>
      <c r="AG264" s="195" t="e">
        <f t="shared" si="117"/>
        <v>#N/A</v>
      </c>
      <c r="AH264" s="195" t="e">
        <f t="shared" si="117"/>
        <v>#N/A</v>
      </c>
      <c r="AI264" s="195" t="e">
        <f t="shared" si="117"/>
        <v>#N/A</v>
      </c>
      <c r="AJ264" s="195" t="e">
        <f t="shared" si="117"/>
        <v>#N/A</v>
      </c>
      <c r="AK264" s="195" t="e">
        <f t="shared" si="117"/>
        <v>#N/A</v>
      </c>
      <c r="AL264" s="195" t="e">
        <f t="shared" si="117"/>
        <v>#N/A</v>
      </c>
      <c r="AM264" s="195" t="e">
        <f t="shared" si="117"/>
        <v>#N/A</v>
      </c>
      <c r="AN264" s="195" t="e">
        <f t="shared" si="117"/>
        <v>#N/A</v>
      </c>
      <c r="AO264" s="195" t="e">
        <f t="shared" si="117"/>
        <v>#N/A</v>
      </c>
      <c r="AP264" s="195" t="e">
        <f t="shared" si="117"/>
        <v>#N/A</v>
      </c>
    </row>
    <row r="265" spans="1:42" x14ac:dyDescent="0.2">
      <c r="A265" s="34" t="str">
        <f t="shared" si="114"/>
        <v>20-yr SL</v>
      </c>
      <c r="B265" s="235">
        <f t="array" ref="B265">SUM(IF(ISNUMBER(C265:AP265),C265:AP265))</f>
        <v>0</v>
      </c>
      <c r="C265" s="195" t="e">
        <f t="shared" ref="C265:AP265" si="118">C258/100*$Q226</f>
        <v>#N/A</v>
      </c>
      <c r="D265" s="195" t="e">
        <f t="shared" si="118"/>
        <v>#N/A</v>
      </c>
      <c r="E265" s="195" t="e">
        <f t="shared" si="118"/>
        <v>#N/A</v>
      </c>
      <c r="F265" s="195" t="e">
        <f t="shared" si="118"/>
        <v>#N/A</v>
      </c>
      <c r="G265" s="195" t="e">
        <f t="shared" si="118"/>
        <v>#N/A</v>
      </c>
      <c r="H265" s="195" t="e">
        <f t="shared" si="118"/>
        <v>#N/A</v>
      </c>
      <c r="I265" s="195" t="e">
        <f t="shared" si="118"/>
        <v>#N/A</v>
      </c>
      <c r="J265" s="195" t="e">
        <f t="shared" si="118"/>
        <v>#N/A</v>
      </c>
      <c r="K265" s="195" t="e">
        <f t="shared" si="118"/>
        <v>#N/A</v>
      </c>
      <c r="L265" s="195" t="e">
        <f t="shared" si="118"/>
        <v>#N/A</v>
      </c>
      <c r="M265" s="195" t="e">
        <f t="shared" si="118"/>
        <v>#N/A</v>
      </c>
      <c r="N265" s="195" t="e">
        <f t="shared" si="118"/>
        <v>#N/A</v>
      </c>
      <c r="O265" s="195" t="e">
        <f t="shared" si="118"/>
        <v>#N/A</v>
      </c>
      <c r="P265" s="195" t="e">
        <f t="shared" si="118"/>
        <v>#N/A</v>
      </c>
      <c r="Q265" s="195" t="e">
        <f t="shared" si="118"/>
        <v>#N/A</v>
      </c>
      <c r="R265" s="195" t="e">
        <f t="shared" si="118"/>
        <v>#N/A</v>
      </c>
      <c r="S265" s="195" t="e">
        <f t="shared" si="118"/>
        <v>#N/A</v>
      </c>
      <c r="T265" s="195" t="e">
        <f t="shared" si="118"/>
        <v>#N/A</v>
      </c>
      <c r="U265" s="195" t="e">
        <f t="shared" si="118"/>
        <v>#N/A</v>
      </c>
      <c r="V265" s="195" t="e">
        <f t="shared" si="118"/>
        <v>#N/A</v>
      </c>
      <c r="W265" s="195" t="e">
        <f t="shared" si="118"/>
        <v>#N/A</v>
      </c>
      <c r="X265" s="195" t="e">
        <f t="shared" si="118"/>
        <v>#N/A</v>
      </c>
      <c r="Y265" s="195" t="e">
        <f t="shared" si="118"/>
        <v>#N/A</v>
      </c>
      <c r="Z265" s="195" t="e">
        <f t="shared" si="118"/>
        <v>#N/A</v>
      </c>
      <c r="AA265" s="195" t="e">
        <f t="shared" si="118"/>
        <v>#N/A</v>
      </c>
      <c r="AB265" s="195" t="e">
        <f t="shared" si="118"/>
        <v>#N/A</v>
      </c>
      <c r="AC265" s="195" t="e">
        <f t="shared" si="118"/>
        <v>#N/A</v>
      </c>
      <c r="AD265" s="195" t="e">
        <f t="shared" si="118"/>
        <v>#N/A</v>
      </c>
      <c r="AE265" s="195" t="e">
        <f t="shared" si="118"/>
        <v>#N/A</v>
      </c>
      <c r="AF265" s="195" t="e">
        <f t="shared" si="118"/>
        <v>#N/A</v>
      </c>
      <c r="AG265" s="195" t="e">
        <f t="shared" si="118"/>
        <v>#N/A</v>
      </c>
      <c r="AH265" s="195" t="e">
        <f t="shared" si="118"/>
        <v>#N/A</v>
      </c>
      <c r="AI265" s="195" t="e">
        <f t="shared" si="118"/>
        <v>#N/A</v>
      </c>
      <c r="AJ265" s="195" t="e">
        <f t="shared" si="118"/>
        <v>#N/A</v>
      </c>
      <c r="AK265" s="195" t="e">
        <f t="shared" si="118"/>
        <v>#N/A</v>
      </c>
      <c r="AL265" s="195" t="e">
        <f t="shared" si="118"/>
        <v>#N/A</v>
      </c>
      <c r="AM265" s="195" t="e">
        <f t="shared" si="118"/>
        <v>#N/A</v>
      </c>
      <c r="AN265" s="195" t="e">
        <f t="shared" si="118"/>
        <v>#N/A</v>
      </c>
      <c r="AO265" s="195" t="e">
        <f t="shared" si="118"/>
        <v>#N/A</v>
      </c>
      <c r="AP265" s="195" t="e">
        <f t="shared" si="118"/>
        <v>#N/A</v>
      </c>
    </row>
    <row r="266" spans="1:42" x14ac:dyDescent="0.2">
      <c r="A266" s="34" t="str">
        <f t="shared" si="114"/>
        <v>39-yr SL</v>
      </c>
      <c r="B266" s="235">
        <f t="array" ref="B266">SUM(IF(ISNUMBER(C266:AP266),C266:AP266))</f>
        <v>0</v>
      </c>
      <c r="C266" s="195" t="e">
        <f t="shared" ref="C266:AP266" si="119">C259/100*$Q227</f>
        <v>#N/A</v>
      </c>
      <c r="D266" s="195" t="e">
        <f t="shared" si="119"/>
        <v>#N/A</v>
      </c>
      <c r="E266" s="195" t="e">
        <f t="shared" si="119"/>
        <v>#N/A</v>
      </c>
      <c r="F266" s="195" t="e">
        <f t="shared" si="119"/>
        <v>#N/A</v>
      </c>
      <c r="G266" s="195" t="e">
        <f t="shared" si="119"/>
        <v>#N/A</v>
      </c>
      <c r="H266" s="195" t="e">
        <f t="shared" si="119"/>
        <v>#N/A</v>
      </c>
      <c r="I266" s="195" t="e">
        <f t="shared" si="119"/>
        <v>#N/A</v>
      </c>
      <c r="J266" s="195" t="e">
        <f t="shared" si="119"/>
        <v>#N/A</v>
      </c>
      <c r="K266" s="195" t="e">
        <f t="shared" si="119"/>
        <v>#N/A</v>
      </c>
      <c r="L266" s="195" t="e">
        <f t="shared" si="119"/>
        <v>#N/A</v>
      </c>
      <c r="M266" s="195" t="e">
        <f t="shared" si="119"/>
        <v>#N/A</v>
      </c>
      <c r="N266" s="195" t="e">
        <f t="shared" si="119"/>
        <v>#N/A</v>
      </c>
      <c r="O266" s="195" t="e">
        <f t="shared" si="119"/>
        <v>#N/A</v>
      </c>
      <c r="P266" s="195" t="e">
        <f t="shared" si="119"/>
        <v>#N/A</v>
      </c>
      <c r="Q266" s="195" t="e">
        <f t="shared" si="119"/>
        <v>#N/A</v>
      </c>
      <c r="R266" s="195" t="e">
        <f t="shared" si="119"/>
        <v>#N/A</v>
      </c>
      <c r="S266" s="195" t="e">
        <f t="shared" si="119"/>
        <v>#N/A</v>
      </c>
      <c r="T266" s="195" t="e">
        <f t="shared" si="119"/>
        <v>#N/A</v>
      </c>
      <c r="U266" s="195" t="e">
        <f t="shared" si="119"/>
        <v>#N/A</v>
      </c>
      <c r="V266" s="195" t="e">
        <f t="shared" si="119"/>
        <v>#N/A</v>
      </c>
      <c r="W266" s="195" t="e">
        <f t="shared" si="119"/>
        <v>#N/A</v>
      </c>
      <c r="X266" s="195" t="e">
        <f t="shared" si="119"/>
        <v>#N/A</v>
      </c>
      <c r="Y266" s="195" t="e">
        <f t="shared" si="119"/>
        <v>#N/A</v>
      </c>
      <c r="Z266" s="195" t="e">
        <f t="shared" si="119"/>
        <v>#N/A</v>
      </c>
      <c r="AA266" s="195" t="e">
        <f t="shared" si="119"/>
        <v>#N/A</v>
      </c>
      <c r="AB266" s="195" t="e">
        <f t="shared" si="119"/>
        <v>#N/A</v>
      </c>
      <c r="AC266" s="195" t="e">
        <f t="shared" si="119"/>
        <v>#N/A</v>
      </c>
      <c r="AD266" s="195" t="e">
        <f t="shared" si="119"/>
        <v>#N/A</v>
      </c>
      <c r="AE266" s="195" t="e">
        <f t="shared" si="119"/>
        <v>#N/A</v>
      </c>
      <c r="AF266" s="195" t="e">
        <f t="shared" si="119"/>
        <v>#N/A</v>
      </c>
      <c r="AG266" s="195" t="e">
        <f t="shared" si="119"/>
        <v>#N/A</v>
      </c>
      <c r="AH266" s="195" t="e">
        <f t="shared" si="119"/>
        <v>#N/A</v>
      </c>
      <c r="AI266" s="195" t="e">
        <f t="shared" si="119"/>
        <v>#N/A</v>
      </c>
      <c r="AJ266" s="195" t="e">
        <f t="shared" si="119"/>
        <v>#N/A</v>
      </c>
      <c r="AK266" s="195" t="e">
        <f t="shared" si="119"/>
        <v>#N/A</v>
      </c>
      <c r="AL266" s="195" t="e">
        <f t="shared" si="119"/>
        <v>#N/A</v>
      </c>
      <c r="AM266" s="195" t="e">
        <f t="shared" si="119"/>
        <v>#N/A</v>
      </c>
      <c r="AN266" s="195" t="e">
        <f t="shared" si="119"/>
        <v>#N/A</v>
      </c>
      <c r="AO266" s="195" t="e">
        <f t="shared" si="119"/>
        <v>#N/A</v>
      </c>
      <c r="AP266" s="195" t="e">
        <f t="shared" si="119"/>
        <v>#N/A</v>
      </c>
    </row>
    <row r="267" spans="1:42" x14ac:dyDescent="0.2">
      <c r="A267" s="34" t="s">
        <v>115</v>
      </c>
      <c r="B267" s="236">
        <f t="shared" ref="B267" si="120">SUM(C267:AP267)</f>
        <v>0</v>
      </c>
      <c r="C267" s="201">
        <f>P228</f>
        <v>0</v>
      </c>
      <c r="D267" s="201">
        <v>0</v>
      </c>
      <c r="E267" s="201">
        <v>0</v>
      </c>
      <c r="F267" s="201">
        <v>0</v>
      </c>
      <c r="G267" s="201">
        <v>0</v>
      </c>
      <c r="H267" s="201">
        <v>0</v>
      </c>
      <c r="I267" s="201">
        <v>0</v>
      </c>
      <c r="J267" s="201">
        <v>0</v>
      </c>
      <c r="K267" s="201">
        <v>0</v>
      </c>
      <c r="L267" s="201">
        <v>0</v>
      </c>
      <c r="M267" s="201">
        <v>0</v>
      </c>
      <c r="N267" s="201">
        <v>0</v>
      </c>
      <c r="O267" s="201">
        <v>0</v>
      </c>
      <c r="P267" s="201">
        <v>0</v>
      </c>
      <c r="Q267" s="201">
        <v>0</v>
      </c>
      <c r="R267" s="201">
        <v>0</v>
      </c>
      <c r="S267" s="201">
        <v>0</v>
      </c>
      <c r="T267" s="201">
        <v>0</v>
      </c>
      <c r="U267" s="201">
        <v>0</v>
      </c>
      <c r="V267" s="201">
        <v>0</v>
      </c>
      <c r="W267" s="201">
        <v>0</v>
      </c>
      <c r="X267" s="201">
        <v>0</v>
      </c>
      <c r="Y267" s="201">
        <v>0</v>
      </c>
      <c r="Z267" s="201">
        <v>0</v>
      </c>
      <c r="AA267" s="201">
        <v>0</v>
      </c>
      <c r="AB267" s="201">
        <v>0</v>
      </c>
      <c r="AC267" s="201">
        <v>0</v>
      </c>
      <c r="AD267" s="201">
        <v>0</v>
      </c>
      <c r="AE267" s="201">
        <v>0</v>
      </c>
      <c r="AF267" s="201">
        <v>0</v>
      </c>
      <c r="AG267" s="201">
        <v>0</v>
      </c>
      <c r="AH267" s="201">
        <v>0</v>
      </c>
      <c r="AI267" s="201">
        <v>0</v>
      </c>
      <c r="AJ267" s="201">
        <v>0</v>
      </c>
      <c r="AK267" s="201">
        <v>0</v>
      </c>
      <c r="AL267" s="201">
        <v>0</v>
      </c>
      <c r="AM267" s="201">
        <v>0</v>
      </c>
      <c r="AN267" s="201">
        <v>0</v>
      </c>
      <c r="AO267" s="201">
        <v>0</v>
      </c>
      <c r="AP267" s="201">
        <v>0</v>
      </c>
    </row>
    <row r="268" spans="1:42" x14ac:dyDescent="0.2">
      <c r="A268" s="33"/>
      <c r="B268" s="237">
        <f t="array" ref="B268">SUM(IF(ISNUMBER(C268:AP268),C268:AP268))</f>
        <v>0</v>
      </c>
      <c r="C268" s="195" t="e">
        <f>SUM(C261:C267)</f>
        <v>#N/A</v>
      </c>
      <c r="D268" s="195" t="e">
        <f t="shared" ref="D268:AP268" si="121">SUM(D261:D267)</f>
        <v>#N/A</v>
      </c>
      <c r="E268" s="195" t="e">
        <f t="shared" si="121"/>
        <v>#N/A</v>
      </c>
      <c r="F268" s="195" t="e">
        <f t="shared" si="121"/>
        <v>#N/A</v>
      </c>
      <c r="G268" s="195" t="e">
        <f t="shared" si="121"/>
        <v>#N/A</v>
      </c>
      <c r="H268" s="195" t="e">
        <f t="shared" si="121"/>
        <v>#N/A</v>
      </c>
      <c r="I268" s="195" t="e">
        <f t="shared" si="121"/>
        <v>#N/A</v>
      </c>
      <c r="J268" s="195" t="e">
        <f t="shared" si="121"/>
        <v>#N/A</v>
      </c>
      <c r="K268" s="195" t="e">
        <f t="shared" si="121"/>
        <v>#N/A</v>
      </c>
      <c r="L268" s="195" t="e">
        <f t="shared" si="121"/>
        <v>#N/A</v>
      </c>
      <c r="M268" s="195" t="e">
        <f t="shared" si="121"/>
        <v>#N/A</v>
      </c>
      <c r="N268" s="195" t="e">
        <f t="shared" si="121"/>
        <v>#N/A</v>
      </c>
      <c r="O268" s="195" t="e">
        <f t="shared" si="121"/>
        <v>#N/A</v>
      </c>
      <c r="P268" s="195" t="e">
        <f t="shared" si="121"/>
        <v>#N/A</v>
      </c>
      <c r="Q268" s="195" t="e">
        <f t="shared" si="121"/>
        <v>#N/A</v>
      </c>
      <c r="R268" s="195" t="e">
        <f t="shared" si="121"/>
        <v>#N/A</v>
      </c>
      <c r="S268" s="195" t="e">
        <f t="shared" si="121"/>
        <v>#N/A</v>
      </c>
      <c r="T268" s="195" t="e">
        <f t="shared" si="121"/>
        <v>#N/A</v>
      </c>
      <c r="U268" s="195" t="e">
        <f t="shared" si="121"/>
        <v>#N/A</v>
      </c>
      <c r="V268" s="195" t="e">
        <f t="shared" si="121"/>
        <v>#N/A</v>
      </c>
      <c r="W268" s="195" t="e">
        <f t="shared" si="121"/>
        <v>#N/A</v>
      </c>
      <c r="X268" s="195" t="e">
        <f t="shared" si="121"/>
        <v>#N/A</v>
      </c>
      <c r="Y268" s="195" t="e">
        <f t="shared" si="121"/>
        <v>#N/A</v>
      </c>
      <c r="Z268" s="195" t="e">
        <f t="shared" si="121"/>
        <v>#N/A</v>
      </c>
      <c r="AA268" s="195" t="e">
        <f t="shared" si="121"/>
        <v>#N/A</v>
      </c>
      <c r="AB268" s="195" t="e">
        <f t="shared" si="121"/>
        <v>#N/A</v>
      </c>
      <c r="AC268" s="195" t="e">
        <f t="shared" si="121"/>
        <v>#N/A</v>
      </c>
      <c r="AD268" s="195" t="e">
        <f t="shared" si="121"/>
        <v>#N/A</v>
      </c>
      <c r="AE268" s="195" t="e">
        <f t="shared" si="121"/>
        <v>#N/A</v>
      </c>
      <c r="AF268" s="195" t="e">
        <f t="shared" si="121"/>
        <v>#N/A</v>
      </c>
      <c r="AG268" s="195" t="e">
        <f t="shared" si="121"/>
        <v>#N/A</v>
      </c>
      <c r="AH268" s="195" t="e">
        <f t="shared" si="121"/>
        <v>#N/A</v>
      </c>
      <c r="AI268" s="195" t="e">
        <f t="shared" si="121"/>
        <v>#N/A</v>
      </c>
      <c r="AJ268" s="195" t="e">
        <f t="shared" si="121"/>
        <v>#N/A</v>
      </c>
      <c r="AK268" s="195" t="e">
        <f t="shared" si="121"/>
        <v>#N/A</v>
      </c>
      <c r="AL268" s="195" t="e">
        <f t="shared" si="121"/>
        <v>#N/A</v>
      </c>
      <c r="AM268" s="195" t="e">
        <f t="shared" si="121"/>
        <v>#N/A</v>
      </c>
      <c r="AN268" s="195" t="e">
        <f t="shared" si="121"/>
        <v>#N/A</v>
      </c>
      <c r="AO268" s="195" t="e">
        <f t="shared" si="121"/>
        <v>#N/A</v>
      </c>
      <c r="AP268" s="195" t="e">
        <f t="shared" si="121"/>
        <v>#N/A</v>
      </c>
    </row>
    <row r="269" spans="1:42" s="127" customFormat="1" x14ac:dyDescent="0.2">
      <c r="A269" s="33"/>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D269" s="210"/>
      <c r="AE269" s="210"/>
      <c r="AF269" s="210"/>
      <c r="AG269" s="210"/>
      <c r="AH269" s="210"/>
      <c r="AI269" s="210"/>
      <c r="AJ269" s="210"/>
      <c r="AK269" s="210"/>
      <c r="AL269" s="210"/>
      <c r="AM269" s="210"/>
      <c r="AN269" s="210"/>
      <c r="AO269" s="210"/>
      <c r="AP269" s="210"/>
    </row>
    <row r="270" spans="1:42" s="127" customFormat="1" x14ac:dyDescent="0.2">
      <c r="A270" s="31" t="s">
        <v>94</v>
      </c>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D270" s="210"/>
      <c r="AE270" s="210"/>
      <c r="AF270" s="210"/>
      <c r="AG270" s="210"/>
      <c r="AH270" s="210"/>
      <c r="AI270" s="210"/>
      <c r="AJ270" s="210"/>
      <c r="AK270" s="210"/>
      <c r="AL270" s="210"/>
      <c r="AM270" s="210"/>
      <c r="AN270" s="210"/>
      <c r="AO270" s="210"/>
      <c r="AP270" s="210"/>
    </row>
    <row r="271" spans="1:42" x14ac:dyDescent="0.2">
      <c r="A271" s="33" t="s">
        <v>96</v>
      </c>
      <c r="B271" s="38" t="str">
        <f>equip_reserve_depr_sta</f>
        <v>5-yr MACRS</v>
      </c>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row>
    <row r="272" spans="1:42" x14ac:dyDescent="0.2">
      <c r="A272" s="33" t="s">
        <v>97</v>
      </c>
      <c r="B272" s="239">
        <f t="shared" ref="B272:AP272" si="122">B2</f>
        <v>0</v>
      </c>
      <c r="C272" s="239" t="str">
        <f t="shared" si="122"/>
        <v/>
      </c>
      <c r="D272" s="239" t="str">
        <f t="shared" si="122"/>
        <v/>
      </c>
      <c r="E272" s="239" t="str">
        <f t="shared" si="122"/>
        <v/>
      </c>
      <c r="F272" s="239" t="str">
        <f t="shared" si="122"/>
        <v/>
      </c>
      <c r="G272" s="239" t="str">
        <f t="shared" si="122"/>
        <v/>
      </c>
      <c r="H272" s="239" t="str">
        <f t="shared" si="122"/>
        <v/>
      </c>
      <c r="I272" s="239" t="str">
        <f t="shared" si="122"/>
        <v/>
      </c>
      <c r="J272" s="239" t="str">
        <f t="shared" si="122"/>
        <v/>
      </c>
      <c r="K272" s="239" t="str">
        <f t="shared" si="122"/>
        <v/>
      </c>
      <c r="L272" s="239" t="str">
        <f t="shared" si="122"/>
        <v/>
      </c>
      <c r="M272" s="239" t="str">
        <f t="shared" si="122"/>
        <v/>
      </c>
      <c r="N272" s="239" t="str">
        <f t="shared" si="122"/>
        <v/>
      </c>
      <c r="O272" s="239" t="str">
        <f t="shared" si="122"/>
        <v/>
      </c>
      <c r="P272" s="239" t="str">
        <f t="shared" si="122"/>
        <v/>
      </c>
      <c r="Q272" s="239" t="str">
        <f t="shared" si="122"/>
        <v/>
      </c>
      <c r="R272" s="239" t="str">
        <f t="shared" si="122"/>
        <v/>
      </c>
      <c r="S272" s="239" t="str">
        <f t="shared" si="122"/>
        <v/>
      </c>
      <c r="T272" s="239" t="str">
        <f t="shared" si="122"/>
        <v/>
      </c>
      <c r="U272" s="239" t="str">
        <f t="shared" si="122"/>
        <v/>
      </c>
      <c r="V272" s="239" t="str">
        <f t="shared" si="122"/>
        <v/>
      </c>
      <c r="W272" s="239" t="str">
        <f t="shared" si="122"/>
        <v/>
      </c>
      <c r="X272" s="239" t="str">
        <f t="shared" si="122"/>
        <v/>
      </c>
      <c r="Y272" s="239" t="str">
        <f t="shared" si="122"/>
        <v/>
      </c>
      <c r="Z272" s="239" t="str">
        <f t="shared" si="122"/>
        <v/>
      </c>
      <c r="AA272" s="239" t="str">
        <f t="shared" si="122"/>
        <v/>
      </c>
      <c r="AB272" s="239" t="str">
        <f t="shared" si="122"/>
        <v/>
      </c>
      <c r="AC272" s="239" t="str">
        <f t="shared" si="122"/>
        <v/>
      </c>
      <c r="AD272" s="239" t="str">
        <f t="shared" si="122"/>
        <v/>
      </c>
      <c r="AE272" s="239" t="str">
        <f t="shared" si="122"/>
        <v/>
      </c>
      <c r="AF272" s="239" t="str">
        <f t="shared" si="122"/>
        <v/>
      </c>
      <c r="AG272" s="239" t="str">
        <f t="shared" si="122"/>
        <v/>
      </c>
      <c r="AH272" s="239" t="str">
        <f t="shared" si="122"/>
        <v/>
      </c>
      <c r="AI272" s="239" t="str">
        <f t="shared" si="122"/>
        <v/>
      </c>
      <c r="AJ272" s="239" t="str">
        <f t="shared" si="122"/>
        <v/>
      </c>
      <c r="AK272" s="239" t="str">
        <f t="shared" si="122"/>
        <v/>
      </c>
      <c r="AL272" s="239" t="str">
        <f t="shared" si="122"/>
        <v/>
      </c>
      <c r="AM272" s="239" t="str">
        <f t="shared" si="122"/>
        <v/>
      </c>
      <c r="AN272" s="239" t="str">
        <f t="shared" si="122"/>
        <v/>
      </c>
      <c r="AO272" s="239" t="str">
        <f t="shared" si="122"/>
        <v/>
      </c>
      <c r="AP272" s="239" t="str">
        <f t="shared" si="122"/>
        <v/>
      </c>
    </row>
    <row r="273" spans="1:42" x14ac:dyDescent="0.2">
      <c r="A273" s="33" t="s">
        <v>230</v>
      </c>
      <c r="B273" s="238">
        <v>0</v>
      </c>
      <c r="C273" s="231" t="e">
        <f t="shared" ref="C273:AP273" si="123">IF($B$271=$A254,C254,0)+IF($B$271=$A255,C255,0)+IF($B$271=$A256,C256,0)+IF($B$271=$A257,C257,0)+IF($B$271=$A258,C258,0)+IF($B$271=$A259,C259,0)</f>
        <v>#N/A</v>
      </c>
      <c r="D273" s="231" t="e">
        <f t="shared" si="123"/>
        <v>#N/A</v>
      </c>
      <c r="E273" s="231" t="e">
        <f t="shared" si="123"/>
        <v>#N/A</v>
      </c>
      <c r="F273" s="231" t="e">
        <f t="shared" si="123"/>
        <v>#N/A</v>
      </c>
      <c r="G273" s="231" t="e">
        <f t="shared" si="123"/>
        <v>#N/A</v>
      </c>
      <c r="H273" s="231" t="e">
        <f t="shared" si="123"/>
        <v>#N/A</v>
      </c>
      <c r="I273" s="231" t="e">
        <f t="shared" si="123"/>
        <v>#N/A</v>
      </c>
      <c r="J273" s="231" t="e">
        <f t="shared" si="123"/>
        <v>#N/A</v>
      </c>
      <c r="K273" s="231" t="e">
        <f t="shared" si="123"/>
        <v>#N/A</v>
      </c>
      <c r="L273" s="231" t="e">
        <f t="shared" si="123"/>
        <v>#N/A</v>
      </c>
      <c r="M273" s="231" t="e">
        <f t="shared" si="123"/>
        <v>#N/A</v>
      </c>
      <c r="N273" s="231" t="e">
        <f t="shared" si="123"/>
        <v>#N/A</v>
      </c>
      <c r="O273" s="231" t="e">
        <f t="shared" si="123"/>
        <v>#N/A</v>
      </c>
      <c r="P273" s="231" t="e">
        <f t="shared" si="123"/>
        <v>#N/A</v>
      </c>
      <c r="Q273" s="231" t="e">
        <f t="shared" si="123"/>
        <v>#N/A</v>
      </c>
      <c r="R273" s="231" t="e">
        <f t="shared" si="123"/>
        <v>#N/A</v>
      </c>
      <c r="S273" s="231" t="e">
        <f t="shared" si="123"/>
        <v>#N/A</v>
      </c>
      <c r="T273" s="231" t="e">
        <f t="shared" si="123"/>
        <v>#N/A</v>
      </c>
      <c r="U273" s="231" t="e">
        <f t="shared" si="123"/>
        <v>#N/A</v>
      </c>
      <c r="V273" s="231" t="e">
        <f t="shared" si="123"/>
        <v>#N/A</v>
      </c>
      <c r="W273" s="231" t="e">
        <f t="shared" si="123"/>
        <v>#N/A</v>
      </c>
      <c r="X273" s="231" t="e">
        <f t="shared" si="123"/>
        <v>#N/A</v>
      </c>
      <c r="Y273" s="231" t="e">
        <f t="shared" si="123"/>
        <v>#N/A</v>
      </c>
      <c r="Z273" s="231" t="e">
        <f t="shared" si="123"/>
        <v>#N/A</v>
      </c>
      <c r="AA273" s="231" t="e">
        <f t="shared" si="123"/>
        <v>#N/A</v>
      </c>
      <c r="AB273" s="231" t="e">
        <f t="shared" si="123"/>
        <v>#N/A</v>
      </c>
      <c r="AC273" s="231" t="e">
        <f t="shared" si="123"/>
        <v>#N/A</v>
      </c>
      <c r="AD273" s="231" t="e">
        <f t="shared" si="123"/>
        <v>#N/A</v>
      </c>
      <c r="AE273" s="231" t="e">
        <f t="shared" si="123"/>
        <v>#N/A</v>
      </c>
      <c r="AF273" s="231" t="e">
        <f t="shared" si="123"/>
        <v>#N/A</v>
      </c>
      <c r="AG273" s="231" t="e">
        <f t="shared" si="123"/>
        <v>#N/A</v>
      </c>
      <c r="AH273" s="231" t="e">
        <f t="shared" si="123"/>
        <v>#N/A</v>
      </c>
      <c r="AI273" s="231" t="e">
        <f t="shared" si="123"/>
        <v>#N/A</v>
      </c>
      <c r="AJ273" s="231" t="e">
        <f t="shared" si="123"/>
        <v>#N/A</v>
      </c>
      <c r="AK273" s="231" t="e">
        <f t="shared" si="123"/>
        <v>#N/A</v>
      </c>
      <c r="AL273" s="231" t="e">
        <f t="shared" si="123"/>
        <v>#N/A</v>
      </c>
      <c r="AM273" s="231" t="e">
        <f t="shared" si="123"/>
        <v>#N/A</v>
      </c>
      <c r="AN273" s="231" t="e">
        <f t="shared" si="123"/>
        <v>#N/A</v>
      </c>
      <c r="AO273" s="231" t="e">
        <f t="shared" si="123"/>
        <v>#N/A</v>
      </c>
      <c r="AP273" s="231" t="e">
        <f t="shared" si="123"/>
        <v>#N/A</v>
      </c>
    </row>
    <row r="274" spans="1:42" x14ac:dyDescent="0.2">
      <c r="A274" s="33"/>
      <c r="B274" s="39"/>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c r="AE274" s="37"/>
      <c r="AF274" s="37"/>
      <c r="AG274" s="37"/>
      <c r="AH274" s="37"/>
      <c r="AI274" s="37"/>
      <c r="AJ274" s="37"/>
      <c r="AK274" s="37"/>
      <c r="AL274" s="37"/>
      <c r="AM274" s="37"/>
      <c r="AN274" s="37"/>
      <c r="AO274" s="37"/>
      <c r="AP274" s="37"/>
    </row>
    <row r="275" spans="1:42" x14ac:dyDescent="0.2">
      <c r="A275" s="31" t="s">
        <v>126</v>
      </c>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row>
    <row r="276" spans="1:42" x14ac:dyDescent="0.2">
      <c r="A276" s="33" t="s">
        <v>95</v>
      </c>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row>
    <row r="277" spans="1:42" x14ac:dyDescent="0.2">
      <c r="A277" s="4">
        <v>1</v>
      </c>
      <c r="B277" s="4">
        <v>0</v>
      </c>
      <c r="C277" s="220">
        <f>IF(C$2&lt;=analysis_period,IF(SUM($C586:C586)&gt;0,B277+1,0),0)</f>
        <v>0</v>
      </c>
      <c r="D277" s="220">
        <f>IF(D$2&lt;=analysis_period,IF(SUM($C586:D586)&gt;0,C277+1,0),0)</f>
        <v>0</v>
      </c>
      <c r="E277" s="220">
        <f>IF(E$2&lt;=analysis_period,IF(SUM($C586:E586)&gt;0,D277+1,0),0)</f>
        <v>0</v>
      </c>
      <c r="F277" s="220">
        <f>IF(F$2&lt;=analysis_period,IF(SUM($C586:F586)&gt;0,E277+1,0),0)</f>
        <v>0</v>
      </c>
      <c r="G277" s="220">
        <f>IF(G$2&lt;=analysis_period,IF(SUM($C586:G586)&gt;0,F277+1,0),0)</f>
        <v>0</v>
      </c>
      <c r="H277" s="220">
        <f>IF(H$2&lt;=analysis_period,IF(SUM($C586:H586)&gt;0,G277+1,0),0)</f>
        <v>0</v>
      </c>
      <c r="I277" s="220">
        <f>IF(I$2&lt;=analysis_period,IF(SUM($C586:I586)&gt;0,H277+1,0),0)</f>
        <v>0</v>
      </c>
      <c r="J277" s="220">
        <f>IF(J$2&lt;=analysis_period,IF(SUM($C586:J586)&gt;0,I277+1,0),0)</f>
        <v>0</v>
      </c>
      <c r="K277" s="220">
        <f>IF(K$2&lt;=analysis_period,IF(SUM($C586:K586)&gt;0,J277+1,0),0)</f>
        <v>0</v>
      </c>
      <c r="L277" s="220">
        <f>IF(L$2&lt;=analysis_period,IF(SUM($C586:L586)&gt;0,K277+1,0),0)</f>
        <v>0</v>
      </c>
      <c r="M277" s="220">
        <f>IF(M$2&lt;=analysis_period,IF(SUM($C586:M586)&gt;0,L277+1,0),0)</f>
        <v>0</v>
      </c>
      <c r="N277" s="220">
        <f>IF(N$2&lt;=analysis_period,IF(SUM($C586:N586)&gt;0,M277+1,0),0)</f>
        <v>0</v>
      </c>
      <c r="O277" s="220">
        <f>IF(O$2&lt;=analysis_period,IF(SUM($C586:O586)&gt;0,N277+1,0),0)</f>
        <v>0</v>
      </c>
      <c r="P277" s="220">
        <f>IF(P$2&lt;=analysis_period,IF(SUM($C586:P586)&gt;0,O277+1,0),0)</f>
        <v>0</v>
      </c>
      <c r="Q277" s="220">
        <f>IF(Q$2&lt;=analysis_period,IF(SUM($C586:Q586)&gt;0,P277+1,0),0)</f>
        <v>0</v>
      </c>
      <c r="R277" s="220">
        <f>IF(R$2&lt;=analysis_period,IF(SUM($C586:R586)&gt;0,Q277+1,0),0)</f>
        <v>0</v>
      </c>
      <c r="S277" s="220">
        <f>IF(S$2&lt;=analysis_period,IF(SUM($C586:S586)&gt;0,R277+1,0),0)</f>
        <v>0</v>
      </c>
      <c r="T277" s="220">
        <f>IF(T$2&lt;=analysis_period,IF(SUM($C586:T586)&gt;0,S277+1,0),0)</f>
        <v>0</v>
      </c>
      <c r="U277" s="220">
        <f>IF(U$2&lt;=analysis_period,IF(SUM($C586:U586)&gt;0,T277+1,0),0)</f>
        <v>0</v>
      </c>
      <c r="V277" s="220">
        <f>IF(V$2&lt;=analysis_period,IF(SUM($C586:V586)&gt;0,U277+1,0),0)</f>
        <v>0</v>
      </c>
      <c r="W277" s="220">
        <f>IF(W$2&lt;=analysis_period,IF(SUM($C586:W586)&gt;0,V277+1,0),0)</f>
        <v>0</v>
      </c>
      <c r="X277" s="220">
        <f>IF(X$2&lt;=analysis_period,IF(SUM($C586:X586)&gt;0,W277+1,0),0)</f>
        <v>0</v>
      </c>
      <c r="Y277" s="220">
        <f>IF(Y$2&lt;=analysis_period,IF(SUM($C586:Y586)&gt;0,X277+1,0),0)</f>
        <v>0</v>
      </c>
      <c r="Z277" s="220">
        <f>IF(Z$2&lt;=analysis_period,IF(SUM($C586:Z586)&gt;0,Y277+1,0),0)</f>
        <v>0</v>
      </c>
      <c r="AA277" s="220">
        <f>IF(AA$2&lt;=analysis_period,IF(SUM($C586:AA586)&gt;0,Z277+1,0),0)</f>
        <v>0</v>
      </c>
      <c r="AB277" s="220">
        <f>IF(AB$2&lt;=analysis_period,IF(SUM($C586:AB586)&gt;0,AA277+1,0),0)</f>
        <v>0</v>
      </c>
      <c r="AC277" s="220">
        <f>IF(AC$2&lt;=analysis_period,IF(SUM($C586:AC586)&gt;0,AB277+1,0),0)</f>
        <v>0</v>
      </c>
      <c r="AD277" s="220">
        <f>IF(AD$2&lt;=analysis_period,IF(SUM($C586:AD586)&gt;0,AC277+1,0),0)</f>
        <v>0</v>
      </c>
      <c r="AE277" s="220">
        <f>IF(AE$2&lt;=analysis_period,IF(SUM($C586:AE586)&gt;0,AD277+1,0),0)</f>
        <v>0</v>
      </c>
      <c r="AF277" s="220">
        <f>IF(AF$2&lt;=analysis_period,IF(SUM($C586:AF586)&gt;0,AE277+1,0),0)</f>
        <v>0</v>
      </c>
      <c r="AG277" s="220">
        <f>IF(AG$2&lt;=analysis_period,IF(SUM($C586:AG586)&gt;0,AF277+1,0),0)</f>
        <v>0</v>
      </c>
      <c r="AH277" s="220">
        <f>IF(AH$2&lt;=analysis_period,IF(SUM($C586:AH586)&gt;0,AG277+1,0),0)</f>
        <v>0</v>
      </c>
      <c r="AI277" s="220">
        <f>IF(AI$2&lt;=analysis_period,IF(SUM($C586:AI586)&gt;0,AH277+1,0),0)</f>
        <v>0</v>
      </c>
      <c r="AJ277" s="220">
        <f>IF(AJ$2&lt;=analysis_period,IF(SUM($C586:AJ586)&gt;0,AI277+1,0),0)</f>
        <v>0</v>
      </c>
      <c r="AK277" s="220">
        <f>IF(AK$2&lt;=analysis_period,IF(SUM($C586:AK586)&gt;0,AJ277+1,0),0)</f>
        <v>0</v>
      </c>
      <c r="AL277" s="220">
        <f>IF(AL$2&lt;=analysis_period,IF(SUM($C586:AL586)&gt;0,AK277+1,0),0)</f>
        <v>0</v>
      </c>
      <c r="AM277" s="220">
        <f>IF(AM$2&lt;=analysis_period,IF(SUM($C586:AM586)&gt;0,AL277+1,0),0)</f>
        <v>0</v>
      </c>
      <c r="AN277" s="220">
        <f>IF(AN$2&lt;=analysis_period,IF(SUM($C586:AN586)&gt;0,AM277+1,0),0)</f>
        <v>0</v>
      </c>
      <c r="AO277" s="220">
        <f>IF(AO$2&lt;=analysis_period,IF(SUM($C586:AO586)&gt;0,AN277+1,0),0)</f>
        <v>0</v>
      </c>
      <c r="AP277" s="220">
        <f>IF(AP$2&lt;=analysis_period,IF(SUM($C586:AP586)&gt;0,AO277+1,0),0)</f>
        <v>0</v>
      </c>
    </row>
    <row r="278" spans="1:42" x14ac:dyDescent="0.2">
      <c r="A278" s="4">
        <f>A277+1</f>
        <v>2</v>
      </c>
      <c r="B278" s="4">
        <v>0</v>
      </c>
      <c r="C278" s="220">
        <f>IF(C$2&lt;=analysis_period,IF(SUM($C587:C587)&gt;0,B278+1,0),0)</f>
        <v>0</v>
      </c>
      <c r="D278" s="220">
        <f>IF(D$2&lt;=analysis_period,IF(SUM($C587:D587)&gt;0,C278+1,0),0)</f>
        <v>0</v>
      </c>
      <c r="E278" s="220">
        <f>IF(E$2&lt;=analysis_period,IF(SUM($C587:E587)&gt;0,D278+1,0),0)</f>
        <v>0</v>
      </c>
      <c r="F278" s="220">
        <f>IF(F$2&lt;=analysis_period,IF(SUM($C587:F587)&gt;0,E278+1,0),0)</f>
        <v>0</v>
      </c>
      <c r="G278" s="220">
        <f>IF(G$2&lt;=analysis_period,IF(SUM($C587:G587)&gt;0,F278+1,0),0)</f>
        <v>0</v>
      </c>
      <c r="H278" s="220">
        <f>IF(H$2&lt;=analysis_period,IF(SUM($C587:H587)&gt;0,G278+1,0),0)</f>
        <v>0</v>
      </c>
      <c r="I278" s="220">
        <f>IF(I$2&lt;=analysis_period,IF(SUM($C587:I587)&gt;0,H278+1,0),0)</f>
        <v>0</v>
      </c>
      <c r="J278" s="220">
        <f>IF(J$2&lt;=analysis_period,IF(SUM($C587:J587)&gt;0,I278+1,0),0)</f>
        <v>0</v>
      </c>
      <c r="K278" s="220">
        <f>IF(K$2&lt;=analysis_period,IF(SUM($C587:K587)&gt;0,J278+1,0),0)</f>
        <v>0</v>
      </c>
      <c r="L278" s="220">
        <f>IF(L$2&lt;=analysis_period,IF(SUM($C587:L587)&gt;0,K278+1,0),0)</f>
        <v>0</v>
      </c>
      <c r="M278" s="220">
        <f>IF(M$2&lt;=analysis_period,IF(SUM($C587:M587)&gt;0,L278+1,0),0)</f>
        <v>0</v>
      </c>
      <c r="N278" s="220">
        <f>IF(N$2&lt;=analysis_period,IF(SUM($C587:N587)&gt;0,M278+1,0),0)</f>
        <v>0</v>
      </c>
      <c r="O278" s="220">
        <f>IF(O$2&lt;=analysis_period,IF(SUM($C587:O587)&gt;0,N278+1,0),0)</f>
        <v>0</v>
      </c>
      <c r="P278" s="220">
        <f>IF(P$2&lt;=analysis_period,IF(SUM($C587:P587)&gt;0,O278+1,0),0)</f>
        <v>0</v>
      </c>
      <c r="Q278" s="220">
        <f>IF(Q$2&lt;=analysis_period,IF(SUM($C587:Q587)&gt;0,P278+1,0),0)</f>
        <v>0</v>
      </c>
      <c r="R278" s="220">
        <f>IF(R$2&lt;=analysis_period,IF(SUM($C587:R587)&gt;0,Q278+1,0),0)</f>
        <v>0</v>
      </c>
      <c r="S278" s="220">
        <f>IF(S$2&lt;=analysis_period,IF(SUM($C587:S587)&gt;0,R278+1,0),0)</f>
        <v>0</v>
      </c>
      <c r="T278" s="220">
        <f>IF(T$2&lt;=analysis_period,IF(SUM($C587:T587)&gt;0,S278+1,0),0)</f>
        <v>0</v>
      </c>
      <c r="U278" s="220">
        <f>IF(U$2&lt;=analysis_period,IF(SUM($C587:U587)&gt;0,T278+1,0),0)</f>
        <v>0</v>
      </c>
      <c r="V278" s="220">
        <f>IF(V$2&lt;=analysis_period,IF(SUM($C587:V587)&gt;0,U278+1,0),0)</f>
        <v>0</v>
      </c>
      <c r="W278" s="220">
        <f>IF(W$2&lt;=analysis_period,IF(SUM($C587:W587)&gt;0,V278+1,0),0)</f>
        <v>0</v>
      </c>
      <c r="X278" s="220">
        <f>IF(X$2&lt;=analysis_period,IF(SUM($C587:X587)&gt;0,W278+1,0),0)</f>
        <v>0</v>
      </c>
      <c r="Y278" s="220">
        <f>IF(Y$2&lt;=analysis_period,IF(SUM($C587:Y587)&gt;0,X278+1,0),0)</f>
        <v>0</v>
      </c>
      <c r="Z278" s="220">
        <f>IF(Z$2&lt;=analysis_period,IF(SUM($C587:Z587)&gt;0,Y278+1,0),0)</f>
        <v>0</v>
      </c>
      <c r="AA278" s="220">
        <f>IF(AA$2&lt;=analysis_period,IF(SUM($C587:AA587)&gt;0,Z278+1,0),0)</f>
        <v>0</v>
      </c>
      <c r="AB278" s="220">
        <f>IF(AB$2&lt;=analysis_period,IF(SUM($C587:AB587)&gt;0,AA278+1,0),0)</f>
        <v>0</v>
      </c>
      <c r="AC278" s="220">
        <f>IF(AC$2&lt;=analysis_period,IF(SUM($C587:AC587)&gt;0,AB278+1,0),0)</f>
        <v>0</v>
      </c>
      <c r="AD278" s="220">
        <f>IF(AD$2&lt;=analysis_period,IF(SUM($C587:AD587)&gt;0,AC278+1,0),0)</f>
        <v>0</v>
      </c>
      <c r="AE278" s="220">
        <f>IF(AE$2&lt;=analysis_period,IF(SUM($C587:AE587)&gt;0,AD278+1,0),0)</f>
        <v>0</v>
      </c>
      <c r="AF278" s="220">
        <f>IF(AF$2&lt;=analysis_period,IF(SUM($C587:AF587)&gt;0,AE278+1,0),0)</f>
        <v>0</v>
      </c>
      <c r="AG278" s="220">
        <f>IF(AG$2&lt;=analysis_period,IF(SUM($C587:AG587)&gt;0,AF278+1,0),0)</f>
        <v>0</v>
      </c>
      <c r="AH278" s="220">
        <f>IF(AH$2&lt;=analysis_period,IF(SUM($C587:AH587)&gt;0,AG278+1,0),0)</f>
        <v>0</v>
      </c>
      <c r="AI278" s="220">
        <f>IF(AI$2&lt;=analysis_period,IF(SUM($C587:AI587)&gt;0,AH278+1,0),0)</f>
        <v>0</v>
      </c>
      <c r="AJ278" s="220">
        <f>IF(AJ$2&lt;=analysis_period,IF(SUM($C587:AJ587)&gt;0,AI278+1,0),0)</f>
        <v>0</v>
      </c>
      <c r="AK278" s="220">
        <f>IF(AK$2&lt;=analysis_period,IF(SUM($C587:AK587)&gt;0,AJ278+1,0),0)</f>
        <v>0</v>
      </c>
      <c r="AL278" s="220">
        <f>IF(AL$2&lt;=analysis_period,IF(SUM($C587:AL587)&gt;0,AK278+1,0),0)</f>
        <v>0</v>
      </c>
      <c r="AM278" s="220">
        <f>IF(AM$2&lt;=analysis_period,IF(SUM($C587:AM587)&gt;0,AL278+1,0),0)</f>
        <v>0</v>
      </c>
      <c r="AN278" s="220">
        <f>IF(AN$2&lt;=analysis_period,IF(SUM($C587:AN587)&gt;0,AM278+1,0),0)</f>
        <v>0</v>
      </c>
      <c r="AO278" s="220">
        <f>IF(AO$2&lt;=analysis_period,IF(SUM($C587:AO587)&gt;0,AN278+1,0),0)</f>
        <v>0</v>
      </c>
      <c r="AP278" s="220">
        <f>IF(AP$2&lt;=analysis_period,IF(SUM($C587:AP587)&gt;0,AO278+1,0),0)</f>
        <v>0</v>
      </c>
    </row>
    <row r="279" spans="1:42" x14ac:dyDescent="0.2">
      <c r="A279" s="4">
        <f t="shared" ref="A279:A286" si="124">A278+1</f>
        <v>3</v>
      </c>
      <c r="B279" s="4">
        <v>0</v>
      </c>
      <c r="C279" s="220">
        <f>IF(C$2&lt;=analysis_period,IF(SUM($C588:C588)&gt;0,B279+1,0),0)</f>
        <v>0</v>
      </c>
      <c r="D279" s="220">
        <f>IF(D$2&lt;=analysis_period,IF(SUM($C588:D588)&gt;0,C279+1,0),0)</f>
        <v>0</v>
      </c>
      <c r="E279" s="220">
        <f>IF(E$2&lt;=analysis_period,IF(SUM($C588:E588)&gt;0,D279+1,0),0)</f>
        <v>0</v>
      </c>
      <c r="F279" s="220">
        <f>IF(F$2&lt;=analysis_period,IF(SUM($C588:F588)&gt;0,E279+1,0),0)</f>
        <v>0</v>
      </c>
      <c r="G279" s="220">
        <f>IF(G$2&lt;=analysis_period,IF(SUM($C588:G588)&gt;0,F279+1,0),0)</f>
        <v>0</v>
      </c>
      <c r="H279" s="220">
        <f>IF(H$2&lt;=analysis_period,IF(SUM($C588:H588)&gt;0,G279+1,0),0)</f>
        <v>0</v>
      </c>
      <c r="I279" s="220">
        <f>IF(I$2&lt;=analysis_period,IF(SUM($C588:I588)&gt;0,H279+1,0),0)</f>
        <v>0</v>
      </c>
      <c r="J279" s="220">
        <f>IF(J$2&lt;=analysis_period,IF(SUM($C588:J588)&gt;0,I279+1,0),0)</f>
        <v>0</v>
      </c>
      <c r="K279" s="220">
        <f>IF(K$2&lt;=analysis_period,IF(SUM($C588:K588)&gt;0,J279+1,0),0)</f>
        <v>0</v>
      </c>
      <c r="L279" s="220">
        <f>IF(L$2&lt;=analysis_period,IF(SUM($C588:L588)&gt;0,K279+1,0),0)</f>
        <v>0</v>
      </c>
      <c r="M279" s="220">
        <f>IF(M$2&lt;=analysis_period,IF(SUM($C588:M588)&gt;0,L279+1,0),0)</f>
        <v>0</v>
      </c>
      <c r="N279" s="220">
        <f>IF(N$2&lt;=analysis_period,IF(SUM($C588:N588)&gt;0,M279+1,0),0)</f>
        <v>0</v>
      </c>
      <c r="O279" s="220">
        <f>IF(O$2&lt;=analysis_period,IF(SUM($C588:O588)&gt;0,N279+1,0),0)</f>
        <v>0</v>
      </c>
      <c r="P279" s="220">
        <f>IF(P$2&lt;=analysis_period,IF(SUM($C588:P588)&gt;0,O279+1,0),0)</f>
        <v>0</v>
      </c>
      <c r="Q279" s="220">
        <f>IF(Q$2&lt;=analysis_period,IF(SUM($C588:Q588)&gt;0,P279+1,0),0)</f>
        <v>0</v>
      </c>
      <c r="R279" s="220">
        <f>IF(R$2&lt;=analysis_period,IF(SUM($C588:R588)&gt;0,Q279+1,0),0)</f>
        <v>0</v>
      </c>
      <c r="S279" s="220">
        <f>IF(S$2&lt;=analysis_period,IF(SUM($C588:S588)&gt;0,R279+1,0),0)</f>
        <v>0</v>
      </c>
      <c r="T279" s="220">
        <f>IF(T$2&lt;=analysis_period,IF(SUM($C588:T588)&gt;0,S279+1,0),0)</f>
        <v>0</v>
      </c>
      <c r="U279" s="220">
        <f>IF(U$2&lt;=analysis_period,IF(SUM($C588:U588)&gt;0,T279+1,0),0)</f>
        <v>0</v>
      </c>
      <c r="V279" s="220">
        <f>IF(V$2&lt;=analysis_period,IF(SUM($C588:V588)&gt;0,U279+1,0),0)</f>
        <v>0</v>
      </c>
      <c r="W279" s="220">
        <f>IF(W$2&lt;=analysis_period,IF(SUM($C588:W588)&gt;0,V279+1,0),0)</f>
        <v>0</v>
      </c>
      <c r="X279" s="220">
        <f>IF(X$2&lt;=analysis_period,IF(SUM($C588:X588)&gt;0,W279+1,0),0)</f>
        <v>0</v>
      </c>
      <c r="Y279" s="220">
        <f>IF(Y$2&lt;=analysis_period,IF(SUM($C588:Y588)&gt;0,X279+1,0),0)</f>
        <v>0</v>
      </c>
      <c r="Z279" s="220">
        <f>IF(Z$2&lt;=analysis_period,IF(SUM($C588:Z588)&gt;0,Y279+1,0),0)</f>
        <v>0</v>
      </c>
      <c r="AA279" s="220">
        <f>IF(AA$2&lt;=analysis_period,IF(SUM($C588:AA588)&gt;0,Z279+1,0),0)</f>
        <v>0</v>
      </c>
      <c r="AB279" s="220">
        <f>IF(AB$2&lt;=analysis_period,IF(SUM($C588:AB588)&gt;0,AA279+1,0),0)</f>
        <v>0</v>
      </c>
      <c r="AC279" s="220">
        <f>IF(AC$2&lt;=analysis_period,IF(SUM($C588:AC588)&gt;0,AB279+1,0),0)</f>
        <v>0</v>
      </c>
      <c r="AD279" s="220">
        <f>IF(AD$2&lt;=analysis_period,IF(SUM($C588:AD588)&gt;0,AC279+1,0),0)</f>
        <v>0</v>
      </c>
      <c r="AE279" s="220">
        <f>IF(AE$2&lt;=analysis_period,IF(SUM($C588:AE588)&gt;0,AD279+1,0),0)</f>
        <v>0</v>
      </c>
      <c r="AF279" s="220">
        <f>IF(AF$2&lt;=analysis_period,IF(SUM($C588:AF588)&gt;0,AE279+1,0),0)</f>
        <v>0</v>
      </c>
      <c r="AG279" s="220">
        <f>IF(AG$2&lt;=analysis_period,IF(SUM($C588:AG588)&gt;0,AF279+1,0),0)</f>
        <v>0</v>
      </c>
      <c r="AH279" s="220">
        <f>IF(AH$2&lt;=analysis_period,IF(SUM($C588:AH588)&gt;0,AG279+1,0),0)</f>
        <v>0</v>
      </c>
      <c r="AI279" s="220">
        <f>IF(AI$2&lt;=analysis_period,IF(SUM($C588:AI588)&gt;0,AH279+1,0),0)</f>
        <v>0</v>
      </c>
      <c r="AJ279" s="220">
        <f>IF(AJ$2&lt;=analysis_period,IF(SUM($C588:AJ588)&gt;0,AI279+1,0),0)</f>
        <v>0</v>
      </c>
      <c r="AK279" s="220">
        <f>IF(AK$2&lt;=analysis_period,IF(SUM($C588:AK588)&gt;0,AJ279+1,0),0)</f>
        <v>0</v>
      </c>
      <c r="AL279" s="220">
        <f>IF(AL$2&lt;=analysis_period,IF(SUM($C588:AL588)&gt;0,AK279+1,0),0)</f>
        <v>0</v>
      </c>
      <c r="AM279" s="220">
        <f>IF(AM$2&lt;=analysis_period,IF(SUM($C588:AM588)&gt;0,AL279+1,0),0)</f>
        <v>0</v>
      </c>
      <c r="AN279" s="220">
        <f>IF(AN$2&lt;=analysis_period,IF(SUM($C588:AN588)&gt;0,AM279+1,0),0)</f>
        <v>0</v>
      </c>
      <c r="AO279" s="220">
        <f>IF(AO$2&lt;=analysis_period,IF(SUM($C588:AO588)&gt;0,AN279+1,0),0)</f>
        <v>0</v>
      </c>
      <c r="AP279" s="220">
        <f>IF(AP$2&lt;=analysis_period,IF(SUM($C588:AP588)&gt;0,AO279+1,0),0)</f>
        <v>0</v>
      </c>
    </row>
    <row r="280" spans="1:42" x14ac:dyDescent="0.2">
      <c r="A280" s="4">
        <f t="shared" si="124"/>
        <v>4</v>
      </c>
      <c r="B280" s="4">
        <v>0</v>
      </c>
      <c r="C280" s="220">
        <f>IF(C$2&lt;=analysis_period,IF(SUM($C589:C589)&gt;0,B280+1,0),0)</f>
        <v>0</v>
      </c>
      <c r="D280" s="220">
        <f>IF(D$2&lt;=analysis_period,IF(SUM($C589:D589)&gt;0,C280+1,0),0)</f>
        <v>0</v>
      </c>
      <c r="E280" s="220">
        <f>IF(E$2&lt;=analysis_period,IF(SUM($C589:E589)&gt;0,D280+1,0),0)</f>
        <v>0</v>
      </c>
      <c r="F280" s="220">
        <f>IF(F$2&lt;=analysis_period,IF(SUM($C589:F589)&gt;0,E280+1,0),0)</f>
        <v>0</v>
      </c>
      <c r="G280" s="220">
        <f>IF(G$2&lt;=analysis_period,IF(SUM($C589:G589)&gt;0,F280+1,0),0)</f>
        <v>0</v>
      </c>
      <c r="H280" s="220">
        <f>IF(H$2&lt;=analysis_period,IF(SUM($C589:H589)&gt;0,G280+1,0),0)</f>
        <v>0</v>
      </c>
      <c r="I280" s="220">
        <f>IF(I$2&lt;=analysis_period,IF(SUM($C589:I589)&gt;0,H280+1,0),0)</f>
        <v>0</v>
      </c>
      <c r="J280" s="220">
        <f>IF(J$2&lt;=analysis_period,IF(SUM($C589:J589)&gt;0,I280+1,0),0)</f>
        <v>0</v>
      </c>
      <c r="K280" s="220">
        <f>IF(K$2&lt;=analysis_period,IF(SUM($C589:K589)&gt;0,J280+1,0),0)</f>
        <v>0</v>
      </c>
      <c r="L280" s="220">
        <f>IF(L$2&lt;=analysis_period,IF(SUM($C589:L589)&gt;0,K280+1,0),0)</f>
        <v>0</v>
      </c>
      <c r="M280" s="220">
        <f>IF(M$2&lt;=analysis_period,IF(SUM($C589:M589)&gt;0,L280+1,0),0)</f>
        <v>0</v>
      </c>
      <c r="N280" s="220">
        <f>IF(N$2&lt;=analysis_period,IF(SUM($C589:N589)&gt;0,M280+1,0),0)</f>
        <v>0</v>
      </c>
      <c r="O280" s="220">
        <f>IF(O$2&lt;=analysis_period,IF(SUM($C589:O589)&gt;0,N280+1,0),0)</f>
        <v>0</v>
      </c>
      <c r="P280" s="220">
        <f>IF(P$2&lt;=analysis_period,IF(SUM($C589:P589)&gt;0,O280+1,0),0)</f>
        <v>0</v>
      </c>
      <c r="Q280" s="220">
        <f>IF(Q$2&lt;=analysis_period,IF(SUM($C589:Q589)&gt;0,P280+1,0),0)</f>
        <v>0</v>
      </c>
      <c r="R280" s="220">
        <f>IF(R$2&lt;=analysis_period,IF(SUM($C589:R589)&gt;0,Q280+1,0),0)</f>
        <v>0</v>
      </c>
      <c r="S280" s="220">
        <f>IF(S$2&lt;=analysis_period,IF(SUM($C589:S589)&gt;0,R280+1,0),0)</f>
        <v>0</v>
      </c>
      <c r="T280" s="220">
        <f>IF(T$2&lt;=analysis_period,IF(SUM($C589:T589)&gt;0,S280+1,0),0)</f>
        <v>0</v>
      </c>
      <c r="U280" s="220">
        <f>IF(U$2&lt;=analysis_period,IF(SUM($C589:U589)&gt;0,T280+1,0),0)</f>
        <v>0</v>
      </c>
      <c r="V280" s="220">
        <f>IF(V$2&lt;=analysis_period,IF(SUM($C589:V589)&gt;0,U280+1,0),0)</f>
        <v>0</v>
      </c>
      <c r="W280" s="220">
        <f>IF(W$2&lt;=analysis_period,IF(SUM($C589:W589)&gt;0,V280+1,0),0)</f>
        <v>0</v>
      </c>
      <c r="X280" s="220">
        <f>IF(X$2&lt;=analysis_period,IF(SUM($C589:X589)&gt;0,W280+1,0),0)</f>
        <v>0</v>
      </c>
      <c r="Y280" s="220">
        <f>IF(Y$2&lt;=analysis_period,IF(SUM($C589:Y589)&gt;0,X280+1,0),0)</f>
        <v>0</v>
      </c>
      <c r="Z280" s="220">
        <f>IF(Z$2&lt;=analysis_period,IF(SUM($C589:Z589)&gt;0,Y280+1,0),0)</f>
        <v>0</v>
      </c>
      <c r="AA280" s="220">
        <f>IF(AA$2&lt;=analysis_period,IF(SUM($C589:AA589)&gt;0,Z280+1,0),0)</f>
        <v>0</v>
      </c>
      <c r="AB280" s="220">
        <f>IF(AB$2&lt;=analysis_period,IF(SUM($C589:AB589)&gt;0,AA280+1,0),0)</f>
        <v>0</v>
      </c>
      <c r="AC280" s="220">
        <f>IF(AC$2&lt;=analysis_period,IF(SUM($C589:AC589)&gt;0,AB280+1,0),0)</f>
        <v>0</v>
      </c>
      <c r="AD280" s="220">
        <f>IF(AD$2&lt;=analysis_period,IF(SUM($C589:AD589)&gt;0,AC280+1,0),0)</f>
        <v>0</v>
      </c>
      <c r="AE280" s="220">
        <f>IF(AE$2&lt;=analysis_period,IF(SUM($C589:AE589)&gt;0,AD280+1,0),0)</f>
        <v>0</v>
      </c>
      <c r="AF280" s="220">
        <f>IF(AF$2&lt;=analysis_period,IF(SUM($C589:AF589)&gt;0,AE280+1,0),0)</f>
        <v>0</v>
      </c>
      <c r="AG280" s="220">
        <f>IF(AG$2&lt;=analysis_period,IF(SUM($C589:AG589)&gt;0,AF280+1,0),0)</f>
        <v>0</v>
      </c>
      <c r="AH280" s="220">
        <f>IF(AH$2&lt;=analysis_period,IF(SUM($C589:AH589)&gt;0,AG280+1,0),0)</f>
        <v>0</v>
      </c>
      <c r="AI280" s="220">
        <f>IF(AI$2&lt;=analysis_period,IF(SUM($C589:AI589)&gt;0,AH280+1,0),0)</f>
        <v>0</v>
      </c>
      <c r="AJ280" s="220">
        <f>IF(AJ$2&lt;=analysis_period,IF(SUM($C589:AJ589)&gt;0,AI280+1,0),0)</f>
        <v>0</v>
      </c>
      <c r="AK280" s="220">
        <f>IF(AK$2&lt;=analysis_period,IF(SUM($C589:AK589)&gt;0,AJ280+1,0),0)</f>
        <v>0</v>
      </c>
      <c r="AL280" s="220">
        <f>IF(AL$2&lt;=analysis_period,IF(SUM($C589:AL589)&gt;0,AK280+1,0),0)</f>
        <v>0</v>
      </c>
      <c r="AM280" s="220">
        <f>IF(AM$2&lt;=analysis_period,IF(SUM($C589:AM589)&gt;0,AL280+1,0),0)</f>
        <v>0</v>
      </c>
      <c r="AN280" s="220">
        <f>IF(AN$2&lt;=analysis_period,IF(SUM($C589:AN589)&gt;0,AM280+1,0),0)</f>
        <v>0</v>
      </c>
      <c r="AO280" s="220">
        <f>IF(AO$2&lt;=analysis_period,IF(SUM($C589:AO589)&gt;0,AN280+1,0),0)</f>
        <v>0</v>
      </c>
      <c r="AP280" s="220">
        <f>IF(AP$2&lt;=analysis_period,IF(SUM($C589:AP589)&gt;0,AO280+1,0),0)</f>
        <v>0</v>
      </c>
    </row>
    <row r="281" spans="1:42" x14ac:dyDescent="0.2">
      <c r="A281" s="4">
        <f t="shared" si="124"/>
        <v>5</v>
      </c>
      <c r="B281" s="4">
        <v>0</v>
      </c>
      <c r="C281" s="220">
        <f>IF(C$2&lt;=analysis_period,IF(SUM($C590:C590)&gt;0,B281+1,0),0)</f>
        <v>0</v>
      </c>
      <c r="D281" s="220">
        <f>IF(D$2&lt;=analysis_period,IF(SUM($C590:D590)&gt;0,C281+1,0),0)</f>
        <v>0</v>
      </c>
      <c r="E281" s="220">
        <f>IF(E$2&lt;=analysis_period,IF(SUM($C590:E590)&gt;0,D281+1,0),0)</f>
        <v>0</v>
      </c>
      <c r="F281" s="220">
        <f>IF(F$2&lt;=analysis_period,IF(SUM($C590:F590)&gt;0,E281+1,0),0)</f>
        <v>0</v>
      </c>
      <c r="G281" s="220">
        <f>IF(G$2&lt;=analysis_period,IF(SUM($C590:G590)&gt;0,F281+1,0),0)</f>
        <v>0</v>
      </c>
      <c r="H281" s="220">
        <f>IF(H$2&lt;=analysis_period,IF(SUM($C590:H590)&gt;0,G281+1,0),0)</f>
        <v>0</v>
      </c>
      <c r="I281" s="220">
        <f>IF(I$2&lt;=analysis_period,IF(SUM($C590:I590)&gt;0,H281+1,0),0)</f>
        <v>0</v>
      </c>
      <c r="J281" s="220">
        <f>IF(J$2&lt;=analysis_period,IF(SUM($C590:J590)&gt;0,I281+1,0),0)</f>
        <v>0</v>
      </c>
      <c r="K281" s="220">
        <f>IF(K$2&lt;=analysis_period,IF(SUM($C590:K590)&gt;0,J281+1,0),0)</f>
        <v>0</v>
      </c>
      <c r="L281" s="220">
        <f>IF(L$2&lt;=analysis_period,IF(SUM($C590:L590)&gt;0,K281+1,0),0)</f>
        <v>0</v>
      </c>
      <c r="M281" s="220">
        <f>IF(M$2&lt;=analysis_period,IF(SUM($C590:M590)&gt;0,L281+1,0),0)</f>
        <v>0</v>
      </c>
      <c r="N281" s="220">
        <f>IF(N$2&lt;=analysis_period,IF(SUM($C590:N590)&gt;0,M281+1,0),0)</f>
        <v>0</v>
      </c>
      <c r="O281" s="220">
        <f>IF(O$2&lt;=analysis_period,IF(SUM($C590:O590)&gt;0,N281+1,0),0)</f>
        <v>0</v>
      </c>
      <c r="P281" s="220">
        <f>IF(P$2&lt;=analysis_period,IF(SUM($C590:P590)&gt;0,O281+1,0),0)</f>
        <v>0</v>
      </c>
      <c r="Q281" s="220">
        <f>IF(Q$2&lt;=analysis_period,IF(SUM($C590:Q590)&gt;0,P281+1,0),0)</f>
        <v>0</v>
      </c>
      <c r="R281" s="220">
        <f>IF(R$2&lt;=analysis_period,IF(SUM($C590:R590)&gt;0,Q281+1,0),0)</f>
        <v>0</v>
      </c>
      <c r="S281" s="220">
        <f>IF(S$2&lt;=analysis_period,IF(SUM($C590:S590)&gt;0,R281+1,0),0)</f>
        <v>0</v>
      </c>
      <c r="T281" s="220">
        <f>IF(T$2&lt;=analysis_period,IF(SUM($C590:T590)&gt;0,S281+1,0),0)</f>
        <v>0</v>
      </c>
      <c r="U281" s="220">
        <f>IF(U$2&lt;=analysis_period,IF(SUM($C590:U590)&gt;0,T281+1,0),0)</f>
        <v>0</v>
      </c>
      <c r="V281" s="220">
        <f>IF(V$2&lt;=analysis_period,IF(SUM($C590:V590)&gt;0,U281+1,0),0)</f>
        <v>0</v>
      </c>
      <c r="W281" s="220">
        <f>IF(W$2&lt;=analysis_period,IF(SUM($C590:W590)&gt;0,V281+1,0),0)</f>
        <v>0</v>
      </c>
      <c r="X281" s="220">
        <f>IF(X$2&lt;=analysis_period,IF(SUM($C590:X590)&gt;0,W281+1,0),0)</f>
        <v>0</v>
      </c>
      <c r="Y281" s="220">
        <f>IF(Y$2&lt;=analysis_period,IF(SUM($C590:Y590)&gt;0,X281+1,0),0)</f>
        <v>0</v>
      </c>
      <c r="Z281" s="220">
        <f>IF(Z$2&lt;=analysis_period,IF(SUM($C590:Z590)&gt;0,Y281+1,0),0)</f>
        <v>0</v>
      </c>
      <c r="AA281" s="220">
        <f>IF(AA$2&lt;=analysis_period,IF(SUM($C590:AA590)&gt;0,Z281+1,0),0)</f>
        <v>0</v>
      </c>
      <c r="AB281" s="220">
        <f>IF(AB$2&lt;=analysis_period,IF(SUM($C590:AB590)&gt;0,AA281+1,0),0)</f>
        <v>0</v>
      </c>
      <c r="AC281" s="220">
        <f>IF(AC$2&lt;=analysis_period,IF(SUM($C590:AC590)&gt;0,AB281+1,0),0)</f>
        <v>0</v>
      </c>
      <c r="AD281" s="220">
        <f>IF(AD$2&lt;=analysis_period,IF(SUM($C590:AD590)&gt;0,AC281+1,0),0)</f>
        <v>0</v>
      </c>
      <c r="AE281" s="220">
        <f>IF(AE$2&lt;=analysis_period,IF(SUM($C590:AE590)&gt;0,AD281+1,0),0)</f>
        <v>0</v>
      </c>
      <c r="AF281" s="220">
        <f>IF(AF$2&lt;=analysis_period,IF(SUM($C590:AF590)&gt;0,AE281+1,0),0)</f>
        <v>0</v>
      </c>
      <c r="AG281" s="220">
        <f>IF(AG$2&lt;=analysis_period,IF(SUM($C590:AG590)&gt;0,AF281+1,0),0)</f>
        <v>0</v>
      </c>
      <c r="AH281" s="220">
        <f>IF(AH$2&lt;=analysis_period,IF(SUM($C590:AH590)&gt;0,AG281+1,0),0)</f>
        <v>0</v>
      </c>
      <c r="AI281" s="220">
        <f>IF(AI$2&lt;=analysis_period,IF(SUM($C590:AI590)&gt;0,AH281+1,0),0)</f>
        <v>0</v>
      </c>
      <c r="AJ281" s="220">
        <f>IF(AJ$2&lt;=analysis_period,IF(SUM($C590:AJ590)&gt;0,AI281+1,0),0)</f>
        <v>0</v>
      </c>
      <c r="AK281" s="220">
        <f>IF(AK$2&lt;=analysis_period,IF(SUM($C590:AK590)&gt;0,AJ281+1,0),0)</f>
        <v>0</v>
      </c>
      <c r="AL281" s="220">
        <f>IF(AL$2&lt;=analysis_period,IF(SUM($C590:AL590)&gt;0,AK281+1,0),0)</f>
        <v>0</v>
      </c>
      <c r="AM281" s="220">
        <f>IF(AM$2&lt;=analysis_period,IF(SUM($C590:AM590)&gt;0,AL281+1,0),0)</f>
        <v>0</v>
      </c>
      <c r="AN281" s="220">
        <f>IF(AN$2&lt;=analysis_period,IF(SUM($C590:AN590)&gt;0,AM281+1,0),0)</f>
        <v>0</v>
      </c>
      <c r="AO281" s="220">
        <f>IF(AO$2&lt;=analysis_period,IF(SUM($C590:AO590)&gt;0,AN281+1,0),0)</f>
        <v>0</v>
      </c>
      <c r="AP281" s="220">
        <f>IF(AP$2&lt;=analysis_period,IF(SUM($C590:AP590)&gt;0,AO281+1,0),0)</f>
        <v>0</v>
      </c>
    </row>
    <row r="282" spans="1:42" x14ac:dyDescent="0.2">
      <c r="A282" s="4">
        <f t="shared" si="124"/>
        <v>6</v>
      </c>
      <c r="B282" s="4">
        <v>0</v>
      </c>
      <c r="C282" s="220">
        <f>IF(C$2&lt;=analysis_period,IF(SUM($C591:C591)&gt;0,B282+1,0),0)</f>
        <v>0</v>
      </c>
      <c r="D282" s="220">
        <f>IF(D$2&lt;=analysis_period,IF(SUM($C591:D591)&gt;0,C282+1,0),0)</f>
        <v>0</v>
      </c>
      <c r="E282" s="220">
        <f>IF(E$2&lt;=analysis_period,IF(SUM($C591:E591)&gt;0,D282+1,0),0)</f>
        <v>0</v>
      </c>
      <c r="F282" s="220">
        <f>IF(F$2&lt;=analysis_period,IF(SUM($C591:F591)&gt;0,E282+1,0),0)</f>
        <v>0</v>
      </c>
      <c r="G282" s="220">
        <f>IF(G$2&lt;=analysis_period,IF(SUM($C591:G591)&gt;0,F282+1,0),0)</f>
        <v>0</v>
      </c>
      <c r="H282" s="220">
        <f>IF(H$2&lt;=analysis_period,IF(SUM($C591:H591)&gt;0,G282+1,0),0)</f>
        <v>0</v>
      </c>
      <c r="I282" s="220">
        <f>IF(I$2&lt;=analysis_period,IF(SUM($C591:I591)&gt;0,H282+1,0),0)</f>
        <v>0</v>
      </c>
      <c r="J282" s="220">
        <f>IF(J$2&lt;=analysis_period,IF(SUM($C591:J591)&gt;0,I282+1,0),0)</f>
        <v>0</v>
      </c>
      <c r="K282" s="220">
        <f>IF(K$2&lt;=analysis_period,IF(SUM($C591:K591)&gt;0,J282+1,0),0)</f>
        <v>0</v>
      </c>
      <c r="L282" s="220">
        <f>IF(L$2&lt;=analysis_period,IF(SUM($C591:L591)&gt;0,K282+1,0),0)</f>
        <v>0</v>
      </c>
      <c r="M282" s="220">
        <f>IF(M$2&lt;=analysis_period,IF(SUM($C591:M591)&gt;0,L282+1,0),0)</f>
        <v>0</v>
      </c>
      <c r="N282" s="220">
        <f>IF(N$2&lt;=analysis_period,IF(SUM($C591:N591)&gt;0,M282+1,0),0)</f>
        <v>0</v>
      </c>
      <c r="O282" s="220">
        <f>IF(O$2&lt;=analysis_period,IF(SUM($C591:O591)&gt;0,N282+1,0),0)</f>
        <v>0</v>
      </c>
      <c r="P282" s="220">
        <f>IF(P$2&lt;=analysis_period,IF(SUM($C591:P591)&gt;0,O282+1,0),0)</f>
        <v>0</v>
      </c>
      <c r="Q282" s="220">
        <f>IF(Q$2&lt;=analysis_period,IF(SUM($C591:Q591)&gt;0,P282+1,0),0)</f>
        <v>0</v>
      </c>
      <c r="R282" s="220">
        <f>IF(R$2&lt;=analysis_period,IF(SUM($C591:R591)&gt;0,Q282+1,0),0)</f>
        <v>0</v>
      </c>
      <c r="S282" s="220">
        <f>IF(S$2&lt;=analysis_period,IF(SUM($C591:S591)&gt;0,R282+1,0),0)</f>
        <v>0</v>
      </c>
      <c r="T282" s="220">
        <f>IF(T$2&lt;=analysis_period,IF(SUM($C591:T591)&gt;0,S282+1,0),0)</f>
        <v>0</v>
      </c>
      <c r="U282" s="220">
        <f>IF(U$2&lt;=analysis_period,IF(SUM($C591:U591)&gt;0,T282+1,0),0)</f>
        <v>0</v>
      </c>
      <c r="V282" s="220">
        <f>IF(V$2&lt;=analysis_period,IF(SUM($C591:V591)&gt;0,U282+1,0),0)</f>
        <v>0</v>
      </c>
      <c r="W282" s="220">
        <f>IF(W$2&lt;=analysis_period,IF(SUM($C591:W591)&gt;0,V282+1,0),0)</f>
        <v>0</v>
      </c>
      <c r="X282" s="220">
        <f>IF(X$2&lt;=analysis_period,IF(SUM($C591:X591)&gt;0,W282+1,0),0)</f>
        <v>0</v>
      </c>
      <c r="Y282" s="220">
        <f>IF(Y$2&lt;=analysis_period,IF(SUM($C591:Y591)&gt;0,X282+1,0),0)</f>
        <v>0</v>
      </c>
      <c r="Z282" s="220">
        <f>IF(Z$2&lt;=analysis_period,IF(SUM($C591:Z591)&gt;0,Y282+1,0),0)</f>
        <v>0</v>
      </c>
      <c r="AA282" s="220">
        <f>IF(AA$2&lt;=analysis_period,IF(SUM($C591:AA591)&gt;0,Z282+1,0),0)</f>
        <v>0</v>
      </c>
      <c r="AB282" s="220">
        <f>IF(AB$2&lt;=analysis_period,IF(SUM($C591:AB591)&gt;0,AA282+1,0),0)</f>
        <v>0</v>
      </c>
      <c r="AC282" s="220">
        <f>IF(AC$2&lt;=analysis_period,IF(SUM($C591:AC591)&gt;0,AB282+1,0),0)</f>
        <v>0</v>
      </c>
      <c r="AD282" s="220">
        <f>IF(AD$2&lt;=analysis_period,IF(SUM($C591:AD591)&gt;0,AC282+1,0),0)</f>
        <v>0</v>
      </c>
      <c r="AE282" s="220">
        <f>IF(AE$2&lt;=analysis_period,IF(SUM($C591:AE591)&gt;0,AD282+1,0),0)</f>
        <v>0</v>
      </c>
      <c r="AF282" s="220">
        <f>IF(AF$2&lt;=analysis_period,IF(SUM($C591:AF591)&gt;0,AE282+1,0),0)</f>
        <v>0</v>
      </c>
      <c r="AG282" s="220">
        <f>IF(AG$2&lt;=analysis_period,IF(SUM($C591:AG591)&gt;0,AF282+1,0),0)</f>
        <v>0</v>
      </c>
      <c r="AH282" s="220">
        <f>IF(AH$2&lt;=analysis_period,IF(SUM($C591:AH591)&gt;0,AG282+1,0),0)</f>
        <v>0</v>
      </c>
      <c r="AI282" s="220">
        <f>IF(AI$2&lt;=analysis_period,IF(SUM($C591:AI591)&gt;0,AH282+1,0),0)</f>
        <v>0</v>
      </c>
      <c r="AJ282" s="220">
        <f>IF(AJ$2&lt;=analysis_period,IF(SUM($C591:AJ591)&gt;0,AI282+1,0),0)</f>
        <v>0</v>
      </c>
      <c r="AK282" s="220">
        <f>IF(AK$2&lt;=analysis_period,IF(SUM($C591:AK591)&gt;0,AJ282+1,0),0)</f>
        <v>0</v>
      </c>
      <c r="AL282" s="220">
        <f>IF(AL$2&lt;=analysis_period,IF(SUM($C591:AL591)&gt;0,AK282+1,0),0)</f>
        <v>0</v>
      </c>
      <c r="AM282" s="220">
        <f>IF(AM$2&lt;=analysis_period,IF(SUM($C591:AM591)&gt;0,AL282+1,0),0)</f>
        <v>0</v>
      </c>
      <c r="AN282" s="220">
        <f>IF(AN$2&lt;=analysis_period,IF(SUM($C591:AN591)&gt;0,AM282+1,0),0)</f>
        <v>0</v>
      </c>
      <c r="AO282" s="220">
        <f>IF(AO$2&lt;=analysis_period,IF(SUM($C591:AO591)&gt;0,AN282+1,0),0)</f>
        <v>0</v>
      </c>
      <c r="AP282" s="220">
        <f>IF(AP$2&lt;=analysis_period,IF(SUM($C591:AP591)&gt;0,AO282+1,0),0)</f>
        <v>0</v>
      </c>
    </row>
    <row r="283" spans="1:42" x14ac:dyDescent="0.2">
      <c r="A283" s="4">
        <f t="shared" si="124"/>
        <v>7</v>
      </c>
      <c r="B283" s="4">
        <v>0</v>
      </c>
      <c r="C283" s="220">
        <f>IF(C$2&lt;=analysis_period,IF(SUM($C592:C592)&gt;0,B283+1,0),0)</f>
        <v>0</v>
      </c>
      <c r="D283" s="220">
        <f>IF(D$2&lt;=analysis_period,IF(SUM($C592:D592)&gt;0,C283+1,0),0)</f>
        <v>0</v>
      </c>
      <c r="E283" s="220">
        <f>IF(E$2&lt;=analysis_period,IF(SUM($C592:E592)&gt;0,D283+1,0),0)</f>
        <v>0</v>
      </c>
      <c r="F283" s="220">
        <f>IF(F$2&lt;=analysis_period,IF(SUM($C592:F592)&gt;0,E283+1,0),0)</f>
        <v>0</v>
      </c>
      <c r="G283" s="220">
        <f>IF(G$2&lt;=analysis_period,IF(SUM($C592:G592)&gt;0,F283+1,0),0)</f>
        <v>0</v>
      </c>
      <c r="H283" s="220">
        <f>IF(H$2&lt;=analysis_period,IF(SUM($C592:H592)&gt;0,G283+1,0),0)</f>
        <v>0</v>
      </c>
      <c r="I283" s="220">
        <f>IF(I$2&lt;=analysis_period,IF(SUM($C592:I592)&gt;0,H283+1,0),0)</f>
        <v>0</v>
      </c>
      <c r="J283" s="220">
        <f>IF(J$2&lt;=analysis_period,IF(SUM($C592:J592)&gt;0,I283+1,0),0)</f>
        <v>0</v>
      </c>
      <c r="K283" s="220">
        <f>IF(K$2&lt;=analysis_period,IF(SUM($C592:K592)&gt;0,J283+1,0),0)</f>
        <v>0</v>
      </c>
      <c r="L283" s="220">
        <f>IF(L$2&lt;=analysis_period,IF(SUM($C592:L592)&gt;0,K283+1,0),0)</f>
        <v>0</v>
      </c>
      <c r="M283" s="220">
        <f>IF(M$2&lt;=analysis_period,IF(SUM($C592:M592)&gt;0,L283+1,0),0)</f>
        <v>0</v>
      </c>
      <c r="N283" s="220">
        <f>IF(N$2&lt;=analysis_period,IF(SUM($C592:N592)&gt;0,M283+1,0),0)</f>
        <v>0</v>
      </c>
      <c r="O283" s="220">
        <f>IF(O$2&lt;=analysis_period,IF(SUM($C592:O592)&gt;0,N283+1,0),0)</f>
        <v>0</v>
      </c>
      <c r="P283" s="220">
        <f>IF(P$2&lt;=analysis_period,IF(SUM($C592:P592)&gt;0,O283+1,0),0)</f>
        <v>0</v>
      </c>
      <c r="Q283" s="220">
        <f>IF(Q$2&lt;=analysis_period,IF(SUM($C592:Q592)&gt;0,P283+1,0),0)</f>
        <v>0</v>
      </c>
      <c r="R283" s="220">
        <f>IF(R$2&lt;=analysis_period,IF(SUM($C592:R592)&gt;0,Q283+1,0),0)</f>
        <v>0</v>
      </c>
      <c r="S283" s="220">
        <f>IF(S$2&lt;=analysis_period,IF(SUM($C592:S592)&gt;0,R283+1,0),0)</f>
        <v>0</v>
      </c>
      <c r="T283" s="220">
        <f>IF(T$2&lt;=analysis_period,IF(SUM($C592:T592)&gt;0,S283+1,0),0)</f>
        <v>0</v>
      </c>
      <c r="U283" s="220">
        <f>IF(U$2&lt;=analysis_period,IF(SUM($C592:U592)&gt;0,T283+1,0),0)</f>
        <v>0</v>
      </c>
      <c r="V283" s="220">
        <f>IF(V$2&lt;=analysis_period,IF(SUM($C592:V592)&gt;0,U283+1,0),0)</f>
        <v>0</v>
      </c>
      <c r="W283" s="220">
        <f>IF(W$2&lt;=analysis_period,IF(SUM($C592:W592)&gt;0,V283+1,0),0)</f>
        <v>0</v>
      </c>
      <c r="X283" s="220">
        <f>IF(X$2&lt;=analysis_period,IF(SUM($C592:X592)&gt;0,W283+1,0),0)</f>
        <v>0</v>
      </c>
      <c r="Y283" s="220">
        <f>IF(Y$2&lt;=analysis_period,IF(SUM($C592:Y592)&gt;0,X283+1,0),0)</f>
        <v>0</v>
      </c>
      <c r="Z283" s="220">
        <f>IF(Z$2&lt;=analysis_period,IF(SUM($C592:Z592)&gt;0,Y283+1,0),0)</f>
        <v>0</v>
      </c>
      <c r="AA283" s="220">
        <f>IF(AA$2&lt;=analysis_period,IF(SUM($C592:AA592)&gt;0,Z283+1,0),0)</f>
        <v>0</v>
      </c>
      <c r="AB283" s="220">
        <f>IF(AB$2&lt;=analysis_period,IF(SUM($C592:AB592)&gt;0,AA283+1,0),0)</f>
        <v>0</v>
      </c>
      <c r="AC283" s="220">
        <f>IF(AC$2&lt;=analysis_period,IF(SUM($C592:AC592)&gt;0,AB283+1,0),0)</f>
        <v>0</v>
      </c>
      <c r="AD283" s="220">
        <f>IF(AD$2&lt;=analysis_period,IF(SUM($C592:AD592)&gt;0,AC283+1,0),0)</f>
        <v>0</v>
      </c>
      <c r="AE283" s="220">
        <f>IF(AE$2&lt;=analysis_period,IF(SUM($C592:AE592)&gt;0,AD283+1,0),0)</f>
        <v>0</v>
      </c>
      <c r="AF283" s="220">
        <f>IF(AF$2&lt;=analysis_period,IF(SUM($C592:AF592)&gt;0,AE283+1,0),0)</f>
        <v>0</v>
      </c>
      <c r="AG283" s="220">
        <f>IF(AG$2&lt;=analysis_period,IF(SUM($C592:AG592)&gt;0,AF283+1,0),0)</f>
        <v>0</v>
      </c>
      <c r="AH283" s="220">
        <f>IF(AH$2&lt;=analysis_period,IF(SUM($C592:AH592)&gt;0,AG283+1,0),0)</f>
        <v>0</v>
      </c>
      <c r="AI283" s="220">
        <f>IF(AI$2&lt;=analysis_period,IF(SUM($C592:AI592)&gt;0,AH283+1,0),0)</f>
        <v>0</v>
      </c>
      <c r="AJ283" s="220">
        <f>IF(AJ$2&lt;=analysis_period,IF(SUM($C592:AJ592)&gt;0,AI283+1,0),0)</f>
        <v>0</v>
      </c>
      <c r="AK283" s="220">
        <f>IF(AK$2&lt;=analysis_period,IF(SUM($C592:AK592)&gt;0,AJ283+1,0),0)</f>
        <v>0</v>
      </c>
      <c r="AL283" s="220">
        <f>IF(AL$2&lt;=analysis_period,IF(SUM($C592:AL592)&gt;0,AK283+1,0),0)</f>
        <v>0</v>
      </c>
      <c r="AM283" s="220">
        <f>IF(AM$2&lt;=analysis_period,IF(SUM($C592:AM592)&gt;0,AL283+1,0),0)</f>
        <v>0</v>
      </c>
      <c r="AN283" s="220">
        <f>IF(AN$2&lt;=analysis_period,IF(SUM($C592:AN592)&gt;0,AM283+1,0),0)</f>
        <v>0</v>
      </c>
      <c r="AO283" s="220">
        <f>IF(AO$2&lt;=analysis_period,IF(SUM($C592:AO592)&gt;0,AN283+1,0),0)</f>
        <v>0</v>
      </c>
      <c r="AP283" s="220">
        <f>IF(AP$2&lt;=analysis_period,IF(SUM($C592:AP592)&gt;0,AO283+1,0),0)</f>
        <v>0</v>
      </c>
    </row>
    <row r="284" spans="1:42" x14ac:dyDescent="0.2">
      <c r="A284" s="4">
        <f t="shared" si="124"/>
        <v>8</v>
      </c>
      <c r="B284" s="4">
        <v>0</v>
      </c>
      <c r="C284" s="220">
        <f>IF(C$2&lt;=analysis_period,IF(SUM($C593:C593)&gt;0,B284+1,0),0)</f>
        <v>0</v>
      </c>
      <c r="D284" s="220">
        <f>IF(D$2&lt;=analysis_period,IF(SUM($C593:D593)&gt;0,C284+1,0),0)</f>
        <v>0</v>
      </c>
      <c r="E284" s="220">
        <f>IF(E$2&lt;=analysis_period,IF(SUM($C593:E593)&gt;0,D284+1,0),0)</f>
        <v>0</v>
      </c>
      <c r="F284" s="220">
        <f>IF(F$2&lt;=analysis_period,IF(SUM($C593:F593)&gt;0,E284+1,0),0)</f>
        <v>0</v>
      </c>
      <c r="G284" s="220">
        <f>IF(G$2&lt;=analysis_period,IF(SUM($C593:G593)&gt;0,F284+1,0),0)</f>
        <v>0</v>
      </c>
      <c r="H284" s="220">
        <f>IF(H$2&lt;=analysis_period,IF(SUM($C593:H593)&gt;0,G284+1,0),0)</f>
        <v>0</v>
      </c>
      <c r="I284" s="220">
        <f>IF(I$2&lt;=analysis_period,IF(SUM($C593:I593)&gt;0,H284+1,0),0)</f>
        <v>0</v>
      </c>
      <c r="J284" s="220">
        <f>IF(J$2&lt;=analysis_period,IF(SUM($C593:J593)&gt;0,I284+1,0),0)</f>
        <v>0</v>
      </c>
      <c r="K284" s="220">
        <f>IF(K$2&lt;=analysis_period,IF(SUM($C593:K593)&gt;0,J284+1,0),0)</f>
        <v>0</v>
      </c>
      <c r="L284" s="220">
        <f>IF(L$2&lt;=analysis_period,IF(SUM($C593:L593)&gt;0,K284+1,0),0)</f>
        <v>0</v>
      </c>
      <c r="M284" s="220">
        <f>IF(M$2&lt;=analysis_period,IF(SUM($C593:M593)&gt;0,L284+1,0),0)</f>
        <v>0</v>
      </c>
      <c r="N284" s="220">
        <f>IF(N$2&lt;=analysis_period,IF(SUM($C593:N593)&gt;0,M284+1,0),0)</f>
        <v>0</v>
      </c>
      <c r="O284" s="220">
        <f>IF(O$2&lt;=analysis_period,IF(SUM($C593:O593)&gt;0,N284+1,0),0)</f>
        <v>0</v>
      </c>
      <c r="P284" s="220">
        <f>IF(P$2&lt;=analysis_period,IF(SUM($C593:P593)&gt;0,O284+1,0),0)</f>
        <v>0</v>
      </c>
      <c r="Q284" s="220">
        <f>IF(Q$2&lt;=analysis_period,IF(SUM($C593:Q593)&gt;0,P284+1,0),0)</f>
        <v>0</v>
      </c>
      <c r="R284" s="220">
        <f>IF(R$2&lt;=analysis_period,IF(SUM($C593:R593)&gt;0,Q284+1,0),0)</f>
        <v>0</v>
      </c>
      <c r="S284" s="220">
        <f>IF(S$2&lt;=analysis_period,IF(SUM($C593:S593)&gt;0,R284+1,0),0)</f>
        <v>0</v>
      </c>
      <c r="T284" s="220">
        <f>IF(T$2&lt;=analysis_period,IF(SUM($C593:T593)&gt;0,S284+1,0),0)</f>
        <v>0</v>
      </c>
      <c r="U284" s="220">
        <f>IF(U$2&lt;=analysis_period,IF(SUM($C593:U593)&gt;0,T284+1,0),0)</f>
        <v>0</v>
      </c>
      <c r="V284" s="220">
        <f>IF(V$2&lt;=analysis_period,IF(SUM($C593:V593)&gt;0,U284+1,0),0)</f>
        <v>0</v>
      </c>
      <c r="W284" s="220">
        <f>IF(W$2&lt;=analysis_period,IF(SUM($C593:W593)&gt;0,V284+1,0),0)</f>
        <v>0</v>
      </c>
      <c r="X284" s="220">
        <f>IF(X$2&lt;=analysis_period,IF(SUM($C593:X593)&gt;0,W284+1,0),0)</f>
        <v>0</v>
      </c>
      <c r="Y284" s="220">
        <f>IF(Y$2&lt;=analysis_period,IF(SUM($C593:Y593)&gt;0,X284+1,0),0)</f>
        <v>0</v>
      </c>
      <c r="Z284" s="220">
        <f>IF(Z$2&lt;=analysis_period,IF(SUM($C593:Z593)&gt;0,Y284+1,0),0)</f>
        <v>0</v>
      </c>
      <c r="AA284" s="220">
        <f>IF(AA$2&lt;=analysis_period,IF(SUM($C593:AA593)&gt;0,Z284+1,0),0)</f>
        <v>0</v>
      </c>
      <c r="AB284" s="220">
        <f>IF(AB$2&lt;=analysis_period,IF(SUM($C593:AB593)&gt;0,AA284+1,0),0)</f>
        <v>0</v>
      </c>
      <c r="AC284" s="220">
        <f>IF(AC$2&lt;=analysis_period,IF(SUM($C593:AC593)&gt;0,AB284+1,0),0)</f>
        <v>0</v>
      </c>
      <c r="AD284" s="220">
        <f>IF(AD$2&lt;=analysis_period,IF(SUM($C593:AD593)&gt;0,AC284+1,0),0)</f>
        <v>0</v>
      </c>
      <c r="AE284" s="220">
        <f>IF(AE$2&lt;=analysis_period,IF(SUM($C593:AE593)&gt;0,AD284+1,0),0)</f>
        <v>0</v>
      </c>
      <c r="AF284" s="220">
        <f>IF(AF$2&lt;=analysis_period,IF(SUM($C593:AF593)&gt;0,AE284+1,0),0)</f>
        <v>0</v>
      </c>
      <c r="AG284" s="220">
        <f>IF(AG$2&lt;=analysis_period,IF(SUM($C593:AG593)&gt;0,AF284+1,0),0)</f>
        <v>0</v>
      </c>
      <c r="AH284" s="220">
        <f>IF(AH$2&lt;=analysis_period,IF(SUM($C593:AH593)&gt;0,AG284+1,0),0)</f>
        <v>0</v>
      </c>
      <c r="AI284" s="220">
        <f>IF(AI$2&lt;=analysis_period,IF(SUM($C593:AI593)&gt;0,AH284+1,0),0)</f>
        <v>0</v>
      </c>
      <c r="AJ284" s="220">
        <f>IF(AJ$2&lt;=analysis_period,IF(SUM($C593:AJ593)&gt;0,AI284+1,0),0)</f>
        <v>0</v>
      </c>
      <c r="AK284" s="220">
        <f>IF(AK$2&lt;=analysis_period,IF(SUM($C593:AK593)&gt;0,AJ284+1,0),0)</f>
        <v>0</v>
      </c>
      <c r="AL284" s="220">
        <f>IF(AL$2&lt;=analysis_period,IF(SUM($C593:AL593)&gt;0,AK284+1,0),0)</f>
        <v>0</v>
      </c>
      <c r="AM284" s="220">
        <f>IF(AM$2&lt;=analysis_period,IF(SUM($C593:AM593)&gt;0,AL284+1,0),0)</f>
        <v>0</v>
      </c>
      <c r="AN284" s="220">
        <f>IF(AN$2&lt;=analysis_period,IF(SUM($C593:AN593)&gt;0,AM284+1,0),0)</f>
        <v>0</v>
      </c>
      <c r="AO284" s="220">
        <f>IF(AO$2&lt;=analysis_period,IF(SUM($C593:AO593)&gt;0,AN284+1,0),0)</f>
        <v>0</v>
      </c>
      <c r="AP284" s="220">
        <f>IF(AP$2&lt;=analysis_period,IF(SUM($C593:AP593)&gt;0,AO284+1,0),0)</f>
        <v>0</v>
      </c>
    </row>
    <row r="285" spans="1:42" x14ac:dyDescent="0.2">
      <c r="A285" s="4">
        <f>A284+1</f>
        <v>9</v>
      </c>
      <c r="B285" s="4">
        <v>0</v>
      </c>
      <c r="C285" s="220">
        <f>IF(C$2&lt;=analysis_period,IF(SUM($C594:C594)&gt;0,B285+1,0),0)</f>
        <v>0</v>
      </c>
      <c r="D285" s="220">
        <f>IF(D$2&lt;=analysis_period,IF(SUM($C594:D594)&gt;0,C285+1,0),0)</f>
        <v>0</v>
      </c>
      <c r="E285" s="220">
        <f>IF(E$2&lt;=analysis_period,IF(SUM($C594:E594)&gt;0,D285+1,0),0)</f>
        <v>0</v>
      </c>
      <c r="F285" s="220">
        <f>IF(F$2&lt;=analysis_period,IF(SUM($C594:F594)&gt;0,E285+1,0),0)</f>
        <v>0</v>
      </c>
      <c r="G285" s="220">
        <f>IF(G$2&lt;=analysis_period,IF(SUM($C594:G594)&gt;0,F285+1,0),0)</f>
        <v>0</v>
      </c>
      <c r="H285" s="220">
        <f>IF(H$2&lt;=analysis_period,IF(SUM($C594:H594)&gt;0,G285+1,0),0)</f>
        <v>0</v>
      </c>
      <c r="I285" s="220">
        <f>IF(I$2&lt;=analysis_period,IF(SUM($C594:I594)&gt;0,H285+1,0),0)</f>
        <v>0</v>
      </c>
      <c r="J285" s="220">
        <f>IF(J$2&lt;=analysis_period,IF(SUM($C594:J594)&gt;0,I285+1,0),0)</f>
        <v>0</v>
      </c>
      <c r="K285" s="220">
        <f>IF(K$2&lt;=analysis_period,IF(SUM($C594:K594)&gt;0,J285+1,0),0)</f>
        <v>0</v>
      </c>
      <c r="L285" s="220">
        <f>IF(L$2&lt;=analysis_period,IF(SUM($C594:L594)&gt;0,K285+1,0),0)</f>
        <v>0</v>
      </c>
      <c r="M285" s="220">
        <f>IF(M$2&lt;=analysis_period,IF(SUM($C594:M594)&gt;0,L285+1,0),0)</f>
        <v>0</v>
      </c>
      <c r="N285" s="220">
        <f>IF(N$2&lt;=analysis_period,IF(SUM($C594:N594)&gt;0,M285+1,0),0)</f>
        <v>0</v>
      </c>
      <c r="O285" s="220">
        <f>IF(O$2&lt;=analysis_period,IF(SUM($C594:O594)&gt;0,N285+1,0),0)</f>
        <v>0</v>
      </c>
      <c r="P285" s="220">
        <f>IF(P$2&lt;=analysis_period,IF(SUM($C594:P594)&gt;0,O285+1,0),0)</f>
        <v>0</v>
      </c>
      <c r="Q285" s="220">
        <f>IF(Q$2&lt;=analysis_period,IF(SUM($C594:Q594)&gt;0,P285+1,0),0)</f>
        <v>0</v>
      </c>
      <c r="R285" s="220">
        <f>IF(R$2&lt;=analysis_period,IF(SUM($C594:R594)&gt;0,Q285+1,0),0)</f>
        <v>0</v>
      </c>
      <c r="S285" s="220">
        <f>IF(S$2&lt;=analysis_period,IF(SUM($C594:S594)&gt;0,R285+1,0),0)</f>
        <v>0</v>
      </c>
      <c r="T285" s="220">
        <f>IF(T$2&lt;=analysis_period,IF(SUM($C594:T594)&gt;0,S285+1,0),0)</f>
        <v>0</v>
      </c>
      <c r="U285" s="220">
        <f>IF(U$2&lt;=analysis_period,IF(SUM($C594:U594)&gt;0,T285+1,0),0)</f>
        <v>0</v>
      </c>
      <c r="V285" s="220">
        <f>IF(V$2&lt;=analysis_period,IF(SUM($C594:V594)&gt;0,U285+1,0),0)</f>
        <v>0</v>
      </c>
      <c r="W285" s="220">
        <f>IF(W$2&lt;=analysis_period,IF(SUM($C594:W594)&gt;0,V285+1,0),0)</f>
        <v>0</v>
      </c>
      <c r="X285" s="220">
        <f>IF(X$2&lt;=analysis_period,IF(SUM($C594:X594)&gt;0,W285+1,0),0)</f>
        <v>0</v>
      </c>
      <c r="Y285" s="220">
        <f>IF(Y$2&lt;=analysis_period,IF(SUM($C594:Y594)&gt;0,X285+1,0),0)</f>
        <v>0</v>
      </c>
      <c r="Z285" s="220">
        <f>IF(Z$2&lt;=analysis_period,IF(SUM($C594:Z594)&gt;0,Y285+1,0),0)</f>
        <v>0</v>
      </c>
      <c r="AA285" s="220">
        <f>IF(AA$2&lt;=analysis_period,IF(SUM($C594:AA594)&gt;0,Z285+1,0),0)</f>
        <v>0</v>
      </c>
      <c r="AB285" s="220">
        <f>IF(AB$2&lt;=analysis_period,IF(SUM($C594:AB594)&gt;0,AA285+1,0),0)</f>
        <v>0</v>
      </c>
      <c r="AC285" s="220">
        <f>IF(AC$2&lt;=analysis_period,IF(SUM($C594:AC594)&gt;0,AB285+1,0),0)</f>
        <v>0</v>
      </c>
      <c r="AD285" s="220">
        <f>IF(AD$2&lt;=analysis_period,IF(SUM($C594:AD594)&gt;0,AC285+1,0),0)</f>
        <v>0</v>
      </c>
      <c r="AE285" s="220">
        <f>IF(AE$2&lt;=analysis_period,IF(SUM($C594:AE594)&gt;0,AD285+1,0),0)</f>
        <v>0</v>
      </c>
      <c r="AF285" s="220">
        <f>IF(AF$2&lt;=analysis_period,IF(SUM($C594:AF594)&gt;0,AE285+1,0),0)</f>
        <v>0</v>
      </c>
      <c r="AG285" s="220">
        <f>IF(AG$2&lt;=analysis_period,IF(SUM($C594:AG594)&gt;0,AF285+1,0),0)</f>
        <v>0</v>
      </c>
      <c r="AH285" s="220">
        <f>IF(AH$2&lt;=analysis_period,IF(SUM($C594:AH594)&gt;0,AG285+1,0),0)</f>
        <v>0</v>
      </c>
      <c r="AI285" s="220">
        <f>IF(AI$2&lt;=analysis_period,IF(SUM($C594:AI594)&gt;0,AH285+1,0),0)</f>
        <v>0</v>
      </c>
      <c r="AJ285" s="220">
        <f>IF(AJ$2&lt;=analysis_period,IF(SUM($C594:AJ594)&gt;0,AI285+1,0),0)</f>
        <v>0</v>
      </c>
      <c r="AK285" s="220">
        <f>IF(AK$2&lt;=analysis_period,IF(SUM($C594:AK594)&gt;0,AJ285+1,0),0)</f>
        <v>0</v>
      </c>
      <c r="AL285" s="220">
        <f>IF(AL$2&lt;=analysis_period,IF(SUM($C594:AL594)&gt;0,AK285+1,0),0)</f>
        <v>0</v>
      </c>
      <c r="AM285" s="220">
        <f>IF(AM$2&lt;=analysis_period,IF(SUM($C594:AM594)&gt;0,AL285+1,0),0)</f>
        <v>0</v>
      </c>
      <c r="AN285" s="220">
        <f>IF(AN$2&lt;=analysis_period,IF(SUM($C594:AN594)&gt;0,AM285+1,0),0)</f>
        <v>0</v>
      </c>
      <c r="AO285" s="220">
        <f>IF(AO$2&lt;=analysis_period,IF(SUM($C594:AO594)&gt;0,AN285+1,0),0)</f>
        <v>0</v>
      </c>
      <c r="AP285" s="220">
        <f>IF(AP$2&lt;=analysis_period,IF(SUM($C594:AP594)&gt;0,AO285+1,0),0)</f>
        <v>0</v>
      </c>
    </row>
    <row r="286" spans="1:42" x14ac:dyDescent="0.2">
      <c r="A286" s="4">
        <f t="shared" si="124"/>
        <v>10</v>
      </c>
      <c r="B286" s="4">
        <v>0</v>
      </c>
      <c r="C286" s="220">
        <f>IF(C$2&lt;=analysis_period,IF(SUM($C595:C595)&gt;0,B286+1,0),0)</f>
        <v>0</v>
      </c>
      <c r="D286" s="220">
        <f>IF(D$2&lt;=analysis_period,IF(SUM($C595:D595)&gt;0,C286+1,0),0)</f>
        <v>0</v>
      </c>
      <c r="E286" s="220">
        <f>IF(E$2&lt;=analysis_period,IF(SUM($C595:E595)&gt;0,D286+1,0),0)</f>
        <v>0</v>
      </c>
      <c r="F286" s="220">
        <f>IF(F$2&lt;=analysis_period,IF(SUM($C595:F595)&gt;0,E286+1,0),0)</f>
        <v>0</v>
      </c>
      <c r="G286" s="220">
        <f>IF(G$2&lt;=analysis_period,IF(SUM($C595:G595)&gt;0,F286+1,0),0)</f>
        <v>0</v>
      </c>
      <c r="H286" s="220">
        <f>IF(H$2&lt;=analysis_period,IF(SUM($C595:H595)&gt;0,G286+1,0),0)</f>
        <v>0</v>
      </c>
      <c r="I286" s="220">
        <f>IF(I$2&lt;=analysis_period,IF(SUM($C595:I595)&gt;0,H286+1,0),0)</f>
        <v>0</v>
      </c>
      <c r="J286" s="220">
        <f>IF(J$2&lt;=analysis_period,IF(SUM($C595:J595)&gt;0,I286+1,0),0)</f>
        <v>0</v>
      </c>
      <c r="K286" s="220">
        <f>IF(K$2&lt;=analysis_period,IF(SUM($C595:K595)&gt;0,J286+1,0),0)</f>
        <v>0</v>
      </c>
      <c r="L286" s="220">
        <f>IF(L$2&lt;=analysis_period,IF(SUM($C595:L595)&gt;0,K286+1,0),0)</f>
        <v>0</v>
      </c>
      <c r="M286" s="220">
        <f>IF(M$2&lt;=analysis_period,IF(SUM($C595:M595)&gt;0,L286+1,0),0)</f>
        <v>0</v>
      </c>
      <c r="N286" s="220">
        <f>IF(N$2&lt;=analysis_period,IF(SUM($C595:N595)&gt;0,M286+1,0),0)</f>
        <v>0</v>
      </c>
      <c r="O286" s="220">
        <f>IF(O$2&lt;=analysis_period,IF(SUM($C595:O595)&gt;0,N286+1,0),0)</f>
        <v>0</v>
      </c>
      <c r="P286" s="220">
        <f>IF(P$2&lt;=analysis_period,IF(SUM($C595:P595)&gt;0,O286+1,0),0)</f>
        <v>0</v>
      </c>
      <c r="Q286" s="220">
        <f>IF(Q$2&lt;=analysis_period,IF(SUM($C595:Q595)&gt;0,P286+1,0),0)</f>
        <v>0</v>
      </c>
      <c r="R286" s="220">
        <f>IF(R$2&lt;=analysis_period,IF(SUM($C595:R595)&gt;0,Q286+1,0),0)</f>
        <v>0</v>
      </c>
      <c r="S286" s="220">
        <f>IF(S$2&lt;=analysis_period,IF(SUM($C595:S595)&gt;0,R286+1,0),0)</f>
        <v>0</v>
      </c>
      <c r="T286" s="220">
        <f>IF(T$2&lt;=analysis_period,IF(SUM($C595:T595)&gt;0,S286+1,0),0)</f>
        <v>0</v>
      </c>
      <c r="U286" s="220">
        <f>IF(U$2&lt;=analysis_period,IF(SUM($C595:U595)&gt;0,T286+1,0),0)</f>
        <v>0</v>
      </c>
      <c r="V286" s="220">
        <f>IF(V$2&lt;=analysis_period,IF(SUM($C595:V595)&gt;0,U286+1,0),0)</f>
        <v>0</v>
      </c>
      <c r="W286" s="220">
        <f>IF(W$2&lt;=analysis_period,IF(SUM($C595:W595)&gt;0,V286+1,0),0)</f>
        <v>0</v>
      </c>
      <c r="X286" s="220">
        <f>IF(X$2&lt;=analysis_period,IF(SUM($C595:X595)&gt;0,W286+1,0),0)</f>
        <v>0</v>
      </c>
      <c r="Y286" s="220">
        <f>IF(Y$2&lt;=analysis_period,IF(SUM($C595:Y595)&gt;0,X286+1,0),0)</f>
        <v>0</v>
      </c>
      <c r="Z286" s="220">
        <f>IF(Z$2&lt;=analysis_period,IF(SUM($C595:Z595)&gt;0,Y286+1,0),0)</f>
        <v>0</v>
      </c>
      <c r="AA286" s="220">
        <f>IF(AA$2&lt;=analysis_period,IF(SUM($C595:AA595)&gt;0,Z286+1,0),0)</f>
        <v>0</v>
      </c>
      <c r="AB286" s="220">
        <f>IF(AB$2&lt;=analysis_period,IF(SUM($C595:AB595)&gt;0,AA286+1,0),0)</f>
        <v>0</v>
      </c>
      <c r="AC286" s="220">
        <f>IF(AC$2&lt;=analysis_period,IF(SUM($C595:AC595)&gt;0,AB286+1,0),0)</f>
        <v>0</v>
      </c>
      <c r="AD286" s="220">
        <f>IF(AD$2&lt;=analysis_period,IF(SUM($C595:AD595)&gt;0,AC286+1,0),0)</f>
        <v>0</v>
      </c>
      <c r="AE286" s="220">
        <f>IF(AE$2&lt;=analysis_period,IF(SUM($C595:AE595)&gt;0,AD286+1,0),0)</f>
        <v>0</v>
      </c>
      <c r="AF286" s="220">
        <f>IF(AF$2&lt;=analysis_period,IF(SUM($C595:AF595)&gt;0,AE286+1,0),0)</f>
        <v>0</v>
      </c>
      <c r="AG286" s="220">
        <f>IF(AG$2&lt;=analysis_period,IF(SUM($C595:AG595)&gt;0,AF286+1,0),0)</f>
        <v>0</v>
      </c>
      <c r="AH286" s="220">
        <f>IF(AH$2&lt;=analysis_period,IF(SUM($C595:AH595)&gt;0,AG286+1,0),0)</f>
        <v>0</v>
      </c>
      <c r="AI286" s="220">
        <f>IF(AI$2&lt;=analysis_period,IF(SUM($C595:AI595)&gt;0,AH286+1,0),0)</f>
        <v>0</v>
      </c>
      <c r="AJ286" s="220">
        <f>IF(AJ$2&lt;=analysis_period,IF(SUM($C595:AJ595)&gt;0,AI286+1,0),0)</f>
        <v>0</v>
      </c>
      <c r="AK286" s="220">
        <f>IF(AK$2&lt;=analysis_period,IF(SUM($C595:AK595)&gt;0,AJ286+1,0),0)</f>
        <v>0</v>
      </c>
      <c r="AL286" s="220">
        <f>IF(AL$2&lt;=analysis_period,IF(SUM($C595:AL595)&gt;0,AK286+1,0),0)</f>
        <v>0</v>
      </c>
      <c r="AM286" s="220">
        <f>IF(AM$2&lt;=analysis_period,IF(SUM($C595:AM595)&gt;0,AL286+1,0),0)</f>
        <v>0</v>
      </c>
      <c r="AN286" s="220">
        <f>IF(AN$2&lt;=analysis_period,IF(SUM($C595:AN595)&gt;0,AM286+1,0),0)</f>
        <v>0</v>
      </c>
      <c r="AO286" s="220">
        <f>IF(AO$2&lt;=analysis_period,IF(SUM($C595:AO595)&gt;0,AN286+1,0),0)</f>
        <v>0</v>
      </c>
      <c r="AP286" s="220">
        <f>IF(AP$2&lt;=analysis_period,IF(SUM($C595:AP595)&gt;0,AO286+1,0),0)</f>
        <v>0</v>
      </c>
    </row>
    <row r="287" spans="1:42" x14ac:dyDescent="0.2">
      <c r="A287" s="33" t="s">
        <v>99</v>
      </c>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row>
    <row r="288" spans="1:42" x14ac:dyDescent="0.2">
      <c r="A288" s="4">
        <v>1</v>
      </c>
      <c r="B288" s="240">
        <f t="shared" ref="B288:B297" si="125">SUM(C288:AP288)</f>
        <v>0</v>
      </c>
      <c r="C288" s="220">
        <f t="shared" ref="C288:AP288" si="126">LOOKUP(C277,$B$272:$AP$272,$B$273:$AP$273)/100*$B586</f>
        <v>0</v>
      </c>
      <c r="D288" s="220">
        <f t="shared" si="126"/>
        <v>0</v>
      </c>
      <c r="E288" s="220">
        <f t="shared" si="126"/>
        <v>0</v>
      </c>
      <c r="F288" s="220">
        <f t="shared" si="126"/>
        <v>0</v>
      </c>
      <c r="G288" s="220">
        <f t="shared" si="126"/>
        <v>0</v>
      </c>
      <c r="H288" s="220">
        <f t="shared" si="126"/>
        <v>0</v>
      </c>
      <c r="I288" s="220">
        <f t="shared" si="126"/>
        <v>0</v>
      </c>
      <c r="J288" s="220">
        <f t="shared" si="126"/>
        <v>0</v>
      </c>
      <c r="K288" s="220">
        <f t="shared" si="126"/>
        <v>0</v>
      </c>
      <c r="L288" s="220">
        <f t="shared" si="126"/>
        <v>0</v>
      </c>
      <c r="M288" s="220">
        <f t="shared" si="126"/>
        <v>0</v>
      </c>
      <c r="N288" s="220">
        <f t="shared" si="126"/>
        <v>0</v>
      </c>
      <c r="O288" s="220">
        <f t="shared" si="126"/>
        <v>0</v>
      </c>
      <c r="P288" s="220">
        <f t="shared" si="126"/>
        <v>0</v>
      </c>
      <c r="Q288" s="220">
        <f t="shared" si="126"/>
        <v>0</v>
      </c>
      <c r="R288" s="220">
        <f t="shared" si="126"/>
        <v>0</v>
      </c>
      <c r="S288" s="220">
        <f t="shared" si="126"/>
        <v>0</v>
      </c>
      <c r="T288" s="220">
        <f t="shared" si="126"/>
        <v>0</v>
      </c>
      <c r="U288" s="220">
        <f t="shared" si="126"/>
        <v>0</v>
      </c>
      <c r="V288" s="220">
        <f t="shared" si="126"/>
        <v>0</v>
      </c>
      <c r="W288" s="220">
        <f t="shared" si="126"/>
        <v>0</v>
      </c>
      <c r="X288" s="220">
        <f t="shared" si="126"/>
        <v>0</v>
      </c>
      <c r="Y288" s="220">
        <f t="shared" si="126"/>
        <v>0</v>
      </c>
      <c r="Z288" s="220">
        <f t="shared" si="126"/>
        <v>0</v>
      </c>
      <c r="AA288" s="220">
        <f t="shared" si="126"/>
        <v>0</v>
      </c>
      <c r="AB288" s="220">
        <f t="shared" si="126"/>
        <v>0</v>
      </c>
      <c r="AC288" s="220">
        <f t="shared" si="126"/>
        <v>0</v>
      </c>
      <c r="AD288" s="220">
        <f t="shared" si="126"/>
        <v>0</v>
      </c>
      <c r="AE288" s="220">
        <f t="shared" si="126"/>
        <v>0</v>
      </c>
      <c r="AF288" s="220">
        <f t="shared" si="126"/>
        <v>0</v>
      </c>
      <c r="AG288" s="220">
        <f t="shared" si="126"/>
        <v>0</v>
      </c>
      <c r="AH288" s="220">
        <f t="shared" si="126"/>
        <v>0</v>
      </c>
      <c r="AI288" s="220">
        <f t="shared" si="126"/>
        <v>0</v>
      </c>
      <c r="AJ288" s="220">
        <f t="shared" si="126"/>
        <v>0</v>
      </c>
      <c r="AK288" s="220">
        <f t="shared" si="126"/>
        <v>0</v>
      </c>
      <c r="AL288" s="220">
        <f t="shared" si="126"/>
        <v>0</v>
      </c>
      <c r="AM288" s="220">
        <f t="shared" si="126"/>
        <v>0</v>
      </c>
      <c r="AN288" s="220">
        <f t="shared" si="126"/>
        <v>0</v>
      </c>
      <c r="AO288" s="220">
        <f t="shared" si="126"/>
        <v>0</v>
      </c>
      <c r="AP288" s="220">
        <f t="shared" si="126"/>
        <v>0</v>
      </c>
    </row>
    <row r="289" spans="1:42" x14ac:dyDescent="0.2">
      <c r="A289" s="4">
        <f>A288+1</f>
        <v>2</v>
      </c>
      <c r="B289" s="240">
        <f t="shared" si="125"/>
        <v>0</v>
      </c>
      <c r="C289" s="220">
        <f t="shared" ref="C289:AP289" si="127">LOOKUP(C278,$B$272:$AP$272,$B$273:$AP$273)/100*$B587</f>
        <v>0</v>
      </c>
      <c r="D289" s="220">
        <f t="shared" si="127"/>
        <v>0</v>
      </c>
      <c r="E289" s="220">
        <f t="shared" si="127"/>
        <v>0</v>
      </c>
      <c r="F289" s="220">
        <f t="shared" si="127"/>
        <v>0</v>
      </c>
      <c r="G289" s="220">
        <f t="shared" si="127"/>
        <v>0</v>
      </c>
      <c r="H289" s="220">
        <f t="shared" si="127"/>
        <v>0</v>
      </c>
      <c r="I289" s="220">
        <f t="shared" si="127"/>
        <v>0</v>
      </c>
      <c r="J289" s="220">
        <f t="shared" si="127"/>
        <v>0</v>
      </c>
      <c r="K289" s="220">
        <f t="shared" si="127"/>
        <v>0</v>
      </c>
      <c r="L289" s="220">
        <f t="shared" si="127"/>
        <v>0</v>
      </c>
      <c r="M289" s="220">
        <f t="shared" si="127"/>
        <v>0</v>
      </c>
      <c r="N289" s="220">
        <f t="shared" si="127"/>
        <v>0</v>
      </c>
      <c r="O289" s="220">
        <f t="shared" si="127"/>
        <v>0</v>
      </c>
      <c r="P289" s="220">
        <f t="shared" si="127"/>
        <v>0</v>
      </c>
      <c r="Q289" s="220">
        <f t="shared" si="127"/>
        <v>0</v>
      </c>
      <c r="R289" s="220">
        <f t="shared" si="127"/>
        <v>0</v>
      </c>
      <c r="S289" s="220">
        <f t="shared" si="127"/>
        <v>0</v>
      </c>
      <c r="T289" s="220">
        <f t="shared" si="127"/>
        <v>0</v>
      </c>
      <c r="U289" s="220">
        <f t="shared" si="127"/>
        <v>0</v>
      </c>
      <c r="V289" s="220">
        <f t="shared" si="127"/>
        <v>0</v>
      </c>
      <c r="W289" s="220">
        <f t="shared" si="127"/>
        <v>0</v>
      </c>
      <c r="X289" s="220">
        <f t="shared" si="127"/>
        <v>0</v>
      </c>
      <c r="Y289" s="220">
        <f t="shared" si="127"/>
        <v>0</v>
      </c>
      <c r="Z289" s="220">
        <f t="shared" si="127"/>
        <v>0</v>
      </c>
      <c r="AA289" s="220">
        <f t="shared" si="127"/>
        <v>0</v>
      </c>
      <c r="AB289" s="220">
        <f t="shared" si="127"/>
        <v>0</v>
      </c>
      <c r="AC289" s="220">
        <f t="shared" si="127"/>
        <v>0</v>
      </c>
      <c r="AD289" s="220">
        <f t="shared" si="127"/>
        <v>0</v>
      </c>
      <c r="AE289" s="220">
        <f t="shared" si="127"/>
        <v>0</v>
      </c>
      <c r="AF289" s="220">
        <f t="shared" si="127"/>
        <v>0</v>
      </c>
      <c r="AG289" s="220">
        <f t="shared" si="127"/>
        <v>0</v>
      </c>
      <c r="AH289" s="220">
        <f t="shared" si="127"/>
        <v>0</v>
      </c>
      <c r="AI289" s="220">
        <f t="shared" si="127"/>
        <v>0</v>
      </c>
      <c r="AJ289" s="220">
        <f t="shared" si="127"/>
        <v>0</v>
      </c>
      <c r="AK289" s="220">
        <f t="shared" si="127"/>
        <v>0</v>
      </c>
      <c r="AL289" s="220">
        <f t="shared" si="127"/>
        <v>0</v>
      </c>
      <c r="AM289" s="220">
        <f t="shared" si="127"/>
        <v>0</v>
      </c>
      <c r="AN289" s="220">
        <f t="shared" si="127"/>
        <v>0</v>
      </c>
      <c r="AO289" s="220">
        <f t="shared" si="127"/>
        <v>0</v>
      </c>
      <c r="AP289" s="220">
        <f t="shared" si="127"/>
        <v>0</v>
      </c>
    </row>
    <row r="290" spans="1:42" x14ac:dyDescent="0.2">
      <c r="A290" s="4">
        <f t="shared" ref="A290:A297" si="128">A289+1</f>
        <v>3</v>
      </c>
      <c r="B290" s="240">
        <f t="shared" si="125"/>
        <v>0</v>
      </c>
      <c r="C290" s="220">
        <f t="shared" ref="C290:AP290" si="129">LOOKUP(C279,$B$272:$AP$272,$B$273:$AP$273)/100*$B588</f>
        <v>0</v>
      </c>
      <c r="D290" s="220">
        <f t="shared" si="129"/>
        <v>0</v>
      </c>
      <c r="E290" s="220">
        <f t="shared" si="129"/>
        <v>0</v>
      </c>
      <c r="F290" s="220">
        <f t="shared" si="129"/>
        <v>0</v>
      </c>
      <c r="G290" s="220">
        <f t="shared" si="129"/>
        <v>0</v>
      </c>
      <c r="H290" s="220">
        <f t="shared" si="129"/>
        <v>0</v>
      </c>
      <c r="I290" s="220">
        <f t="shared" si="129"/>
        <v>0</v>
      </c>
      <c r="J290" s="220">
        <f t="shared" si="129"/>
        <v>0</v>
      </c>
      <c r="K290" s="220">
        <f t="shared" si="129"/>
        <v>0</v>
      </c>
      <c r="L290" s="220">
        <f t="shared" si="129"/>
        <v>0</v>
      </c>
      <c r="M290" s="220">
        <f t="shared" si="129"/>
        <v>0</v>
      </c>
      <c r="N290" s="220">
        <f t="shared" si="129"/>
        <v>0</v>
      </c>
      <c r="O290" s="220">
        <f t="shared" si="129"/>
        <v>0</v>
      </c>
      <c r="P290" s="220">
        <f t="shared" si="129"/>
        <v>0</v>
      </c>
      <c r="Q290" s="220">
        <f t="shared" si="129"/>
        <v>0</v>
      </c>
      <c r="R290" s="220">
        <f t="shared" si="129"/>
        <v>0</v>
      </c>
      <c r="S290" s="220">
        <f t="shared" si="129"/>
        <v>0</v>
      </c>
      <c r="T290" s="220">
        <f t="shared" si="129"/>
        <v>0</v>
      </c>
      <c r="U290" s="220">
        <f t="shared" si="129"/>
        <v>0</v>
      </c>
      <c r="V290" s="220">
        <f t="shared" si="129"/>
        <v>0</v>
      </c>
      <c r="W290" s="220">
        <f t="shared" si="129"/>
        <v>0</v>
      </c>
      <c r="X290" s="220">
        <f t="shared" si="129"/>
        <v>0</v>
      </c>
      <c r="Y290" s="220">
        <f t="shared" si="129"/>
        <v>0</v>
      </c>
      <c r="Z290" s="220">
        <f t="shared" si="129"/>
        <v>0</v>
      </c>
      <c r="AA290" s="220">
        <f t="shared" si="129"/>
        <v>0</v>
      </c>
      <c r="AB290" s="220">
        <f t="shared" si="129"/>
        <v>0</v>
      </c>
      <c r="AC290" s="220">
        <f t="shared" si="129"/>
        <v>0</v>
      </c>
      <c r="AD290" s="220">
        <f t="shared" si="129"/>
        <v>0</v>
      </c>
      <c r="AE290" s="220">
        <f t="shared" si="129"/>
        <v>0</v>
      </c>
      <c r="AF290" s="220">
        <f t="shared" si="129"/>
        <v>0</v>
      </c>
      <c r="AG290" s="220">
        <f t="shared" si="129"/>
        <v>0</v>
      </c>
      <c r="AH290" s="220">
        <f t="shared" si="129"/>
        <v>0</v>
      </c>
      <c r="AI290" s="220">
        <f t="shared" si="129"/>
        <v>0</v>
      </c>
      <c r="AJ290" s="220">
        <f t="shared" si="129"/>
        <v>0</v>
      </c>
      <c r="AK290" s="220">
        <f t="shared" si="129"/>
        <v>0</v>
      </c>
      <c r="AL290" s="220">
        <f t="shared" si="129"/>
        <v>0</v>
      </c>
      <c r="AM290" s="220">
        <f t="shared" si="129"/>
        <v>0</v>
      </c>
      <c r="AN290" s="220">
        <f t="shared" si="129"/>
        <v>0</v>
      </c>
      <c r="AO290" s="220">
        <f t="shared" si="129"/>
        <v>0</v>
      </c>
      <c r="AP290" s="220">
        <f t="shared" si="129"/>
        <v>0</v>
      </c>
    </row>
    <row r="291" spans="1:42" x14ac:dyDescent="0.2">
      <c r="A291" s="4">
        <f t="shared" si="128"/>
        <v>4</v>
      </c>
      <c r="B291" s="240">
        <f t="shared" si="125"/>
        <v>0</v>
      </c>
      <c r="C291" s="220">
        <f t="shared" ref="C291:AP291" si="130">LOOKUP(C280,$B$272:$AP$272,$B$273:$AP$273)/100*$B589</f>
        <v>0</v>
      </c>
      <c r="D291" s="220">
        <f t="shared" si="130"/>
        <v>0</v>
      </c>
      <c r="E291" s="220">
        <f t="shared" si="130"/>
        <v>0</v>
      </c>
      <c r="F291" s="220">
        <f t="shared" si="130"/>
        <v>0</v>
      </c>
      <c r="G291" s="220">
        <f t="shared" si="130"/>
        <v>0</v>
      </c>
      <c r="H291" s="220">
        <f t="shared" si="130"/>
        <v>0</v>
      </c>
      <c r="I291" s="220">
        <f t="shared" si="130"/>
        <v>0</v>
      </c>
      <c r="J291" s="220">
        <f t="shared" si="130"/>
        <v>0</v>
      </c>
      <c r="K291" s="220">
        <f t="shared" si="130"/>
        <v>0</v>
      </c>
      <c r="L291" s="220">
        <f t="shared" si="130"/>
        <v>0</v>
      </c>
      <c r="M291" s="220">
        <f t="shared" si="130"/>
        <v>0</v>
      </c>
      <c r="N291" s="220">
        <f t="shared" si="130"/>
        <v>0</v>
      </c>
      <c r="O291" s="220">
        <f t="shared" si="130"/>
        <v>0</v>
      </c>
      <c r="P291" s="220">
        <f t="shared" si="130"/>
        <v>0</v>
      </c>
      <c r="Q291" s="220">
        <f t="shared" si="130"/>
        <v>0</v>
      </c>
      <c r="R291" s="220">
        <f t="shared" si="130"/>
        <v>0</v>
      </c>
      <c r="S291" s="220">
        <f t="shared" si="130"/>
        <v>0</v>
      </c>
      <c r="T291" s="220">
        <f t="shared" si="130"/>
        <v>0</v>
      </c>
      <c r="U291" s="220">
        <f t="shared" si="130"/>
        <v>0</v>
      </c>
      <c r="V291" s="220">
        <f t="shared" si="130"/>
        <v>0</v>
      </c>
      <c r="W291" s="220">
        <f t="shared" si="130"/>
        <v>0</v>
      </c>
      <c r="X291" s="220">
        <f t="shared" si="130"/>
        <v>0</v>
      </c>
      <c r="Y291" s="220">
        <f t="shared" si="130"/>
        <v>0</v>
      </c>
      <c r="Z291" s="220">
        <f t="shared" si="130"/>
        <v>0</v>
      </c>
      <c r="AA291" s="220">
        <f t="shared" si="130"/>
        <v>0</v>
      </c>
      <c r="AB291" s="220">
        <f t="shared" si="130"/>
        <v>0</v>
      </c>
      <c r="AC291" s="220">
        <f t="shared" si="130"/>
        <v>0</v>
      </c>
      <c r="AD291" s="220">
        <f t="shared" si="130"/>
        <v>0</v>
      </c>
      <c r="AE291" s="220">
        <f t="shared" si="130"/>
        <v>0</v>
      </c>
      <c r="AF291" s="220">
        <f t="shared" si="130"/>
        <v>0</v>
      </c>
      <c r="AG291" s="220">
        <f t="shared" si="130"/>
        <v>0</v>
      </c>
      <c r="AH291" s="220">
        <f t="shared" si="130"/>
        <v>0</v>
      </c>
      <c r="AI291" s="220">
        <f t="shared" si="130"/>
        <v>0</v>
      </c>
      <c r="AJ291" s="220">
        <f t="shared" si="130"/>
        <v>0</v>
      </c>
      <c r="AK291" s="220">
        <f t="shared" si="130"/>
        <v>0</v>
      </c>
      <c r="AL291" s="220">
        <f t="shared" si="130"/>
        <v>0</v>
      </c>
      <c r="AM291" s="220">
        <f t="shared" si="130"/>
        <v>0</v>
      </c>
      <c r="AN291" s="220">
        <f t="shared" si="130"/>
        <v>0</v>
      </c>
      <c r="AO291" s="220">
        <f t="shared" si="130"/>
        <v>0</v>
      </c>
      <c r="AP291" s="220">
        <f t="shared" si="130"/>
        <v>0</v>
      </c>
    </row>
    <row r="292" spans="1:42" x14ac:dyDescent="0.2">
      <c r="A292" s="4">
        <f t="shared" si="128"/>
        <v>5</v>
      </c>
      <c r="B292" s="240">
        <f t="shared" si="125"/>
        <v>0</v>
      </c>
      <c r="C292" s="220">
        <f t="shared" ref="C292:AP292" si="131">LOOKUP(C281,$B$272:$AP$272,$B$273:$AP$273)/100*$B590</f>
        <v>0</v>
      </c>
      <c r="D292" s="220">
        <f t="shared" si="131"/>
        <v>0</v>
      </c>
      <c r="E292" s="220">
        <f t="shared" si="131"/>
        <v>0</v>
      </c>
      <c r="F292" s="220">
        <f t="shared" si="131"/>
        <v>0</v>
      </c>
      <c r="G292" s="220">
        <f t="shared" si="131"/>
        <v>0</v>
      </c>
      <c r="H292" s="220">
        <f t="shared" si="131"/>
        <v>0</v>
      </c>
      <c r="I292" s="220">
        <f t="shared" si="131"/>
        <v>0</v>
      </c>
      <c r="J292" s="220">
        <f t="shared" si="131"/>
        <v>0</v>
      </c>
      <c r="K292" s="220">
        <f t="shared" si="131"/>
        <v>0</v>
      </c>
      <c r="L292" s="220">
        <f t="shared" si="131"/>
        <v>0</v>
      </c>
      <c r="M292" s="220">
        <f t="shared" si="131"/>
        <v>0</v>
      </c>
      <c r="N292" s="220">
        <f t="shared" si="131"/>
        <v>0</v>
      </c>
      <c r="O292" s="220">
        <f t="shared" si="131"/>
        <v>0</v>
      </c>
      <c r="P292" s="220">
        <f t="shared" si="131"/>
        <v>0</v>
      </c>
      <c r="Q292" s="220">
        <f t="shared" si="131"/>
        <v>0</v>
      </c>
      <c r="R292" s="220">
        <f t="shared" si="131"/>
        <v>0</v>
      </c>
      <c r="S292" s="220">
        <f t="shared" si="131"/>
        <v>0</v>
      </c>
      <c r="T292" s="220">
        <f t="shared" si="131"/>
        <v>0</v>
      </c>
      <c r="U292" s="220">
        <f t="shared" si="131"/>
        <v>0</v>
      </c>
      <c r="V292" s="220">
        <f t="shared" si="131"/>
        <v>0</v>
      </c>
      <c r="W292" s="220">
        <f t="shared" si="131"/>
        <v>0</v>
      </c>
      <c r="X292" s="220">
        <f t="shared" si="131"/>
        <v>0</v>
      </c>
      <c r="Y292" s="220">
        <f t="shared" si="131"/>
        <v>0</v>
      </c>
      <c r="Z292" s="220">
        <f t="shared" si="131"/>
        <v>0</v>
      </c>
      <c r="AA292" s="220">
        <f t="shared" si="131"/>
        <v>0</v>
      </c>
      <c r="AB292" s="220">
        <f t="shared" si="131"/>
        <v>0</v>
      </c>
      <c r="AC292" s="220">
        <f t="shared" si="131"/>
        <v>0</v>
      </c>
      <c r="AD292" s="220">
        <f t="shared" si="131"/>
        <v>0</v>
      </c>
      <c r="AE292" s="220">
        <f t="shared" si="131"/>
        <v>0</v>
      </c>
      <c r="AF292" s="220">
        <f t="shared" si="131"/>
        <v>0</v>
      </c>
      <c r="AG292" s="220">
        <f t="shared" si="131"/>
        <v>0</v>
      </c>
      <c r="AH292" s="220">
        <f t="shared" si="131"/>
        <v>0</v>
      </c>
      <c r="AI292" s="220">
        <f t="shared" si="131"/>
        <v>0</v>
      </c>
      <c r="AJ292" s="220">
        <f t="shared" si="131"/>
        <v>0</v>
      </c>
      <c r="AK292" s="220">
        <f t="shared" si="131"/>
        <v>0</v>
      </c>
      <c r="AL292" s="220">
        <f t="shared" si="131"/>
        <v>0</v>
      </c>
      <c r="AM292" s="220">
        <f t="shared" si="131"/>
        <v>0</v>
      </c>
      <c r="AN292" s="220">
        <f t="shared" si="131"/>
        <v>0</v>
      </c>
      <c r="AO292" s="220">
        <f t="shared" si="131"/>
        <v>0</v>
      </c>
      <c r="AP292" s="220">
        <f t="shared" si="131"/>
        <v>0</v>
      </c>
    </row>
    <row r="293" spans="1:42" x14ac:dyDescent="0.2">
      <c r="A293" s="17">
        <f t="shared" si="128"/>
        <v>6</v>
      </c>
      <c r="B293" s="240">
        <f t="shared" si="125"/>
        <v>0</v>
      </c>
      <c r="C293" s="220">
        <f t="shared" ref="C293:AP293" si="132">LOOKUP(C282,$B$272:$AP$272,$B$273:$AP$273)/100*$B591</f>
        <v>0</v>
      </c>
      <c r="D293" s="220">
        <f t="shared" si="132"/>
        <v>0</v>
      </c>
      <c r="E293" s="220">
        <f t="shared" si="132"/>
        <v>0</v>
      </c>
      <c r="F293" s="220">
        <f t="shared" si="132"/>
        <v>0</v>
      </c>
      <c r="G293" s="220">
        <f t="shared" si="132"/>
        <v>0</v>
      </c>
      <c r="H293" s="220">
        <f t="shared" si="132"/>
        <v>0</v>
      </c>
      <c r="I293" s="220">
        <f t="shared" si="132"/>
        <v>0</v>
      </c>
      <c r="J293" s="220">
        <f t="shared" si="132"/>
        <v>0</v>
      </c>
      <c r="K293" s="220">
        <f t="shared" si="132"/>
        <v>0</v>
      </c>
      <c r="L293" s="220">
        <f t="shared" si="132"/>
        <v>0</v>
      </c>
      <c r="M293" s="220">
        <f t="shared" si="132"/>
        <v>0</v>
      </c>
      <c r="N293" s="220">
        <f t="shared" si="132"/>
        <v>0</v>
      </c>
      <c r="O293" s="220">
        <f t="shared" si="132"/>
        <v>0</v>
      </c>
      <c r="P293" s="220">
        <f t="shared" si="132"/>
        <v>0</v>
      </c>
      <c r="Q293" s="220">
        <f t="shared" si="132"/>
        <v>0</v>
      </c>
      <c r="R293" s="220">
        <f t="shared" si="132"/>
        <v>0</v>
      </c>
      <c r="S293" s="220">
        <f t="shared" si="132"/>
        <v>0</v>
      </c>
      <c r="T293" s="220">
        <f t="shared" si="132"/>
        <v>0</v>
      </c>
      <c r="U293" s="220">
        <f t="shared" si="132"/>
        <v>0</v>
      </c>
      <c r="V293" s="220">
        <f t="shared" si="132"/>
        <v>0</v>
      </c>
      <c r="W293" s="220">
        <f t="shared" si="132"/>
        <v>0</v>
      </c>
      <c r="X293" s="220">
        <f t="shared" si="132"/>
        <v>0</v>
      </c>
      <c r="Y293" s="220">
        <f t="shared" si="132"/>
        <v>0</v>
      </c>
      <c r="Z293" s="220">
        <f t="shared" si="132"/>
        <v>0</v>
      </c>
      <c r="AA293" s="220">
        <f t="shared" si="132"/>
        <v>0</v>
      </c>
      <c r="AB293" s="220">
        <f t="shared" si="132"/>
        <v>0</v>
      </c>
      <c r="AC293" s="220">
        <f t="shared" si="132"/>
        <v>0</v>
      </c>
      <c r="AD293" s="220">
        <f t="shared" si="132"/>
        <v>0</v>
      </c>
      <c r="AE293" s="220">
        <f t="shared" si="132"/>
        <v>0</v>
      </c>
      <c r="AF293" s="220">
        <f t="shared" si="132"/>
        <v>0</v>
      </c>
      <c r="AG293" s="220">
        <f t="shared" si="132"/>
        <v>0</v>
      </c>
      <c r="AH293" s="220">
        <f t="shared" si="132"/>
        <v>0</v>
      </c>
      <c r="AI293" s="220">
        <f t="shared" si="132"/>
        <v>0</v>
      </c>
      <c r="AJ293" s="220">
        <f t="shared" si="132"/>
        <v>0</v>
      </c>
      <c r="AK293" s="220">
        <f t="shared" si="132"/>
        <v>0</v>
      </c>
      <c r="AL293" s="220">
        <f t="shared" si="132"/>
        <v>0</v>
      </c>
      <c r="AM293" s="220">
        <f t="shared" si="132"/>
        <v>0</v>
      </c>
      <c r="AN293" s="220">
        <f t="shared" si="132"/>
        <v>0</v>
      </c>
      <c r="AO293" s="220">
        <f t="shared" si="132"/>
        <v>0</v>
      </c>
      <c r="AP293" s="220">
        <f t="shared" si="132"/>
        <v>0</v>
      </c>
    </row>
    <row r="294" spans="1:42" x14ac:dyDescent="0.2">
      <c r="A294" s="17">
        <f t="shared" si="128"/>
        <v>7</v>
      </c>
      <c r="B294" s="240">
        <f t="shared" si="125"/>
        <v>0</v>
      </c>
      <c r="C294" s="220">
        <f t="shared" ref="C294:AP294" si="133">LOOKUP(C283,$B$272:$AP$272,$B$273:$AP$273)/100*$B592</f>
        <v>0</v>
      </c>
      <c r="D294" s="220">
        <f t="shared" si="133"/>
        <v>0</v>
      </c>
      <c r="E294" s="220">
        <f t="shared" si="133"/>
        <v>0</v>
      </c>
      <c r="F294" s="220">
        <f t="shared" si="133"/>
        <v>0</v>
      </c>
      <c r="G294" s="220">
        <f t="shared" si="133"/>
        <v>0</v>
      </c>
      <c r="H294" s="220">
        <f t="shared" si="133"/>
        <v>0</v>
      </c>
      <c r="I294" s="220">
        <f t="shared" si="133"/>
        <v>0</v>
      </c>
      <c r="J294" s="220">
        <f t="shared" si="133"/>
        <v>0</v>
      </c>
      <c r="K294" s="220">
        <f t="shared" si="133"/>
        <v>0</v>
      </c>
      <c r="L294" s="220">
        <f t="shared" si="133"/>
        <v>0</v>
      </c>
      <c r="M294" s="220">
        <f t="shared" si="133"/>
        <v>0</v>
      </c>
      <c r="N294" s="220">
        <f t="shared" si="133"/>
        <v>0</v>
      </c>
      <c r="O294" s="220">
        <f t="shared" si="133"/>
        <v>0</v>
      </c>
      <c r="P294" s="220">
        <f t="shared" si="133"/>
        <v>0</v>
      </c>
      <c r="Q294" s="220">
        <f t="shared" si="133"/>
        <v>0</v>
      </c>
      <c r="R294" s="220">
        <f t="shared" si="133"/>
        <v>0</v>
      </c>
      <c r="S294" s="220">
        <f t="shared" si="133"/>
        <v>0</v>
      </c>
      <c r="T294" s="220">
        <f t="shared" si="133"/>
        <v>0</v>
      </c>
      <c r="U294" s="220">
        <f t="shared" si="133"/>
        <v>0</v>
      </c>
      <c r="V294" s="220">
        <f t="shared" si="133"/>
        <v>0</v>
      </c>
      <c r="W294" s="220">
        <f t="shared" si="133"/>
        <v>0</v>
      </c>
      <c r="X294" s="220">
        <f t="shared" si="133"/>
        <v>0</v>
      </c>
      <c r="Y294" s="220">
        <f t="shared" si="133"/>
        <v>0</v>
      </c>
      <c r="Z294" s="220">
        <f t="shared" si="133"/>
        <v>0</v>
      </c>
      <c r="AA294" s="220">
        <f t="shared" si="133"/>
        <v>0</v>
      </c>
      <c r="AB294" s="220">
        <f t="shared" si="133"/>
        <v>0</v>
      </c>
      <c r="AC294" s="220">
        <f t="shared" si="133"/>
        <v>0</v>
      </c>
      <c r="AD294" s="220">
        <f t="shared" si="133"/>
        <v>0</v>
      </c>
      <c r="AE294" s="220">
        <f t="shared" si="133"/>
        <v>0</v>
      </c>
      <c r="AF294" s="220">
        <f t="shared" si="133"/>
        <v>0</v>
      </c>
      <c r="AG294" s="220">
        <f t="shared" si="133"/>
        <v>0</v>
      </c>
      <c r="AH294" s="220">
        <f t="shared" si="133"/>
        <v>0</v>
      </c>
      <c r="AI294" s="220">
        <f t="shared" si="133"/>
        <v>0</v>
      </c>
      <c r="AJ294" s="220">
        <f t="shared" si="133"/>
        <v>0</v>
      </c>
      <c r="AK294" s="220">
        <f t="shared" si="133"/>
        <v>0</v>
      </c>
      <c r="AL294" s="220">
        <f t="shared" si="133"/>
        <v>0</v>
      </c>
      <c r="AM294" s="220">
        <f t="shared" si="133"/>
        <v>0</v>
      </c>
      <c r="AN294" s="220">
        <f t="shared" si="133"/>
        <v>0</v>
      </c>
      <c r="AO294" s="220">
        <f t="shared" si="133"/>
        <v>0</v>
      </c>
      <c r="AP294" s="220">
        <f t="shared" si="133"/>
        <v>0</v>
      </c>
    </row>
    <row r="295" spans="1:42" x14ac:dyDescent="0.2">
      <c r="A295" s="17">
        <f t="shared" si="128"/>
        <v>8</v>
      </c>
      <c r="B295" s="240">
        <f t="shared" si="125"/>
        <v>0</v>
      </c>
      <c r="C295" s="220">
        <f t="shared" ref="C295:AP295" si="134">LOOKUP(C284,$B$272:$AP$272,$B$273:$AP$273)/100*$B593</f>
        <v>0</v>
      </c>
      <c r="D295" s="220">
        <f t="shared" si="134"/>
        <v>0</v>
      </c>
      <c r="E295" s="220">
        <f t="shared" si="134"/>
        <v>0</v>
      </c>
      <c r="F295" s="220">
        <f t="shared" si="134"/>
        <v>0</v>
      </c>
      <c r="G295" s="220">
        <f t="shared" si="134"/>
        <v>0</v>
      </c>
      <c r="H295" s="220">
        <f t="shared" si="134"/>
        <v>0</v>
      </c>
      <c r="I295" s="220">
        <f t="shared" si="134"/>
        <v>0</v>
      </c>
      <c r="J295" s="220">
        <f t="shared" si="134"/>
        <v>0</v>
      </c>
      <c r="K295" s="220">
        <f t="shared" si="134"/>
        <v>0</v>
      </c>
      <c r="L295" s="220">
        <f t="shared" si="134"/>
        <v>0</v>
      </c>
      <c r="M295" s="220">
        <f t="shared" si="134"/>
        <v>0</v>
      </c>
      <c r="N295" s="220">
        <f t="shared" si="134"/>
        <v>0</v>
      </c>
      <c r="O295" s="220">
        <f t="shared" si="134"/>
        <v>0</v>
      </c>
      <c r="P295" s="220">
        <f t="shared" si="134"/>
        <v>0</v>
      </c>
      <c r="Q295" s="220">
        <f t="shared" si="134"/>
        <v>0</v>
      </c>
      <c r="R295" s="220">
        <f t="shared" si="134"/>
        <v>0</v>
      </c>
      <c r="S295" s="220">
        <f t="shared" si="134"/>
        <v>0</v>
      </c>
      <c r="T295" s="220">
        <f t="shared" si="134"/>
        <v>0</v>
      </c>
      <c r="U295" s="220">
        <f t="shared" si="134"/>
        <v>0</v>
      </c>
      <c r="V295" s="220">
        <f t="shared" si="134"/>
        <v>0</v>
      </c>
      <c r="W295" s="220">
        <f t="shared" si="134"/>
        <v>0</v>
      </c>
      <c r="X295" s="220">
        <f t="shared" si="134"/>
        <v>0</v>
      </c>
      <c r="Y295" s="220">
        <f t="shared" si="134"/>
        <v>0</v>
      </c>
      <c r="Z295" s="220">
        <f t="shared" si="134"/>
        <v>0</v>
      </c>
      <c r="AA295" s="220">
        <f t="shared" si="134"/>
        <v>0</v>
      </c>
      <c r="AB295" s="220">
        <f t="shared" si="134"/>
        <v>0</v>
      </c>
      <c r="AC295" s="220">
        <f t="shared" si="134"/>
        <v>0</v>
      </c>
      <c r="AD295" s="220">
        <f t="shared" si="134"/>
        <v>0</v>
      </c>
      <c r="AE295" s="220">
        <f t="shared" si="134"/>
        <v>0</v>
      </c>
      <c r="AF295" s="220">
        <f t="shared" si="134"/>
        <v>0</v>
      </c>
      <c r="AG295" s="220">
        <f t="shared" si="134"/>
        <v>0</v>
      </c>
      <c r="AH295" s="220">
        <f t="shared" si="134"/>
        <v>0</v>
      </c>
      <c r="AI295" s="220">
        <f t="shared" si="134"/>
        <v>0</v>
      </c>
      <c r="AJ295" s="220">
        <f t="shared" si="134"/>
        <v>0</v>
      </c>
      <c r="AK295" s="220">
        <f t="shared" si="134"/>
        <v>0</v>
      </c>
      <c r="AL295" s="220">
        <f t="shared" si="134"/>
        <v>0</v>
      </c>
      <c r="AM295" s="220">
        <f t="shared" si="134"/>
        <v>0</v>
      </c>
      <c r="AN295" s="220">
        <f t="shared" si="134"/>
        <v>0</v>
      </c>
      <c r="AO295" s="220">
        <f t="shared" si="134"/>
        <v>0</v>
      </c>
      <c r="AP295" s="220">
        <f t="shared" si="134"/>
        <v>0</v>
      </c>
    </row>
    <row r="296" spans="1:42" x14ac:dyDescent="0.2">
      <c r="A296" s="17">
        <f>A295+1</f>
        <v>9</v>
      </c>
      <c r="B296" s="240">
        <f t="shared" si="125"/>
        <v>0</v>
      </c>
      <c r="C296" s="220">
        <f t="shared" ref="C296:AP296" si="135">LOOKUP(C285,$B$272:$AP$272,$B$273:$AP$273)/100*$B594</f>
        <v>0</v>
      </c>
      <c r="D296" s="220">
        <f t="shared" si="135"/>
        <v>0</v>
      </c>
      <c r="E296" s="220">
        <f t="shared" si="135"/>
        <v>0</v>
      </c>
      <c r="F296" s="220">
        <f t="shared" si="135"/>
        <v>0</v>
      </c>
      <c r="G296" s="220">
        <f t="shared" si="135"/>
        <v>0</v>
      </c>
      <c r="H296" s="220">
        <f t="shared" si="135"/>
        <v>0</v>
      </c>
      <c r="I296" s="220">
        <f t="shared" si="135"/>
        <v>0</v>
      </c>
      <c r="J296" s="220">
        <f t="shared" si="135"/>
        <v>0</v>
      </c>
      <c r="K296" s="220">
        <f t="shared" si="135"/>
        <v>0</v>
      </c>
      <c r="L296" s="220">
        <f t="shared" si="135"/>
        <v>0</v>
      </c>
      <c r="M296" s="220">
        <f t="shared" si="135"/>
        <v>0</v>
      </c>
      <c r="N296" s="220">
        <f t="shared" si="135"/>
        <v>0</v>
      </c>
      <c r="O296" s="220">
        <f t="shared" si="135"/>
        <v>0</v>
      </c>
      <c r="P296" s="220">
        <f t="shared" si="135"/>
        <v>0</v>
      </c>
      <c r="Q296" s="220">
        <f t="shared" si="135"/>
        <v>0</v>
      </c>
      <c r="R296" s="220">
        <f t="shared" si="135"/>
        <v>0</v>
      </c>
      <c r="S296" s="220">
        <f t="shared" si="135"/>
        <v>0</v>
      </c>
      <c r="T296" s="220">
        <f t="shared" si="135"/>
        <v>0</v>
      </c>
      <c r="U296" s="220">
        <f t="shared" si="135"/>
        <v>0</v>
      </c>
      <c r="V296" s="220">
        <f t="shared" si="135"/>
        <v>0</v>
      </c>
      <c r="W296" s="220">
        <f t="shared" si="135"/>
        <v>0</v>
      </c>
      <c r="X296" s="220">
        <f t="shared" si="135"/>
        <v>0</v>
      </c>
      <c r="Y296" s="220">
        <f t="shared" si="135"/>
        <v>0</v>
      </c>
      <c r="Z296" s="220">
        <f t="shared" si="135"/>
        <v>0</v>
      </c>
      <c r="AA296" s="220">
        <f t="shared" si="135"/>
        <v>0</v>
      </c>
      <c r="AB296" s="220">
        <f t="shared" si="135"/>
        <v>0</v>
      </c>
      <c r="AC296" s="220">
        <f t="shared" si="135"/>
        <v>0</v>
      </c>
      <c r="AD296" s="220">
        <f t="shared" si="135"/>
        <v>0</v>
      </c>
      <c r="AE296" s="220">
        <f t="shared" si="135"/>
        <v>0</v>
      </c>
      <c r="AF296" s="220">
        <f t="shared" si="135"/>
        <v>0</v>
      </c>
      <c r="AG296" s="220">
        <f t="shared" si="135"/>
        <v>0</v>
      </c>
      <c r="AH296" s="220">
        <f t="shared" si="135"/>
        <v>0</v>
      </c>
      <c r="AI296" s="220">
        <f t="shared" si="135"/>
        <v>0</v>
      </c>
      <c r="AJ296" s="220">
        <f t="shared" si="135"/>
        <v>0</v>
      </c>
      <c r="AK296" s="220">
        <f t="shared" si="135"/>
        <v>0</v>
      </c>
      <c r="AL296" s="220">
        <f t="shared" si="135"/>
        <v>0</v>
      </c>
      <c r="AM296" s="220">
        <f t="shared" si="135"/>
        <v>0</v>
      </c>
      <c r="AN296" s="220">
        <f t="shared" si="135"/>
        <v>0</v>
      </c>
      <c r="AO296" s="220">
        <f t="shared" si="135"/>
        <v>0</v>
      </c>
      <c r="AP296" s="220">
        <f t="shared" si="135"/>
        <v>0</v>
      </c>
    </row>
    <row r="297" spans="1:42" x14ac:dyDescent="0.2">
      <c r="A297" s="17">
        <f t="shared" si="128"/>
        <v>10</v>
      </c>
      <c r="B297" s="240">
        <f t="shared" si="125"/>
        <v>0</v>
      </c>
      <c r="C297" s="220">
        <f t="shared" ref="C297:AP297" si="136">LOOKUP(C286,$B$272:$AP$272,$B$273:$AP$273)/100*$B595</f>
        <v>0</v>
      </c>
      <c r="D297" s="220">
        <f t="shared" si="136"/>
        <v>0</v>
      </c>
      <c r="E297" s="220">
        <f t="shared" si="136"/>
        <v>0</v>
      </c>
      <c r="F297" s="220">
        <f t="shared" si="136"/>
        <v>0</v>
      </c>
      <c r="G297" s="220">
        <f t="shared" si="136"/>
        <v>0</v>
      </c>
      <c r="H297" s="220">
        <f t="shared" si="136"/>
        <v>0</v>
      </c>
      <c r="I297" s="220">
        <f t="shared" si="136"/>
        <v>0</v>
      </c>
      <c r="J297" s="220">
        <f t="shared" si="136"/>
        <v>0</v>
      </c>
      <c r="K297" s="220">
        <f t="shared" si="136"/>
        <v>0</v>
      </c>
      <c r="L297" s="220">
        <f t="shared" si="136"/>
        <v>0</v>
      </c>
      <c r="M297" s="220">
        <f t="shared" si="136"/>
        <v>0</v>
      </c>
      <c r="N297" s="220">
        <f t="shared" si="136"/>
        <v>0</v>
      </c>
      <c r="O297" s="220">
        <f t="shared" si="136"/>
        <v>0</v>
      </c>
      <c r="P297" s="220">
        <f t="shared" si="136"/>
        <v>0</v>
      </c>
      <c r="Q297" s="220">
        <f t="shared" si="136"/>
        <v>0</v>
      </c>
      <c r="R297" s="220">
        <f t="shared" si="136"/>
        <v>0</v>
      </c>
      <c r="S297" s="220">
        <f t="shared" si="136"/>
        <v>0</v>
      </c>
      <c r="T297" s="220">
        <f t="shared" si="136"/>
        <v>0</v>
      </c>
      <c r="U297" s="220">
        <f t="shared" si="136"/>
        <v>0</v>
      </c>
      <c r="V297" s="220">
        <f t="shared" si="136"/>
        <v>0</v>
      </c>
      <c r="W297" s="220">
        <f t="shared" si="136"/>
        <v>0</v>
      </c>
      <c r="X297" s="220">
        <f t="shared" si="136"/>
        <v>0</v>
      </c>
      <c r="Y297" s="220">
        <f t="shared" si="136"/>
        <v>0</v>
      </c>
      <c r="Z297" s="220">
        <f t="shared" si="136"/>
        <v>0</v>
      </c>
      <c r="AA297" s="220">
        <f t="shared" si="136"/>
        <v>0</v>
      </c>
      <c r="AB297" s="220">
        <f t="shared" si="136"/>
        <v>0</v>
      </c>
      <c r="AC297" s="220">
        <f t="shared" si="136"/>
        <v>0</v>
      </c>
      <c r="AD297" s="220">
        <f t="shared" si="136"/>
        <v>0</v>
      </c>
      <c r="AE297" s="220">
        <f t="shared" si="136"/>
        <v>0</v>
      </c>
      <c r="AF297" s="220">
        <f t="shared" si="136"/>
        <v>0</v>
      </c>
      <c r="AG297" s="220">
        <f t="shared" si="136"/>
        <v>0</v>
      </c>
      <c r="AH297" s="220">
        <f t="shared" si="136"/>
        <v>0</v>
      </c>
      <c r="AI297" s="220">
        <f t="shared" si="136"/>
        <v>0</v>
      </c>
      <c r="AJ297" s="220">
        <f t="shared" si="136"/>
        <v>0</v>
      </c>
      <c r="AK297" s="220">
        <f t="shared" si="136"/>
        <v>0</v>
      </c>
      <c r="AL297" s="220">
        <f t="shared" si="136"/>
        <v>0</v>
      </c>
      <c r="AM297" s="220">
        <f t="shared" si="136"/>
        <v>0</v>
      </c>
      <c r="AN297" s="220">
        <f t="shared" si="136"/>
        <v>0</v>
      </c>
      <c r="AO297" s="220">
        <f t="shared" si="136"/>
        <v>0</v>
      </c>
      <c r="AP297" s="220">
        <f t="shared" si="136"/>
        <v>0</v>
      </c>
    </row>
    <row r="298" spans="1:42" s="17" customFormat="1" ht="12" customHeight="1" x14ac:dyDescent="0.2">
      <c r="A298" s="40" t="s">
        <v>14</v>
      </c>
      <c r="B298" s="221"/>
      <c r="C298" s="221">
        <f>SUM(C288:C297)</f>
        <v>0</v>
      </c>
      <c r="D298" s="221">
        <f t="shared" ref="D298:AP298" si="137">SUM(D288:D297)</f>
        <v>0</v>
      </c>
      <c r="E298" s="221">
        <f t="shared" si="137"/>
        <v>0</v>
      </c>
      <c r="F298" s="221">
        <f t="shared" si="137"/>
        <v>0</v>
      </c>
      <c r="G298" s="221">
        <f t="shared" si="137"/>
        <v>0</v>
      </c>
      <c r="H298" s="221">
        <f t="shared" si="137"/>
        <v>0</v>
      </c>
      <c r="I298" s="221">
        <f t="shared" si="137"/>
        <v>0</v>
      </c>
      <c r="J298" s="221">
        <f t="shared" si="137"/>
        <v>0</v>
      </c>
      <c r="K298" s="221">
        <f t="shared" si="137"/>
        <v>0</v>
      </c>
      <c r="L298" s="221">
        <f t="shared" si="137"/>
        <v>0</v>
      </c>
      <c r="M298" s="221">
        <f t="shared" si="137"/>
        <v>0</v>
      </c>
      <c r="N298" s="221">
        <f t="shared" si="137"/>
        <v>0</v>
      </c>
      <c r="O298" s="221">
        <f t="shared" si="137"/>
        <v>0</v>
      </c>
      <c r="P298" s="221">
        <f t="shared" si="137"/>
        <v>0</v>
      </c>
      <c r="Q298" s="221">
        <f t="shared" si="137"/>
        <v>0</v>
      </c>
      <c r="R298" s="221">
        <f t="shared" si="137"/>
        <v>0</v>
      </c>
      <c r="S298" s="221">
        <f t="shared" si="137"/>
        <v>0</v>
      </c>
      <c r="T298" s="221">
        <f t="shared" si="137"/>
        <v>0</v>
      </c>
      <c r="U298" s="221">
        <f t="shared" si="137"/>
        <v>0</v>
      </c>
      <c r="V298" s="221">
        <f t="shared" si="137"/>
        <v>0</v>
      </c>
      <c r="W298" s="221">
        <f t="shared" si="137"/>
        <v>0</v>
      </c>
      <c r="X298" s="221">
        <f t="shared" si="137"/>
        <v>0</v>
      </c>
      <c r="Y298" s="221">
        <f t="shared" si="137"/>
        <v>0</v>
      </c>
      <c r="Z298" s="221">
        <f t="shared" si="137"/>
        <v>0</v>
      </c>
      <c r="AA298" s="221">
        <f t="shared" si="137"/>
        <v>0</v>
      </c>
      <c r="AB298" s="221">
        <f t="shared" si="137"/>
        <v>0</v>
      </c>
      <c r="AC298" s="221">
        <f t="shared" si="137"/>
        <v>0</v>
      </c>
      <c r="AD298" s="221">
        <f t="shared" si="137"/>
        <v>0</v>
      </c>
      <c r="AE298" s="221">
        <f t="shared" si="137"/>
        <v>0</v>
      </c>
      <c r="AF298" s="221">
        <f t="shared" si="137"/>
        <v>0</v>
      </c>
      <c r="AG298" s="221">
        <f t="shared" si="137"/>
        <v>0</v>
      </c>
      <c r="AH298" s="221">
        <f t="shared" si="137"/>
        <v>0</v>
      </c>
      <c r="AI298" s="221">
        <f t="shared" si="137"/>
        <v>0</v>
      </c>
      <c r="AJ298" s="221">
        <f t="shared" si="137"/>
        <v>0</v>
      </c>
      <c r="AK298" s="221">
        <f t="shared" si="137"/>
        <v>0</v>
      </c>
      <c r="AL298" s="221">
        <f t="shared" si="137"/>
        <v>0</v>
      </c>
      <c r="AM298" s="221">
        <f t="shared" si="137"/>
        <v>0</v>
      </c>
      <c r="AN298" s="221">
        <f t="shared" si="137"/>
        <v>0</v>
      </c>
      <c r="AO298" s="221">
        <f t="shared" si="137"/>
        <v>0</v>
      </c>
      <c r="AP298" s="221">
        <f t="shared" si="137"/>
        <v>0</v>
      </c>
    </row>
    <row r="299" spans="1:42" x14ac:dyDescent="0.2">
      <c r="A299" s="33"/>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row>
    <row r="300" spans="1:42" x14ac:dyDescent="0.2">
      <c r="A300" s="31" t="s">
        <v>127</v>
      </c>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row>
    <row r="301" spans="1:42" x14ac:dyDescent="0.2">
      <c r="A301" s="33" t="s">
        <v>95</v>
      </c>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row>
    <row r="302" spans="1:42" x14ac:dyDescent="0.2">
      <c r="A302" s="17">
        <v>1</v>
      </c>
      <c r="B302" s="4">
        <v>0</v>
      </c>
      <c r="C302" s="220">
        <f>IF(C$2&lt;=analysis_period,IF(SUM($C618:C618)&gt;0,B302+1,0),0)</f>
        <v>0</v>
      </c>
      <c r="D302" s="220">
        <f>IF(D$2&lt;=analysis_period,IF(SUM($C618:D618)&gt;0,C302+1,0),0)</f>
        <v>0</v>
      </c>
      <c r="E302" s="220">
        <f>IF(E$2&lt;=analysis_period,IF(SUM($C618:E618)&gt;0,D302+1,0),0)</f>
        <v>0</v>
      </c>
      <c r="F302" s="220">
        <f>IF(F$2&lt;=analysis_period,IF(SUM($C618:F618)&gt;0,E302+1,0),0)</f>
        <v>0</v>
      </c>
      <c r="G302" s="220">
        <f>IF(G$2&lt;=analysis_period,IF(SUM($C618:G618)&gt;0,F302+1,0),0)</f>
        <v>0</v>
      </c>
      <c r="H302" s="220">
        <f>IF(H$2&lt;=analysis_period,IF(SUM($C618:H618)&gt;0,G302+1,0),0)</f>
        <v>0</v>
      </c>
      <c r="I302" s="220">
        <f>IF(I$2&lt;=analysis_period,IF(SUM($C618:I618)&gt;0,H302+1,0),0)</f>
        <v>0</v>
      </c>
      <c r="J302" s="220">
        <f>IF(J$2&lt;=analysis_period,IF(SUM($C618:J618)&gt;0,I302+1,0),0)</f>
        <v>0</v>
      </c>
      <c r="K302" s="220">
        <f>IF(K$2&lt;=analysis_period,IF(SUM($C618:K618)&gt;0,J302+1,0),0)</f>
        <v>0</v>
      </c>
      <c r="L302" s="220">
        <f>IF(L$2&lt;=analysis_period,IF(SUM($C618:L618)&gt;0,K302+1,0),0)</f>
        <v>0</v>
      </c>
      <c r="M302" s="220">
        <f>IF(M$2&lt;=analysis_period,IF(SUM($C618:M618)&gt;0,L302+1,0),0)</f>
        <v>0</v>
      </c>
      <c r="N302" s="220">
        <f>IF(N$2&lt;=analysis_period,IF(SUM($C618:N618)&gt;0,M302+1,0),0)</f>
        <v>0</v>
      </c>
      <c r="O302" s="220">
        <f>IF(O$2&lt;=analysis_period,IF(SUM($C618:O618)&gt;0,N302+1,0),0)</f>
        <v>0</v>
      </c>
      <c r="P302" s="220">
        <f>IF(P$2&lt;=analysis_period,IF(SUM($C618:P618)&gt;0,O302+1,0),0)</f>
        <v>0</v>
      </c>
      <c r="Q302" s="220">
        <f>IF(Q$2&lt;=analysis_period,IF(SUM($C618:Q618)&gt;0,P302+1,0),0)</f>
        <v>0</v>
      </c>
      <c r="R302" s="220">
        <f>IF(R$2&lt;=analysis_period,IF(SUM($C618:R618)&gt;0,Q302+1,0),0)</f>
        <v>0</v>
      </c>
      <c r="S302" s="220">
        <f>IF(S$2&lt;=analysis_period,IF(SUM($C618:S618)&gt;0,R302+1,0),0)</f>
        <v>0</v>
      </c>
      <c r="T302" s="220">
        <f>IF(T$2&lt;=analysis_period,IF(SUM($C618:T618)&gt;0,S302+1,0),0)</f>
        <v>0</v>
      </c>
      <c r="U302" s="220">
        <f>IF(U$2&lt;=analysis_period,IF(SUM($C618:U618)&gt;0,T302+1,0),0)</f>
        <v>0</v>
      </c>
      <c r="V302" s="220">
        <f>IF(V$2&lt;=analysis_period,IF(SUM($C618:V618)&gt;0,U302+1,0),0)</f>
        <v>0</v>
      </c>
      <c r="W302" s="220">
        <f>IF(W$2&lt;=analysis_period,IF(SUM($C618:W618)&gt;0,V302+1,0),0)</f>
        <v>0</v>
      </c>
      <c r="X302" s="220">
        <f>IF(X$2&lt;=analysis_period,IF(SUM($C618:X618)&gt;0,W302+1,0),0)</f>
        <v>0</v>
      </c>
      <c r="Y302" s="220">
        <f>IF(Y$2&lt;=analysis_period,IF(SUM($C618:Y618)&gt;0,X302+1,0),0)</f>
        <v>0</v>
      </c>
      <c r="Z302" s="220">
        <f>IF(Z$2&lt;=analysis_period,IF(SUM($C618:Z618)&gt;0,Y302+1,0),0)</f>
        <v>0</v>
      </c>
      <c r="AA302" s="220">
        <f>IF(AA$2&lt;=analysis_period,IF(SUM($C618:AA618)&gt;0,Z302+1,0),0)</f>
        <v>0</v>
      </c>
      <c r="AB302" s="220">
        <f>IF(AB$2&lt;=analysis_period,IF(SUM($C618:AB618)&gt;0,AA302+1,0),0)</f>
        <v>0</v>
      </c>
      <c r="AC302" s="220">
        <f>IF(AC$2&lt;=analysis_period,IF(SUM($C618:AC618)&gt;0,AB302+1,0),0)</f>
        <v>0</v>
      </c>
      <c r="AD302" s="220">
        <f>IF(AD$2&lt;=analysis_period,IF(SUM($C618:AD618)&gt;0,AC302+1,0),0)</f>
        <v>0</v>
      </c>
      <c r="AE302" s="220">
        <f>IF(AE$2&lt;=analysis_period,IF(SUM($C618:AE618)&gt;0,AD302+1,0),0)</f>
        <v>0</v>
      </c>
      <c r="AF302" s="220">
        <f>IF(AF$2&lt;=analysis_period,IF(SUM($C618:AF618)&gt;0,AE302+1,0),0)</f>
        <v>0</v>
      </c>
      <c r="AG302" s="220">
        <f>IF(AG$2&lt;=analysis_period,IF(SUM($C618:AG618)&gt;0,AF302+1,0),0)</f>
        <v>0</v>
      </c>
      <c r="AH302" s="220">
        <f>IF(AH$2&lt;=analysis_period,IF(SUM($C618:AH618)&gt;0,AG302+1,0),0)</f>
        <v>0</v>
      </c>
      <c r="AI302" s="220">
        <f>IF(AI$2&lt;=analysis_period,IF(SUM($C618:AI618)&gt;0,AH302+1,0),0)</f>
        <v>0</v>
      </c>
      <c r="AJ302" s="220">
        <f>IF(AJ$2&lt;=analysis_period,IF(SUM($C618:AJ618)&gt;0,AI302+1,0),0)</f>
        <v>0</v>
      </c>
      <c r="AK302" s="220">
        <f>IF(AK$2&lt;=analysis_period,IF(SUM($C618:AK618)&gt;0,AJ302+1,0),0)</f>
        <v>0</v>
      </c>
      <c r="AL302" s="220">
        <f>IF(AL$2&lt;=analysis_period,IF(SUM($C618:AL618)&gt;0,AK302+1,0),0)</f>
        <v>0</v>
      </c>
      <c r="AM302" s="220">
        <f>IF(AM$2&lt;=analysis_period,IF(SUM($C618:AM618)&gt;0,AL302+1,0),0)</f>
        <v>0</v>
      </c>
      <c r="AN302" s="220">
        <f>IF(AN$2&lt;=analysis_period,IF(SUM($C618:AN618)&gt;0,AM302+1,0),0)</f>
        <v>0</v>
      </c>
      <c r="AO302" s="220">
        <f>IF(AO$2&lt;=analysis_period,IF(SUM($C618:AO618)&gt;0,AN302+1,0),0)</f>
        <v>0</v>
      </c>
      <c r="AP302" s="220">
        <f>IF(AP$2&lt;=analysis_period,IF(SUM($C618:AP618)&gt;0,AO302+1,0),0)</f>
        <v>0</v>
      </c>
    </row>
    <row r="303" spans="1:42" x14ac:dyDescent="0.2">
      <c r="A303" s="17">
        <f>A302+1</f>
        <v>2</v>
      </c>
      <c r="B303" s="4">
        <v>0</v>
      </c>
      <c r="C303" s="220">
        <f>IF(C$2&lt;=analysis_period,IF(SUM($C619:C619)&gt;0,B303+1,0),0)</f>
        <v>0</v>
      </c>
      <c r="D303" s="220">
        <f>IF(D$2&lt;=analysis_period,IF(SUM($C619:D619)&gt;0,C303+1,0),0)</f>
        <v>0</v>
      </c>
      <c r="E303" s="220">
        <f>IF(E$2&lt;=analysis_period,IF(SUM($C619:E619)&gt;0,D303+1,0),0)</f>
        <v>0</v>
      </c>
      <c r="F303" s="220">
        <f>IF(F$2&lt;=analysis_period,IF(SUM($C619:F619)&gt;0,E303+1,0),0)</f>
        <v>0</v>
      </c>
      <c r="G303" s="220">
        <f>IF(G$2&lt;=analysis_period,IF(SUM($C619:G619)&gt;0,F303+1,0),0)</f>
        <v>0</v>
      </c>
      <c r="H303" s="220">
        <f>IF(H$2&lt;=analysis_period,IF(SUM($C619:H619)&gt;0,G303+1,0),0)</f>
        <v>0</v>
      </c>
      <c r="I303" s="220">
        <f>IF(I$2&lt;=analysis_period,IF(SUM($C619:I619)&gt;0,H303+1,0),0)</f>
        <v>0</v>
      </c>
      <c r="J303" s="220">
        <f>IF(J$2&lt;=analysis_period,IF(SUM($C619:J619)&gt;0,I303+1,0),0)</f>
        <v>0</v>
      </c>
      <c r="K303" s="220">
        <f>IF(K$2&lt;=analysis_period,IF(SUM($C619:K619)&gt;0,J303+1,0),0)</f>
        <v>0</v>
      </c>
      <c r="L303" s="220">
        <f>IF(L$2&lt;=analysis_period,IF(SUM($C619:L619)&gt;0,K303+1,0),0)</f>
        <v>0</v>
      </c>
      <c r="M303" s="220">
        <f>IF(M$2&lt;=analysis_period,IF(SUM($C619:M619)&gt;0,L303+1,0),0)</f>
        <v>0</v>
      </c>
      <c r="N303" s="220">
        <f>IF(N$2&lt;=analysis_period,IF(SUM($C619:N619)&gt;0,M303+1,0),0)</f>
        <v>0</v>
      </c>
      <c r="O303" s="220">
        <f>IF(O$2&lt;=analysis_period,IF(SUM($C619:O619)&gt;0,N303+1,0),0)</f>
        <v>0</v>
      </c>
      <c r="P303" s="220">
        <f>IF(P$2&lt;=analysis_period,IF(SUM($C619:P619)&gt;0,O303+1,0),0)</f>
        <v>0</v>
      </c>
      <c r="Q303" s="220">
        <f>IF(Q$2&lt;=analysis_period,IF(SUM($C619:Q619)&gt;0,P303+1,0),0)</f>
        <v>0</v>
      </c>
      <c r="R303" s="220">
        <f>IF(R$2&lt;=analysis_period,IF(SUM($C619:R619)&gt;0,Q303+1,0),0)</f>
        <v>0</v>
      </c>
      <c r="S303" s="220">
        <f>IF(S$2&lt;=analysis_period,IF(SUM($C619:S619)&gt;0,R303+1,0),0)</f>
        <v>0</v>
      </c>
      <c r="T303" s="220">
        <f>IF(T$2&lt;=analysis_period,IF(SUM($C619:T619)&gt;0,S303+1,0),0)</f>
        <v>0</v>
      </c>
      <c r="U303" s="220">
        <f>IF(U$2&lt;=analysis_period,IF(SUM($C619:U619)&gt;0,T303+1,0),0)</f>
        <v>0</v>
      </c>
      <c r="V303" s="220">
        <f>IF(V$2&lt;=analysis_period,IF(SUM($C619:V619)&gt;0,U303+1,0),0)</f>
        <v>0</v>
      </c>
      <c r="W303" s="220">
        <f>IF(W$2&lt;=analysis_period,IF(SUM($C619:W619)&gt;0,V303+1,0),0)</f>
        <v>0</v>
      </c>
      <c r="X303" s="220">
        <f>IF(X$2&lt;=analysis_period,IF(SUM($C619:X619)&gt;0,W303+1,0),0)</f>
        <v>0</v>
      </c>
      <c r="Y303" s="220">
        <f>IF(Y$2&lt;=analysis_period,IF(SUM($C619:Y619)&gt;0,X303+1,0),0)</f>
        <v>0</v>
      </c>
      <c r="Z303" s="220">
        <f>IF(Z$2&lt;=analysis_period,IF(SUM($C619:Z619)&gt;0,Y303+1,0),0)</f>
        <v>0</v>
      </c>
      <c r="AA303" s="220">
        <f>IF(AA$2&lt;=analysis_period,IF(SUM($C619:AA619)&gt;0,Z303+1,0),0)</f>
        <v>0</v>
      </c>
      <c r="AB303" s="220">
        <f>IF(AB$2&lt;=analysis_period,IF(SUM($C619:AB619)&gt;0,AA303+1,0),0)</f>
        <v>0</v>
      </c>
      <c r="AC303" s="220">
        <f>IF(AC$2&lt;=analysis_period,IF(SUM($C619:AC619)&gt;0,AB303+1,0),0)</f>
        <v>0</v>
      </c>
      <c r="AD303" s="220">
        <f>IF(AD$2&lt;=analysis_period,IF(SUM($C619:AD619)&gt;0,AC303+1,0),0)</f>
        <v>0</v>
      </c>
      <c r="AE303" s="220">
        <f>IF(AE$2&lt;=analysis_period,IF(SUM($C619:AE619)&gt;0,AD303+1,0),0)</f>
        <v>0</v>
      </c>
      <c r="AF303" s="220">
        <f>IF(AF$2&lt;=analysis_period,IF(SUM($C619:AF619)&gt;0,AE303+1,0),0)</f>
        <v>0</v>
      </c>
      <c r="AG303" s="220">
        <f>IF(AG$2&lt;=analysis_period,IF(SUM($C619:AG619)&gt;0,AF303+1,0),0)</f>
        <v>0</v>
      </c>
      <c r="AH303" s="220">
        <f>IF(AH$2&lt;=analysis_period,IF(SUM($C619:AH619)&gt;0,AG303+1,0),0)</f>
        <v>0</v>
      </c>
      <c r="AI303" s="220">
        <f>IF(AI$2&lt;=analysis_period,IF(SUM($C619:AI619)&gt;0,AH303+1,0),0)</f>
        <v>0</v>
      </c>
      <c r="AJ303" s="220">
        <f>IF(AJ$2&lt;=analysis_period,IF(SUM($C619:AJ619)&gt;0,AI303+1,0),0)</f>
        <v>0</v>
      </c>
      <c r="AK303" s="220">
        <f>IF(AK$2&lt;=analysis_period,IF(SUM($C619:AK619)&gt;0,AJ303+1,0),0)</f>
        <v>0</v>
      </c>
      <c r="AL303" s="220">
        <f>IF(AL$2&lt;=analysis_period,IF(SUM($C619:AL619)&gt;0,AK303+1,0),0)</f>
        <v>0</v>
      </c>
      <c r="AM303" s="220">
        <f>IF(AM$2&lt;=analysis_period,IF(SUM($C619:AM619)&gt;0,AL303+1,0),0)</f>
        <v>0</v>
      </c>
      <c r="AN303" s="220">
        <f>IF(AN$2&lt;=analysis_period,IF(SUM($C619:AN619)&gt;0,AM303+1,0),0)</f>
        <v>0</v>
      </c>
      <c r="AO303" s="220">
        <f>IF(AO$2&lt;=analysis_period,IF(SUM($C619:AO619)&gt;0,AN303+1,0),0)</f>
        <v>0</v>
      </c>
      <c r="AP303" s="220">
        <f>IF(AP$2&lt;=analysis_period,IF(SUM($C619:AP619)&gt;0,AO303+1,0),0)</f>
        <v>0</v>
      </c>
    </row>
    <row r="304" spans="1:42" x14ac:dyDescent="0.2">
      <c r="A304" s="17">
        <f t="shared" ref="A304:A311" si="138">A303+1</f>
        <v>3</v>
      </c>
      <c r="B304" s="4">
        <v>0</v>
      </c>
      <c r="C304" s="220">
        <f>IF(C$2&lt;=analysis_period,IF(SUM($C620:C620)&gt;0,B304+1,0),0)</f>
        <v>0</v>
      </c>
      <c r="D304" s="220">
        <f>IF(D$2&lt;=analysis_period,IF(SUM($C620:D620)&gt;0,C304+1,0),0)</f>
        <v>0</v>
      </c>
      <c r="E304" s="220">
        <f>IF(E$2&lt;=analysis_period,IF(SUM($C620:E620)&gt;0,D304+1,0),0)</f>
        <v>0</v>
      </c>
      <c r="F304" s="220">
        <f>IF(F$2&lt;=analysis_period,IF(SUM($C620:F620)&gt;0,E304+1,0),0)</f>
        <v>0</v>
      </c>
      <c r="G304" s="220">
        <f>IF(G$2&lt;=analysis_period,IF(SUM($C620:G620)&gt;0,F304+1,0),0)</f>
        <v>0</v>
      </c>
      <c r="H304" s="220">
        <f>IF(H$2&lt;=analysis_period,IF(SUM($C620:H620)&gt;0,G304+1,0),0)</f>
        <v>0</v>
      </c>
      <c r="I304" s="220">
        <f>IF(I$2&lt;=analysis_period,IF(SUM($C620:I620)&gt;0,H304+1,0),0)</f>
        <v>0</v>
      </c>
      <c r="J304" s="220">
        <f>IF(J$2&lt;=analysis_period,IF(SUM($C620:J620)&gt;0,I304+1,0),0)</f>
        <v>0</v>
      </c>
      <c r="K304" s="220">
        <f>IF(K$2&lt;=analysis_period,IF(SUM($C620:K620)&gt;0,J304+1,0),0)</f>
        <v>0</v>
      </c>
      <c r="L304" s="220">
        <f>IF(L$2&lt;=analysis_period,IF(SUM($C620:L620)&gt;0,K304+1,0),0)</f>
        <v>0</v>
      </c>
      <c r="M304" s="220">
        <f>IF(M$2&lt;=analysis_period,IF(SUM($C620:M620)&gt;0,L304+1,0),0)</f>
        <v>0</v>
      </c>
      <c r="N304" s="220">
        <f>IF(N$2&lt;=analysis_period,IF(SUM($C620:N620)&gt;0,M304+1,0),0)</f>
        <v>0</v>
      </c>
      <c r="O304" s="220">
        <f>IF(O$2&lt;=analysis_period,IF(SUM($C620:O620)&gt;0,N304+1,0),0)</f>
        <v>0</v>
      </c>
      <c r="P304" s="220">
        <f>IF(P$2&lt;=analysis_period,IF(SUM($C620:P620)&gt;0,O304+1,0),0)</f>
        <v>0</v>
      </c>
      <c r="Q304" s="220">
        <f>IF(Q$2&lt;=analysis_period,IF(SUM($C620:Q620)&gt;0,P304+1,0),0)</f>
        <v>0</v>
      </c>
      <c r="R304" s="220">
        <f>IF(R$2&lt;=analysis_period,IF(SUM($C620:R620)&gt;0,Q304+1,0),0)</f>
        <v>0</v>
      </c>
      <c r="S304" s="220">
        <f>IF(S$2&lt;=analysis_period,IF(SUM($C620:S620)&gt;0,R304+1,0),0)</f>
        <v>0</v>
      </c>
      <c r="T304" s="220">
        <f>IF(T$2&lt;=analysis_period,IF(SUM($C620:T620)&gt;0,S304+1,0),0)</f>
        <v>0</v>
      </c>
      <c r="U304" s="220">
        <f>IF(U$2&lt;=analysis_period,IF(SUM($C620:U620)&gt;0,T304+1,0),0)</f>
        <v>0</v>
      </c>
      <c r="V304" s="220">
        <f>IF(V$2&lt;=analysis_period,IF(SUM($C620:V620)&gt;0,U304+1,0),0)</f>
        <v>0</v>
      </c>
      <c r="W304" s="220">
        <f>IF(W$2&lt;=analysis_period,IF(SUM($C620:W620)&gt;0,V304+1,0),0)</f>
        <v>0</v>
      </c>
      <c r="X304" s="220">
        <f>IF(X$2&lt;=analysis_period,IF(SUM($C620:X620)&gt;0,W304+1,0),0)</f>
        <v>0</v>
      </c>
      <c r="Y304" s="220">
        <f>IF(Y$2&lt;=analysis_period,IF(SUM($C620:Y620)&gt;0,X304+1,0),0)</f>
        <v>0</v>
      </c>
      <c r="Z304" s="220">
        <f>IF(Z$2&lt;=analysis_period,IF(SUM($C620:Z620)&gt;0,Y304+1,0),0)</f>
        <v>0</v>
      </c>
      <c r="AA304" s="220">
        <f>IF(AA$2&lt;=analysis_period,IF(SUM($C620:AA620)&gt;0,Z304+1,0),0)</f>
        <v>0</v>
      </c>
      <c r="AB304" s="220">
        <f>IF(AB$2&lt;=analysis_period,IF(SUM($C620:AB620)&gt;0,AA304+1,0),0)</f>
        <v>0</v>
      </c>
      <c r="AC304" s="220">
        <f>IF(AC$2&lt;=analysis_period,IF(SUM($C620:AC620)&gt;0,AB304+1,0),0)</f>
        <v>0</v>
      </c>
      <c r="AD304" s="220">
        <f>IF(AD$2&lt;=analysis_period,IF(SUM($C620:AD620)&gt;0,AC304+1,0),0)</f>
        <v>0</v>
      </c>
      <c r="AE304" s="220">
        <f>IF(AE$2&lt;=analysis_period,IF(SUM($C620:AE620)&gt;0,AD304+1,0),0)</f>
        <v>0</v>
      </c>
      <c r="AF304" s="220">
        <f>IF(AF$2&lt;=analysis_period,IF(SUM($C620:AF620)&gt;0,AE304+1,0),0)</f>
        <v>0</v>
      </c>
      <c r="AG304" s="220">
        <f>IF(AG$2&lt;=analysis_period,IF(SUM($C620:AG620)&gt;0,AF304+1,0),0)</f>
        <v>0</v>
      </c>
      <c r="AH304" s="220">
        <f>IF(AH$2&lt;=analysis_period,IF(SUM($C620:AH620)&gt;0,AG304+1,0),0)</f>
        <v>0</v>
      </c>
      <c r="AI304" s="220">
        <f>IF(AI$2&lt;=analysis_period,IF(SUM($C620:AI620)&gt;0,AH304+1,0),0)</f>
        <v>0</v>
      </c>
      <c r="AJ304" s="220">
        <f>IF(AJ$2&lt;=analysis_period,IF(SUM($C620:AJ620)&gt;0,AI304+1,0),0)</f>
        <v>0</v>
      </c>
      <c r="AK304" s="220">
        <f>IF(AK$2&lt;=analysis_period,IF(SUM($C620:AK620)&gt;0,AJ304+1,0),0)</f>
        <v>0</v>
      </c>
      <c r="AL304" s="220">
        <f>IF(AL$2&lt;=analysis_period,IF(SUM($C620:AL620)&gt;0,AK304+1,0),0)</f>
        <v>0</v>
      </c>
      <c r="AM304" s="220">
        <f>IF(AM$2&lt;=analysis_period,IF(SUM($C620:AM620)&gt;0,AL304+1,0),0)</f>
        <v>0</v>
      </c>
      <c r="AN304" s="220">
        <f>IF(AN$2&lt;=analysis_period,IF(SUM($C620:AN620)&gt;0,AM304+1,0),0)</f>
        <v>0</v>
      </c>
      <c r="AO304" s="220">
        <f>IF(AO$2&lt;=analysis_period,IF(SUM($C620:AO620)&gt;0,AN304+1,0),0)</f>
        <v>0</v>
      </c>
      <c r="AP304" s="220">
        <f>IF(AP$2&lt;=analysis_period,IF(SUM($C620:AP620)&gt;0,AO304+1,0),0)</f>
        <v>0</v>
      </c>
    </row>
    <row r="305" spans="1:42" x14ac:dyDescent="0.2">
      <c r="A305" s="17">
        <f t="shared" si="138"/>
        <v>4</v>
      </c>
      <c r="B305" s="4">
        <v>0</v>
      </c>
      <c r="C305" s="220">
        <f>IF(C$2&lt;=analysis_period,IF(SUM($C621:C621)&gt;0,B305+1,0),0)</f>
        <v>0</v>
      </c>
      <c r="D305" s="220">
        <f>IF(D$2&lt;=analysis_period,IF(SUM($C621:D621)&gt;0,C305+1,0),0)</f>
        <v>0</v>
      </c>
      <c r="E305" s="220">
        <f>IF(E$2&lt;=analysis_period,IF(SUM($C621:E621)&gt;0,D305+1,0),0)</f>
        <v>0</v>
      </c>
      <c r="F305" s="220">
        <f>IF(F$2&lt;=analysis_period,IF(SUM($C621:F621)&gt;0,E305+1,0),0)</f>
        <v>0</v>
      </c>
      <c r="G305" s="220">
        <f>IF(G$2&lt;=analysis_period,IF(SUM($C621:G621)&gt;0,F305+1,0),0)</f>
        <v>0</v>
      </c>
      <c r="H305" s="220">
        <f>IF(H$2&lt;=analysis_period,IF(SUM($C621:H621)&gt;0,G305+1,0),0)</f>
        <v>0</v>
      </c>
      <c r="I305" s="220">
        <f>IF(I$2&lt;=analysis_period,IF(SUM($C621:I621)&gt;0,H305+1,0),0)</f>
        <v>0</v>
      </c>
      <c r="J305" s="220">
        <f>IF(J$2&lt;=analysis_period,IF(SUM($C621:J621)&gt;0,I305+1,0),0)</f>
        <v>0</v>
      </c>
      <c r="K305" s="220">
        <f>IF(K$2&lt;=analysis_period,IF(SUM($C621:K621)&gt;0,J305+1,0),0)</f>
        <v>0</v>
      </c>
      <c r="L305" s="220">
        <f>IF(L$2&lt;=analysis_period,IF(SUM($C621:L621)&gt;0,K305+1,0),0)</f>
        <v>0</v>
      </c>
      <c r="M305" s="220">
        <f>IF(M$2&lt;=analysis_period,IF(SUM($C621:M621)&gt;0,L305+1,0),0)</f>
        <v>0</v>
      </c>
      <c r="N305" s="220">
        <f>IF(N$2&lt;=analysis_period,IF(SUM($C621:N621)&gt;0,M305+1,0),0)</f>
        <v>0</v>
      </c>
      <c r="O305" s="220">
        <f>IF(O$2&lt;=analysis_period,IF(SUM($C621:O621)&gt;0,N305+1,0),0)</f>
        <v>0</v>
      </c>
      <c r="P305" s="220">
        <f>IF(P$2&lt;=analysis_period,IF(SUM($C621:P621)&gt;0,O305+1,0),0)</f>
        <v>0</v>
      </c>
      <c r="Q305" s="220">
        <f>IF(Q$2&lt;=analysis_period,IF(SUM($C621:Q621)&gt;0,P305+1,0),0)</f>
        <v>0</v>
      </c>
      <c r="R305" s="220">
        <f>IF(R$2&lt;=analysis_period,IF(SUM($C621:R621)&gt;0,Q305+1,0),0)</f>
        <v>0</v>
      </c>
      <c r="S305" s="220">
        <f>IF(S$2&lt;=analysis_period,IF(SUM($C621:S621)&gt;0,R305+1,0),0)</f>
        <v>0</v>
      </c>
      <c r="T305" s="220">
        <f>IF(T$2&lt;=analysis_period,IF(SUM($C621:T621)&gt;0,S305+1,0),0)</f>
        <v>0</v>
      </c>
      <c r="U305" s="220">
        <f>IF(U$2&lt;=analysis_period,IF(SUM($C621:U621)&gt;0,T305+1,0),0)</f>
        <v>0</v>
      </c>
      <c r="V305" s="220">
        <f>IF(V$2&lt;=analysis_period,IF(SUM($C621:V621)&gt;0,U305+1,0),0)</f>
        <v>0</v>
      </c>
      <c r="W305" s="220">
        <f>IF(W$2&lt;=analysis_period,IF(SUM($C621:W621)&gt;0,V305+1,0),0)</f>
        <v>0</v>
      </c>
      <c r="X305" s="220">
        <f>IF(X$2&lt;=analysis_period,IF(SUM($C621:X621)&gt;0,W305+1,0),0)</f>
        <v>0</v>
      </c>
      <c r="Y305" s="220">
        <f>IF(Y$2&lt;=analysis_period,IF(SUM($C621:Y621)&gt;0,X305+1,0),0)</f>
        <v>0</v>
      </c>
      <c r="Z305" s="220">
        <f>IF(Z$2&lt;=analysis_period,IF(SUM($C621:Z621)&gt;0,Y305+1,0),0)</f>
        <v>0</v>
      </c>
      <c r="AA305" s="220">
        <f>IF(AA$2&lt;=analysis_period,IF(SUM($C621:AA621)&gt;0,Z305+1,0),0)</f>
        <v>0</v>
      </c>
      <c r="AB305" s="220">
        <f>IF(AB$2&lt;=analysis_period,IF(SUM($C621:AB621)&gt;0,AA305+1,0),0)</f>
        <v>0</v>
      </c>
      <c r="AC305" s="220">
        <f>IF(AC$2&lt;=analysis_period,IF(SUM($C621:AC621)&gt;0,AB305+1,0),0)</f>
        <v>0</v>
      </c>
      <c r="AD305" s="220">
        <f>IF(AD$2&lt;=analysis_period,IF(SUM($C621:AD621)&gt;0,AC305+1,0),0)</f>
        <v>0</v>
      </c>
      <c r="AE305" s="220">
        <f>IF(AE$2&lt;=analysis_period,IF(SUM($C621:AE621)&gt;0,AD305+1,0),0)</f>
        <v>0</v>
      </c>
      <c r="AF305" s="220">
        <f>IF(AF$2&lt;=analysis_period,IF(SUM($C621:AF621)&gt;0,AE305+1,0),0)</f>
        <v>0</v>
      </c>
      <c r="AG305" s="220">
        <f>IF(AG$2&lt;=analysis_period,IF(SUM($C621:AG621)&gt;0,AF305+1,0),0)</f>
        <v>0</v>
      </c>
      <c r="AH305" s="220">
        <f>IF(AH$2&lt;=analysis_period,IF(SUM($C621:AH621)&gt;0,AG305+1,0),0)</f>
        <v>0</v>
      </c>
      <c r="AI305" s="220">
        <f>IF(AI$2&lt;=analysis_period,IF(SUM($C621:AI621)&gt;0,AH305+1,0),0)</f>
        <v>0</v>
      </c>
      <c r="AJ305" s="220">
        <f>IF(AJ$2&lt;=analysis_period,IF(SUM($C621:AJ621)&gt;0,AI305+1,0),0)</f>
        <v>0</v>
      </c>
      <c r="AK305" s="220">
        <f>IF(AK$2&lt;=analysis_period,IF(SUM($C621:AK621)&gt;0,AJ305+1,0),0)</f>
        <v>0</v>
      </c>
      <c r="AL305" s="220">
        <f>IF(AL$2&lt;=analysis_period,IF(SUM($C621:AL621)&gt;0,AK305+1,0),0)</f>
        <v>0</v>
      </c>
      <c r="AM305" s="220">
        <f>IF(AM$2&lt;=analysis_period,IF(SUM($C621:AM621)&gt;0,AL305+1,0),0)</f>
        <v>0</v>
      </c>
      <c r="AN305" s="220">
        <f>IF(AN$2&lt;=analysis_period,IF(SUM($C621:AN621)&gt;0,AM305+1,0),0)</f>
        <v>0</v>
      </c>
      <c r="AO305" s="220">
        <f>IF(AO$2&lt;=analysis_period,IF(SUM($C621:AO621)&gt;0,AN305+1,0),0)</f>
        <v>0</v>
      </c>
      <c r="AP305" s="220">
        <f>IF(AP$2&lt;=analysis_period,IF(SUM($C621:AP621)&gt;0,AO305+1,0),0)</f>
        <v>0</v>
      </c>
    </row>
    <row r="306" spans="1:42" x14ac:dyDescent="0.2">
      <c r="A306" s="17">
        <f t="shared" si="138"/>
        <v>5</v>
      </c>
      <c r="B306" s="4">
        <v>0</v>
      </c>
      <c r="C306" s="220">
        <f>IF(C$2&lt;=analysis_period,IF(SUM($C622:C622)&gt;0,B306+1,0),0)</f>
        <v>0</v>
      </c>
      <c r="D306" s="220">
        <f>IF(D$2&lt;=analysis_period,IF(SUM($C622:D622)&gt;0,C306+1,0),0)</f>
        <v>0</v>
      </c>
      <c r="E306" s="220">
        <f>IF(E$2&lt;=analysis_period,IF(SUM($C622:E622)&gt;0,D306+1,0),0)</f>
        <v>0</v>
      </c>
      <c r="F306" s="220">
        <f>IF(F$2&lt;=analysis_period,IF(SUM($C622:F622)&gt;0,E306+1,0),0)</f>
        <v>0</v>
      </c>
      <c r="G306" s="220">
        <f>IF(G$2&lt;=analysis_period,IF(SUM($C622:G622)&gt;0,F306+1,0),0)</f>
        <v>0</v>
      </c>
      <c r="H306" s="220">
        <f>IF(H$2&lt;=analysis_period,IF(SUM($C622:H622)&gt;0,G306+1,0),0)</f>
        <v>0</v>
      </c>
      <c r="I306" s="220">
        <f>IF(I$2&lt;=analysis_period,IF(SUM($C622:I622)&gt;0,H306+1,0),0)</f>
        <v>0</v>
      </c>
      <c r="J306" s="220">
        <f>IF(J$2&lt;=analysis_period,IF(SUM($C622:J622)&gt;0,I306+1,0),0)</f>
        <v>0</v>
      </c>
      <c r="K306" s="220">
        <f>IF(K$2&lt;=analysis_period,IF(SUM($C622:K622)&gt;0,J306+1,0),0)</f>
        <v>0</v>
      </c>
      <c r="L306" s="220">
        <f>IF(L$2&lt;=analysis_period,IF(SUM($C622:L622)&gt;0,K306+1,0),0)</f>
        <v>0</v>
      </c>
      <c r="M306" s="220">
        <f>IF(M$2&lt;=analysis_period,IF(SUM($C622:M622)&gt;0,L306+1,0),0)</f>
        <v>0</v>
      </c>
      <c r="N306" s="220">
        <f>IF(N$2&lt;=analysis_period,IF(SUM($C622:N622)&gt;0,M306+1,0),0)</f>
        <v>0</v>
      </c>
      <c r="O306" s="220">
        <f>IF(O$2&lt;=analysis_period,IF(SUM($C622:O622)&gt;0,N306+1,0),0)</f>
        <v>0</v>
      </c>
      <c r="P306" s="220">
        <f>IF(P$2&lt;=analysis_period,IF(SUM($C622:P622)&gt;0,O306+1,0),0)</f>
        <v>0</v>
      </c>
      <c r="Q306" s="220">
        <f>IF(Q$2&lt;=analysis_period,IF(SUM($C622:Q622)&gt;0,P306+1,0),0)</f>
        <v>0</v>
      </c>
      <c r="R306" s="220">
        <f>IF(R$2&lt;=analysis_period,IF(SUM($C622:R622)&gt;0,Q306+1,0),0)</f>
        <v>0</v>
      </c>
      <c r="S306" s="220">
        <f>IF(S$2&lt;=analysis_period,IF(SUM($C622:S622)&gt;0,R306+1,0),0)</f>
        <v>0</v>
      </c>
      <c r="T306" s="220">
        <f>IF(T$2&lt;=analysis_period,IF(SUM($C622:T622)&gt;0,S306+1,0),0)</f>
        <v>0</v>
      </c>
      <c r="U306" s="220">
        <f>IF(U$2&lt;=analysis_period,IF(SUM($C622:U622)&gt;0,T306+1,0),0)</f>
        <v>0</v>
      </c>
      <c r="V306" s="220">
        <f>IF(V$2&lt;=analysis_period,IF(SUM($C622:V622)&gt;0,U306+1,0),0)</f>
        <v>0</v>
      </c>
      <c r="W306" s="220">
        <f>IF(W$2&lt;=analysis_period,IF(SUM($C622:W622)&gt;0,V306+1,0),0)</f>
        <v>0</v>
      </c>
      <c r="X306" s="220">
        <f>IF(X$2&lt;=analysis_period,IF(SUM($C622:X622)&gt;0,W306+1,0),0)</f>
        <v>0</v>
      </c>
      <c r="Y306" s="220">
        <f>IF(Y$2&lt;=analysis_period,IF(SUM($C622:Y622)&gt;0,X306+1,0),0)</f>
        <v>0</v>
      </c>
      <c r="Z306" s="220">
        <f>IF(Z$2&lt;=analysis_period,IF(SUM($C622:Z622)&gt;0,Y306+1,0),0)</f>
        <v>0</v>
      </c>
      <c r="AA306" s="220">
        <f>IF(AA$2&lt;=analysis_period,IF(SUM($C622:AA622)&gt;0,Z306+1,0),0)</f>
        <v>0</v>
      </c>
      <c r="AB306" s="220">
        <f>IF(AB$2&lt;=analysis_period,IF(SUM($C622:AB622)&gt;0,AA306+1,0),0)</f>
        <v>0</v>
      </c>
      <c r="AC306" s="220">
        <f>IF(AC$2&lt;=analysis_period,IF(SUM($C622:AC622)&gt;0,AB306+1,0),0)</f>
        <v>0</v>
      </c>
      <c r="AD306" s="220">
        <f>IF(AD$2&lt;=analysis_period,IF(SUM($C622:AD622)&gt;0,AC306+1,0),0)</f>
        <v>0</v>
      </c>
      <c r="AE306" s="220">
        <f>IF(AE$2&lt;=analysis_period,IF(SUM($C622:AE622)&gt;0,AD306+1,0),0)</f>
        <v>0</v>
      </c>
      <c r="AF306" s="220">
        <f>IF(AF$2&lt;=analysis_period,IF(SUM($C622:AF622)&gt;0,AE306+1,0),0)</f>
        <v>0</v>
      </c>
      <c r="AG306" s="220">
        <f>IF(AG$2&lt;=analysis_period,IF(SUM($C622:AG622)&gt;0,AF306+1,0),0)</f>
        <v>0</v>
      </c>
      <c r="AH306" s="220">
        <f>IF(AH$2&lt;=analysis_period,IF(SUM($C622:AH622)&gt;0,AG306+1,0),0)</f>
        <v>0</v>
      </c>
      <c r="AI306" s="220">
        <f>IF(AI$2&lt;=analysis_period,IF(SUM($C622:AI622)&gt;0,AH306+1,0),0)</f>
        <v>0</v>
      </c>
      <c r="AJ306" s="220">
        <f>IF(AJ$2&lt;=analysis_period,IF(SUM($C622:AJ622)&gt;0,AI306+1,0),0)</f>
        <v>0</v>
      </c>
      <c r="AK306" s="220">
        <f>IF(AK$2&lt;=analysis_period,IF(SUM($C622:AK622)&gt;0,AJ306+1,0),0)</f>
        <v>0</v>
      </c>
      <c r="AL306" s="220">
        <f>IF(AL$2&lt;=analysis_period,IF(SUM($C622:AL622)&gt;0,AK306+1,0),0)</f>
        <v>0</v>
      </c>
      <c r="AM306" s="220">
        <f>IF(AM$2&lt;=analysis_period,IF(SUM($C622:AM622)&gt;0,AL306+1,0),0)</f>
        <v>0</v>
      </c>
      <c r="AN306" s="220">
        <f>IF(AN$2&lt;=analysis_period,IF(SUM($C622:AN622)&gt;0,AM306+1,0),0)</f>
        <v>0</v>
      </c>
      <c r="AO306" s="220">
        <f>IF(AO$2&lt;=analysis_period,IF(SUM($C622:AO622)&gt;0,AN306+1,0),0)</f>
        <v>0</v>
      </c>
      <c r="AP306" s="220">
        <f>IF(AP$2&lt;=analysis_period,IF(SUM($C622:AP622)&gt;0,AO306+1,0),0)</f>
        <v>0</v>
      </c>
    </row>
    <row r="307" spans="1:42" x14ac:dyDescent="0.2">
      <c r="A307" s="17">
        <f t="shared" si="138"/>
        <v>6</v>
      </c>
      <c r="B307" s="4">
        <v>0</v>
      </c>
      <c r="C307" s="220">
        <f>IF(C$2&lt;=analysis_period,IF(SUM($C623:C623)&gt;0,B307+1,0),0)</f>
        <v>0</v>
      </c>
      <c r="D307" s="220">
        <f>IF(D$2&lt;=analysis_period,IF(SUM($C623:D623)&gt;0,C307+1,0),0)</f>
        <v>0</v>
      </c>
      <c r="E307" s="220">
        <f>IF(E$2&lt;=analysis_period,IF(SUM($C623:E623)&gt;0,D307+1,0),0)</f>
        <v>0</v>
      </c>
      <c r="F307" s="220">
        <f>IF(F$2&lt;=analysis_period,IF(SUM($C623:F623)&gt;0,E307+1,0),0)</f>
        <v>0</v>
      </c>
      <c r="G307" s="220">
        <f>IF(G$2&lt;=analysis_period,IF(SUM($C623:G623)&gt;0,F307+1,0),0)</f>
        <v>0</v>
      </c>
      <c r="H307" s="220">
        <f>IF(H$2&lt;=analysis_period,IF(SUM($C623:H623)&gt;0,G307+1,0),0)</f>
        <v>0</v>
      </c>
      <c r="I307" s="220">
        <f>IF(I$2&lt;=analysis_period,IF(SUM($C623:I623)&gt;0,H307+1,0),0)</f>
        <v>0</v>
      </c>
      <c r="J307" s="220">
        <f>IF(J$2&lt;=analysis_period,IF(SUM($C623:J623)&gt;0,I307+1,0),0)</f>
        <v>0</v>
      </c>
      <c r="K307" s="220">
        <f>IF(K$2&lt;=analysis_period,IF(SUM($C623:K623)&gt;0,J307+1,0),0)</f>
        <v>0</v>
      </c>
      <c r="L307" s="220">
        <f>IF(L$2&lt;=analysis_period,IF(SUM($C623:L623)&gt;0,K307+1,0),0)</f>
        <v>0</v>
      </c>
      <c r="M307" s="220">
        <f>IF(M$2&lt;=analysis_period,IF(SUM($C623:M623)&gt;0,L307+1,0),0)</f>
        <v>0</v>
      </c>
      <c r="N307" s="220">
        <f>IF(N$2&lt;=analysis_period,IF(SUM($C623:N623)&gt;0,M307+1,0),0)</f>
        <v>0</v>
      </c>
      <c r="O307" s="220">
        <f>IF(O$2&lt;=analysis_period,IF(SUM($C623:O623)&gt;0,N307+1,0),0)</f>
        <v>0</v>
      </c>
      <c r="P307" s="220">
        <f>IF(P$2&lt;=analysis_period,IF(SUM($C623:P623)&gt;0,O307+1,0),0)</f>
        <v>0</v>
      </c>
      <c r="Q307" s="220">
        <f>IF(Q$2&lt;=analysis_period,IF(SUM($C623:Q623)&gt;0,P307+1,0),0)</f>
        <v>0</v>
      </c>
      <c r="R307" s="220">
        <f>IF(R$2&lt;=analysis_period,IF(SUM($C623:R623)&gt;0,Q307+1,0),0)</f>
        <v>0</v>
      </c>
      <c r="S307" s="220">
        <f>IF(S$2&lt;=analysis_period,IF(SUM($C623:S623)&gt;0,R307+1,0),0)</f>
        <v>0</v>
      </c>
      <c r="T307" s="220">
        <f>IF(T$2&lt;=analysis_period,IF(SUM($C623:T623)&gt;0,S307+1,0),0)</f>
        <v>0</v>
      </c>
      <c r="U307" s="220">
        <f>IF(U$2&lt;=analysis_period,IF(SUM($C623:U623)&gt;0,T307+1,0),0)</f>
        <v>0</v>
      </c>
      <c r="V307" s="220">
        <f>IF(V$2&lt;=analysis_period,IF(SUM($C623:V623)&gt;0,U307+1,0),0)</f>
        <v>0</v>
      </c>
      <c r="W307" s="220">
        <f>IF(W$2&lt;=analysis_period,IF(SUM($C623:W623)&gt;0,V307+1,0),0)</f>
        <v>0</v>
      </c>
      <c r="X307" s="220">
        <f>IF(X$2&lt;=analysis_period,IF(SUM($C623:X623)&gt;0,W307+1,0),0)</f>
        <v>0</v>
      </c>
      <c r="Y307" s="220">
        <f>IF(Y$2&lt;=analysis_period,IF(SUM($C623:Y623)&gt;0,X307+1,0),0)</f>
        <v>0</v>
      </c>
      <c r="Z307" s="220">
        <f>IF(Z$2&lt;=analysis_period,IF(SUM($C623:Z623)&gt;0,Y307+1,0),0)</f>
        <v>0</v>
      </c>
      <c r="AA307" s="220">
        <f>IF(AA$2&lt;=analysis_period,IF(SUM($C623:AA623)&gt;0,Z307+1,0),0)</f>
        <v>0</v>
      </c>
      <c r="AB307" s="220">
        <f>IF(AB$2&lt;=analysis_period,IF(SUM($C623:AB623)&gt;0,AA307+1,0),0)</f>
        <v>0</v>
      </c>
      <c r="AC307" s="220">
        <f>IF(AC$2&lt;=analysis_period,IF(SUM($C623:AC623)&gt;0,AB307+1,0),0)</f>
        <v>0</v>
      </c>
      <c r="AD307" s="220">
        <f>IF(AD$2&lt;=analysis_period,IF(SUM($C623:AD623)&gt;0,AC307+1,0),0)</f>
        <v>0</v>
      </c>
      <c r="AE307" s="220">
        <f>IF(AE$2&lt;=analysis_period,IF(SUM($C623:AE623)&gt;0,AD307+1,0),0)</f>
        <v>0</v>
      </c>
      <c r="AF307" s="220">
        <f>IF(AF$2&lt;=analysis_period,IF(SUM($C623:AF623)&gt;0,AE307+1,0),0)</f>
        <v>0</v>
      </c>
      <c r="AG307" s="220">
        <f>IF(AG$2&lt;=analysis_period,IF(SUM($C623:AG623)&gt;0,AF307+1,0),0)</f>
        <v>0</v>
      </c>
      <c r="AH307" s="220">
        <f>IF(AH$2&lt;=analysis_period,IF(SUM($C623:AH623)&gt;0,AG307+1,0),0)</f>
        <v>0</v>
      </c>
      <c r="AI307" s="220">
        <f>IF(AI$2&lt;=analysis_period,IF(SUM($C623:AI623)&gt;0,AH307+1,0),0)</f>
        <v>0</v>
      </c>
      <c r="AJ307" s="220">
        <f>IF(AJ$2&lt;=analysis_period,IF(SUM($C623:AJ623)&gt;0,AI307+1,0),0)</f>
        <v>0</v>
      </c>
      <c r="AK307" s="220">
        <f>IF(AK$2&lt;=analysis_period,IF(SUM($C623:AK623)&gt;0,AJ307+1,0),0)</f>
        <v>0</v>
      </c>
      <c r="AL307" s="220">
        <f>IF(AL$2&lt;=analysis_period,IF(SUM($C623:AL623)&gt;0,AK307+1,0),0)</f>
        <v>0</v>
      </c>
      <c r="AM307" s="220">
        <f>IF(AM$2&lt;=analysis_period,IF(SUM($C623:AM623)&gt;0,AL307+1,0),0)</f>
        <v>0</v>
      </c>
      <c r="AN307" s="220">
        <f>IF(AN$2&lt;=analysis_period,IF(SUM($C623:AN623)&gt;0,AM307+1,0),0)</f>
        <v>0</v>
      </c>
      <c r="AO307" s="220">
        <f>IF(AO$2&lt;=analysis_period,IF(SUM($C623:AO623)&gt;0,AN307+1,0),0)</f>
        <v>0</v>
      </c>
      <c r="AP307" s="220">
        <f>IF(AP$2&lt;=analysis_period,IF(SUM($C623:AP623)&gt;0,AO307+1,0),0)</f>
        <v>0</v>
      </c>
    </row>
    <row r="308" spans="1:42" x14ac:dyDescent="0.2">
      <c r="A308" s="17">
        <f t="shared" si="138"/>
        <v>7</v>
      </c>
      <c r="B308" s="4">
        <v>0</v>
      </c>
      <c r="C308" s="220">
        <f>IF(C$2&lt;=analysis_period,IF(SUM($C624:C624)&gt;0,B308+1,0),0)</f>
        <v>0</v>
      </c>
      <c r="D308" s="220">
        <f>IF(D$2&lt;=analysis_period,IF(SUM($C624:D624)&gt;0,C308+1,0),0)</f>
        <v>0</v>
      </c>
      <c r="E308" s="220">
        <f>IF(E$2&lt;=analysis_period,IF(SUM($C624:E624)&gt;0,D308+1,0),0)</f>
        <v>0</v>
      </c>
      <c r="F308" s="220">
        <f>IF(F$2&lt;=analysis_period,IF(SUM($C624:F624)&gt;0,E308+1,0),0)</f>
        <v>0</v>
      </c>
      <c r="G308" s="220">
        <f>IF(G$2&lt;=analysis_period,IF(SUM($C624:G624)&gt;0,F308+1,0),0)</f>
        <v>0</v>
      </c>
      <c r="H308" s="220">
        <f>IF(H$2&lt;=analysis_period,IF(SUM($C624:H624)&gt;0,G308+1,0),0)</f>
        <v>0</v>
      </c>
      <c r="I308" s="220">
        <f>IF(I$2&lt;=analysis_period,IF(SUM($C624:I624)&gt;0,H308+1,0),0)</f>
        <v>0</v>
      </c>
      <c r="J308" s="220">
        <f>IF(J$2&lt;=analysis_period,IF(SUM($C624:J624)&gt;0,I308+1,0),0)</f>
        <v>0</v>
      </c>
      <c r="K308" s="220">
        <f>IF(K$2&lt;=analysis_period,IF(SUM($C624:K624)&gt;0,J308+1,0),0)</f>
        <v>0</v>
      </c>
      <c r="L308" s="220">
        <f>IF(L$2&lt;=analysis_period,IF(SUM($C624:L624)&gt;0,K308+1,0),0)</f>
        <v>0</v>
      </c>
      <c r="M308" s="220">
        <f>IF(M$2&lt;=analysis_period,IF(SUM($C624:M624)&gt;0,L308+1,0),0)</f>
        <v>0</v>
      </c>
      <c r="N308" s="220">
        <f>IF(N$2&lt;=analysis_period,IF(SUM($C624:N624)&gt;0,M308+1,0),0)</f>
        <v>0</v>
      </c>
      <c r="O308" s="220">
        <f>IF(O$2&lt;=analysis_period,IF(SUM($C624:O624)&gt;0,N308+1,0),0)</f>
        <v>0</v>
      </c>
      <c r="P308" s="220">
        <f>IF(P$2&lt;=analysis_period,IF(SUM($C624:P624)&gt;0,O308+1,0),0)</f>
        <v>0</v>
      </c>
      <c r="Q308" s="220">
        <f>IF(Q$2&lt;=analysis_period,IF(SUM($C624:Q624)&gt;0,P308+1,0),0)</f>
        <v>0</v>
      </c>
      <c r="R308" s="220">
        <f>IF(R$2&lt;=analysis_period,IF(SUM($C624:R624)&gt;0,Q308+1,0),0)</f>
        <v>0</v>
      </c>
      <c r="S308" s="220">
        <f>IF(S$2&lt;=analysis_period,IF(SUM($C624:S624)&gt;0,R308+1,0),0)</f>
        <v>0</v>
      </c>
      <c r="T308" s="220">
        <f>IF(T$2&lt;=analysis_period,IF(SUM($C624:T624)&gt;0,S308+1,0),0)</f>
        <v>0</v>
      </c>
      <c r="U308" s="220">
        <f>IF(U$2&lt;=analysis_period,IF(SUM($C624:U624)&gt;0,T308+1,0),0)</f>
        <v>0</v>
      </c>
      <c r="V308" s="220">
        <f>IF(V$2&lt;=analysis_period,IF(SUM($C624:V624)&gt;0,U308+1,0),0)</f>
        <v>0</v>
      </c>
      <c r="W308" s="220">
        <f>IF(W$2&lt;=analysis_period,IF(SUM($C624:W624)&gt;0,V308+1,0),0)</f>
        <v>0</v>
      </c>
      <c r="X308" s="220">
        <f>IF(X$2&lt;=analysis_period,IF(SUM($C624:X624)&gt;0,W308+1,0),0)</f>
        <v>0</v>
      </c>
      <c r="Y308" s="220">
        <f>IF(Y$2&lt;=analysis_period,IF(SUM($C624:Y624)&gt;0,X308+1,0),0)</f>
        <v>0</v>
      </c>
      <c r="Z308" s="220">
        <f>IF(Z$2&lt;=analysis_period,IF(SUM($C624:Z624)&gt;0,Y308+1,0),0)</f>
        <v>0</v>
      </c>
      <c r="AA308" s="220">
        <f>IF(AA$2&lt;=analysis_period,IF(SUM($C624:AA624)&gt;0,Z308+1,0),0)</f>
        <v>0</v>
      </c>
      <c r="AB308" s="220">
        <f>IF(AB$2&lt;=analysis_period,IF(SUM($C624:AB624)&gt;0,AA308+1,0),0)</f>
        <v>0</v>
      </c>
      <c r="AC308" s="220">
        <f>IF(AC$2&lt;=analysis_period,IF(SUM($C624:AC624)&gt;0,AB308+1,0),0)</f>
        <v>0</v>
      </c>
      <c r="AD308" s="220">
        <f>IF(AD$2&lt;=analysis_period,IF(SUM($C624:AD624)&gt;0,AC308+1,0),0)</f>
        <v>0</v>
      </c>
      <c r="AE308" s="220">
        <f>IF(AE$2&lt;=analysis_period,IF(SUM($C624:AE624)&gt;0,AD308+1,0),0)</f>
        <v>0</v>
      </c>
      <c r="AF308" s="220">
        <f>IF(AF$2&lt;=analysis_period,IF(SUM($C624:AF624)&gt;0,AE308+1,0),0)</f>
        <v>0</v>
      </c>
      <c r="AG308" s="220">
        <f>IF(AG$2&lt;=analysis_period,IF(SUM($C624:AG624)&gt;0,AF308+1,0),0)</f>
        <v>0</v>
      </c>
      <c r="AH308" s="220">
        <f>IF(AH$2&lt;=analysis_period,IF(SUM($C624:AH624)&gt;0,AG308+1,0),0)</f>
        <v>0</v>
      </c>
      <c r="AI308" s="220">
        <f>IF(AI$2&lt;=analysis_period,IF(SUM($C624:AI624)&gt;0,AH308+1,0),0)</f>
        <v>0</v>
      </c>
      <c r="AJ308" s="220">
        <f>IF(AJ$2&lt;=analysis_period,IF(SUM($C624:AJ624)&gt;0,AI308+1,0),0)</f>
        <v>0</v>
      </c>
      <c r="AK308" s="220">
        <f>IF(AK$2&lt;=analysis_period,IF(SUM($C624:AK624)&gt;0,AJ308+1,0),0)</f>
        <v>0</v>
      </c>
      <c r="AL308" s="220">
        <f>IF(AL$2&lt;=analysis_period,IF(SUM($C624:AL624)&gt;0,AK308+1,0),0)</f>
        <v>0</v>
      </c>
      <c r="AM308" s="220">
        <f>IF(AM$2&lt;=analysis_period,IF(SUM($C624:AM624)&gt;0,AL308+1,0),0)</f>
        <v>0</v>
      </c>
      <c r="AN308" s="220">
        <f>IF(AN$2&lt;=analysis_period,IF(SUM($C624:AN624)&gt;0,AM308+1,0),0)</f>
        <v>0</v>
      </c>
      <c r="AO308" s="220">
        <f>IF(AO$2&lt;=analysis_period,IF(SUM($C624:AO624)&gt;0,AN308+1,0),0)</f>
        <v>0</v>
      </c>
      <c r="AP308" s="220">
        <f>IF(AP$2&lt;=analysis_period,IF(SUM($C624:AP624)&gt;0,AO308+1,0),0)</f>
        <v>0</v>
      </c>
    </row>
    <row r="309" spans="1:42" x14ac:dyDescent="0.2">
      <c r="A309" s="17">
        <f t="shared" si="138"/>
        <v>8</v>
      </c>
      <c r="B309" s="4">
        <v>0</v>
      </c>
      <c r="C309" s="220">
        <f>IF(C$2&lt;=analysis_period,IF(SUM($C625:C625)&gt;0,B309+1,0),0)</f>
        <v>0</v>
      </c>
      <c r="D309" s="220">
        <f>IF(D$2&lt;=analysis_period,IF(SUM($C625:D625)&gt;0,C309+1,0),0)</f>
        <v>0</v>
      </c>
      <c r="E309" s="220">
        <f>IF(E$2&lt;=analysis_period,IF(SUM($C625:E625)&gt;0,D309+1,0),0)</f>
        <v>0</v>
      </c>
      <c r="F309" s="220">
        <f>IF(F$2&lt;=analysis_period,IF(SUM($C625:F625)&gt;0,E309+1,0),0)</f>
        <v>0</v>
      </c>
      <c r="G309" s="220">
        <f>IF(G$2&lt;=analysis_period,IF(SUM($C625:G625)&gt;0,F309+1,0),0)</f>
        <v>0</v>
      </c>
      <c r="H309" s="220">
        <f>IF(H$2&lt;=analysis_period,IF(SUM($C625:H625)&gt;0,G309+1,0),0)</f>
        <v>0</v>
      </c>
      <c r="I309" s="220">
        <f>IF(I$2&lt;=analysis_period,IF(SUM($C625:I625)&gt;0,H309+1,0),0)</f>
        <v>0</v>
      </c>
      <c r="J309" s="220">
        <f>IF(J$2&lt;=analysis_period,IF(SUM($C625:J625)&gt;0,I309+1,0),0)</f>
        <v>0</v>
      </c>
      <c r="K309" s="220">
        <f>IF(K$2&lt;=analysis_period,IF(SUM($C625:K625)&gt;0,J309+1,0),0)</f>
        <v>0</v>
      </c>
      <c r="L309" s="220">
        <f>IF(L$2&lt;=analysis_period,IF(SUM($C625:L625)&gt;0,K309+1,0),0)</f>
        <v>0</v>
      </c>
      <c r="M309" s="220">
        <f>IF(M$2&lt;=analysis_period,IF(SUM($C625:M625)&gt;0,L309+1,0),0)</f>
        <v>0</v>
      </c>
      <c r="N309" s="220">
        <f>IF(N$2&lt;=analysis_period,IF(SUM($C625:N625)&gt;0,M309+1,0),0)</f>
        <v>0</v>
      </c>
      <c r="O309" s="220">
        <f>IF(O$2&lt;=analysis_period,IF(SUM($C625:O625)&gt;0,N309+1,0),0)</f>
        <v>0</v>
      </c>
      <c r="P309" s="220">
        <f>IF(P$2&lt;=analysis_period,IF(SUM($C625:P625)&gt;0,O309+1,0),0)</f>
        <v>0</v>
      </c>
      <c r="Q309" s="220">
        <f>IF(Q$2&lt;=analysis_period,IF(SUM($C625:Q625)&gt;0,P309+1,0),0)</f>
        <v>0</v>
      </c>
      <c r="R309" s="220">
        <f>IF(R$2&lt;=analysis_period,IF(SUM($C625:R625)&gt;0,Q309+1,0),0)</f>
        <v>0</v>
      </c>
      <c r="S309" s="220">
        <f>IF(S$2&lt;=analysis_period,IF(SUM($C625:S625)&gt;0,R309+1,0),0)</f>
        <v>0</v>
      </c>
      <c r="T309" s="220">
        <f>IF(T$2&lt;=analysis_period,IF(SUM($C625:T625)&gt;0,S309+1,0),0)</f>
        <v>0</v>
      </c>
      <c r="U309" s="220">
        <f>IF(U$2&lt;=analysis_period,IF(SUM($C625:U625)&gt;0,T309+1,0),0)</f>
        <v>0</v>
      </c>
      <c r="V309" s="220">
        <f>IF(V$2&lt;=analysis_period,IF(SUM($C625:V625)&gt;0,U309+1,0),0)</f>
        <v>0</v>
      </c>
      <c r="W309" s="220">
        <f>IF(W$2&lt;=analysis_period,IF(SUM($C625:W625)&gt;0,V309+1,0),0)</f>
        <v>0</v>
      </c>
      <c r="X309" s="220">
        <f>IF(X$2&lt;=analysis_period,IF(SUM($C625:X625)&gt;0,W309+1,0),0)</f>
        <v>0</v>
      </c>
      <c r="Y309" s="220">
        <f>IF(Y$2&lt;=analysis_period,IF(SUM($C625:Y625)&gt;0,X309+1,0),0)</f>
        <v>0</v>
      </c>
      <c r="Z309" s="220">
        <f>IF(Z$2&lt;=analysis_period,IF(SUM($C625:Z625)&gt;0,Y309+1,0),0)</f>
        <v>0</v>
      </c>
      <c r="AA309" s="220">
        <f>IF(AA$2&lt;=analysis_period,IF(SUM($C625:AA625)&gt;0,Z309+1,0),0)</f>
        <v>0</v>
      </c>
      <c r="AB309" s="220">
        <f>IF(AB$2&lt;=analysis_period,IF(SUM($C625:AB625)&gt;0,AA309+1,0),0)</f>
        <v>0</v>
      </c>
      <c r="AC309" s="220">
        <f>IF(AC$2&lt;=analysis_period,IF(SUM($C625:AC625)&gt;0,AB309+1,0),0)</f>
        <v>0</v>
      </c>
      <c r="AD309" s="220">
        <f>IF(AD$2&lt;=analysis_period,IF(SUM($C625:AD625)&gt;0,AC309+1,0),0)</f>
        <v>0</v>
      </c>
      <c r="AE309" s="220">
        <f>IF(AE$2&lt;=analysis_period,IF(SUM($C625:AE625)&gt;0,AD309+1,0),0)</f>
        <v>0</v>
      </c>
      <c r="AF309" s="220">
        <f>IF(AF$2&lt;=analysis_period,IF(SUM($C625:AF625)&gt;0,AE309+1,0),0)</f>
        <v>0</v>
      </c>
      <c r="AG309" s="220">
        <f>IF(AG$2&lt;=analysis_period,IF(SUM($C625:AG625)&gt;0,AF309+1,0),0)</f>
        <v>0</v>
      </c>
      <c r="AH309" s="220">
        <f>IF(AH$2&lt;=analysis_period,IF(SUM($C625:AH625)&gt;0,AG309+1,0),0)</f>
        <v>0</v>
      </c>
      <c r="AI309" s="220">
        <f>IF(AI$2&lt;=analysis_period,IF(SUM($C625:AI625)&gt;0,AH309+1,0),0)</f>
        <v>0</v>
      </c>
      <c r="AJ309" s="220">
        <f>IF(AJ$2&lt;=analysis_period,IF(SUM($C625:AJ625)&gt;0,AI309+1,0),0)</f>
        <v>0</v>
      </c>
      <c r="AK309" s="220">
        <f>IF(AK$2&lt;=analysis_period,IF(SUM($C625:AK625)&gt;0,AJ309+1,0),0)</f>
        <v>0</v>
      </c>
      <c r="AL309" s="220">
        <f>IF(AL$2&lt;=analysis_period,IF(SUM($C625:AL625)&gt;0,AK309+1,0),0)</f>
        <v>0</v>
      </c>
      <c r="AM309" s="220">
        <f>IF(AM$2&lt;=analysis_period,IF(SUM($C625:AM625)&gt;0,AL309+1,0),0)</f>
        <v>0</v>
      </c>
      <c r="AN309" s="220">
        <f>IF(AN$2&lt;=analysis_period,IF(SUM($C625:AN625)&gt;0,AM309+1,0),0)</f>
        <v>0</v>
      </c>
      <c r="AO309" s="220">
        <f>IF(AO$2&lt;=analysis_period,IF(SUM($C625:AO625)&gt;0,AN309+1,0),0)</f>
        <v>0</v>
      </c>
      <c r="AP309" s="220">
        <f>IF(AP$2&lt;=analysis_period,IF(SUM($C625:AP625)&gt;0,AO309+1,0),0)</f>
        <v>0</v>
      </c>
    </row>
    <row r="310" spans="1:42" x14ac:dyDescent="0.2">
      <c r="A310" s="17">
        <f>A309+1</f>
        <v>9</v>
      </c>
      <c r="B310" s="4">
        <v>0</v>
      </c>
      <c r="C310" s="220">
        <f>IF(C$2&lt;=analysis_period,IF(SUM($C626:C626)&gt;0,B310+1,0),0)</f>
        <v>0</v>
      </c>
      <c r="D310" s="220">
        <f>IF(D$2&lt;=analysis_period,IF(SUM($C626:D626)&gt;0,C310+1,0),0)</f>
        <v>0</v>
      </c>
      <c r="E310" s="220">
        <f>IF(E$2&lt;=analysis_period,IF(SUM($C626:E626)&gt;0,D310+1,0),0)</f>
        <v>0</v>
      </c>
      <c r="F310" s="220">
        <f>IF(F$2&lt;=analysis_period,IF(SUM($C626:F626)&gt;0,E310+1,0),0)</f>
        <v>0</v>
      </c>
      <c r="G310" s="220">
        <f>IF(G$2&lt;=analysis_period,IF(SUM($C626:G626)&gt;0,F310+1,0),0)</f>
        <v>0</v>
      </c>
      <c r="H310" s="220">
        <f>IF(H$2&lt;=analysis_period,IF(SUM($C626:H626)&gt;0,G310+1,0),0)</f>
        <v>0</v>
      </c>
      <c r="I310" s="220">
        <f>IF(I$2&lt;=analysis_period,IF(SUM($C626:I626)&gt;0,H310+1,0),0)</f>
        <v>0</v>
      </c>
      <c r="J310" s="220">
        <f>IF(J$2&lt;=analysis_period,IF(SUM($C626:J626)&gt;0,I310+1,0),0)</f>
        <v>0</v>
      </c>
      <c r="K310" s="220">
        <f>IF(K$2&lt;=analysis_period,IF(SUM($C626:K626)&gt;0,J310+1,0),0)</f>
        <v>0</v>
      </c>
      <c r="L310" s="220">
        <f>IF(L$2&lt;=analysis_period,IF(SUM($C626:L626)&gt;0,K310+1,0),0)</f>
        <v>0</v>
      </c>
      <c r="M310" s="220">
        <f>IF(M$2&lt;=analysis_period,IF(SUM($C626:M626)&gt;0,L310+1,0),0)</f>
        <v>0</v>
      </c>
      <c r="N310" s="220">
        <f>IF(N$2&lt;=analysis_period,IF(SUM($C626:N626)&gt;0,M310+1,0),0)</f>
        <v>0</v>
      </c>
      <c r="O310" s="220">
        <f>IF(O$2&lt;=analysis_period,IF(SUM($C626:O626)&gt;0,N310+1,0),0)</f>
        <v>0</v>
      </c>
      <c r="P310" s="220">
        <f>IF(P$2&lt;=analysis_period,IF(SUM($C626:P626)&gt;0,O310+1,0),0)</f>
        <v>0</v>
      </c>
      <c r="Q310" s="220">
        <f>IF(Q$2&lt;=analysis_period,IF(SUM($C626:Q626)&gt;0,P310+1,0),0)</f>
        <v>0</v>
      </c>
      <c r="R310" s="220">
        <f>IF(R$2&lt;=analysis_period,IF(SUM($C626:R626)&gt;0,Q310+1,0),0)</f>
        <v>0</v>
      </c>
      <c r="S310" s="220">
        <f>IF(S$2&lt;=analysis_period,IF(SUM($C626:S626)&gt;0,R310+1,0),0)</f>
        <v>0</v>
      </c>
      <c r="T310" s="220">
        <f>IF(T$2&lt;=analysis_period,IF(SUM($C626:T626)&gt;0,S310+1,0),0)</f>
        <v>0</v>
      </c>
      <c r="U310" s="220">
        <f>IF(U$2&lt;=analysis_period,IF(SUM($C626:U626)&gt;0,T310+1,0),0)</f>
        <v>0</v>
      </c>
      <c r="V310" s="220">
        <f>IF(V$2&lt;=analysis_period,IF(SUM($C626:V626)&gt;0,U310+1,0),0)</f>
        <v>0</v>
      </c>
      <c r="W310" s="220">
        <f>IF(W$2&lt;=analysis_period,IF(SUM($C626:W626)&gt;0,V310+1,0),0)</f>
        <v>0</v>
      </c>
      <c r="X310" s="220">
        <f>IF(X$2&lt;=analysis_period,IF(SUM($C626:X626)&gt;0,W310+1,0),0)</f>
        <v>0</v>
      </c>
      <c r="Y310" s="220">
        <f>IF(Y$2&lt;=analysis_period,IF(SUM($C626:Y626)&gt;0,X310+1,0),0)</f>
        <v>0</v>
      </c>
      <c r="Z310" s="220">
        <f>IF(Z$2&lt;=analysis_period,IF(SUM($C626:Z626)&gt;0,Y310+1,0),0)</f>
        <v>0</v>
      </c>
      <c r="AA310" s="220">
        <f>IF(AA$2&lt;=analysis_period,IF(SUM($C626:AA626)&gt;0,Z310+1,0),0)</f>
        <v>0</v>
      </c>
      <c r="AB310" s="220">
        <f>IF(AB$2&lt;=analysis_period,IF(SUM($C626:AB626)&gt;0,AA310+1,0),0)</f>
        <v>0</v>
      </c>
      <c r="AC310" s="220">
        <f>IF(AC$2&lt;=analysis_period,IF(SUM($C626:AC626)&gt;0,AB310+1,0),0)</f>
        <v>0</v>
      </c>
      <c r="AD310" s="220">
        <f>IF(AD$2&lt;=analysis_period,IF(SUM($C626:AD626)&gt;0,AC310+1,0),0)</f>
        <v>0</v>
      </c>
      <c r="AE310" s="220">
        <f>IF(AE$2&lt;=analysis_period,IF(SUM($C626:AE626)&gt;0,AD310+1,0),0)</f>
        <v>0</v>
      </c>
      <c r="AF310" s="220">
        <f>IF(AF$2&lt;=analysis_period,IF(SUM($C626:AF626)&gt;0,AE310+1,0),0)</f>
        <v>0</v>
      </c>
      <c r="AG310" s="220">
        <f>IF(AG$2&lt;=analysis_period,IF(SUM($C626:AG626)&gt;0,AF310+1,0),0)</f>
        <v>0</v>
      </c>
      <c r="AH310" s="220">
        <f>IF(AH$2&lt;=analysis_period,IF(SUM($C626:AH626)&gt;0,AG310+1,0),0)</f>
        <v>0</v>
      </c>
      <c r="AI310" s="220">
        <f>IF(AI$2&lt;=analysis_period,IF(SUM($C626:AI626)&gt;0,AH310+1,0),0)</f>
        <v>0</v>
      </c>
      <c r="AJ310" s="220">
        <f>IF(AJ$2&lt;=analysis_period,IF(SUM($C626:AJ626)&gt;0,AI310+1,0),0)</f>
        <v>0</v>
      </c>
      <c r="AK310" s="220">
        <f>IF(AK$2&lt;=analysis_period,IF(SUM($C626:AK626)&gt;0,AJ310+1,0),0)</f>
        <v>0</v>
      </c>
      <c r="AL310" s="220">
        <f>IF(AL$2&lt;=analysis_period,IF(SUM($C626:AL626)&gt;0,AK310+1,0),0)</f>
        <v>0</v>
      </c>
      <c r="AM310" s="220">
        <f>IF(AM$2&lt;=analysis_period,IF(SUM($C626:AM626)&gt;0,AL310+1,0),0)</f>
        <v>0</v>
      </c>
      <c r="AN310" s="220">
        <f>IF(AN$2&lt;=analysis_period,IF(SUM($C626:AN626)&gt;0,AM310+1,0),0)</f>
        <v>0</v>
      </c>
      <c r="AO310" s="220">
        <f>IF(AO$2&lt;=analysis_period,IF(SUM($C626:AO626)&gt;0,AN310+1,0),0)</f>
        <v>0</v>
      </c>
      <c r="AP310" s="220">
        <f>IF(AP$2&lt;=analysis_period,IF(SUM($C626:AP626)&gt;0,AO310+1,0),0)</f>
        <v>0</v>
      </c>
    </row>
    <row r="311" spans="1:42" x14ac:dyDescent="0.2">
      <c r="A311" s="17">
        <f t="shared" si="138"/>
        <v>10</v>
      </c>
      <c r="B311" s="4">
        <v>0</v>
      </c>
      <c r="C311" s="220">
        <f>IF(C$2&lt;=analysis_period,IF(SUM($C627:C627)&gt;0,B311+1,0),0)</f>
        <v>0</v>
      </c>
      <c r="D311" s="220">
        <f>IF(D$2&lt;=analysis_period,IF(SUM($C627:D627)&gt;0,C311+1,0),0)</f>
        <v>0</v>
      </c>
      <c r="E311" s="220">
        <f>IF(E$2&lt;=analysis_period,IF(SUM($C627:E627)&gt;0,D311+1,0),0)</f>
        <v>0</v>
      </c>
      <c r="F311" s="220">
        <f>IF(F$2&lt;=analysis_period,IF(SUM($C627:F627)&gt;0,E311+1,0),0)</f>
        <v>0</v>
      </c>
      <c r="G311" s="220">
        <f>IF(G$2&lt;=analysis_period,IF(SUM($C627:G627)&gt;0,F311+1,0),0)</f>
        <v>0</v>
      </c>
      <c r="H311" s="220">
        <f>IF(H$2&lt;=analysis_period,IF(SUM($C627:H627)&gt;0,G311+1,0),0)</f>
        <v>0</v>
      </c>
      <c r="I311" s="220">
        <f>IF(I$2&lt;=analysis_period,IF(SUM($C627:I627)&gt;0,H311+1,0),0)</f>
        <v>0</v>
      </c>
      <c r="J311" s="220">
        <f>IF(J$2&lt;=analysis_period,IF(SUM($C627:J627)&gt;0,I311+1,0),0)</f>
        <v>0</v>
      </c>
      <c r="K311" s="220">
        <f>IF(K$2&lt;=analysis_period,IF(SUM($C627:K627)&gt;0,J311+1,0),0)</f>
        <v>0</v>
      </c>
      <c r="L311" s="220">
        <f>IF(L$2&lt;=analysis_period,IF(SUM($C627:L627)&gt;0,K311+1,0),0)</f>
        <v>0</v>
      </c>
      <c r="M311" s="220">
        <f>IF(M$2&lt;=analysis_period,IF(SUM($C627:M627)&gt;0,L311+1,0),0)</f>
        <v>0</v>
      </c>
      <c r="N311" s="220">
        <f>IF(N$2&lt;=analysis_period,IF(SUM($C627:N627)&gt;0,M311+1,0),0)</f>
        <v>0</v>
      </c>
      <c r="O311" s="220">
        <f>IF(O$2&lt;=analysis_period,IF(SUM($C627:O627)&gt;0,N311+1,0),0)</f>
        <v>0</v>
      </c>
      <c r="P311" s="220">
        <f>IF(P$2&lt;=analysis_period,IF(SUM($C627:P627)&gt;0,O311+1,0),0)</f>
        <v>0</v>
      </c>
      <c r="Q311" s="220">
        <f>IF(Q$2&lt;=analysis_period,IF(SUM($C627:Q627)&gt;0,P311+1,0),0)</f>
        <v>0</v>
      </c>
      <c r="R311" s="220">
        <f>IF(R$2&lt;=analysis_period,IF(SUM($C627:R627)&gt;0,Q311+1,0),0)</f>
        <v>0</v>
      </c>
      <c r="S311" s="220">
        <f>IF(S$2&lt;=analysis_period,IF(SUM($C627:S627)&gt;0,R311+1,0),0)</f>
        <v>0</v>
      </c>
      <c r="T311" s="220">
        <f>IF(T$2&lt;=analysis_period,IF(SUM($C627:T627)&gt;0,S311+1,0),0)</f>
        <v>0</v>
      </c>
      <c r="U311" s="220">
        <f>IF(U$2&lt;=analysis_period,IF(SUM($C627:U627)&gt;0,T311+1,0),0)</f>
        <v>0</v>
      </c>
      <c r="V311" s="220">
        <f>IF(V$2&lt;=analysis_period,IF(SUM($C627:V627)&gt;0,U311+1,0),0)</f>
        <v>0</v>
      </c>
      <c r="W311" s="220">
        <f>IF(W$2&lt;=analysis_period,IF(SUM($C627:W627)&gt;0,V311+1,0),0)</f>
        <v>0</v>
      </c>
      <c r="X311" s="220">
        <f>IF(X$2&lt;=analysis_period,IF(SUM($C627:X627)&gt;0,W311+1,0),0)</f>
        <v>0</v>
      </c>
      <c r="Y311" s="220">
        <f>IF(Y$2&lt;=analysis_period,IF(SUM($C627:Y627)&gt;0,X311+1,0),0)</f>
        <v>0</v>
      </c>
      <c r="Z311" s="220">
        <f>IF(Z$2&lt;=analysis_period,IF(SUM($C627:Z627)&gt;0,Y311+1,0),0)</f>
        <v>0</v>
      </c>
      <c r="AA311" s="220">
        <f>IF(AA$2&lt;=analysis_period,IF(SUM($C627:AA627)&gt;0,Z311+1,0),0)</f>
        <v>0</v>
      </c>
      <c r="AB311" s="220">
        <f>IF(AB$2&lt;=analysis_period,IF(SUM($C627:AB627)&gt;0,AA311+1,0),0)</f>
        <v>0</v>
      </c>
      <c r="AC311" s="220">
        <f>IF(AC$2&lt;=analysis_period,IF(SUM($C627:AC627)&gt;0,AB311+1,0),0)</f>
        <v>0</v>
      </c>
      <c r="AD311" s="220">
        <f>IF(AD$2&lt;=analysis_period,IF(SUM($C627:AD627)&gt;0,AC311+1,0),0)</f>
        <v>0</v>
      </c>
      <c r="AE311" s="220">
        <f>IF(AE$2&lt;=analysis_period,IF(SUM($C627:AE627)&gt;0,AD311+1,0),0)</f>
        <v>0</v>
      </c>
      <c r="AF311" s="220">
        <f>IF(AF$2&lt;=analysis_period,IF(SUM($C627:AF627)&gt;0,AE311+1,0),0)</f>
        <v>0</v>
      </c>
      <c r="AG311" s="220">
        <f>IF(AG$2&lt;=analysis_period,IF(SUM($C627:AG627)&gt;0,AF311+1,0),0)</f>
        <v>0</v>
      </c>
      <c r="AH311" s="220">
        <f>IF(AH$2&lt;=analysis_period,IF(SUM($C627:AH627)&gt;0,AG311+1,0),0)</f>
        <v>0</v>
      </c>
      <c r="AI311" s="220">
        <f>IF(AI$2&lt;=analysis_period,IF(SUM($C627:AI627)&gt;0,AH311+1,0),0)</f>
        <v>0</v>
      </c>
      <c r="AJ311" s="220">
        <f>IF(AJ$2&lt;=analysis_period,IF(SUM($C627:AJ627)&gt;0,AI311+1,0),0)</f>
        <v>0</v>
      </c>
      <c r="AK311" s="220">
        <f>IF(AK$2&lt;=analysis_period,IF(SUM($C627:AK627)&gt;0,AJ311+1,0),0)</f>
        <v>0</v>
      </c>
      <c r="AL311" s="220">
        <f>IF(AL$2&lt;=analysis_period,IF(SUM($C627:AL627)&gt;0,AK311+1,0),0)</f>
        <v>0</v>
      </c>
      <c r="AM311" s="220">
        <f>IF(AM$2&lt;=analysis_period,IF(SUM($C627:AM627)&gt;0,AL311+1,0),0)</f>
        <v>0</v>
      </c>
      <c r="AN311" s="220">
        <f>IF(AN$2&lt;=analysis_period,IF(SUM($C627:AN627)&gt;0,AM311+1,0),0)</f>
        <v>0</v>
      </c>
      <c r="AO311" s="220">
        <f>IF(AO$2&lt;=analysis_period,IF(SUM($C627:AO627)&gt;0,AN311+1,0),0)</f>
        <v>0</v>
      </c>
      <c r="AP311" s="220">
        <f>IF(AP$2&lt;=analysis_period,IF(SUM($C627:AP627)&gt;0,AO311+1,0),0)</f>
        <v>0</v>
      </c>
    </row>
    <row r="312" spans="1:42" x14ac:dyDescent="0.2">
      <c r="A312" s="33"/>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row>
    <row r="313" spans="1:42" x14ac:dyDescent="0.2">
      <c r="A313" s="33" t="s">
        <v>99</v>
      </c>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row>
    <row r="314" spans="1:42" x14ac:dyDescent="0.2">
      <c r="A314" s="17">
        <v>1</v>
      </c>
      <c r="B314" s="240">
        <f t="shared" ref="B314:B323" si="139">SUM(C314:AP314)</f>
        <v>0</v>
      </c>
      <c r="C314" s="242">
        <f t="shared" ref="C314:AP314" si="140">LOOKUP(C302,$B$272:$AP$272,$B$273:$AP$273)/100*$B618</f>
        <v>0</v>
      </c>
      <c r="D314" s="242">
        <f t="shared" si="140"/>
        <v>0</v>
      </c>
      <c r="E314" s="242">
        <f t="shared" si="140"/>
        <v>0</v>
      </c>
      <c r="F314" s="242">
        <f t="shared" si="140"/>
        <v>0</v>
      </c>
      <c r="G314" s="242">
        <f t="shared" si="140"/>
        <v>0</v>
      </c>
      <c r="H314" s="242">
        <f t="shared" si="140"/>
        <v>0</v>
      </c>
      <c r="I314" s="242">
        <f t="shared" si="140"/>
        <v>0</v>
      </c>
      <c r="J314" s="242">
        <f t="shared" si="140"/>
        <v>0</v>
      </c>
      <c r="K314" s="242">
        <f t="shared" si="140"/>
        <v>0</v>
      </c>
      <c r="L314" s="242">
        <f t="shared" si="140"/>
        <v>0</v>
      </c>
      <c r="M314" s="242">
        <f t="shared" si="140"/>
        <v>0</v>
      </c>
      <c r="N314" s="242">
        <f t="shared" si="140"/>
        <v>0</v>
      </c>
      <c r="O314" s="242">
        <f t="shared" si="140"/>
        <v>0</v>
      </c>
      <c r="P314" s="242">
        <f t="shared" si="140"/>
        <v>0</v>
      </c>
      <c r="Q314" s="242">
        <f t="shared" si="140"/>
        <v>0</v>
      </c>
      <c r="R314" s="242">
        <f t="shared" si="140"/>
        <v>0</v>
      </c>
      <c r="S314" s="242">
        <f t="shared" si="140"/>
        <v>0</v>
      </c>
      <c r="T314" s="242">
        <f t="shared" si="140"/>
        <v>0</v>
      </c>
      <c r="U314" s="242">
        <f t="shared" si="140"/>
        <v>0</v>
      </c>
      <c r="V314" s="242">
        <f t="shared" si="140"/>
        <v>0</v>
      </c>
      <c r="W314" s="242">
        <f t="shared" si="140"/>
        <v>0</v>
      </c>
      <c r="X314" s="242">
        <f t="shared" si="140"/>
        <v>0</v>
      </c>
      <c r="Y314" s="242">
        <f t="shared" si="140"/>
        <v>0</v>
      </c>
      <c r="Z314" s="242">
        <f t="shared" si="140"/>
        <v>0</v>
      </c>
      <c r="AA314" s="242">
        <f t="shared" si="140"/>
        <v>0</v>
      </c>
      <c r="AB314" s="242">
        <f t="shared" si="140"/>
        <v>0</v>
      </c>
      <c r="AC314" s="242">
        <f t="shared" si="140"/>
        <v>0</v>
      </c>
      <c r="AD314" s="242">
        <f t="shared" si="140"/>
        <v>0</v>
      </c>
      <c r="AE314" s="242">
        <f t="shared" si="140"/>
        <v>0</v>
      </c>
      <c r="AF314" s="242">
        <f t="shared" si="140"/>
        <v>0</v>
      </c>
      <c r="AG314" s="242">
        <f t="shared" si="140"/>
        <v>0</v>
      </c>
      <c r="AH314" s="242">
        <f t="shared" si="140"/>
        <v>0</v>
      </c>
      <c r="AI314" s="242">
        <f t="shared" si="140"/>
        <v>0</v>
      </c>
      <c r="AJ314" s="242">
        <f t="shared" si="140"/>
        <v>0</v>
      </c>
      <c r="AK314" s="242">
        <f t="shared" si="140"/>
        <v>0</v>
      </c>
      <c r="AL314" s="242">
        <f t="shared" si="140"/>
        <v>0</v>
      </c>
      <c r="AM314" s="242">
        <f t="shared" si="140"/>
        <v>0</v>
      </c>
      <c r="AN314" s="242">
        <f t="shared" si="140"/>
        <v>0</v>
      </c>
      <c r="AO314" s="242">
        <f t="shared" si="140"/>
        <v>0</v>
      </c>
      <c r="AP314" s="242">
        <f t="shared" si="140"/>
        <v>0</v>
      </c>
    </row>
    <row r="315" spans="1:42" x14ac:dyDescent="0.2">
      <c r="A315" s="17">
        <f>A314+1</f>
        <v>2</v>
      </c>
      <c r="B315" s="240">
        <f t="shared" si="139"/>
        <v>0</v>
      </c>
      <c r="C315" s="242">
        <f t="shared" ref="C315:AP315" si="141">LOOKUP(C303,$B$272:$AP$272,$B$273:$AP$273)/100*$B619</f>
        <v>0</v>
      </c>
      <c r="D315" s="242">
        <f t="shared" si="141"/>
        <v>0</v>
      </c>
      <c r="E315" s="242">
        <f t="shared" si="141"/>
        <v>0</v>
      </c>
      <c r="F315" s="242">
        <f t="shared" si="141"/>
        <v>0</v>
      </c>
      <c r="G315" s="242">
        <f t="shared" si="141"/>
        <v>0</v>
      </c>
      <c r="H315" s="242">
        <f t="shared" si="141"/>
        <v>0</v>
      </c>
      <c r="I315" s="242">
        <f t="shared" si="141"/>
        <v>0</v>
      </c>
      <c r="J315" s="242">
        <f t="shared" si="141"/>
        <v>0</v>
      </c>
      <c r="K315" s="242">
        <f t="shared" si="141"/>
        <v>0</v>
      </c>
      <c r="L315" s="242">
        <f t="shared" si="141"/>
        <v>0</v>
      </c>
      <c r="M315" s="242">
        <f t="shared" si="141"/>
        <v>0</v>
      </c>
      <c r="N315" s="242">
        <f t="shared" si="141"/>
        <v>0</v>
      </c>
      <c r="O315" s="242">
        <f t="shared" si="141"/>
        <v>0</v>
      </c>
      <c r="P315" s="242">
        <f t="shared" si="141"/>
        <v>0</v>
      </c>
      <c r="Q315" s="242">
        <f t="shared" si="141"/>
        <v>0</v>
      </c>
      <c r="R315" s="242">
        <f t="shared" si="141"/>
        <v>0</v>
      </c>
      <c r="S315" s="242">
        <f t="shared" si="141"/>
        <v>0</v>
      </c>
      <c r="T315" s="242">
        <f t="shared" si="141"/>
        <v>0</v>
      </c>
      <c r="U315" s="242">
        <f t="shared" si="141"/>
        <v>0</v>
      </c>
      <c r="V315" s="242">
        <f t="shared" si="141"/>
        <v>0</v>
      </c>
      <c r="W315" s="242">
        <f t="shared" si="141"/>
        <v>0</v>
      </c>
      <c r="X315" s="242">
        <f t="shared" si="141"/>
        <v>0</v>
      </c>
      <c r="Y315" s="242">
        <f t="shared" si="141"/>
        <v>0</v>
      </c>
      <c r="Z315" s="242">
        <f t="shared" si="141"/>
        <v>0</v>
      </c>
      <c r="AA315" s="242">
        <f t="shared" si="141"/>
        <v>0</v>
      </c>
      <c r="AB315" s="242">
        <f t="shared" si="141"/>
        <v>0</v>
      </c>
      <c r="AC315" s="242">
        <f t="shared" si="141"/>
        <v>0</v>
      </c>
      <c r="AD315" s="242">
        <f t="shared" si="141"/>
        <v>0</v>
      </c>
      <c r="AE315" s="242">
        <f t="shared" si="141"/>
        <v>0</v>
      </c>
      <c r="AF315" s="242">
        <f t="shared" si="141"/>
        <v>0</v>
      </c>
      <c r="AG315" s="242">
        <f t="shared" si="141"/>
        <v>0</v>
      </c>
      <c r="AH315" s="242">
        <f t="shared" si="141"/>
        <v>0</v>
      </c>
      <c r="AI315" s="242">
        <f t="shared" si="141"/>
        <v>0</v>
      </c>
      <c r="AJ315" s="242">
        <f t="shared" si="141"/>
        <v>0</v>
      </c>
      <c r="AK315" s="242">
        <f t="shared" si="141"/>
        <v>0</v>
      </c>
      <c r="AL315" s="242">
        <f t="shared" si="141"/>
        <v>0</v>
      </c>
      <c r="AM315" s="242">
        <f t="shared" si="141"/>
        <v>0</v>
      </c>
      <c r="AN315" s="242">
        <f t="shared" si="141"/>
        <v>0</v>
      </c>
      <c r="AO315" s="242">
        <f t="shared" si="141"/>
        <v>0</v>
      </c>
      <c r="AP315" s="242">
        <f t="shared" si="141"/>
        <v>0</v>
      </c>
    </row>
    <row r="316" spans="1:42" x14ac:dyDescent="0.2">
      <c r="A316" s="17">
        <f t="shared" ref="A316:A323" si="142">A315+1</f>
        <v>3</v>
      </c>
      <c r="B316" s="240">
        <f t="shared" si="139"/>
        <v>0</v>
      </c>
      <c r="C316" s="242">
        <f t="shared" ref="C316:AP316" si="143">LOOKUP(C304,$B$272:$AP$272,$B$273:$AP$273)/100*$B620</f>
        <v>0</v>
      </c>
      <c r="D316" s="242">
        <f t="shared" si="143"/>
        <v>0</v>
      </c>
      <c r="E316" s="242">
        <f t="shared" si="143"/>
        <v>0</v>
      </c>
      <c r="F316" s="242">
        <f t="shared" si="143"/>
        <v>0</v>
      </c>
      <c r="G316" s="242">
        <f t="shared" si="143"/>
        <v>0</v>
      </c>
      <c r="H316" s="242">
        <f t="shared" si="143"/>
        <v>0</v>
      </c>
      <c r="I316" s="242">
        <f t="shared" si="143"/>
        <v>0</v>
      </c>
      <c r="J316" s="242">
        <f t="shared" si="143"/>
        <v>0</v>
      </c>
      <c r="K316" s="242">
        <f t="shared" si="143"/>
        <v>0</v>
      </c>
      <c r="L316" s="242">
        <f t="shared" si="143"/>
        <v>0</v>
      </c>
      <c r="M316" s="242">
        <f t="shared" si="143"/>
        <v>0</v>
      </c>
      <c r="N316" s="242">
        <f t="shared" si="143"/>
        <v>0</v>
      </c>
      <c r="O316" s="242">
        <f t="shared" si="143"/>
        <v>0</v>
      </c>
      <c r="P316" s="242">
        <f t="shared" si="143"/>
        <v>0</v>
      </c>
      <c r="Q316" s="242">
        <f t="shared" si="143"/>
        <v>0</v>
      </c>
      <c r="R316" s="242">
        <f t="shared" si="143"/>
        <v>0</v>
      </c>
      <c r="S316" s="242">
        <f t="shared" si="143"/>
        <v>0</v>
      </c>
      <c r="T316" s="242">
        <f t="shared" si="143"/>
        <v>0</v>
      </c>
      <c r="U316" s="242">
        <f t="shared" si="143"/>
        <v>0</v>
      </c>
      <c r="V316" s="242">
        <f t="shared" si="143"/>
        <v>0</v>
      </c>
      <c r="W316" s="242">
        <f t="shared" si="143"/>
        <v>0</v>
      </c>
      <c r="X316" s="242">
        <f t="shared" si="143"/>
        <v>0</v>
      </c>
      <c r="Y316" s="242">
        <f t="shared" si="143"/>
        <v>0</v>
      </c>
      <c r="Z316" s="242">
        <f t="shared" si="143"/>
        <v>0</v>
      </c>
      <c r="AA316" s="242">
        <f t="shared" si="143"/>
        <v>0</v>
      </c>
      <c r="AB316" s="242">
        <f t="shared" si="143"/>
        <v>0</v>
      </c>
      <c r="AC316" s="242">
        <f t="shared" si="143"/>
        <v>0</v>
      </c>
      <c r="AD316" s="242">
        <f t="shared" si="143"/>
        <v>0</v>
      </c>
      <c r="AE316" s="242">
        <f t="shared" si="143"/>
        <v>0</v>
      </c>
      <c r="AF316" s="242">
        <f t="shared" si="143"/>
        <v>0</v>
      </c>
      <c r="AG316" s="242">
        <f t="shared" si="143"/>
        <v>0</v>
      </c>
      <c r="AH316" s="242">
        <f t="shared" si="143"/>
        <v>0</v>
      </c>
      <c r="AI316" s="242">
        <f t="shared" si="143"/>
        <v>0</v>
      </c>
      <c r="AJ316" s="242">
        <f t="shared" si="143"/>
        <v>0</v>
      </c>
      <c r="AK316" s="242">
        <f t="shared" si="143"/>
        <v>0</v>
      </c>
      <c r="AL316" s="242">
        <f t="shared" si="143"/>
        <v>0</v>
      </c>
      <c r="AM316" s="242">
        <f t="shared" si="143"/>
        <v>0</v>
      </c>
      <c r="AN316" s="242">
        <f t="shared" si="143"/>
        <v>0</v>
      </c>
      <c r="AO316" s="242">
        <f t="shared" si="143"/>
        <v>0</v>
      </c>
      <c r="AP316" s="242">
        <f t="shared" si="143"/>
        <v>0</v>
      </c>
    </row>
    <row r="317" spans="1:42" x14ac:dyDescent="0.2">
      <c r="A317" s="17">
        <f t="shared" si="142"/>
        <v>4</v>
      </c>
      <c r="B317" s="240">
        <f t="shared" si="139"/>
        <v>0</v>
      </c>
      <c r="C317" s="242">
        <f t="shared" ref="C317:AP317" si="144">LOOKUP(C305,$B$272:$AP$272,$B$273:$AP$273)/100*$B621</f>
        <v>0</v>
      </c>
      <c r="D317" s="242">
        <f t="shared" si="144"/>
        <v>0</v>
      </c>
      <c r="E317" s="242">
        <f t="shared" si="144"/>
        <v>0</v>
      </c>
      <c r="F317" s="242">
        <f t="shared" si="144"/>
        <v>0</v>
      </c>
      <c r="G317" s="242">
        <f t="shared" si="144"/>
        <v>0</v>
      </c>
      <c r="H317" s="242">
        <f t="shared" si="144"/>
        <v>0</v>
      </c>
      <c r="I317" s="242">
        <f t="shared" si="144"/>
        <v>0</v>
      </c>
      <c r="J317" s="242">
        <f t="shared" si="144"/>
        <v>0</v>
      </c>
      <c r="K317" s="242">
        <f t="shared" si="144"/>
        <v>0</v>
      </c>
      <c r="L317" s="242">
        <f t="shared" si="144"/>
        <v>0</v>
      </c>
      <c r="M317" s="242">
        <f t="shared" si="144"/>
        <v>0</v>
      </c>
      <c r="N317" s="242">
        <f t="shared" si="144"/>
        <v>0</v>
      </c>
      <c r="O317" s="242">
        <f t="shared" si="144"/>
        <v>0</v>
      </c>
      <c r="P317" s="242">
        <f t="shared" si="144"/>
        <v>0</v>
      </c>
      <c r="Q317" s="242">
        <f t="shared" si="144"/>
        <v>0</v>
      </c>
      <c r="R317" s="242">
        <f t="shared" si="144"/>
        <v>0</v>
      </c>
      <c r="S317" s="242">
        <f t="shared" si="144"/>
        <v>0</v>
      </c>
      <c r="T317" s="242">
        <f t="shared" si="144"/>
        <v>0</v>
      </c>
      <c r="U317" s="242">
        <f t="shared" si="144"/>
        <v>0</v>
      </c>
      <c r="V317" s="242">
        <f t="shared" si="144"/>
        <v>0</v>
      </c>
      <c r="W317" s="242">
        <f t="shared" si="144"/>
        <v>0</v>
      </c>
      <c r="X317" s="242">
        <f t="shared" si="144"/>
        <v>0</v>
      </c>
      <c r="Y317" s="242">
        <f t="shared" si="144"/>
        <v>0</v>
      </c>
      <c r="Z317" s="242">
        <f t="shared" si="144"/>
        <v>0</v>
      </c>
      <c r="AA317" s="242">
        <f t="shared" si="144"/>
        <v>0</v>
      </c>
      <c r="AB317" s="242">
        <f t="shared" si="144"/>
        <v>0</v>
      </c>
      <c r="AC317" s="242">
        <f t="shared" si="144"/>
        <v>0</v>
      </c>
      <c r="AD317" s="242">
        <f t="shared" si="144"/>
        <v>0</v>
      </c>
      <c r="AE317" s="242">
        <f t="shared" si="144"/>
        <v>0</v>
      </c>
      <c r="AF317" s="242">
        <f t="shared" si="144"/>
        <v>0</v>
      </c>
      <c r="AG317" s="242">
        <f t="shared" si="144"/>
        <v>0</v>
      </c>
      <c r="AH317" s="242">
        <f t="shared" si="144"/>
        <v>0</v>
      </c>
      <c r="AI317" s="242">
        <f t="shared" si="144"/>
        <v>0</v>
      </c>
      <c r="AJ317" s="242">
        <f t="shared" si="144"/>
        <v>0</v>
      </c>
      <c r="AK317" s="242">
        <f t="shared" si="144"/>
        <v>0</v>
      </c>
      <c r="AL317" s="242">
        <f t="shared" si="144"/>
        <v>0</v>
      </c>
      <c r="AM317" s="242">
        <f t="shared" si="144"/>
        <v>0</v>
      </c>
      <c r="AN317" s="242">
        <f t="shared" si="144"/>
        <v>0</v>
      </c>
      <c r="AO317" s="242">
        <f t="shared" si="144"/>
        <v>0</v>
      </c>
      <c r="AP317" s="242">
        <f t="shared" si="144"/>
        <v>0</v>
      </c>
    </row>
    <row r="318" spans="1:42" x14ac:dyDescent="0.2">
      <c r="A318" s="17">
        <f t="shared" si="142"/>
        <v>5</v>
      </c>
      <c r="B318" s="240">
        <f t="shared" si="139"/>
        <v>0</v>
      </c>
      <c r="C318" s="242">
        <f t="shared" ref="C318:AP318" si="145">LOOKUP(C306,$B$272:$AP$272,$B$273:$AP$273)/100*$B622</f>
        <v>0</v>
      </c>
      <c r="D318" s="242">
        <f t="shared" si="145"/>
        <v>0</v>
      </c>
      <c r="E318" s="242">
        <f t="shared" si="145"/>
        <v>0</v>
      </c>
      <c r="F318" s="242">
        <f t="shared" si="145"/>
        <v>0</v>
      </c>
      <c r="G318" s="242">
        <f t="shared" si="145"/>
        <v>0</v>
      </c>
      <c r="H318" s="242">
        <f t="shared" si="145"/>
        <v>0</v>
      </c>
      <c r="I318" s="242">
        <f t="shared" si="145"/>
        <v>0</v>
      </c>
      <c r="J318" s="242">
        <f t="shared" si="145"/>
        <v>0</v>
      </c>
      <c r="K318" s="242">
        <f t="shared" si="145"/>
        <v>0</v>
      </c>
      <c r="L318" s="242">
        <f t="shared" si="145"/>
        <v>0</v>
      </c>
      <c r="M318" s="242">
        <f t="shared" si="145"/>
        <v>0</v>
      </c>
      <c r="N318" s="242">
        <f t="shared" si="145"/>
        <v>0</v>
      </c>
      <c r="O318" s="242">
        <f t="shared" si="145"/>
        <v>0</v>
      </c>
      <c r="P318" s="242">
        <f t="shared" si="145"/>
        <v>0</v>
      </c>
      <c r="Q318" s="242">
        <f t="shared" si="145"/>
        <v>0</v>
      </c>
      <c r="R318" s="242">
        <f t="shared" si="145"/>
        <v>0</v>
      </c>
      <c r="S318" s="242">
        <f t="shared" si="145"/>
        <v>0</v>
      </c>
      <c r="T318" s="242">
        <f t="shared" si="145"/>
        <v>0</v>
      </c>
      <c r="U318" s="242">
        <f t="shared" si="145"/>
        <v>0</v>
      </c>
      <c r="V318" s="242">
        <f t="shared" si="145"/>
        <v>0</v>
      </c>
      <c r="W318" s="242">
        <f t="shared" si="145"/>
        <v>0</v>
      </c>
      <c r="X318" s="242">
        <f t="shared" si="145"/>
        <v>0</v>
      </c>
      <c r="Y318" s="242">
        <f t="shared" si="145"/>
        <v>0</v>
      </c>
      <c r="Z318" s="242">
        <f t="shared" si="145"/>
        <v>0</v>
      </c>
      <c r="AA318" s="242">
        <f t="shared" si="145"/>
        <v>0</v>
      </c>
      <c r="AB318" s="242">
        <f t="shared" si="145"/>
        <v>0</v>
      </c>
      <c r="AC318" s="242">
        <f t="shared" si="145"/>
        <v>0</v>
      </c>
      <c r="AD318" s="242">
        <f t="shared" si="145"/>
        <v>0</v>
      </c>
      <c r="AE318" s="242">
        <f t="shared" si="145"/>
        <v>0</v>
      </c>
      <c r="AF318" s="242">
        <f t="shared" si="145"/>
        <v>0</v>
      </c>
      <c r="AG318" s="242">
        <f t="shared" si="145"/>
        <v>0</v>
      </c>
      <c r="AH318" s="242">
        <f t="shared" si="145"/>
        <v>0</v>
      </c>
      <c r="AI318" s="242">
        <f t="shared" si="145"/>
        <v>0</v>
      </c>
      <c r="AJ318" s="242">
        <f t="shared" si="145"/>
        <v>0</v>
      </c>
      <c r="AK318" s="242">
        <f t="shared" si="145"/>
        <v>0</v>
      </c>
      <c r="AL318" s="242">
        <f t="shared" si="145"/>
        <v>0</v>
      </c>
      <c r="AM318" s="242">
        <f t="shared" si="145"/>
        <v>0</v>
      </c>
      <c r="AN318" s="242">
        <f t="shared" si="145"/>
        <v>0</v>
      </c>
      <c r="AO318" s="242">
        <f t="shared" si="145"/>
        <v>0</v>
      </c>
      <c r="AP318" s="242">
        <f t="shared" si="145"/>
        <v>0</v>
      </c>
    </row>
    <row r="319" spans="1:42" x14ac:dyDescent="0.2">
      <c r="A319" s="17">
        <f t="shared" si="142"/>
        <v>6</v>
      </c>
      <c r="B319" s="240">
        <f t="shared" si="139"/>
        <v>0</v>
      </c>
      <c r="C319" s="242">
        <f t="shared" ref="C319:AP319" si="146">LOOKUP(C307,$B$272:$AP$272,$B$273:$AP$273)/100*$B623</f>
        <v>0</v>
      </c>
      <c r="D319" s="242">
        <f t="shared" si="146"/>
        <v>0</v>
      </c>
      <c r="E319" s="242">
        <f t="shared" si="146"/>
        <v>0</v>
      </c>
      <c r="F319" s="242">
        <f t="shared" si="146"/>
        <v>0</v>
      </c>
      <c r="G319" s="242">
        <f t="shared" si="146"/>
        <v>0</v>
      </c>
      <c r="H319" s="242">
        <f t="shared" si="146"/>
        <v>0</v>
      </c>
      <c r="I319" s="242">
        <f t="shared" si="146"/>
        <v>0</v>
      </c>
      <c r="J319" s="242">
        <f t="shared" si="146"/>
        <v>0</v>
      </c>
      <c r="K319" s="242">
        <f t="shared" si="146"/>
        <v>0</v>
      </c>
      <c r="L319" s="242">
        <f t="shared" si="146"/>
        <v>0</v>
      </c>
      <c r="M319" s="242">
        <f t="shared" si="146"/>
        <v>0</v>
      </c>
      <c r="N319" s="242">
        <f t="shared" si="146"/>
        <v>0</v>
      </c>
      <c r="O319" s="242">
        <f t="shared" si="146"/>
        <v>0</v>
      </c>
      <c r="P319" s="242">
        <f t="shared" si="146"/>
        <v>0</v>
      </c>
      <c r="Q319" s="242">
        <f t="shared" si="146"/>
        <v>0</v>
      </c>
      <c r="R319" s="242">
        <f t="shared" si="146"/>
        <v>0</v>
      </c>
      <c r="S319" s="242">
        <f t="shared" si="146"/>
        <v>0</v>
      </c>
      <c r="T319" s="242">
        <f t="shared" si="146"/>
        <v>0</v>
      </c>
      <c r="U319" s="242">
        <f t="shared" si="146"/>
        <v>0</v>
      </c>
      <c r="V319" s="242">
        <f t="shared" si="146"/>
        <v>0</v>
      </c>
      <c r="W319" s="242">
        <f t="shared" si="146"/>
        <v>0</v>
      </c>
      <c r="X319" s="242">
        <f t="shared" si="146"/>
        <v>0</v>
      </c>
      <c r="Y319" s="242">
        <f t="shared" si="146"/>
        <v>0</v>
      </c>
      <c r="Z319" s="242">
        <f t="shared" si="146"/>
        <v>0</v>
      </c>
      <c r="AA319" s="242">
        <f t="shared" si="146"/>
        <v>0</v>
      </c>
      <c r="AB319" s="242">
        <f t="shared" si="146"/>
        <v>0</v>
      </c>
      <c r="AC319" s="242">
        <f t="shared" si="146"/>
        <v>0</v>
      </c>
      <c r="AD319" s="242">
        <f t="shared" si="146"/>
        <v>0</v>
      </c>
      <c r="AE319" s="242">
        <f t="shared" si="146"/>
        <v>0</v>
      </c>
      <c r="AF319" s="242">
        <f t="shared" si="146"/>
        <v>0</v>
      </c>
      <c r="AG319" s="242">
        <f t="shared" si="146"/>
        <v>0</v>
      </c>
      <c r="AH319" s="242">
        <f t="shared" si="146"/>
        <v>0</v>
      </c>
      <c r="AI319" s="242">
        <f t="shared" si="146"/>
        <v>0</v>
      </c>
      <c r="AJ319" s="242">
        <f t="shared" si="146"/>
        <v>0</v>
      </c>
      <c r="AK319" s="242">
        <f t="shared" si="146"/>
        <v>0</v>
      </c>
      <c r="AL319" s="242">
        <f t="shared" si="146"/>
        <v>0</v>
      </c>
      <c r="AM319" s="242">
        <f t="shared" si="146"/>
        <v>0</v>
      </c>
      <c r="AN319" s="242">
        <f t="shared" si="146"/>
        <v>0</v>
      </c>
      <c r="AO319" s="242">
        <f t="shared" si="146"/>
        <v>0</v>
      </c>
      <c r="AP319" s="242">
        <f t="shared" si="146"/>
        <v>0</v>
      </c>
    </row>
    <row r="320" spans="1:42" x14ac:dyDescent="0.2">
      <c r="A320" s="17">
        <f t="shared" si="142"/>
        <v>7</v>
      </c>
      <c r="B320" s="240">
        <f t="shared" si="139"/>
        <v>0</v>
      </c>
      <c r="C320" s="242">
        <f t="shared" ref="C320:AP320" si="147">LOOKUP(C308,$B$272:$AP$272,$B$273:$AP$273)/100*$B624</f>
        <v>0</v>
      </c>
      <c r="D320" s="242">
        <f t="shared" si="147"/>
        <v>0</v>
      </c>
      <c r="E320" s="242">
        <f t="shared" si="147"/>
        <v>0</v>
      </c>
      <c r="F320" s="242">
        <f t="shared" si="147"/>
        <v>0</v>
      </c>
      <c r="G320" s="242">
        <f t="shared" si="147"/>
        <v>0</v>
      </c>
      <c r="H320" s="242">
        <f t="shared" si="147"/>
        <v>0</v>
      </c>
      <c r="I320" s="242">
        <f t="shared" si="147"/>
        <v>0</v>
      </c>
      <c r="J320" s="242">
        <f t="shared" si="147"/>
        <v>0</v>
      </c>
      <c r="K320" s="242">
        <f t="shared" si="147"/>
        <v>0</v>
      </c>
      <c r="L320" s="242">
        <f t="shared" si="147"/>
        <v>0</v>
      </c>
      <c r="M320" s="242">
        <f t="shared" si="147"/>
        <v>0</v>
      </c>
      <c r="N320" s="242">
        <f t="shared" si="147"/>
        <v>0</v>
      </c>
      <c r="O320" s="242">
        <f t="shared" si="147"/>
        <v>0</v>
      </c>
      <c r="P320" s="242">
        <f t="shared" si="147"/>
        <v>0</v>
      </c>
      <c r="Q320" s="242">
        <f t="shared" si="147"/>
        <v>0</v>
      </c>
      <c r="R320" s="242">
        <f t="shared" si="147"/>
        <v>0</v>
      </c>
      <c r="S320" s="242">
        <f t="shared" si="147"/>
        <v>0</v>
      </c>
      <c r="T320" s="242">
        <f t="shared" si="147"/>
        <v>0</v>
      </c>
      <c r="U320" s="242">
        <f t="shared" si="147"/>
        <v>0</v>
      </c>
      <c r="V320" s="242">
        <f t="shared" si="147"/>
        <v>0</v>
      </c>
      <c r="W320" s="242">
        <f t="shared" si="147"/>
        <v>0</v>
      </c>
      <c r="X320" s="242">
        <f t="shared" si="147"/>
        <v>0</v>
      </c>
      <c r="Y320" s="242">
        <f t="shared" si="147"/>
        <v>0</v>
      </c>
      <c r="Z320" s="242">
        <f t="shared" si="147"/>
        <v>0</v>
      </c>
      <c r="AA320" s="242">
        <f t="shared" si="147"/>
        <v>0</v>
      </c>
      <c r="AB320" s="242">
        <f t="shared" si="147"/>
        <v>0</v>
      </c>
      <c r="AC320" s="242">
        <f t="shared" si="147"/>
        <v>0</v>
      </c>
      <c r="AD320" s="242">
        <f t="shared" si="147"/>
        <v>0</v>
      </c>
      <c r="AE320" s="242">
        <f t="shared" si="147"/>
        <v>0</v>
      </c>
      <c r="AF320" s="242">
        <f t="shared" si="147"/>
        <v>0</v>
      </c>
      <c r="AG320" s="242">
        <f t="shared" si="147"/>
        <v>0</v>
      </c>
      <c r="AH320" s="242">
        <f t="shared" si="147"/>
        <v>0</v>
      </c>
      <c r="AI320" s="242">
        <f t="shared" si="147"/>
        <v>0</v>
      </c>
      <c r="AJ320" s="242">
        <f t="shared" si="147"/>
        <v>0</v>
      </c>
      <c r="AK320" s="242">
        <f t="shared" si="147"/>
        <v>0</v>
      </c>
      <c r="AL320" s="242">
        <f t="shared" si="147"/>
        <v>0</v>
      </c>
      <c r="AM320" s="242">
        <f t="shared" si="147"/>
        <v>0</v>
      </c>
      <c r="AN320" s="242">
        <f t="shared" si="147"/>
        <v>0</v>
      </c>
      <c r="AO320" s="242">
        <f t="shared" si="147"/>
        <v>0</v>
      </c>
      <c r="AP320" s="242">
        <f t="shared" si="147"/>
        <v>0</v>
      </c>
    </row>
    <row r="321" spans="1:42" x14ac:dyDescent="0.2">
      <c r="A321" s="17">
        <f t="shared" si="142"/>
        <v>8</v>
      </c>
      <c r="B321" s="240">
        <f t="shared" si="139"/>
        <v>0</v>
      </c>
      <c r="C321" s="242">
        <f t="shared" ref="C321:AP321" si="148">LOOKUP(C309,$B$272:$AP$272,$B$273:$AP$273)/100*$B625</f>
        <v>0</v>
      </c>
      <c r="D321" s="242">
        <f t="shared" si="148"/>
        <v>0</v>
      </c>
      <c r="E321" s="242">
        <f t="shared" si="148"/>
        <v>0</v>
      </c>
      <c r="F321" s="242">
        <f t="shared" si="148"/>
        <v>0</v>
      </c>
      <c r="G321" s="242">
        <f t="shared" si="148"/>
        <v>0</v>
      </c>
      <c r="H321" s="242">
        <f t="shared" si="148"/>
        <v>0</v>
      </c>
      <c r="I321" s="242">
        <f t="shared" si="148"/>
        <v>0</v>
      </c>
      <c r="J321" s="242">
        <f t="shared" si="148"/>
        <v>0</v>
      </c>
      <c r="K321" s="242">
        <f t="shared" si="148"/>
        <v>0</v>
      </c>
      <c r="L321" s="242">
        <f t="shared" si="148"/>
        <v>0</v>
      </c>
      <c r="M321" s="242">
        <f t="shared" si="148"/>
        <v>0</v>
      </c>
      <c r="N321" s="242">
        <f t="shared" si="148"/>
        <v>0</v>
      </c>
      <c r="O321" s="242">
        <f t="shared" si="148"/>
        <v>0</v>
      </c>
      <c r="P321" s="242">
        <f t="shared" si="148"/>
        <v>0</v>
      </c>
      <c r="Q321" s="242">
        <f t="shared" si="148"/>
        <v>0</v>
      </c>
      <c r="R321" s="242">
        <f t="shared" si="148"/>
        <v>0</v>
      </c>
      <c r="S321" s="242">
        <f t="shared" si="148"/>
        <v>0</v>
      </c>
      <c r="T321" s="242">
        <f t="shared" si="148"/>
        <v>0</v>
      </c>
      <c r="U321" s="242">
        <f t="shared" si="148"/>
        <v>0</v>
      </c>
      <c r="V321" s="242">
        <f t="shared" si="148"/>
        <v>0</v>
      </c>
      <c r="W321" s="242">
        <f t="shared" si="148"/>
        <v>0</v>
      </c>
      <c r="X321" s="242">
        <f t="shared" si="148"/>
        <v>0</v>
      </c>
      <c r="Y321" s="242">
        <f t="shared" si="148"/>
        <v>0</v>
      </c>
      <c r="Z321" s="242">
        <f t="shared" si="148"/>
        <v>0</v>
      </c>
      <c r="AA321" s="242">
        <f t="shared" si="148"/>
        <v>0</v>
      </c>
      <c r="AB321" s="242">
        <f t="shared" si="148"/>
        <v>0</v>
      </c>
      <c r="AC321" s="242">
        <f t="shared" si="148"/>
        <v>0</v>
      </c>
      <c r="AD321" s="242">
        <f t="shared" si="148"/>
        <v>0</v>
      </c>
      <c r="AE321" s="242">
        <f t="shared" si="148"/>
        <v>0</v>
      </c>
      <c r="AF321" s="242">
        <f t="shared" si="148"/>
        <v>0</v>
      </c>
      <c r="AG321" s="242">
        <f t="shared" si="148"/>
        <v>0</v>
      </c>
      <c r="AH321" s="242">
        <f t="shared" si="148"/>
        <v>0</v>
      </c>
      <c r="AI321" s="242">
        <f t="shared" si="148"/>
        <v>0</v>
      </c>
      <c r="AJ321" s="242">
        <f t="shared" si="148"/>
        <v>0</v>
      </c>
      <c r="AK321" s="242">
        <f t="shared" si="148"/>
        <v>0</v>
      </c>
      <c r="AL321" s="242">
        <f t="shared" si="148"/>
        <v>0</v>
      </c>
      <c r="AM321" s="242">
        <f t="shared" si="148"/>
        <v>0</v>
      </c>
      <c r="AN321" s="242">
        <f t="shared" si="148"/>
        <v>0</v>
      </c>
      <c r="AO321" s="242">
        <f t="shared" si="148"/>
        <v>0</v>
      </c>
      <c r="AP321" s="242">
        <f t="shared" si="148"/>
        <v>0</v>
      </c>
    </row>
    <row r="322" spans="1:42" x14ac:dyDescent="0.2">
      <c r="A322" s="17">
        <f>A321+1</f>
        <v>9</v>
      </c>
      <c r="B322" s="240">
        <f t="shared" si="139"/>
        <v>0</v>
      </c>
      <c r="C322" s="242">
        <f t="shared" ref="C322:AP322" si="149">LOOKUP(C310,$B$272:$AP$272,$B$273:$AP$273)/100*$B626</f>
        <v>0</v>
      </c>
      <c r="D322" s="242">
        <f t="shared" si="149"/>
        <v>0</v>
      </c>
      <c r="E322" s="242">
        <f t="shared" si="149"/>
        <v>0</v>
      </c>
      <c r="F322" s="242">
        <f t="shared" si="149"/>
        <v>0</v>
      </c>
      <c r="G322" s="242">
        <f t="shared" si="149"/>
        <v>0</v>
      </c>
      <c r="H322" s="242">
        <f t="shared" si="149"/>
        <v>0</v>
      </c>
      <c r="I322" s="242">
        <f t="shared" si="149"/>
        <v>0</v>
      </c>
      <c r="J322" s="242">
        <f t="shared" si="149"/>
        <v>0</v>
      </c>
      <c r="K322" s="242">
        <f t="shared" si="149"/>
        <v>0</v>
      </c>
      <c r="L322" s="242">
        <f t="shared" si="149"/>
        <v>0</v>
      </c>
      <c r="M322" s="242">
        <f t="shared" si="149"/>
        <v>0</v>
      </c>
      <c r="N322" s="242">
        <f t="shared" si="149"/>
        <v>0</v>
      </c>
      <c r="O322" s="242">
        <f t="shared" si="149"/>
        <v>0</v>
      </c>
      <c r="P322" s="242">
        <f t="shared" si="149"/>
        <v>0</v>
      </c>
      <c r="Q322" s="242">
        <f t="shared" si="149"/>
        <v>0</v>
      </c>
      <c r="R322" s="242">
        <f t="shared" si="149"/>
        <v>0</v>
      </c>
      <c r="S322" s="242">
        <f t="shared" si="149"/>
        <v>0</v>
      </c>
      <c r="T322" s="242">
        <f t="shared" si="149"/>
        <v>0</v>
      </c>
      <c r="U322" s="242">
        <f t="shared" si="149"/>
        <v>0</v>
      </c>
      <c r="V322" s="242">
        <f t="shared" si="149"/>
        <v>0</v>
      </c>
      <c r="W322" s="242">
        <f t="shared" si="149"/>
        <v>0</v>
      </c>
      <c r="X322" s="242">
        <f t="shared" si="149"/>
        <v>0</v>
      </c>
      <c r="Y322" s="242">
        <f t="shared" si="149"/>
        <v>0</v>
      </c>
      <c r="Z322" s="242">
        <f t="shared" si="149"/>
        <v>0</v>
      </c>
      <c r="AA322" s="242">
        <f t="shared" si="149"/>
        <v>0</v>
      </c>
      <c r="AB322" s="242">
        <f t="shared" si="149"/>
        <v>0</v>
      </c>
      <c r="AC322" s="242">
        <f t="shared" si="149"/>
        <v>0</v>
      </c>
      <c r="AD322" s="242">
        <f t="shared" si="149"/>
        <v>0</v>
      </c>
      <c r="AE322" s="242">
        <f t="shared" si="149"/>
        <v>0</v>
      </c>
      <c r="AF322" s="242">
        <f t="shared" si="149"/>
        <v>0</v>
      </c>
      <c r="AG322" s="242">
        <f t="shared" si="149"/>
        <v>0</v>
      </c>
      <c r="AH322" s="242">
        <f t="shared" si="149"/>
        <v>0</v>
      </c>
      <c r="AI322" s="242">
        <f t="shared" si="149"/>
        <v>0</v>
      </c>
      <c r="AJ322" s="242">
        <f t="shared" si="149"/>
        <v>0</v>
      </c>
      <c r="AK322" s="242">
        <f t="shared" si="149"/>
        <v>0</v>
      </c>
      <c r="AL322" s="242">
        <f t="shared" si="149"/>
        <v>0</v>
      </c>
      <c r="AM322" s="242">
        <f t="shared" si="149"/>
        <v>0</v>
      </c>
      <c r="AN322" s="242">
        <f t="shared" si="149"/>
        <v>0</v>
      </c>
      <c r="AO322" s="242">
        <f t="shared" si="149"/>
        <v>0</v>
      </c>
      <c r="AP322" s="242">
        <f t="shared" si="149"/>
        <v>0</v>
      </c>
    </row>
    <row r="323" spans="1:42" x14ac:dyDescent="0.2">
      <c r="A323" s="17">
        <f t="shared" si="142"/>
        <v>10</v>
      </c>
      <c r="B323" s="240">
        <f t="shared" si="139"/>
        <v>0</v>
      </c>
      <c r="C323" s="242">
        <f t="shared" ref="C323:AP323" si="150">LOOKUP(C311,$B$272:$AP$272,$B$273:$AP$273)/100*$B627</f>
        <v>0</v>
      </c>
      <c r="D323" s="242">
        <f t="shared" si="150"/>
        <v>0</v>
      </c>
      <c r="E323" s="242">
        <f t="shared" si="150"/>
        <v>0</v>
      </c>
      <c r="F323" s="242">
        <f t="shared" si="150"/>
        <v>0</v>
      </c>
      <c r="G323" s="242">
        <f t="shared" si="150"/>
        <v>0</v>
      </c>
      <c r="H323" s="242">
        <f t="shared" si="150"/>
        <v>0</v>
      </c>
      <c r="I323" s="242">
        <f t="shared" si="150"/>
        <v>0</v>
      </c>
      <c r="J323" s="242">
        <f t="shared" si="150"/>
        <v>0</v>
      </c>
      <c r="K323" s="242">
        <f t="shared" si="150"/>
        <v>0</v>
      </c>
      <c r="L323" s="242">
        <f t="shared" si="150"/>
        <v>0</v>
      </c>
      <c r="M323" s="242">
        <f t="shared" si="150"/>
        <v>0</v>
      </c>
      <c r="N323" s="242">
        <f t="shared" si="150"/>
        <v>0</v>
      </c>
      <c r="O323" s="242">
        <f t="shared" si="150"/>
        <v>0</v>
      </c>
      <c r="P323" s="242">
        <f t="shared" si="150"/>
        <v>0</v>
      </c>
      <c r="Q323" s="242">
        <f t="shared" si="150"/>
        <v>0</v>
      </c>
      <c r="R323" s="242">
        <f t="shared" si="150"/>
        <v>0</v>
      </c>
      <c r="S323" s="242">
        <f t="shared" si="150"/>
        <v>0</v>
      </c>
      <c r="T323" s="242">
        <f t="shared" si="150"/>
        <v>0</v>
      </c>
      <c r="U323" s="242">
        <f t="shared" si="150"/>
        <v>0</v>
      </c>
      <c r="V323" s="242">
        <f t="shared" si="150"/>
        <v>0</v>
      </c>
      <c r="W323" s="242">
        <f t="shared" si="150"/>
        <v>0</v>
      </c>
      <c r="X323" s="242">
        <f t="shared" si="150"/>
        <v>0</v>
      </c>
      <c r="Y323" s="242">
        <f t="shared" si="150"/>
        <v>0</v>
      </c>
      <c r="Z323" s="242">
        <f t="shared" si="150"/>
        <v>0</v>
      </c>
      <c r="AA323" s="242">
        <f t="shared" si="150"/>
        <v>0</v>
      </c>
      <c r="AB323" s="242">
        <f t="shared" si="150"/>
        <v>0</v>
      </c>
      <c r="AC323" s="242">
        <f t="shared" si="150"/>
        <v>0</v>
      </c>
      <c r="AD323" s="242">
        <f t="shared" si="150"/>
        <v>0</v>
      </c>
      <c r="AE323" s="242">
        <f t="shared" si="150"/>
        <v>0</v>
      </c>
      <c r="AF323" s="242">
        <f t="shared" si="150"/>
        <v>0</v>
      </c>
      <c r="AG323" s="242">
        <f t="shared" si="150"/>
        <v>0</v>
      </c>
      <c r="AH323" s="242">
        <f t="shared" si="150"/>
        <v>0</v>
      </c>
      <c r="AI323" s="242">
        <f t="shared" si="150"/>
        <v>0</v>
      </c>
      <c r="AJ323" s="242">
        <f t="shared" si="150"/>
        <v>0</v>
      </c>
      <c r="AK323" s="242">
        <f t="shared" si="150"/>
        <v>0</v>
      </c>
      <c r="AL323" s="242">
        <f t="shared" si="150"/>
        <v>0</v>
      </c>
      <c r="AM323" s="242">
        <f t="shared" si="150"/>
        <v>0</v>
      </c>
      <c r="AN323" s="242">
        <f t="shared" si="150"/>
        <v>0</v>
      </c>
      <c r="AO323" s="242">
        <f t="shared" si="150"/>
        <v>0</v>
      </c>
      <c r="AP323" s="242">
        <f t="shared" si="150"/>
        <v>0</v>
      </c>
    </row>
    <row r="324" spans="1:42" s="17" customFormat="1" ht="12" customHeight="1" x14ac:dyDescent="0.2">
      <c r="A324" s="40" t="s">
        <v>14</v>
      </c>
      <c r="B324" s="128"/>
      <c r="C324" s="221">
        <f>SUM(C314:C323)</f>
        <v>0</v>
      </c>
      <c r="D324" s="221">
        <f t="shared" ref="D324:AP324" si="151">SUM(D314:D323)</f>
        <v>0</v>
      </c>
      <c r="E324" s="221">
        <f t="shared" si="151"/>
        <v>0</v>
      </c>
      <c r="F324" s="221">
        <f t="shared" si="151"/>
        <v>0</v>
      </c>
      <c r="G324" s="221">
        <f t="shared" si="151"/>
        <v>0</v>
      </c>
      <c r="H324" s="221">
        <f t="shared" si="151"/>
        <v>0</v>
      </c>
      <c r="I324" s="221">
        <f t="shared" si="151"/>
        <v>0</v>
      </c>
      <c r="J324" s="221">
        <f t="shared" si="151"/>
        <v>0</v>
      </c>
      <c r="K324" s="221">
        <f t="shared" si="151"/>
        <v>0</v>
      </c>
      <c r="L324" s="221">
        <f t="shared" si="151"/>
        <v>0</v>
      </c>
      <c r="M324" s="221">
        <f t="shared" si="151"/>
        <v>0</v>
      </c>
      <c r="N324" s="221">
        <f t="shared" si="151"/>
        <v>0</v>
      </c>
      <c r="O324" s="221">
        <f t="shared" si="151"/>
        <v>0</v>
      </c>
      <c r="P324" s="221">
        <f t="shared" si="151"/>
        <v>0</v>
      </c>
      <c r="Q324" s="221">
        <f t="shared" si="151"/>
        <v>0</v>
      </c>
      <c r="R324" s="221">
        <f t="shared" si="151"/>
        <v>0</v>
      </c>
      <c r="S324" s="221">
        <f t="shared" si="151"/>
        <v>0</v>
      </c>
      <c r="T324" s="221">
        <f t="shared" si="151"/>
        <v>0</v>
      </c>
      <c r="U324" s="221">
        <f t="shared" si="151"/>
        <v>0</v>
      </c>
      <c r="V324" s="221">
        <f t="shared" si="151"/>
        <v>0</v>
      </c>
      <c r="W324" s="221">
        <f t="shared" si="151"/>
        <v>0</v>
      </c>
      <c r="X324" s="221">
        <f t="shared" si="151"/>
        <v>0</v>
      </c>
      <c r="Y324" s="221">
        <f t="shared" si="151"/>
        <v>0</v>
      </c>
      <c r="Z324" s="221">
        <f t="shared" si="151"/>
        <v>0</v>
      </c>
      <c r="AA324" s="221">
        <f t="shared" si="151"/>
        <v>0</v>
      </c>
      <c r="AB324" s="221">
        <f t="shared" si="151"/>
        <v>0</v>
      </c>
      <c r="AC324" s="221">
        <f t="shared" si="151"/>
        <v>0</v>
      </c>
      <c r="AD324" s="221">
        <f t="shared" si="151"/>
        <v>0</v>
      </c>
      <c r="AE324" s="221">
        <f t="shared" si="151"/>
        <v>0</v>
      </c>
      <c r="AF324" s="221">
        <f t="shared" si="151"/>
        <v>0</v>
      </c>
      <c r="AG324" s="221">
        <f t="shared" si="151"/>
        <v>0</v>
      </c>
      <c r="AH324" s="221">
        <f t="shared" si="151"/>
        <v>0</v>
      </c>
      <c r="AI324" s="221">
        <f t="shared" si="151"/>
        <v>0</v>
      </c>
      <c r="AJ324" s="221">
        <f t="shared" si="151"/>
        <v>0</v>
      </c>
      <c r="AK324" s="221">
        <f t="shared" si="151"/>
        <v>0</v>
      </c>
      <c r="AL324" s="221">
        <f t="shared" si="151"/>
        <v>0</v>
      </c>
      <c r="AM324" s="221">
        <f t="shared" si="151"/>
        <v>0</v>
      </c>
      <c r="AN324" s="221">
        <f t="shared" si="151"/>
        <v>0</v>
      </c>
      <c r="AO324" s="221">
        <f t="shared" si="151"/>
        <v>0</v>
      </c>
      <c r="AP324" s="221">
        <f t="shared" si="151"/>
        <v>0</v>
      </c>
    </row>
    <row r="325" spans="1:42" x14ac:dyDescent="0.2">
      <c r="A325" s="33"/>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row>
    <row r="326" spans="1:42" x14ac:dyDescent="0.2">
      <c r="A326" s="31" t="s">
        <v>128</v>
      </c>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row>
    <row r="327" spans="1:42" x14ac:dyDescent="0.2">
      <c r="A327" s="33" t="s">
        <v>95</v>
      </c>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row>
    <row r="328" spans="1:42" x14ac:dyDescent="0.2">
      <c r="A328" s="17">
        <v>1</v>
      </c>
      <c r="B328" s="4">
        <v>0</v>
      </c>
      <c r="C328" s="220">
        <f>IF(C$2&lt;=analysis_period,IF(SUM($C650:C650)&gt;0,B328+1,0),0)</f>
        <v>0</v>
      </c>
      <c r="D328" s="220">
        <f>IF(D$2&lt;=analysis_period,IF(SUM($C650:D650)&gt;0,C328+1,0),0)</f>
        <v>0</v>
      </c>
      <c r="E328" s="220">
        <f>IF(E$2&lt;=analysis_period,IF(SUM($C650:E650)&gt;0,D328+1,0),0)</f>
        <v>0</v>
      </c>
      <c r="F328" s="220">
        <f>IF(F$2&lt;=analysis_period,IF(SUM($C650:F650)&gt;0,E328+1,0),0)</f>
        <v>0</v>
      </c>
      <c r="G328" s="220">
        <f>IF(G$2&lt;=analysis_period,IF(SUM($C650:G650)&gt;0,F328+1,0),0)</f>
        <v>0</v>
      </c>
      <c r="H328" s="220">
        <f>IF(H$2&lt;=analysis_period,IF(SUM($C650:H650)&gt;0,G328+1,0),0)</f>
        <v>0</v>
      </c>
      <c r="I328" s="220">
        <f>IF(I$2&lt;=analysis_period,IF(SUM($C650:I650)&gt;0,H328+1,0),0)</f>
        <v>0</v>
      </c>
      <c r="J328" s="220">
        <f>IF(J$2&lt;=analysis_period,IF(SUM($C650:J650)&gt;0,I328+1,0),0)</f>
        <v>0</v>
      </c>
      <c r="K328" s="220">
        <f>IF(K$2&lt;=analysis_period,IF(SUM($C650:K650)&gt;0,J328+1,0),0)</f>
        <v>0</v>
      </c>
      <c r="L328" s="220">
        <f>IF(L$2&lt;=analysis_period,IF(SUM($C650:L650)&gt;0,K328+1,0),0)</f>
        <v>0</v>
      </c>
      <c r="M328" s="220">
        <f>IF(M$2&lt;=analysis_period,IF(SUM($C650:M650)&gt;0,L328+1,0),0)</f>
        <v>0</v>
      </c>
      <c r="N328" s="220">
        <f>IF(N$2&lt;=analysis_period,IF(SUM($C650:N650)&gt;0,M328+1,0),0)</f>
        <v>0</v>
      </c>
      <c r="O328" s="220">
        <f>IF(O$2&lt;=analysis_period,IF(SUM($C650:O650)&gt;0,N328+1,0),0)</f>
        <v>0</v>
      </c>
      <c r="P328" s="220">
        <f>IF(P$2&lt;=analysis_period,IF(SUM($C650:P650)&gt;0,O328+1,0),0)</f>
        <v>0</v>
      </c>
      <c r="Q328" s="220">
        <f>IF(Q$2&lt;=analysis_period,IF(SUM($C650:Q650)&gt;0,P328+1,0),0)</f>
        <v>0</v>
      </c>
      <c r="R328" s="220">
        <f>IF(R$2&lt;=analysis_period,IF(SUM($C650:R650)&gt;0,Q328+1,0),0)</f>
        <v>0</v>
      </c>
      <c r="S328" s="220">
        <f>IF(S$2&lt;=analysis_period,IF(SUM($C650:S650)&gt;0,R328+1,0),0)</f>
        <v>0</v>
      </c>
      <c r="T328" s="220">
        <f>IF(T$2&lt;=analysis_period,IF(SUM($C650:T650)&gt;0,S328+1,0),0)</f>
        <v>0</v>
      </c>
      <c r="U328" s="220">
        <f>IF(U$2&lt;=analysis_period,IF(SUM($C650:U650)&gt;0,T328+1,0),0)</f>
        <v>0</v>
      </c>
      <c r="V328" s="220">
        <f>IF(V$2&lt;=analysis_period,IF(SUM($C650:V650)&gt;0,U328+1,0),0)</f>
        <v>0</v>
      </c>
      <c r="W328" s="220">
        <f>IF(W$2&lt;=analysis_period,IF(SUM($C650:W650)&gt;0,V328+1,0),0)</f>
        <v>0</v>
      </c>
      <c r="X328" s="220">
        <f>IF(X$2&lt;=analysis_period,IF(SUM($C650:X650)&gt;0,W328+1,0),0)</f>
        <v>0</v>
      </c>
      <c r="Y328" s="220">
        <f>IF(Y$2&lt;=analysis_period,IF(SUM($C650:Y650)&gt;0,X328+1,0),0)</f>
        <v>0</v>
      </c>
      <c r="Z328" s="220">
        <f>IF(Z$2&lt;=analysis_period,IF(SUM($C650:Z650)&gt;0,Y328+1,0),0)</f>
        <v>0</v>
      </c>
      <c r="AA328" s="220">
        <f>IF(AA$2&lt;=analysis_period,IF(SUM($C650:AA650)&gt;0,Z328+1,0),0)</f>
        <v>0</v>
      </c>
      <c r="AB328" s="220">
        <f>IF(AB$2&lt;=analysis_period,IF(SUM($C650:AB650)&gt;0,AA328+1,0),0)</f>
        <v>0</v>
      </c>
      <c r="AC328" s="220">
        <f>IF(AC$2&lt;=analysis_period,IF(SUM($C650:AC650)&gt;0,AB328+1,0),0)</f>
        <v>0</v>
      </c>
      <c r="AD328" s="220">
        <f>IF(AD$2&lt;=analysis_period,IF(SUM($C650:AD650)&gt;0,AC328+1,0),0)</f>
        <v>0</v>
      </c>
      <c r="AE328" s="220">
        <f>IF(AE$2&lt;=analysis_period,IF(SUM($C650:AE650)&gt;0,AD328+1,0),0)</f>
        <v>0</v>
      </c>
      <c r="AF328" s="220">
        <f>IF(AF$2&lt;=analysis_period,IF(SUM($C650:AF650)&gt;0,AE328+1,0),0)</f>
        <v>0</v>
      </c>
      <c r="AG328" s="220">
        <f>IF(AG$2&lt;=analysis_period,IF(SUM($C650:AG650)&gt;0,AF328+1,0),0)</f>
        <v>0</v>
      </c>
      <c r="AH328" s="220">
        <f>IF(AH$2&lt;=analysis_period,IF(SUM($C650:AH650)&gt;0,AG328+1,0),0)</f>
        <v>0</v>
      </c>
      <c r="AI328" s="220">
        <f>IF(AI$2&lt;=analysis_period,IF(SUM($C650:AI650)&gt;0,AH328+1,0),0)</f>
        <v>0</v>
      </c>
      <c r="AJ328" s="220">
        <f>IF(AJ$2&lt;=analysis_period,IF(SUM($C650:AJ650)&gt;0,AI328+1,0),0)</f>
        <v>0</v>
      </c>
      <c r="AK328" s="220">
        <f>IF(AK$2&lt;=analysis_period,IF(SUM($C650:AK650)&gt;0,AJ328+1,0),0)</f>
        <v>0</v>
      </c>
      <c r="AL328" s="220">
        <f>IF(AL$2&lt;=analysis_period,IF(SUM($C650:AL650)&gt;0,AK328+1,0),0)</f>
        <v>0</v>
      </c>
      <c r="AM328" s="220">
        <f>IF(AM$2&lt;=analysis_period,IF(SUM($C650:AM650)&gt;0,AL328+1,0),0)</f>
        <v>0</v>
      </c>
      <c r="AN328" s="220">
        <f>IF(AN$2&lt;=analysis_period,IF(SUM($C650:AN650)&gt;0,AM328+1,0),0)</f>
        <v>0</v>
      </c>
      <c r="AO328" s="220">
        <f>IF(AO$2&lt;=analysis_period,IF(SUM($C650:AO650)&gt;0,AN328+1,0),0)</f>
        <v>0</v>
      </c>
      <c r="AP328" s="220">
        <f>IF(AP$2&lt;=analysis_period,IF(SUM($C650:AP650)&gt;0,AO328+1,0),0)</f>
        <v>0</v>
      </c>
    </row>
    <row r="329" spans="1:42" x14ac:dyDescent="0.2">
      <c r="A329" s="17">
        <f>A328+1</f>
        <v>2</v>
      </c>
      <c r="B329" s="4">
        <v>0</v>
      </c>
      <c r="C329" s="220">
        <f>IF(C$2&lt;=analysis_period,IF(SUM($C651:C651)&gt;0,B329+1,0),0)</f>
        <v>0</v>
      </c>
      <c r="D329" s="220">
        <f>IF(D$2&lt;=analysis_period,IF(SUM($C651:D651)&gt;0,C329+1,0),0)</f>
        <v>0</v>
      </c>
      <c r="E329" s="220">
        <f>IF(E$2&lt;=analysis_period,IF(SUM($C651:E651)&gt;0,D329+1,0),0)</f>
        <v>0</v>
      </c>
      <c r="F329" s="220">
        <f>IF(F$2&lt;=analysis_period,IF(SUM($C651:F651)&gt;0,E329+1,0),0)</f>
        <v>0</v>
      </c>
      <c r="G329" s="220">
        <f>IF(G$2&lt;=analysis_period,IF(SUM($C651:G651)&gt;0,F329+1,0),0)</f>
        <v>0</v>
      </c>
      <c r="H329" s="220">
        <f>IF(H$2&lt;=analysis_period,IF(SUM($C651:H651)&gt;0,G329+1,0),0)</f>
        <v>0</v>
      </c>
      <c r="I329" s="220">
        <f>IF(I$2&lt;=analysis_period,IF(SUM($C651:I651)&gt;0,H329+1,0),0)</f>
        <v>0</v>
      </c>
      <c r="J329" s="220">
        <f>IF(J$2&lt;=analysis_period,IF(SUM($C651:J651)&gt;0,I329+1,0),0)</f>
        <v>0</v>
      </c>
      <c r="K329" s="220">
        <f>IF(K$2&lt;=analysis_period,IF(SUM($C651:K651)&gt;0,J329+1,0),0)</f>
        <v>0</v>
      </c>
      <c r="L329" s="220">
        <f>IF(L$2&lt;=analysis_period,IF(SUM($C651:L651)&gt;0,K329+1,0),0)</f>
        <v>0</v>
      </c>
      <c r="M329" s="220">
        <f>IF(M$2&lt;=analysis_period,IF(SUM($C651:M651)&gt;0,L329+1,0),0)</f>
        <v>0</v>
      </c>
      <c r="N329" s="220">
        <f>IF(N$2&lt;=analysis_period,IF(SUM($C651:N651)&gt;0,M329+1,0),0)</f>
        <v>0</v>
      </c>
      <c r="O329" s="220">
        <f>IF(O$2&lt;=analysis_period,IF(SUM($C651:O651)&gt;0,N329+1,0),0)</f>
        <v>0</v>
      </c>
      <c r="P329" s="220">
        <f>IF(P$2&lt;=analysis_period,IF(SUM($C651:P651)&gt;0,O329+1,0),0)</f>
        <v>0</v>
      </c>
      <c r="Q329" s="220">
        <f>IF(Q$2&lt;=analysis_period,IF(SUM($C651:Q651)&gt;0,P329+1,0),0)</f>
        <v>0</v>
      </c>
      <c r="R329" s="220">
        <f>IF(R$2&lt;=analysis_period,IF(SUM($C651:R651)&gt;0,Q329+1,0),0)</f>
        <v>0</v>
      </c>
      <c r="S329" s="220">
        <f>IF(S$2&lt;=analysis_period,IF(SUM($C651:S651)&gt;0,R329+1,0),0)</f>
        <v>0</v>
      </c>
      <c r="T329" s="220">
        <f>IF(T$2&lt;=analysis_period,IF(SUM($C651:T651)&gt;0,S329+1,0),0)</f>
        <v>0</v>
      </c>
      <c r="U329" s="220">
        <f>IF(U$2&lt;=analysis_period,IF(SUM($C651:U651)&gt;0,T329+1,0),0)</f>
        <v>0</v>
      </c>
      <c r="V329" s="220">
        <f>IF(V$2&lt;=analysis_period,IF(SUM($C651:V651)&gt;0,U329+1,0),0)</f>
        <v>0</v>
      </c>
      <c r="W329" s="220">
        <f>IF(W$2&lt;=analysis_period,IF(SUM($C651:W651)&gt;0,V329+1,0),0)</f>
        <v>0</v>
      </c>
      <c r="X329" s="220">
        <f>IF(X$2&lt;=analysis_period,IF(SUM($C651:X651)&gt;0,W329+1,0),0)</f>
        <v>0</v>
      </c>
      <c r="Y329" s="220">
        <f>IF(Y$2&lt;=analysis_period,IF(SUM($C651:Y651)&gt;0,X329+1,0),0)</f>
        <v>0</v>
      </c>
      <c r="Z329" s="220">
        <f>IF(Z$2&lt;=analysis_period,IF(SUM($C651:Z651)&gt;0,Y329+1,0),0)</f>
        <v>0</v>
      </c>
      <c r="AA329" s="220">
        <f>IF(AA$2&lt;=analysis_period,IF(SUM($C651:AA651)&gt;0,Z329+1,0),0)</f>
        <v>0</v>
      </c>
      <c r="AB329" s="220">
        <f>IF(AB$2&lt;=analysis_period,IF(SUM($C651:AB651)&gt;0,AA329+1,0),0)</f>
        <v>0</v>
      </c>
      <c r="AC329" s="220">
        <f>IF(AC$2&lt;=analysis_period,IF(SUM($C651:AC651)&gt;0,AB329+1,0),0)</f>
        <v>0</v>
      </c>
      <c r="AD329" s="220">
        <f>IF(AD$2&lt;=analysis_period,IF(SUM($C651:AD651)&gt;0,AC329+1,0),0)</f>
        <v>0</v>
      </c>
      <c r="AE329" s="220">
        <f>IF(AE$2&lt;=analysis_period,IF(SUM($C651:AE651)&gt;0,AD329+1,0),0)</f>
        <v>0</v>
      </c>
      <c r="AF329" s="220">
        <f>IF(AF$2&lt;=analysis_period,IF(SUM($C651:AF651)&gt;0,AE329+1,0),0)</f>
        <v>0</v>
      </c>
      <c r="AG329" s="220">
        <f>IF(AG$2&lt;=analysis_period,IF(SUM($C651:AG651)&gt;0,AF329+1,0),0)</f>
        <v>0</v>
      </c>
      <c r="AH329" s="220">
        <f>IF(AH$2&lt;=analysis_period,IF(SUM($C651:AH651)&gt;0,AG329+1,0),0)</f>
        <v>0</v>
      </c>
      <c r="AI329" s="220">
        <f>IF(AI$2&lt;=analysis_period,IF(SUM($C651:AI651)&gt;0,AH329+1,0),0)</f>
        <v>0</v>
      </c>
      <c r="AJ329" s="220">
        <f>IF(AJ$2&lt;=analysis_period,IF(SUM($C651:AJ651)&gt;0,AI329+1,0),0)</f>
        <v>0</v>
      </c>
      <c r="AK329" s="220">
        <f>IF(AK$2&lt;=analysis_period,IF(SUM($C651:AK651)&gt;0,AJ329+1,0),0)</f>
        <v>0</v>
      </c>
      <c r="AL329" s="220">
        <f>IF(AL$2&lt;=analysis_period,IF(SUM($C651:AL651)&gt;0,AK329+1,0),0)</f>
        <v>0</v>
      </c>
      <c r="AM329" s="220">
        <f>IF(AM$2&lt;=analysis_period,IF(SUM($C651:AM651)&gt;0,AL329+1,0),0)</f>
        <v>0</v>
      </c>
      <c r="AN329" s="220">
        <f>IF(AN$2&lt;=analysis_period,IF(SUM($C651:AN651)&gt;0,AM329+1,0),0)</f>
        <v>0</v>
      </c>
      <c r="AO329" s="220">
        <f>IF(AO$2&lt;=analysis_period,IF(SUM($C651:AO651)&gt;0,AN329+1,0),0)</f>
        <v>0</v>
      </c>
      <c r="AP329" s="220">
        <f>IF(AP$2&lt;=analysis_period,IF(SUM($C651:AP651)&gt;0,AO329+1,0),0)</f>
        <v>0</v>
      </c>
    </row>
    <row r="330" spans="1:42" x14ac:dyDescent="0.2">
      <c r="A330" s="17">
        <f t="shared" ref="A330:A337" si="152">A329+1</f>
        <v>3</v>
      </c>
      <c r="B330" s="4">
        <v>0</v>
      </c>
      <c r="C330" s="220">
        <f>IF(C$2&lt;=analysis_period,IF(SUM($C652:C652)&gt;0,B330+1,0),0)</f>
        <v>0</v>
      </c>
      <c r="D330" s="220">
        <f>IF(D$2&lt;=analysis_period,IF(SUM($C652:D652)&gt;0,C330+1,0),0)</f>
        <v>0</v>
      </c>
      <c r="E330" s="220">
        <f>IF(E$2&lt;=analysis_period,IF(SUM($C652:E652)&gt;0,D330+1,0),0)</f>
        <v>0</v>
      </c>
      <c r="F330" s="220">
        <f>IF(F$2&lt;=analysis_period,IF(SUM($C652:F652)&gt;0,E330+1,0),0)</f>
        <v>0</v>
      </c>
      <c r="G330" s="220">
        <f>IF(G$2&lt;=analysis_period,IF(SUM($C652:G652)&gt;0,F330+1,0),0)</f>
        <v>0</v>
      </c>
      <c r="H330" s="220">
        <f>IF(H$2&lt;=analysis_period,IF(SUM($C652:H652)&gt;0,G330+1,0),0)</f>
        <v>0</v>
      </c>
      <c r="I330" s="220">
        <f>IF(I$2&lt;=analysis_period,IF(SUM($C652:I652)&gt;0,H330+1,0),0)</f>
        <v>0</v>
      </c>
      <c r="J330" s="220">
        <f>IF(J$2&lt;=analysis_period,IF(SUM($C652:J652)&gt;0,I330+1,0),0)</f>
        <v>0</v>
      </c>
      <c r="K330" s="220">
        <f>IF(K$2&lt;=analysis_period,IF(SUM($C652:K652)&gt;0,J330+1,0),0)</f>
        <v>0</v>
      </c>
      <c r="L330" s="220">
        <f>IF(L$2&lt;=analysis_period,IF(SUM($C652:L652)&gt;0,K330+1,0),0)</f>
        <v>0</v>
      </c>
      <c r="M330" s="220">
        <f>IF(M$2&lt;=analysis_period,IF(SUM($C652:M652)&gt;0,L330+1,0),0)</f>
        <v>0</v>
      </c>
      <c r="N330" s="220">
        <f>IF(N$2&lt;=analysis_period,IF(SUM($C652:N652)&gt;0,M330+1,0),0)</f>
        <v>0</v>
      </c>
      <c r="O330" s="220">
        <f>IF(O$2&lt;=analysis_period,IF(SUM($C652:O652)&gt;0,N330+1,0),0)</f>
        <v>0</v>
      </c>
      <c r="P330" s="220">
        <f>IF(P$2&lt;=analysis_period,IF(SUM($C652:P652)&gt;0,O330+1,0),0)</f>
        <v>0</v>
      </c>
      <c r="Q330" s="220">
        <f>IF(Q$2&lt;=analysis_period,IF(SUM($C652:Q652)&gt;0,P330+1,0),0)</f>
        <v>0</v>
      </c>
      <c r="R330" s="220">
        <f>IF(R$2&lt;=analysis_period,IF(SUM($C652:R652)&gt;0,Q330+1,0),0)</f>
        <v>0</v>
      </c>
      <c r="S330" s="220">
        <f>IF(S$2&lt;=analysis_period,IF(SUM($C652:S652)&gt;0,R330+1,0),0)</f>
        <v>0</v>
      </c>
      <c r="T330" s="220">
        <f>IF(T$2&lt;=analysis_period,IF(SUM($C652:T652)&gt;0,S330+1,0),0)</f>
        <v>0</v>
      </c>
      <c r="U330" s="220">
        <f>IF(U$2&lt;=analysis_period,IF(SUM($C652:U652)&gt;0,T330+1,0),0)</f>
        <v>0</v>
      </c>
      <c r="V330" s="220">
        <f>IF(V$2&lt;=analysis_period,IF(SUM($C652:V652)&gt;0,U330+1,0),0)</f>
        <v>0</v>
      </c>
      <c r="W330" s="220">
        <f>IF(W$2&lt;=analysis_period,IF(SUM($C652:W652)&gt;0,V330+1,0),0)</f>
        <v>0</v>
      </c>
      <c r="X330" s="220">
        <f>IF(X$2&lt;=analysis_period,IF(SUM($C652:X652)&gt;0,W330+1,0),0)</f>
        <v>0</v>
      </c>
      <c r="Y330" s="220">
        <f>IF(Y$2&lt;=analysis_period,IF(SUM($C652:Y652)&gt;0,X330+1,0),0)</f>
        <v>0</v>
      </c>
      <c r="Z330" s="220">
        <f>IF(Z$2&lt;=analysis_period,IF(SUM($C652:Z652)&gt;0,Y330+1,0),0)</f>
        <v>0</v>
      </c>
      <c r="AA330" s="220">
        <f>IF(AA$2&lt;=analysis_period,IF(SUM($C652:AA652)&gt;0,Z330+1,0),0)</f>
        <v>0</v>
      </c>
      <c r="AB330" s="220">
        <f>IF(AB$2&lt;=analysis_period,IF(SUM($C652:AB652)&gt;0,AA330+1,0),0)</f>
        <v>0</v>
      </c>
      <c r="AC330" s="220">
        <f>IF(AC$2&lt;=analysis_period,IF(SUM($C652:AC652)&gt;0,AB330+1,0),0)</f>
        <v>0</v>
      </c>
      <c r="AD330" s="220">
        <f>IF(AD$2&lt;=analysis_period,IF(SUM($C652:AD652)&gt;0,AC330+1,0),0)</f>
        <v>0</v>
      </c>
      <c r="AE330" s="220">
        <f>IF(AE$2&lt;=analysis_period,IF(SUM($C652:AE652)&gt;0,AD330+1,0),0)</f>
        <v>0</v>
      </c>
      <c r="AF330" s="220">
        <f>IF(AF$2&lt;=analysis_period,IF(SUM($C652:AF652)&gt;0,AE330+1,0),0)</f>
        <v>0</v>
      </c>
      <c r="AG330" s="220">
        <f>IF(AG$2&lt;=analysis_period,IF(SUM($C652:AG652)&gt;0,AF330+1,0),0)</f>
        <v>0</v>
      </c>
      <c r="AH330" s="220">
        <f>IF(AH$2&lt;=analysis_period,IF(SUM($C652:AH652)&gt;0,AG330+1,0),0)</f>
        <v>0</v>
      </c>
      <c r="AI330" s="220">
        <f>IF(AI$2&lt;=analysis_period,IF(SUM($C652:AI652)&gt;0,AH330+1,0),0)</f>
        <v>0</v>
      </c>
      <c r="AJ330" s="220">
        <f>IF(AJ$2&lt;=analysis_period,IF(SUM($C652:AJ652)&gt;0,AI330+1,0),0)</f>
        <v>0</v>
      </c>
      <c r="AK330" s="220">
        <f>IF(AK$2&lt;=analysis_period,IF(SUM($C652:AK652)&gt;0,AJ330+1,0),0)</f>
        <v>0</v>
      </c>
      <c r="AL330" s="220">
        <f>IF(AL$2&lt;=analysis_period,IF(SUM($C652:AL652)&gt;0,AK330+1,0),0)</f>
        <v>0</v>
      </c>
      <c r="AM330" s="220">
        <f>IF(AM$2&lt;=analysis_period,IF(SUM($C652:AM652)&gt;0,AL330+1,0),0)</f>
        <v>0</v>
      </c>
      <c r="AN330" s="220">
        <f>IF(AN$2&lt;=analysis_period,IF(SUM($C652:AN652)&gt;0,AM330+1,0),0)</f>
        <v>0</v>
      </c>
      <c r="AO330" s="220">
        <f>IF(AO$2&lt;=analysis_period,IF(SUM($C652:AO652)&gt;0,AN330+1,0),0)</f>
        <v>0</v>
      </c>
      <c r="AP330" s="220">
        <f>IF(AP$2&lt;=analysis_period,IF(SUM($C652:AP652)&gt;0,AO330+1,0),0)</f>
        <v>0</v>
      </c>
    </row>
    <row r="331" spans="1:42" x14ac:dyDescent="0.2">
      <c r="A331" s="17">
        <f t="shared" si="152"/>
        <v>4</v>
      </c>
      <c r="B331" s="4">
        <v>0</v>
      </c>
      <c r="C331" s="220">
        <f>IF(C$2&lt;=analysis_period,IF(SUM($C653:C653)&gt;0,B331+1,0),0)</f>
        <v>0</v>
      </c>
      <c r="D331" s="220">
        <f>IF(D$2&lt;=analysis_period,IF(SUM($C653:D653)&gt;0,C331+1,0),0)</f>
        <v>0</v>
      </c>
      <c r="E331" s="220">
        <f>IF(E$2&lt;=analysis_period,IF(SUM($C653:E653)&gt;0,D331+1,0),0)</f>
        <v>0</v>
      </c>
      <c r="F331" s="220">
        <f>IF(F$2&lt;=analysis_period,IF(SUM($C653:F653)&gt;0,E331+1,0),0)</f>
        <v>0</v>
      </c>
      <c r="G331" s="220">
        <f>IF(G$2&lt;=analysis_period,IF(SUM($C653:G653)&gt;0,F331+1,0),0)</f>
        <v>0</v>
      </c>
      <c r="H331" s="220">
        <f>IF(H$2&lt;=analysis_period,IF(SUM($C653:H653)&gt;0,G331+1,0),0)</f>
        <v>0</v>
      </c>
      <c r="I331" s="220">
        <f>IF(I$2&lt;=analysis_period,IF(SUM($C653:I653)&gt;0,H331+1,0),0)</f>
        <v>0</v>
      </c>
      <c r="J331" s="220">
        <f>IF(J$2&lt;=analysis_period,IF(SUM($C653:J653)&gt;0,I331+1,0),0)</f>
        <v>0</v>
      </c>
      <c r="K331" s="220">
        <f>IF(K$2&lt;=analysis_period,IF(SUM($C653:K653)&gt;0,J331+1,0),0)</f>
        <v>0</v>
      </c>
      <c r="L331" s="220">
        <f>IF(L$2&lt;=analysis_period,IF(SUM($C653:L653)&gt;0,K331+1,0),0)</f>
        <v>0</v>
      </c>
      <c r="M331" s="220">
        <f>IF(M$2&lt;=analysis_period,IF(SUM($C653:M653)&gt;0,L331+1,0),0)</f>
        <v>0</v>
      </c>
      <c r="N331" s="220">
        <f>IF(N$2&lt;=analysis_period,IF(SUM($C653:N653)&gt;0,M331+1,0),0)</f>
        <v>0</v>
      </c>
      <c r="O331" s="220">
        <f>IF(O$2&lt;=analysis_period,IF(SUM($C653:O653)&gt;0,N331+1,0),0)</f>
        <v>0</v>
      </c>
      <c r="P331" s="220">
        <f>IF(P$2&lt;=analysis_period,IF(SUM($C653:P653)&gt;0,O331+1,0),0)</f>
        <v>0</v>
      </c>
      <c r="Q331" s="220">
        <f>IF(Q$2&lt;=analysis_period,IF(SUM($C653:Q653)&gt;0,P331+1,0),0)</f>
        <v>0</v>
      </c>
      <c r="R331" s="220">
        <f>IF(R$2&lt;=analysis_period,IF(SUM($C653:R653)&gt;0,Q331+1,0),0)</f>
        <v>0</v>
      </c>
      <c r="S331" s="220">
        <f>IF(S$2&lt;=analysis_period,IF(SUM($C653:S653)&gt;0,R331+1,0),0)</f>
        <v>0</v>
      </c>
      <c r="T331" s="220">
        <f>IF(T$2&lt;=analysis_period,IF(SUM($C653:T653)&gt;0,S331+1,0),0)</f>
        <v>0</v>
      </c>
      <c r="U331" s="220">
        <f>IF(U$2&lt;=analysis_period,IF(SUM($C653:U653)&gt;0,T331+1,0),0)</f>
        <v>0</v>
      </c>
      <c r="V331" s="220">
        <f>IF(V$2&lt;=analysis_period,IF(SUM($C653:V653)&gt;0,U331+1,0),0)</f>
        <v>0</v>
      </c>
      <c r="W331" s="220">
        <f>IF(W$2&lt;=analysis_period,IF(SUM($C653:W653)&gt;0,V331+1,0),0)</f>
        <v>0</v>
      </c>
      <c r="X331" s="220">
        <f>IF(X$2&lt;=analysis_period,IF(SUM($C653:X653)&gt;0,W331+1,0),0)</f>
        <v>0</v>
      </c>
      <c r="Y331" s="220">
        <f>IF(Y$2&lt;=analysis_period,IF(SUM($C653:Y653)&gt;0,X331+1,0),0)</f>
        <v>0</v>
      </c>
      <c r="Z331" s="220">
        <f>IF(Z$2&lt;=analysis_period,IF(SUM($C653:Z653)&gt;0,Y331+1,0),0)</f>
        <v>0</v>
      </c>
      <c r="AA331" s="220">
        <f>IF(AA$2&lt;=analysis_period,IF(SUM($C653:AA653)&gt;0,Z331+1,0),0)</f>
        <v>0</v>
      </c>
      <c r="AB331" s="220">
        <f>IF(AB$2&lt;=analysis_period,IF(SUM($C653:AB653)&gt;0,AA331+1,0),0)</f>
        <v>0</v>
      </c>
      <c r="AC331" s="220">
        <f>IF(AC$2&lt;=analysis_period,IF(SUM($C653:AC653)&gt;0,AB331+1,0),0)</f>
        <v>0</v>
      </c>
      <c r="AD331" s="220">
        <f>IF(AD$2&lt;=analysis_period,IF(SUM($C653:AD653)&gt;0,AC331+1,0),0)</f>
        <v>0</v>
      </c>
      <c r="AE331" s="220">
        <f>IF(AE$2&lt;=analysis_period,IF(SUM($C653:AE653)&gt;0,AD331+1,0),0)</f>
        <v>0</v>
      </c>
      <c r="AF331" s="220">
        <f>IF(AF$2&lt;=analysis_period,IF(SUM($C653:AF653)&gt;0,AE331+1,0),0)</f>
        <v>0</v>
      </c>
      <c r="AG331" s="220">
        <f>IF(AG$2&lt;=analysis_period,IF(SUM($C653:AG653)&gt;0,AF331+1,0),0)</f>
        <v>0</v>
      </c>
      <c r="AH331" s="220">
        <f>IF(AH$2&lt;=analysis_period,IF(SUM($C653:AH653)&gt;0,AG331+1,0),0)</f>
        <v>0</v>
      </c>
      <c r="AI331" s="220">
        <f>IF(AI$2&lt;=analysis_period,IF(SUM($C653:AI653)&gt;0,AH331+1,0),0)</f>
        <v>0</v>
      </c>
      <c r="AJ331" s="220">
        <f>IF(AJ$2&lt;=analysis_period,IF(SUM($C653:AJ653)&gt;0,AI331+1,0),0)</f>
        <v>0</v>
      </c>
      <c r="AK331" s="220">
        <f>IF(AK$2&lt;=analysis_period,IF(SUM($C653:AK653)&gt;0,AJ331+1,0),0)</f>
        <v>0</v>
      </c>
      <c r="AL331" s="220">
        <f>IF(AL$2&lt;=analysis_period,IF(SUM($C653:AL653)&gt;0,AK331+1,0),0)</f>
        <v>0</v>
      </c>
      <c r="AM331" s="220">
        <f>IF(AM$2&lt;=analysis_period,IF(SUM($C653:AM653)&gt;0,AL331+1,0),0)</f>
        <v>0</v>
      </c>
      <c r="AN331" s="220">
        <f>IF(AN$2&lt;=analysis_period,IF(SUM($C653:AN653)&gt;0,AM331+1,0),0)</f>
        <v>0</v>
      </c>
      <c r="AO331" s="220">
        <f>IF(AO$2&lt;=analysis_period,IF(SUM($C653:AO653)&gt;0,AN331+1,0),0)</f>
        <v>0</v>
      </c>
      <c r="AP331" s="220">
        <f>IF(AP$2&lt;=analysis_period,IF(SUM($C653:AP653)&gt;0,AO331+1,0),0)</f>
        <v>0</v>
      </c>
    </row>
    <row r="332" spans="1:42" x14ac:dyDescent="0.2">
      <c r="A332" s="17">
        <f t="shared" si="152"/>
        <v>5</v>
      </c>
      <c r="B332" s="4">
        <v>0</v>
      </c>
      <c r="C332" s="220">
        <f>IF(C$2&lt;=analysis_period,IF(SUM($C654:C654)&gt;0,B332+1,0),0)</f>
        <v>0</v>
      </c>
      <c r="D332" s="220">
        <f>IF(D$2&lt;=analysis_period,IF(SUM($C654:D654)&gt;0,C332+1,0),0)</f>
        <v>0</v>
      </c>
      <c r="E332" s="220">
        <f>IF(E$2&lt;=analysis_period,IF(SUM($C654:E654)&gt;0,D332+1,0),0)</f>
        <v>0</v>
      </c>
      <c r="F332" s="220">
        <f>IF(F$2&lt;=analysis_period,IF(SUM($C654:F654)&gt;0,E332+1,0),0)</f>
        <v>0</v>
      </c>
      <c r="G332" s="220">
        <f>IF(G$2&lt;=analysis_period,IF(SUM($C654:G654)&gt;0,F332+1,0),0)</f>
        <v>0</v>
      </c>
      <c r="H332" s="220">
        <f>IF(H$2&lt;=analysis_period,IF(SUM($C654:H654)&gt;0,G332+1,0),0)</f>
        <v>0</v>
      </c>
      <c r="I332" s="220">
        <f>IF(I$2&lt;=analysis_period,IF(SUM($C654:I654)&gt;0,H332+1,0),0)</f>
        <v>0</v>
      </c>
      <c r="J332" s="220">
        <f>IF(J$2&lt;=analysis_period,IF(SUM($C654:J654)&gt;0,I332+1,0),0)</f>
        <v>0</v>
      </c>
      <c r="K332" s="220">
        <f>IF(K$2&lt;=analysis_period,IF(SUM($C654:K654)&gt;0,J332+1,0),0)</f>
        <v>0</v>
      </c>
      <c r="L332" s="220">
        <f>IF(L$2&lt;=analysis_period,IF(SUM($C654:L654)&gt;0,K332+1,0),0)</f>
        <v>0</v>
      </c>
      <c r="M332" s="220">
        <f>IF(M$2&lt;=analysis_period,IF(SUM($C654:M654)&gt;0,L332+1,0),0)</f>
        <v>0</v>
      </c>
      <c r="N332" s="220">
        <f>IF(N$2&lt;=analysis_period,IF(SUM($C654:N654)&gt;0,M332+1,0),0)</f>
        <v>0</v>
      </c>
      <c r="O332" s="220">
        <f>IF(O$2&lt;=analysis_period,IF(SUM($C654:O654)&gt;0,N332+1,0),0)</f>
        <v>0</v>
      </c>
      <c r="P332" s="220">
        <f>IF(P$2&lt;=analysis_period,IF(SUM($C654:P654)&gt;0,O332+1,0),0)</f>
        <v>0</v>
      </c>
      <c r="Q332" s="220">
        <f>IF(Q$2&lt;=analysis_period,IF(SUM($C654:Q654)&gt;0,P332+1,0),0)</f>
        <v>0</v>
      </c>
      <c r="R332" s="220">
        <f>IF(R$2&lt;=analysis_period,IF(SUM($C654:R654)&gt;0,Q332+1,0),0)</f>
        <v>0</v>
      </c>
      <c r="S332" s="220">
        <f>IF(S$2&lt;=analysis_period,IF(SUM($C654:S654)&gt;0,R332+1,0),0)</f>
        <v>0</v>
      </c>
      <c r="T332" s="220">
        <f>IF(T$2&lt;=analysis_period,IF(SUM($C654:T654)&gt;0,S332+1,0),0)</f>
        <v>0</v>
      </c>
      <c r="U332" s="220">
        <f>IF(U$2&lt;=analysis_period,IF(SUM($C654:U654)&gt;0,T332+1,0),0)</f>
        <v>0</v>
      </c>
      <c r="V332" s="220">
        <f>IF(V$2&lt;=analysis_period,IF(SUM($C654:V654)&gt;0,U332+1,0),0)</f>
        <v>0</v>
      </c>
      <c r="W332" s="220">
        <f>IF(W$2&lt;=analysis_period,IF(SUM($C654:W654)&gt;0,V332+1,0),0)</f>
        <v>0</v>
      </c>
      <c r="X332" s="220">
        <f>IF(X$2&lt;=analysis_period,IF(SUM($C654:X654)&gt;0,W332+1,0),0)</f>
        <v>0</v>
      </c>
      <c r="Y332" s="220">
        <f>IF(Y$2&lt;=analysis_period,IF(SUM($C654:Y654)&gt;0,X332+1,0),0)</f>
        <v>0</v>
      </c>
      <c r="Z332" s="220">
        <f>IF(Z$2&lt;=analysis_period,IF(SUM($C654:Z654)&gt;0,Y332+1,0),0)</f>
        <v>0</v>
      </c>
      <c r="AA332" s="220">
        <f>IF(AA$2&lt;=analysis_period,IF(SUM($C654:AA654)&gt;0,Z332+1,0),0)</f>
        <v>0</v>
      </c>
      <c r="AB332" s="220">
        <f>IF(AB$2&lt;=analysis_period,IF(SUM($C654:AB654)&gt;0,AA332+1,0),0)</f>
        <v>0</v>
      </c>
      <c r="AC332" s="220">
        <f>IF(AC$2&lt;=analysis_period,IF(SUM($C654:AC654)&gt;0,AB332+1,0),0)</f>
        <v>0</v>
      </c>
      <c r="AD332" s="220">
        <f>IF(AD$2&lt;=analysis_period,IF(SUM($C654:AD654)&gt;0,AC332+1,0),0)</f>
        <v>0</v>
      </c>
      <c r="AE332" s="220">
        <f>IF(AE$2&lt;=analysis_period,IF(SUM($C654:AE654)&gt;0,AD332+1,0),0)</f>
        <v>0</v>
      </c>
      <c r="AF332" s="220">
        <f>IF(AF$2&lt;=analysis_period,IF(SUM($C654:AF654)&gt;0,AE332+1,0),0)</f>
        <v>0</v>
      </c>
      <c r="AG332" s="220">
        <f>IF(AG$2&lt;=analysis_period,IF(SUM($C654:AG654)&gt;0,AF332+1,0),0)</f>
        <v>0</v>
      </c>
      <c r="AH332" s="220">
        <f>IF(AH$2&lt;=analysis_period,IF(SUM($C654:AH654)&gt;0,AG332+1,0),0)</f>
        <v>0</v>
      </c>
      <c r="AI332" s="220">
        <f>IF(AI$2&lt;=analysis_period,IF(SUM($C654:AI654)&gt;0,AH332+1,0),0)</f>
        <v>0</v>
      </c>
      <c r="AJ332" s="220">
        <f>IF(AJ$2&lt;=analysis_period,IF(SUM($C654:AJ654)&gt;0,AI332+1,0),0)</f>
        <v>0</v>
      </c>
      <c r="AK332" s="220">
        <f>IF(AK$2&lt;=analysis_period,IF(SUM($C654:AK654)&gt;0,AJ332+1,0),0)</f>
        <v>0</v>
      </c>
      <c r="AL332" s="220">
        <f>IF(AL$2&lt;=analysis_period,IF(SUM($C654:AL654)&gt;0,AK332+1,0),0)</f>
        <v>0</v>
      </c>
      <c r="AM332" s="220">
        <f>IF(AM$2&lt;=analysis_period,IF(SUM($C654:AM654)&gt;0,AL332+1,0),0)</f>
        <v>0</v>
      </c>
      <c r="AN332" s="220">
        <f>IF(AN$2&lt;=analysis_period,IF(SUM($C654:AN654)&gt;0,AM332+1,0),0)</f>
        <v>0</v>
      </c>
      <c r="AO332" s="220">
        <f>IF(AO$2&lt;=analysis_period,IF(SUM($C654:AO654)&gt;0,AN332+1,0),0)</f>
        <v>0</v>
      </c>
      <c r="AP332" s="220">
        <f>IF(AP$2&lt;=analysis_period,IF(SUM($C654:AP654)&gt;0,AO332+1,0),0)</f>
        <v>0</v>
      </c>
    </row>
    <row r="333" spans="1:42" x14ac:dyDescent="0.2">
      <c r="A333" s="17">
        <f t="shared" si="152"/>
        <v>6</v>
      </c>
      <c r="B333" s="4">
        <v>0</v>
      </c>
      <c r="C333" s="220">
        <f>IF(C$2&lt;=analysis_period,IF(SUM($C655:C655)&gt;0,B333+1,0),0)</f>
        <v>0</v>
      </c>
      <c r="D333" s="220">
        <f>IF(D$2&lt;=analysis_period,IF(SUM($C655:D655)&gt;0,C333+1,0),0)</f>
        <v>0</v>
      </c>
      <c r="E333" s="220">
        <f>IF(E$2&lt;=analysis_period,IF(SUM($C655:E655)&gt;0,D333+1,0),0)</f>
        <v>0</v>
      </c>
      <c r="F333" s="220">
        <f>IF(F$2&lt;=analysis_period,IF(SUM($C655:F655)&gt;0,E333+1,0),0)</f>
        <v>0</v>
      </c>
      <c r="G333" s="220">
        <f>IF(G$2&lt;=analysis_period,IF(SUM($C655:G655)&gt;0,F333+1,0),0)</f>
        <v>0</v>
      </c>
      <c r="H333" s="220">
        <f>IF(H$2&lt;=analysis_period,IF(SUM($C655:H655)&gt;0,G333+1,0),0)</f>
        <v>0</v>
      </c>
      <c r="I333" s="220">
        <f>IF(I$2&lt;=analysis_period,IF(SUM($C655:I655)&gt;0,H333+1,0),0)</f>
        <v>0</v>
      </c>
      <c r="J333" s="220">
        <f>IF(J$2&lt;=analysis_period,IF(SUM($C655:J655)&gt;0,I333+1,0),0)</f>
        <v>0</v>
      </c>
      <c r="K333" s="220">
        <f>IF(K$2&lt;=analysis_period,IF(SUM($C655:K655)&gt;0,J333+1,0),0)</f>
        <v>0</v>
      </c>
      <c r="L333" s="220">
        <f>IF(L$2&lt;=analysis_period,IF(SUM($C655:L655)&gt;0,K333+1,0),0)</f>
        <v>0</v>
      </c>
      <c r="M333" s="220">
        <f>IF(M$2&lt;=analysis_period,IF(SUM($C655:M655)&gt;0,L333+1,0),0)</f>
        <v>0</v>
      </c>
      <c r="N333" s="220">
        <f>IF(N$2&lt;=analysis_period,IF(SUM($C655:N655)&gt;0,M333+1,0),0)</f>
        <v>0</v>
      </c>
      <c r="O333" s="220">
        <f>IF(O$2&lt;=analysis_period,IF(SUM($C655:O655)&gt;0,N333+1,0),0)</f>
        <v>0</v>
      </c>
      <c r="P333" s="220">
        <f>IF(P$2&lt;=analysis_period,IF(SUM($C655:P655)&gt;0,O333+1,0),0)</f>
        <v>0</v>
      </c>
      <c r="Q333" s="220">
        <f>IF(Q$2&lt;=analysis_period,IF(SUM($C655:Q655)&gt;0,P333+1,0),0)</f>
        <v>0</v>
      </c>
      <c r="R333" s="220">
        <f>IF(R$2&lt;=analysis_period,IF(SUM($C655:R655)&gt;0,Q333+1,0),0)</f>
        <v>0</v>
      </c>
      <c r="S333" s="220">
        <f>IF(S$2&lt;=analysis_period,IF(SUM($C655:S655)&gt;0,R333+1,0),0)</f>
        <v>0</v>
      </c>
      <c r="T333" s="220">
        <f>IF(T$2&lt;=analysis_period,IF(SUM($C655:T655)&gt;0,S333+1,0),0)</f>
        <v>0</v>
      </c>
      <c r="U333" s="220">
        <f>IF(U$2&lt;=analysis_period,IF(SUM($C655:U655)&gt;0,T333+1,0),0)</f>
        <v>0</v>
      </c>
      <c r="V333" s="220">
        <f>IF(V$2&lt;=analysis_period,IF(SUM($C655:V655)&gt;0,U333+1,0),0)</f>
        <v>0</v>
      </c>
      <c r="W333" s="220">
        <f>IF(W$2&lt;=analysis_period,IF(SUM($C655:W655)&gt;0,V333+1,0),0)</f>
        <v>0</v>
      </c>
      <c r="X333" s="220">
        <f>IF(X$2&lt;=analysis_period,IF(SUM($C655:X655)&gt;0,W333+1,0),0)</f>
        <v>0</v>
      </c>
      <c r="Y333" s="220">
        <f>IF(Y$2&lt;=analysis_period,IF(SUM($C655:Y655)&gt;0,X333+1,0),0)</f>
        <v>0</v>
      </c>
      <c r="Z333" s="220">
        <f>IF(Z$2&lt;=analysis_period,IF(SUM($C655:Z655)&gt;0,Y333+1,0),0)</f>
        <v>0</v>
      </c>
      <c r="AA333" s="220">
        <f>IF(AA$2&lt;=analysis_period,IF(SUM($C655:AA655)&gt;0,Z333+1,0),0)</f>
        <v>0</v>
      </c>
      <c r="AB333" s="220">
        <f>IF(AB$2&lt;=analysis_period,IF(SUM($C655:AB655)&gt;0,AA333+1,0),0)</f>
        <v>0</v>
      </c>
      <c r="AC333" s="220">
        <f>IF(AC$2&lt;=analysis_period,IF(SUM($C655:AC655)&gt;0,AB333+1,0),0)</f>
        <v>0</v>
      </c>
      <c r="AD333" s="220">
        <f>IF(AD$2&lt;=analysis_period,IF(SUM($C655:AD655)&gt;0,AC333+1,0),0)</f>
        <v>0</v>
      </c>
      <c r="AE333" s="220">
        <f>IF(AE$2&lt;=analysis_period,IF(SUM($C655:AE655)&gt;0,AD333+1,0),0)</f>
        <v>0</v>
      </c>
      <c r="AF333" s="220">
        <f>IF(AF$2&lt;=analysis_period,IF(SUM($C655:AF655)&gt;0,AE333+1,0),0)</f>
        <v>0</v>
      </c>
      <c r="AG333" s="220">
        <f>IF(AG$2&lt;=analysis_period,IF(SUM($C655:AG655)&gt;0,AF333+1,0),0)</f>
        <v>0</v>
      </c>
      <c r="AH333" s="220">
        <f>IF(AH$2&lt;=analysis_period,IF(SUM($C655:AH655)&gt;0,AG333+1,0),0)</f>
        <v>0</v>
      </c>
      <c r="AI333" s="220">
        <f>IF(AI$2&lt;=analysis_period,IF(SUM($C655:AI655)&gt;0,AH333+1,0),0)</f>
        <v>0</v>
      </c>
      <c r="AJ333" s="220">
        <f>IF(AJ$2&lt;=analysis_period,IF(SUM($C655:AJ655)&gt;0,AI333+1,0),0)</f>
        <v>0</v>
      </c>
      <c r="AK333" s="220">
        <f>IF(AK$2&lt;=analysis_period,IF(SUM($C655:AK655)&gt;0,AJ333+1,0),0)</f>
        <v>0</v>
      </c>
      <c r="AL333" s="220">
        <f>IF(AL$2&lt;=analysis_period,IF(SUM($C655:AL655)&gt;0,AK333+1,0),0)</f>
        <v>0</v>
      </c>
      <c r="AM333" s="220">
        <f>IF(AM$2&lt;=analysis_period,IF(SUM($C655:AM655)&gt;0,AL333+1,0),0)</f>
        <v>0</v>
      </c>
      <c r="AN333" s="220">
        <f>IF(AN$2&lt;=analysis_period,IF(SUM($C655:AN655)&gt;0,AM333+1,0),0)</f>
        <v>0</v>
      </c>
      <c r="AO333" s="220">
        <f>IF(AO$2&lt;=analysis_period,IF(SUM($C655:AO655)&gt;0,AN333+1,0),0)</f>
        <v>0</v>
      </c>
      <c r="AP333" s="220">
        <f>IF(AP$2&lt;=analysis_period,IF(SUM($C655:AP655)&gt;0,AO333+1,0),0)</f>
        <v>0</v>
      </c>
    </row>
    <row r="334" spans="1:42" x14ac:dyDescent="0.2">
      <c r="A334" s="17">
        <f t="shared" si="152"/>
        <v>7</v>
      </c>
      <c r="B334" s="4">
        <v>0</v>
      </c>
      <c r="C334" s="220">
        <f>IF(C$2&lt;=analysis_period,IF(SUM($C656:C656)&gt;0,B334+1,0),0)</f>
        <v>0</v>
      </c>
      <c r="D334" s="220">
        <f>IF(D$2&lt;=analysis_period,IF(SUM($C656:D656)&gt;0,C334+1,0),0)</f>
        <v>0</v>
      </c>
      <c r="E334" s="220">
        <f>IF(E$2&lt;=analysis_period,IF(SUM($C656:E656)&gt;0,D334+1,0),0)</f>
        <v>0</v>
      </c>
      <c r="F334" s="220">
        <f>IF(F$2&lt;=analysis_period,IF(SUM($C656:F656)&gt;0,E334+1,0),0)</f>
        <v>0</v>
      </c>
      <c r="G334" s="220">
        <f>IF(G$2&lt;=analysis_period,IF(SUM($C656:G656)&gt;0,F334+1,0),0)</f>
        <v>0</v>
      </c>
      <c r="H334" s="220">
        <f>IF(H$2&lt;=analysis_period,IF(SUM($C656:H656)&gt;0,G334+1,0),0)</f>
        <v>0</v>
      </c>
      <c r="I334" s="220">
        <f>IF(I$2&lt;=analysis_period,IF(SUM($C656:I656)&gt;0,H334+1,0),0)</f>
        <v>0</v>
      </c>
      <c r="J334" s="220">
        <f>IF(J$2&lt;=analysis_period,IF(SUM($C656:J656)&gt;0,I334+1,0),0)</f>
        <v>0</v>
      </c>
      <c r="K334" s="220">
        <f>IF(K$2&lt;=analysis_period,IF(SUM($C656:K656)&gt;0,J334+1,0),0)</f>
        <v>0</v>
      </c>
      <c r="L334" s="220">
        <f>IF(L$2&lt;=analysis_period,IF(SUM($C656:L656)&gt;0,K334+1,0),0)</f>
        <v>0</v>
      </c>
      <c r="M334" s="220">
        <f>IF(M$2&lt;=analysis_period,IF(SUM($C656:M656)&gt;0,L334+1,0),0)</f>
        <v>0</v>
      </c>
      <c r="N334" s="220">
        <f>IF(N$2&lt;=analysis_period,IF(SUM($C656:N656)&gt;0,M334+1,0),0)</f>
        <v>0</v>
      </c>
      <c r="O334" s="220">
        <f>IF(O$2&lt;=analysis_period,IF(SUM($C656:O656)&gt;0,N334+1,0),0)</f>
        <v>0</v>
      </c>
      <c r="P334" s="220">
        <f>IF(P$2&lt;=analysis_period,IF(SUM($C656:P656)&gt;0,O334+1,0),0)</f>
        <v>0</v>
      </c>
      <c r="Q334" s="220">
        <f>IF(Q$2&lt;=analysis_period,IF(SUM($C656:Q656)&gt;0,P334+1,0),0)</f>
        <v>0</v>
      </c>
      <c r="R334" s="220">
        <f>IF(R$2&lt;=analysis_period,IF(SUM($C656:R656)&gt;0,Q334+1,0),0)</f>
        <v>0</v>
      </c>
      <c r="S334" s="220">
        <f>IF(S$2&lt;=analysis_period,IF(SUM($C656:S656)&gt;0,R334+1,0),0)</f>
        <v>0</v>
      </c>
      <c r="T334" s="220">
        <f>IF(T$2&lt;=analysis_period,IF(SUM($C656:T656)&gt;0,S334+1,0),0)</f>
        <v>0</v>
      </c>
      <c r="U334" s="220">
        <f>IF(U$2&lt;=analysis_period,IF(SUM($C656:U656)&gt;0,T334+1,0),0)</f>
        <v>0</v>
      </c>
      <c r="V334" s="220">
        <f>IF(V$2&lt;=analysis_period,IF(SUM($C656:V656)&gt;0,U334+1,0),0)</f>
        <v>0</v>
      </c>
      <c r="W334" s="220">
        <f>IF(W$2&lt;=analysis_period,IF(SUM($C656:W656)&gt;0,V334+1,0),0)</f>
        <v>0</v>
      </c>
      <c r="X334" s="220">
        <f>IF(X$2&lt;=analysis_period,IF(SUM($C656:X656)&gt;0,W334+1,0),0)</f>
        <v>0</v>
      </c>
      <c r="Y334" s="220">
        <f>IF(Y$2&lt;=analysis_period,IF(SUM($C656:Y656)&gt;0,X334+1,0),0)</f>
        <v>0</v>
      </c>
      <c r="Z334" s="220">
        <f>IF(Z$2&lt;=analysis_period,IF(SUM($C656:Z656)&gt;0,Y334+1,0),0)</f>
        <v>0</v>
      </c>
      <c r="AA334" s="220">
        <f>IF(AA$2&lt;=analysis_period,IF(SUM($C656:AA656)&gt;0,Z334+1,0),0)</f>
        <v>0</v>
      </c>
      <c r="AB334" s="220">
        <f>IF(AB$2&lt;=analysis_period,IF(SUM($C656:AB656)&gt;0,AA334+1,0),0)</f>
        <v>0</v>
      </c>
      <c r="AC334" s="220">
        <f>IF(AC$2&lt;=analysis_period,IF(SUM($C656:AC656)&gt;0,AB334+1,0),0)</f>
        <v>0</v>
      </c>
      <c r="AD334" s="220">
        <f>IF(AD$2&lt;=analysis_period,IF(SUM($C656:AD656)&gt;0,AC334+1,0),0)</f>
        <v>0</v>
      </c>
      <c r="AE334" s="220">
        <f>IF(AE$2&lt;=analysis_period,IF(SUM($C656:AE656)&gt;0,AD334+1,0),0)</f>
        <v>0</v>
      </c>
      <c r="AF334" s="220">
        <f>IF(AF$2&lt;=analysis_period,IF(SUM($C656:AF656)&gt;0,AE334+1,0),0)</f>
        <v>0</v>
      </c>
      <c r="AG334" s="220">
        <f>IF(AG$2&lt;=analysis_period,IF(SUM($C656:AG656)&gt;0,AF334+1,0),0)</f>
        <v>0</v>
      </c>
      <c r="AH334" s="220">
        <f>IF(AH$2&lt;=analysis_period,IF(SUM($C656:AH656)&gt;0,AG334+1,0),0)</f>
        <v>0</v>
      </c>
      <c r="AI334" s="220">
        <f>IF(AI$2&lt;=analysis_period,IF(SUM($C656:AI656)&gt;0,AH334+1,0),0)</f>
        <v>0</v>
      </c>
      <c r="AJ334" s="220">
        <f>IF(AJ$2&lt;=analysis_period,IF(SUM($C656:AJ656)&gt;0,AI334+1,0),0)</f>
        <v>0</v>
      </c>
      <c r="AK334" s="220">
        <f>IF(AK$2&lt;=analysis_period,IF(SUM($C656:AK656)&gt;0,AJ334+1,0),0)</f>
        <v>0</v>
      </c>
      <c r="AL334" s="220">
        <f>IF(AL$2&lt;=analysis_period,IF(SUM($C656:AL656)&gt;0,AK334+1,0),0)</f>
        <v>0</v>
      </c>
      <c r="AM334" s="220">
        <f>IF(AM$2&lt;=analysis_period,IF(SUM($C656:AM656)&gt;0,AL334+1,0),0)</f>
        <v>0</v>
      </c>
      <c r="AN334" s="220">
        <f>IF(AN$2&lt;=analysis_period,IF(SUM($C656:AN656)&gt;0,AM334+1,0),0)</f>
        <v>0</v>
      </c>
      <c r="AO334" s="220">
        <f>IF(AO$2&lt;=analysis_period,IF(SUM($C656:AO656)&gt;0,AN334+1,0),0)</f>
        <v>0</v>
      </c>
      <c r="AP334" s="220">
        <f>IF(AP$2&lt;=analysis_period,IF(SUM($C656:AP656)&gt;0,AO334+1,0),0)</f>
        <v>0</v>
      </c>
    </row>
    <row r="335" spans="1:42" x14ac:dyDescent="0.2">
      <c r="A335" s="17">
        <f t="shared" si="152"/>
        <v>8</v>
      </c>
      <c r="B335" s="4">
        <v>0</v>
      </c>
      <c r="C335" s="220">
        <f>IF(C$2&lt;=analysis_period,IF(SUM($C657:C657)&gt;0,B335+1,0),0)</f>
        <v>0</v>
      </c>
      <c r="D335" s="220">
        <f>IF(D$2&lt;=analysis_period,IF(SUM($C657:D657)&gt;0,C335+1,0),0)</f>
        <v>0</v>
      </c>
      <c r="E335" s="220">
        <f>IF(E$2&lt;=analysis_period,IF(SUM($C657:E657)&gt;0,D335+1,0),0)</f>
        <v>0</v>
      </c>
      <c r="F335" s="220">
        <f>IF(F$2&lt;=analysis_period,IF(SUM($C657:F657)&gt;0,E335+1,0),0)</f>
        <v>0</v>
      </c>
      <c r="G335" s="220">
        <f>IF(G$2&lt;=analysis_period,IF(SUM($C657:G657)&gt;0,F335+1,0),0)</f>
        <v>0</v>
      </c>
      <c r="H335" s="220">
        <f>IF(H$2&lt;=analysis_period,IF(SUM($C657:H657)&gt;0,G335+1,0),0)</f>
        <v>0</v>
      </c>
      <c r="I335" s="220">
        <f>IF(I$2&lt;=analysis_period,IF(SUM($C657:I657)&gt;0,H335+1,0),0)</f>
        <v>0</v>
      </c>
      <c r="J335" s="220">
        <f>IF(J$2&lt;=analysis_period,IF(SUM($C657:J657)&gt;0,I335+1,0),0)</f>
        <v>0</v>
      </c>
      <c r="K335" s="220">
        <f>IF(K$2&lt;=analysis_period,IF(SUM($C657:K657)&gt;0,J335+1,0),0)</f>
        <v>0</v>
      </c>
      <c r="L335" s="220">
        <f>IF(L$2&lt;=analysis_period,IF(SUM($C657:L657)&gt;0,K335+1,0),0)</f>
        <v>0</v>
      </c>
      <c r="M335" s="220">
        <f>IF(M$2&lt;=analysis_period,IF(SUM($C657:M657)&gt;0,L335+1,0),0)</f>
        <v>0</v>
      </c>
      <c r="N335" s="220">
        <f>IF(N$2&lt;=analysis_period,IF(SUM($C657:N657)&gt;0,M335+1,0),0)</f>
        <v>0</v>
      </c>
      <c r="O335" s="220">
        <f>IF(O$2&lt;=analysis_period,IF(SUM($C657:O657)&gt;0,N335+1,0),0)</f>
        <v>0</v>
      </c>
      <c r="P335" s="220">
        <f>IF(P$2&lt;=analysis_period,IF(SUM($C657:P657)&gt;0,O335+1,0),0)</f>
        <v>0</v>
      </c>
      <c r="Q335" s="220">
        <f>IF(Q$2&lt;=analysis_period,IF(SUM($C657:Q657)&gt;0,P335+1,0),0)</f>
        <v>0</v>
      </c>
      <c r="R335" s="220">
        <f>IF(R$2&lt;=analysis_period,IF(SUM($C657:R657)&gt;0,Q335+1,0),0)</f>
        <v>0</v>
      </c>
      <c r="S335" s="220">
        <f>IF(S$2&lt;=analysis_period,IF(SUM($C657:S657)&gt;0,R335+1,0),0)</f>
        <v>0</v>
      </c>
      <c r="T335" s="220">
        <f>IF(T$2&lt;=analysis_period,IF(SUM($C657:T657)&gt;0,S335+1,0),0)</f>
        <v>0</v>
      </c>
      <c r="U335" s="220">
        <f>IF(U$2&lt;=analysis_period,IF(SUM($C657:U657)&gt;0,T335+1,0),0)</f>
        <v>0</v>
      </c>
      <c r="V335" s="220">
        <f>IF(V$2&lt;=analysis_period,IF(SUM($C657:V657)&gt;0,U335+1,0),0)</f>
        <v>0</v>
      </c>
      <c r="W335" s="220">
        <f>IF(W$2&lt;=analysis_period,IF(SUM($C657:W657)&gt;0,V335+1,0),0)</f>
        <v>0</v>
      </c>
      <c r="X335" s="220">
        <f>IF(X$2&lt;=analysis_period,IF(SUM($C657:X657)&gt;0,W335+1,0),0)</f>
        <v>0</v>
      </c>
      <c r="Y335" s="220">
        <f>IF(Y$2&lt;=analysis_period,IF(SUM($C657:Y657)&gt;0,X335+1,0),0)</f>
        <v>0</v>
      </c>
      <c r="Z335" s="220">
        <f>IF(Z$2&lt;=analysis_period,IF(SUM($C657:Z657)&gt;0,Y335+1,0),0)</f>
        <v>0</v>
      </c>
      <c r="AA335" s="220">
        <f>IF(AA$2&lt;=analysis_period,IF(SUM($C657:AA657)&gt;0,Z335+1,0),0)</f>
        <v>0</v>
      </c>
      <c r="AB335" s="220">
        <f>IF(AB$2&lt;=analysis_period,IF(SUM($C657:AB657)&gt;0,AA335+1,0),0)</f>
        <v>0</v>
      </c>
      <c r="AC335" s="220">
        <f>IF(AC$2&lt;=analysis_period,IF(SUM($C657:AC657)&gt;0,AB335+1,0),0)</f>
        <v>0</v>
      </c>
      <c r="AD335" s="220">
        <f>IF(AD$2&lt;=analysis_period,IF(SUM($C657:AD657)&gt;0,AC335+1,0),0)</f>
        <v>0</v>
      </c>
      <c r="AE335" s="220">
        <f>IF(AE$2&lt;=analysis_period,IF(SUM($C657:AE657)&gt;0,AD335+1,0),0)</f>
        <v>0</v>
      </c>
      <c r="AF335" s="220">
        <f>IF(AF$2&lt;=analysis_period,IF(SUM($C657:AF657)&gt;0,AE335+1,0),0)</f>
        <v>0</v>
      </c>
      <c r="AG335" s="220">
        <f>IF(AG$2&lt;=analysis_period,IF(SUM($C657:AG657)&gt;0,AF335+1,0),0)</f>
        <v>0</v>
      </c>
      <c r="AH335" s="220">
        <f>IF(AH$2&lt;=analysis_period,IF(SUM($C657:AH657)&gt;0,AG335+1,0),0)</f>
        <v>0</v>
      </c>
      <c r="AI335" s="220">
        <f>IF(AI$2&lt;=analysis_period,IF(SUM($C657:AI657)&gt;0,AH335+1,0),0)</f>
        <v>0</v>
      </c>
      <c r="AJ335" s="220">
        <f>IF(AJ$2&lt;=analysis_period,IF(SUM($C657:AJ657)&gt;0,AI335+1,0),0)</f>
        <v>0</v>
      </c>
      <c r="AK335" s="220">
        <f>IF(AK$2&lt;=analysis_period,IF(SUM($C657:AK657)&gt;0,AJ335+1,0),0)</f>
        <v>0</v>
      </c>
      <c r="AL335" s="220">
        <f>IF(AL$2&lt;=analysis_period,IF(SUM($C657:AL657)&gt;0,AK335+1,0),0)</f>
        <v>0</v>
      </c>
      <c r="AM335" s="220">
        <f>IF(AM$2&lt;=analysis_period,IF(SUM($C657:AM657)&gt;0,AL335+1,0),0)</f>
        <v>0</v>
      </c>
      <c r="AN335" s="220">
        <f>IF(AN$2&lt;=analysis_period,IF(SUM($C657:AN657)&gt;0,AM335+1,0),0)</f>
        <v>0</v>
      </c>
      <c r="AO335" s="220">
        <f>IF(AO$2&lt;=analysis_period,IF(SUM($C657:AO657)&gt;0,AN335+1,0),0)</f>
        <v>0</v>
      </c>
      <c r="AP335" s="220">
        <f>IF(AP$2&lt;=analysis_period,IF(SUM($C657:AP657)&gt;0,AO335+1,0),0)</f>
        <v>0</v>
      </c>
    </row>
    <row r="336" spans="1:42" x14ac:dyDescent="0.2">
      <c r="A336" s="17">
        <f>A335+1</f>
        <v>9</v>
      </c>
      <c r="B336" s="4">
        <v>0</v>
      </c>
      <c r="C336" s="220">
        <f>IF(C$2&lt;=analysis_period,IF(SUM($C658:C658)&gt;0,B336+1,0),0)</f>
        <v>0</v>
      </c>
      <c r="D336" s="220">
        <f>IF(D$2&lt;=analysis_period,IF(SUM($C658:D658)&gt;0,C336+1,0),0)</f>
        <v>0</v>
      </c>
      <c r="E336" s="220">
        <f>IF(E$2&lt;=analysis_period,IF(SUM($C658:E658)&gt;0,D336+1,0),0)</f>
        <v>0</v>
      </c>
      <c r="F336" s="220">
        <f>IF(F$2&lt;=analysis_period,IF(SUM($C658:F658)&gt;0,E336+1,0),0)</f>
        <v>0</v>
      </c>
      <c r="G336" s="220">
        <f>IF(G$2&lt;=analysis_period,IF(SUM($C658:G658)&gt;0,F336+1,0),0)</f>
        <v>0</v>
      </c>
      <c r="H336" s="220">
        <f>IF(H$2&lt;=analysis_period,IF(SUM($C658:H658)&gt;0,G336+1,0),0)</f>
        <v>0</v>
      </c>
      <c r="I336" s="220">
        <f>IF(I$2&lt;=analysis_period,IF(SUM($C658:I658)&gt;0,H336+1,0),0)</f>
        <v>0</v>
      </c>
      <c r="J336" s="220">
        <f>IF(J$2&lt;=analysis_period,IF(SUM($C658:J658)&gt;0,I336+1,0),0)</f>
        <v>0</v>
      </c>
      <c r="K336" s="220">
        <f>IF(K$2&lt;=analysis_period,IF(SUM($C658:K658)&gt;0,J336+1,0),0)</f>
        <v>0</v>
      </c>
      <c r="L336" s="220">
        <f>IF(L$2&lt;=analysis_period,IF(SUM($C658:L658)&gt;0,K336+1,0),0)</f>
        <v>0</v>
      </c>
      <c r="M336" s="220">
        <f>IF(M$2&lt;=analysis_period,IF(SUM($C658:M658)&gt;0,L336+1,0),0)</f>
        <v>0</v>
      </c>
      <c r="N336" s="220">
        <f>IF(N$2&lt;=analysis_period,IF(SUM($C658:N658)&gt;0,M336+1,0),0)</f>
        <v>0</v>
      </c>
      <c r="O336" s="220">
        <f>IF(O$2&lt;=analysis_period,IF(SUM($C658:O658)&gt;0,N336+1,0),0)</f>
        <v>0</v>
      </c>
      <c r="P336" s="220">
        <f>IF(P$2&lt;=analysis_period,IF(SUM($C658:P658)&gt;0,O336+1,0),0)</f>
        <v>0</v>
      </c>
      <c r="Q336" s="220">
        <f>IF(Q$2&lt;=analysis_period,IF(SUM($C658:Q658)&gt;0,P336+1,0),0)</f>
        <v>0</v>
      </c>
      <c r="R336" s="220">
        <f>IF(R$2&lt;=analysis_period,IF(SUM($C658:R658)&gt;0,Q336+1,0),0)</f>
        <v>0</v>
      </c>
      <c r="S336" s="220">
        <f>IF(S$2&lt;=analysis_period,IF(SUM($C658:S658)&gt;0,R336+1,0),0)</f>
        <v>0</v>
      </c>
      <c r="T336" s="220">
        <f>IF(T$2&lt;=analysis_period,IF(SUM($C658:T658)&gt;0,S336+1,0),0)</f>
        <v>0</v>
      </c>
      <c r="U336" s="220">
        <f>IF(U$2&lt;=analysis_period,IF(SUM($C658:U658)&gt;0,T336+1,0),0)</f>
        <v>0</v>
      </c>
      <c r="V336" s="220">
        <f>IF(V$2&lt;=analysis_period,IF(SUM($C658:V658)&gt;0,U336+1,0),0)</f>
        <v>0</v>
      </c>
      <c r="W336" s="220">
        <f>IF(W$2&lt;=analysis_period,IF(SUM($C658:W658)&gt;0,V336+1,0),0)</f>
        <v>0</v>
      </c>
      <c r="X336" s="220">
        <f>IF(X$2&lt;=analysis_period,IF(SUM($C658:X658)&gt;0,W336+1,0),0)</f>
        <v>0</v>
      </c>
      <c r="Y336" s="220">
        <f>IF(Y$2&lt;=analysis_period,IF(SUM($C658:Y658)&gt;0,X336+1,0),0)</f>
        <v>0</v>
      </c>
      <c r="Z336" s="220">
        <f>IF(Z$2&lt;=analysis_period,IF(SUM($C658:Z658)&gt;0,Y336+1,0),0)</f>
        <v>0</v>
      </c>
      <c r="AA336" s="220">
        <f>IF(AA$2&lt;=analysis_period,IF(SUM($C658:AA658)&gt;0,Z336+1,0),0)</f>
        <v>0</v>
      </c>
      <c r="AB336" s="220">
        <f>IF(AB$2&lt;=analysis_period,IF(SUM($C658:AB658)&gt;0,AA336+1,0),0)</f>
        <v>0</v>
      </c>
      <c r="AC336" s="220">
        <f>IF(AC$2&lt;=analysis_period,IF(SUM($C658:AC658)&gt;0,AB336+1,0),0)</f>
        <v>0</v>
      </c>
      <c r="AD336" s="220">
        <f>IF(AD$2&lt;=analysis_period,IF(SUM($C658:AD658)&gt;0,AC336+1,0),0)</f>
        <v>0</v>
      </c>
      <c r="AE336" s="220">
        <f>IF(AE$2&lt;=analysis_period,IF(SUM($C658:AE658)&gt;0,AD336+1,0),0)</f>
        <v>0</v>
      </c>
      <c r="AF336" s="220">
        <f>IF(AF$2&lt;=analysis_period,IF(SUM($C658:AF658)&gt;0,AE336+1,0),0)</f>
        <v>0</v>
      </c>
      <c r="AG336" s="220">
        <f>IF(AG$2&lt;=analysis_period,IF(SUM($C658:AG658)&gt;0,AF336+1,0),0)</f>
        <v>0</v>
      </c>
      <c r="AH336" s="220">
        <f>IF(AH$2&lt;=analysis_period,IF(SUM($C658:AH658)&gt;0,AG336+1,0),0)</f>
        <v>0</v>
      </c>
      <c r="AI336" s="220">
        <f>IF(AI$2&lt;=analysis_period,IF(SUM($C658:AI658)&gt;0,AH336+1,0),0)</f>
        <v>0</v>
      </c>
      <c r="AJ336" s="220">
        <f>IF(AJ$2&lt;=analysis_period,IF(SUM($C658:AJ658)&gt;0,AI336+1,0),0)</f>
        <v>0</v>
      </c>
      <c r="AK336" s="220">
        <f>IF(AK$2&lt;=analysis_period,IF(SUM($C658:AK658)&gt;0,AJ336+1,0),0)</f>
        <v>0</v>
      </c>
      <c r="AL336" s="220">
        <f>IF(AL$2&lt;=analysis_period,IF(SUM($C658:AL658)&gt;0,AK336+1,0),0)</f>
        <v>0</v>
      </c>
      <c r="AM336" s="220">
        <f>IF(AM$2&lt;=analysis_period,IF(SUM($C658:AM658)&gt;0,AL336+1,0),0)</f>
        <v>0</v>
      </c>
      <c r="AN336" s="220">
        <f>IF(AN$2&lt;=analysis_period,IF(SUM($C658:AN658)&gt;0,AM336+1,0),0)</f>
        <v>0</v>
      </c>
      <c r="AO336" s="220">
        <f>IF(AO$2&lt;=analysis_period,IF(SUM($C658:AO658)&gt;0,AN336+1,0),0)</f>
        <v>0</v>
      </c>
      <c r="AP336" s="220">
        <f>IF(AP$2&lt;=analysis_period,IF(SUM($C658:AP658)&gt;0,AO336+1,0),0)</f>
        <v>0</v>
      </c>
    </row>
    <row r="337" spans="1:42" x14ac:dyDescent="0.2">
      <c r="A337" s="17">
        <f t="shared" si="152"/>
        <v>10</v>
      </c>
      <c r="B337" s="4">
        <v>0</v>
      </c>
      <c r="C337" s="220">
        <f>IF(C$2&lt;=analysis_period,IF(SUM($C659:C659)&gt;0,B337+1,0),0)</f>
        <v>0</v>
      </c>
      <c r="D337" s="220">
        <f>IF(D$2&lt;=analysis_period,IF(SUM($C659:D659)&gt;0,C337+1,0),0)</f>
        <v>0</v>
      </c>
      <c r="E337" s="220">
        <f>IF(E$2&lt;=analysis_period,IF(SUM($C659:E659)&gt;0,D337+1,0),0)</f>
        <v>0</v>
      </c>
      <c r="F337" s="220">
        <f>IF(F$2&lt;=analysis_period,IF(SUM($C659:F659)&gt;0,E337+1,0),0)</f>
        <v>0</v>
      </c>
      <c r="G337" s="220">
        <f>IF(G$2&lt;=analysis_period,IF(SUM($C659:G659)&gt;0,F337+1,0),0)</f>
        <v>0</v>
      </c>
      <c r="H337" s="220">
        <f>IF(H$2&lt;=analysis_period,IF(SUM($C659:H659)&gt;0,G337+1,0),0)</f>
        <v>0</v>
      </c>
      <c r="I337" s="220">
        <f>IF(I$2&lt;=analysis_period,IF(SUM($C659:I659)&gt;0,H337+1,0),0)</f>
        <v>0</v>
      </c>
      <c r="J337" s="220">
        <f>IF(J$2&lt;=analysis_period,IF(SUM($C659:J659)&gt;0,I337+1,0),0)</f>
        <v>0</v>
      </c>
      <c r="K337" s="220">
        <f>IF(K$2&lt;=analysis_period,IF(SUM($C659:K659)&gt;0,J337+1,0),0)</f>
        <v>0</v>
      </c>
      <c r="L337" s="220">
        <f>IF(L$2&lt;=analysis_period,IF(SUM($C659:L659)&gt;0,K337+1,0),0)</f>
        <v>0</v>
      </c>
      <c r="M337" s="220">
        <f>IF(M$2&lt;=analysis_period,IF(SUM($C659:M659)&gt;0,L337+1,0),0)</f>
        <v>0</v>
      </c>
      <c r="N337" s="220">
        <f>IF(N$2&lt;=analysis_period,IF(SUM($C659:N659)&gt;0,M337+1,0),0)</f>
        <v>0</v>
      </c>
      <c r="O337" s="220">
        <f>IF(O$2&lt;=analysis_period,IF(SUM($C659:O659)&gt;0,N337+1,0),0)</f>
        <v>0</v>
      </c>
      <c r="P337" s="220">
        <f>IF(P$2&lt;=analysis_period,IF(SUM($C659:P659)&gt;0,O337+1,0),0)</f>
        <v>0</v>
      </c>
      <c r="Q337" s="220">
        <f>IF(Q$2&lt;=analysis_period,IF(SUM($C659:Q659)&gt;0,P337+1,0),0)</f>
        <v>0</v>
      </c>
      <c r="R337" s="220">
        <f>IF(R$2&lt;=analysis_period,IF(SUM($C659:R659)&gt;0,Q337+1,0),0)</f>
        <v>0</v>
      </c>
      <c r="S337" s="220">
        <f>IF(S$2&lt;=analysis_period,IF(SUM($C659:S659)&gt;0,R337+1,0),0)</f>
        <v>0</v>
      </c>
      <c r="T337" s="220">
        <f>IF(T$2&lt;=analysis_period,IF(SUM($C659:T659)&gt;0,S337+1,0),0)</f>
        <v>0</v>
      </c>
      <c r="U337" s="220">
        <f>IF(U$2&lt;=analysis_period,IF(SUM($C659:U659)&gt;0,T337+1,0),0)</f>
        <v>0</v>
      </c>
      <c r="V337" s="220">
        <f>IF(V$2&lt;=analysis_period,IF(SUM($C659:V659)&gt;0,U337+1,0),0)</f>
        <v>0</v>
      </c>
      <c r="W337" s="220">
        <f>IF(W$2&lt;=analysis_period,IF(SUM($C659:W659)&gt;0,V337+1,0),0)</f>
        <v>0</v>
      </c>
      <c r="X337" s="220">
        <f>IF(X$2&lt;=analysis_period,IF(SUM($C659:X659)&gt;0,W337+1,0),0)</f>
        <v>0</v>
      </c>
      <c r="Y337" s="220">
        <f>IF(Y$2&lt;=analysis_period,IF(SUM($C659:Y659)&gt;0,X337+1,0),0)</f>
        <v>0</v>
      </c>
      <c r="Z337" s="220">
        <f>IF(Z$2&lt;=analysis_period,IF(SUM($C659:Z659)&gt;0,Y337+1,0),0)</f>
        <v>0</v>
      </c>
      <c r="AA337" s="220">
        <f>IF(AA$2&lt;=analysis_period,IF(SUM($C659:AA659)&gt;0,Z337+1,0),0)</f>
        <v>0</v>
      </c>
      <c r="AB337" s="220">
        <f>IF(AB$2&lt;=analysis_period,IF(SUM($C659:AB659)&gt;0,AA337+1,0),0)</f>
        <v>0</v>
      </c>
      <c r="AC337" s="220">
        <f>IF(AC$2&lt;=analysis_period,IF(SUM($C659:AC659)&gt;0,AB337+1,0),0)</f>
        <v>0</v>
      </c>
      <c r="AD337" s="220">
        <f>IF(AD$2&lt;=analysis_period,IF(SUM($C659:AD659)&gt;0,AC337+1,0),0)</f>
        <v>0</v>
      </c>
      <c r="AE337" s="220">
        <f>IF(AE$2&lt;=analysis_period,IF(SUM($C659:AE659)&gt;0,AD337+1,0),0)</f>
        <v>0</v>
      </c>
      <c r="AF337" s="220">
        <f>IF(AF$2&lt;=analysis_period,IF(SUM($C659:AF659)&gt;0,AE337+1,0),0)</f>
        <v>0</v>
      </c>
      <c r="AG337" s="220">
        <f>IF(AG$2&lt;=analysis_period,IF(SUM($C659:AG659)&gt;0,AF337+1,0),0)</f>
        <v>0</v>
      </c>
      <c r="AH337" s="220">
        <f>IF(AH$2&lt;=analysis_period,IF(SUM($C659:AH659)&gt;0,AG337+1,0),0)</f>
        <v>0</v>
      </c>
      <c r="AI337" s="220">
        <f>IF(AI$2&lt;=analysis_period,IF(SUM($C659:AI659)&gt;0,AH337+1,0),0)</f>
        <v>0</v>
      </c>
      <c r="AJ337" s="220">
        <f>IF(AJ$2&lt;=analysis_period,IF(SUM($C659:AJ659)&gt;0,AI337+1,0),0)</f>
        <v>0</v>
      </c>
      <c r="AK337" s="220">
        <f>IF(AK$2&lt;=analysis_period,IF(SUM($C659:AK659)&gt;0,AJ337+1,0),0)</f>
        <v>0</v>
      </c>
      <c r="AL337" s="220">
        <f>IF(AL$2&lt;=analysis_period,IF(SUM($C659:AL659)&gt;0,AK337+1,0),0)</f>
        <v>0</v>
      </c>
      <c r="AM337" s="220">
        <f>IF(AM$2&lt;=analysis_period,IF(SUM($C659:AM659)&gt;0,AL337+1,0),0)</f>
        <v>0</v>
      </c>
      <c r="AN337" s="220">
        <f>IF(AN$2&lt;=analysis_period,IF(SUM($C659:AN659)&gt;0,AM337+1,0),0)</f>
        <v>0</v>
      </c>
      <c r="AO337" s="220">
        <f>IF(AO$2&lt;=analysis_period,IF(SUM($C659:AO659)&gt;0,AN337+1,0),0)</f>
        <v>0</v>
      </c>
      <c r="AP337" s="220">
        <f>IF(AP$2&lt;=analysis_period,IF(SUM($C659:AP659)&gt;0,AO337+1,0),0)</f>
        <v>0</v>
      </c>
    </row>
    <row r="338" spans="1:42" x14ac:dyDescent="0.2">
      <c r="A338" s="33"/>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row>
    <row r="339" spans="1:42" x14ac:dyDescent="0.2">
      <c r="A339" s="33" t="s">
        <v>99</v>
      </c>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row>
    <row r="340" spans="1:42" x14ac:dyDescent="0.2">
      <c r="A340" s="17">
        <v>1</v>
      </c>
      <c r="B340" s="240">
        <f t="shared" ref="B340:B349" si="153">SUM(C340:AP340)</f>
        <v>0</v>
      </c>
      <c r="C340" s="242">
        <f t="shared" ref="C340:AP340" si="154">LOOKUP(C328,$B$272:$AP$272,$B$273:$AP$273)/100*$B650</f>
        <v>0</v>
      </c>
      <c r="D340" s="242">
        <f t="shared" si="154"/>
        <v>0</v>
      </c>
      <c r="E340" s="242">
        <f t="shared" si="154"/>
        <v>0</v>
      </c>
      <c r="F340" s="242">
        <f t="shared" si="154"/>
        <v>0</v>
      </c>
      <c r="G340" s="242">
        <f t="shared" si="154"/>
        <v>0</v>
      </c>
      <c r="H340" s="242">
        <f t="shared" si="154"/>
        <v>0</v>
      </c>
      <c r="I340" s="242">
        <f t="shared" si="154"/>
        <v>0</v>
      </c>
      <c r="J340" s="242">
        <f t="shared" si="154"/>
        <v>0</v>
      </c>
      <c r="K340" s="242">
        <f t="shared" si="154"/>
        <v>0</v>
      </c>
      <c r="L340" s="242">
        <f t="shared" si="154"/>
        <v>0</v>
      </c>
      <c r="M340" s="242">
        <f t="shared" si="154"/>
        <v>0</v>
      </c>
      <c r="N340" s="242">
        <f t="shared" si="154"/>
        <v>0</v>
      </c>
      <c r="O340" s="242">
        <f t="shared" si="154"/>
        <v>0</v>
      </c>
      <c r="P340" s="242">
        <f t="shared" si="154"/>
        <v>0</v>
      </c>
      <c r="Q340" s="242">
        <f t="shared" si="154"/>
        <v>0</v>
      </c>
      <c r="R340" s="242">
        <f t="shared" si="154"/>
        <v>0</v>
      </c>
      <c r="S340" s="242">
        <f t="shared" si="154"/>
        <v>0</v>
      </c>
      <c r="T340" s="242">
        <f t="shared" si="154"/>
        <v>0</v>
      </c>
      <c r="U340" s="242">
        <f t="shared" si="154"/>
        <v>0</v>
      </c>
      <c r="V340" s="242">
        <f t="shared" si="154"/>
        <v>0</v>
      </c>
      <c r="W340" s="242">
        <f t="shared" si="154"/>
        <v>0</v>
      </c>
      <c r="X340" s="242">
        <f t="shared" si="154"/>
        <v>0</v>
      </c>
      <c r="Y340" s="242">
        <f t="shared" si="154"/>
        <v>0</v>
      </c>
      <c r="Z340" s="242">
        <f t="shared" si="154"/>
        <v>0</v>
      </c>
      <c r="AA340" s="242">
        <f t="shared" si="154"/>
        <v>0</v>
      </c>
      <c r="AB340" s="242">
        <f t="shared" si="154"/>
        <v>0</v>
      </c>
      <c r="AC340" s="242">
        <f t="shared" si="154"/>
        <v>0</v>
      </c>
      <c r="AD340" s="242">
        <f t="shared" si="154"/>
        <v>0</v>
      </c>
      <c r="AE340" s="242">
        <f t="shared" si="154"/>
        <v>0</v>
      </c>
      <c r="AF340" s="242">
        <f t="shared" si="154"/>
        <v>0</v>
      </c>
      <c r="AG340" s="242">
        <f t="shared" si="154"/>
        <v>0</v>
      </c>
      <c r="AH340" s="242">
        <f t="shared" si="154"/>
        <v>0</v>
      </c>
      <c r="AI340" s="242">
        <f t="shared" si="154"/>
        <v>0</v>
      </c>
      <c r="AJ340" s="242">
        <f t="shared" si="154"/>
        <v>0</v>
      </c>
      <c r="AK340" s="242">
        <f t="shared" si="154"/>
        <v>0</v>
      </c>
      <c r="AL340" s="242">
        <f t="shared" si="154"/>
        <v>0</v>
      </c>
      <c r="AM340" s="242">
        <f t="shared" si="154"/>
        <v>0</v>
      </c>
      <c r="AN340" s="242">
        <f t="shared" si="154"/>
        <v>0</v>
      </c>
      <c r="AO340" s="242">
        <f t="shared" si="154"/>
        <v>0</v>
      </c>
      <c r="AP340" s="242">
        <f t="shared" si="154"/>
        <v>0</v>
      </c>
    </row>
    <row r="341" spans="1:42" x14ac:dyDescent="0.2">
      <c r="A341" s="17">
        <f>A340+1</f>
        <v>2</v>
      </c>
      <c r="B341" s="240">
        <f t="shared" si="153"/>
        <v>0</v>
      </c>
      <c r="C341" s="242">
        <f t="shared" ref="C341:AP341" si="155">LOOKUP(C329,$B$272:$AP$272,$B$273:$AP$273)/100*$B651</f>
        <v>0</v>
      </c>
      <c r="D341" s="242">
        <f t="shared" si="155"/>
        <v>0</v>
      </c>
      <c r="E341" s="242">
        <f t="shared" si="155"/>
        <v>0</v>
      </c>
      <c r="F341" s="242">
        <f t="shared" si="155"/>
        <v>0</v>
      </c>
      <c r="G341" s="242">
        <f t="shared" si="155"/>
        <v>0</v>
      </c>
      <c r="H341" s="242">
        <f t="shared" si="155"/>
        <v>0</v>
      </c>
      <c r="I341" s="242">
        <f t="shared" si="155"/>
        <v>0</v>
      </c>
      <c r="J341" s="242">
        <f t="shared" si="155"/>
        <v>0</v>
      </c>
      <c r="K341" s="242">
        <f t="shared" si="155"/>
        <v>0</v>
      </c>
      <c r="L341" s="242">
        <f t="shared" si="155"/>
        <v>0</v>
      </c>
      <c r="M341" s="242">
        <f t="shared" si="155"/>
        <v>0</v>
      </c>
      <c r="N341" s="242">
        <f t="shared" si="155"/>
        <v>0</v>
      </c>
      <c r="O341" s="242">
        <f t="shared" si="155"/>
        <v>0</v>
      </c>
      <c r="P341" s="242">
        <f t="shared" si="155"/>
        <v>0</v>
      </c>
      <c r="Q341" s="242">
        <f t="shared" si="155"/>
        <v>0</v>
      </c>
      <c r="R341" s="242">
        <f t="shared" si="155"/>
        <v>0</v>
      </c>
      <c r="S341" s="242">
        <f t="shared" si="155"/>
        <v>0</v>
      </c>
      <c r="T341" s="242">
        <f t="shared" si="155"/>
        <v>0</v>
      </c>
      <c r="U341" s="242">
        <f t="shared" si="155"/>
        <v>0</v>
      </c>
      <c r="V341" s="242">
        <f t="shared" si="155"/>
        <v>0</v>
      </c>
      <c r="W341" s="242">
        <f t="shared" si="155"/>
        <v>0</v>
      </c>
      <c r="X341" s="242">
        <f t="shared" si="155"/>
        <v>0</v>
      </c>
      <c r="Y341" s="242">
        <f t="shared" si="155"/>
        <v>0</v>
      </c>
      <c r="Z341" s="242">
        <f t="shared" si="155"/>
        <v>0</v>
      </c>
      <c r="AA341" s="242">
        <f t="shared" si="155"/>
        <v>0</v>
      </c>
      <c r="AB341" s="242">
        <f t="shared" si="155"/>
        <v>0</v>
      </c>
      <c r="AC341" s="242">
        <f t="shared" si="155"/>
        <v>0</v>
      </c>
      <c r="AD341" s="242">
        <f t="shared" si="155"/>
        <v>0</v>
      </c>
      <c r="AE341" s="242">
        <f t="shared" si="155"/>
        <v>0</v>
      </c>
      <c r="AF341" s="242">
        <f t="shared" si="155"/>
        <v>0</v>
      </c>
      <c r="AG341" s="242">
        <f t="shared" si="155"/>
        <v>0</v>
      </c>
      <c r="AH341" s="242">
        <f t="shared" si="155"/>
        <v>0</v>
      </c>
      <c r="AI341" s="242">
        <f t="shared" si="155"/>
        <v>0</v>
      </c>
      <c r="AJ341" s="242">
        <f t="shared" si="155"/>
        <v>0</v>
      </c>
      <c r="AK341" s="242">
        <f t="shared" si="155"/>
        <v>0</v>
      </c>
      <c r="AL341" s="242">
        <f t="shared" si="155"/>
        <v>0</v>
      </c>
      <c r="AM341" s="242">
        <f t="shared" si="155"/>
        <v>0</v>
      </c>
      <c r="AN341" s="242">
        <f t="shared" si="155"/>
        <v>0</v>
      </c>
      <c r="AO341" s="242">
        <f t="shared" si="155"/>
        <v>0</v>
      </c>
      <c r="AP341" s="242">
        <f t="shared" si="155"/>
        <v>0</v>
      </c>
    </row>
    <row r="342" spans="1:42" x14ac:dyDescent="0.2">
      <c r="A342" s="17">
        <f t="shared" ref="A342:A349" si="156">A341+1</f>
        <v>3</v>
      </c>
      <c r="B342" s="240">
        <f t="shared" si="153"/>
        <v>0</v>
      </c>
      <c r="C342" s="242">
        <f t="shared" ref="C342:AP342" si="157">LOOKUP(C330,$B$272:$AP$272,$B$273:$AP$273)/100*$B652</f>
        <v>0</v>
      </c>
      <c r="D342" s="242">
        <f t="shared" si="157"/>
        <v>0</v>
      </c>
      <c r="E342" s="242">
        <f t="shared" si="157"/>
        <v>0</v>
      </c>
      <c r="F342" s="242">
        <f t="shared" si="157"/>
        <v>0</v>
      </c>
      <c r="G342" s="242">
        <f t="shared" si="157"/>
        <v>0</v>
      </c>
      <c r="H342" s="242">
        <f t="shared" si="157"/>
        <v>0</v>
      </c>
      <c r="I342" s="242">
        <f t="shared" si="157"/>
        <v>0</v>
      </c>
      <c r="J342" s="242">
        <f t="shared" si="157"/>
        <v>0</v>
      </c>
      <c r="K342" s="242">
        <f t="shared" si="157"/>
        <v>0</v>
      </c>
      <c r="L342" s="242">
        <f t="shared" si="157"/>
        <v>0</v>
      </c>
      <c r="M342" s="242">
        <f t="shared" si="157"/>
        <v>0</v>
      </c>
      <c r="N342" s="242">
        <f t="shared" si="157"/>
        <v>0</v>
      </c>
      <c r="O342" s="242">
        <f t="shared" si="157"/>
        <v>0</v>
      </c>
      <c r="P342" s="242">
        <f t="shared" si="157"/>
        <v>0</v>
      </c>
      <c r="Q342" s="242">
        <f t="shared" si="157"/>
        <v>0</v>
      </c>
      <c r="R342" s="242">
        <f t="shared" si="157"/>
        <v>0</v>
      </c>
      <c r="S342" s="242">
        <f t="shared" si="157"/>
        <v>0</v>
      </c>
      <c r="T342" s="242">
        <f t="shared" si="157"/>
        <v>0</v>
      </c>
      <c r="U342" s="242">
        <f t="shared" si="157"/>
        <v>0</v>
      </c>
      <c r="V342" s="242">
        <f t="shared" si="157"/>
        <v>0</v>
      </c>
      <c r="W342" s="242">
        <f t="shared" si="157"/>
        <v>0</v>
      </c>
      <c r="X342" s="242">
        <f t="shared" si="157"/>
        <v>0</v>
      </c>
      <c r="Y342" s="242">
        <f t="shared" si="157"/>
        <v>0</v>
      </c>
      <c r="Z342" s="242">
        <f t="shared" si="157"/>
        <v>0</v>
      </c>
      <c r="AA342" s="242">
        <f t="shared" si="157"/>
        <v>0</v>
      </c>
      <c r="AB342" s="242">
        <f t="shared" si="157"/>
        <v>0</v>
      </c>
      <c r="AC342" s="242">
        <f t="shared" si="157"/>
        <v>0</v>
      </c>
      <c r="AD342" s="242">
        <f t="shared" si="157"/>
        <v>0</v>
      </c>
      <c r="AE342" s="242">
        <f t="shared" si="157"/>
        <v>0</v>
      </c>
      <c r="AF342" s="242">
        <f t="shared" si="157"/>
        <v>0</v>
      </c>
      <c r="AG342" s="242">
        <f t="shared" si="157"/>
        <v>0</v>
      </c>
      <c r="AH342" s="242">
        <f t="shared" si="157"/>
        <v>0</v>
      </c>
      <c r="AI342" s="242">
        <f t="shared" si="157"/>
        <v>0</v>
      </c>
      <c r="AJ342" s="242">
        <f t="shared" si="157"/>
        <v>0</v>
      </c>
      <c r="AK342" s="242">
        <f t="shared" si="157"/>
        <v>0</v>
      </c>
      <c r="AL342" s="242">
        <f t="shared" si="157"/>
        <v>0</v>
      </c>
      <c r="AM342" s="242">
        <f t="shared" si="157"/>
        <v>0</v>
      </c>
      <c r="AN342" s="242">
        <f t="shared" si="157"/>
        <v>0</v>
      </c>
      <c r="AO342" s="242">
        <f t="shared" si="157"/>
        <v>0</v>
      </c>
      <c r="AP342" s="242">
        <f t="shared" si="157"/>
        <v>0</v>
      </c>
    </row>
    <row r="343" spans="1:42" x14ac:dyDescent="0.2">
      <c r="A343" s="17">
        <f t="shared" si="156"/>
        <v>4</v>
      </c>
      <c r="B343" s="240">
        <f t="shared" si="153"/>
        <v>0</v>
      </c>
      <c r="C343" s="242">
        <f t="shared" ref="C343:AP343" si="158">LOOKUP(C331,$B$272:$AP$272,$B$273:$AP$273)/100*$B653</f>
        <v>0</v>
      </c>
      <c r="D343" s="242">
        <f t="shared" si="158"/>
        <v>0</v>
      </c>
      <c r="E343" s="242">
        <f t="shared" si="158"/>
        <v>0</v>
      </c>
      <c r="F343" s="242">
        <f t="shared" si="158"/>
        <v>0</v>
      </c>
      <c r="G343" s="242">
        <f t="shared" si="158"/>
        <v>0</v>
      </c>
      <c r="H343" s="242">
        <f t="shared" si="158"/>
        <v>0</v>
      </c>
      <c r="I343" s="242">
        <f t="shared" si="158"/>
        <v>0</v>
      </c>
      <c r="J343" s="242">
        <f t="shared" si="158"/>
        <v>0</v>
      </c>
      <c r="K343" s="242">
        <f t="shared" si="158"/>
        <v>0</v>
      </c>
      <c r="L343" s="242">
        <f t="shared" si="158"/>
        <v>0</v>
      </c>
      <c r="M343" s="242">
        <f t="shared" si="158"/>
        <v>0</v>
      </c>
      <c r="N343" s="242">
        <f t="shared" si="158"/>
        <v>0</v>
      </c>
      <c r="O343" s="242">
        <f t="shared" si="158"/>
        <v>0</v>
      </c>
      <c r="P343" s="242">
        <f t="shared" si="158"/>
        <v>0</v>
      </c>
      <c r="Q343" s="242">
        <f t="shared" si="158"/>
        <v>0</v>
      </c>
      <c r="R343" s="242">
        <f t="shared" si="158"/>
        <v>0</v>
      </c>
      <c r="S343" s="242">
        <f t="shared" si="158"/>
        <v>0</v>
      </c>
      <c r="T343" s="242">
        <f t="shared" si="158"/>
        <v>0</v>
      </c>
      <c r="U343" s="242">
        <f t="shared" si="158"/>
        <v>0</v>
      </c>
      <c r="V343" s="242">
        <f t="shared" si="158"/>
        <v>0</v>
      </c>
      <c r="W343" s="242">
        <f t="shared" si="158"/>
        <v>0</v>
      </c>
      <c r="X343" s="242">
        <f t="shared" si="158"/>
        <v>0</v>
      </c>
      <c r="Y343" s="242">
        <f t="shared" si="158"/>
        <v>0</v>
      </c>
      <c r="Z343" s="242">
        <f t="shared" si="158"/>
        <v>0</v>
      </c>
      <c r="AA343" s="242">
        <f t="shared" si="158"/>
        <v>0</v>
      </c>
      <c r="AB343" s="242">
        <f t="shared" si="158"/>
        <v>0</v>
      </c>
      <c r="AC343" s="242">
        <f t="shared" si="158"/>
        <v>0</v>
      </c>
      <c r="AD343" s="242">
        <f t="shared" si="158"/>
        <v>0</v>
      </c>
      <c r="AE343" s="242">
        <f t="shared" si="158"/>
        <v>0</v>
      </c>
      <c r="AF343" s="242">
        <f t="shared" si="158"/>
        <v>0</v>
      </c>
      <c r="AG343" s="242">
        <f t="shared" si="158"/>
        <v>0</v>
      </c>
      <c r="AH343" s="242">
        <f t="shared" si="158"/>
        <v>0</v>
      </c>
      <c r="AI343" s="242">
        <f t="shared" si="158"/>
        <v>0</v>
      </c>
      <c r="AJ343" s="242">
        <f t="shared" si="158"/>
        <v>0</v>
      </c>
      <c r="AK343" s="242">
        <f t="shared" si="158"/>
        <v>0</v>
      </c>
      <c r="AL343" s="242">
        <f t="shared" si="158"/>
        <v>0</v>
      </c>
      <c r="AM343" s="242">
        <f t="shared" si="158"/>
        <v>0</v>
      </c>
      <c r="AN343" s="242">
        <f t="shared" si="158"/>
        <v>0</v>
      </c>
      <c r="AO343" s="242">
        <f t="shared" si="158"/>
        <v>0</v>
      </c>
      <c r="AP343" s="242">
        <f t="shared" si="158"/>
        <v>0</v>
      </c>
    </row>
    <row r="344" spans="1:42" x14ac:dyDescent="0.2">
      <c r="A344" s="17">
        <f t="shared" si="156"/>
        <v>5</v>
      </c>
      <c r="B344" s="240">
        <f t="shared" si="153"/>
        <v>0</v>
      </c>
      <c r="C344" s="242">
        <f t="shared" ref="C344:AP344" si="159">LOOKUP(C332,$B$272:$AP$272,$B$273:$AP$273)/100*$B654</f>
        <v>0</v>
      </c>
      <c r="D344" s="242">
        <f t="shared" si="159"/>
        <v>0</v>
      </c>
      <c r="E344" s="242">
        <f t="shared" si="159"/>
        <v>0</v>
      </c>
      <c r="F344" s="242">
        <f t="shared" si="159"/>
        <v>0</v>
      </c>
      <c r="G344" s="242">
        <f t="shared" si="159"/>
        <v>0</v>
      </c>
      <c r="H344" s="242">
        <f t="shared" si="159"/>
        <v>0</v>
      </c>
      <c r="I344" s="242">
        <f t="shared" si="159"/>
        <v>0</v>
      </c>
      <c r="J344" s="242">
        <f t="shared" si="159"/>
        <v>0</v>
      </c>
      <c r="K344" s="242">
        <f t="shared" si="159"/>
        <v>0</v>
      </c>
      <c r="L344" s="242">
        <f t="shared" si="159"/>
        <v>0</v>
      </c>
      <c r="M344" s="242">
        <f t="shared" si="159"/>
        <v>0</v>
      </c>
      <c r="N344" s="242">
        <f t="shared" si="159"/>
        <v>0</v>
      </c>
      <c r="O344" s="242">
        <f t="shared" si="159"/>
        <v>0</v>
      </c>
      <c r="P344" s="242">
        <f t="shared" si="159"/>
        <v>0</v>
      </c>
      <c r="Q344" s="242">
        <f t="shared" si="159"/>
        <v>0</v>
      </c>
      <c r="R344" s="242">
        <f t="shared" si="159"/>
        <v>0</v>
      </c>
      <c r="S344" s="242">
        <f t="shared" si="159"/>
        <v>0</v>
      </c>
      <c r="T344" s="242">
        <f t="shared" si="159"/>
        <v>0</v>
      </c>
      <c r="U344" s="242">
        <f t="shared" si="159"/>
        <v>0</v>
      </c>
      <c r="V344" s="242">
        <f t="shared" si="159"/>
        <v>0</v>
      </c>
      <c r="W344" s="242">
        <f t="shared" si="159"/>
        <v>0</v>
      </c>
      <c r="X344" s="242">
        <f t="shared" si="159"/>
        <v>0</v>
      </c>
      <c r="Y344" s="242">
        <f t="shared" si="159"/>
        <v>0</v>
      </c>
      <c r="Z344" s="242">
        <f t="shared" si="159"/>
        <v>0</v>
      </c>
      <c r="AA344" s="242">
        <f t="shared" si="159"/>
        <v>0</v>
      </c>
      <c r="AB344" s="242">
        <f t="shared" si="159"/>
        <v>0</v>
      </c>
      <c r="AC344" s="242">
        <f t="shared" si="159"/>
        <v>0</v>
      </c>
      <c r="AD344" s="242">
        <f t="shared" si="159"/>
        <v>0</v>
      </c>
      <c r="AE344" s="242">
        <f t="shared" si="159"/>
        <v>0</v>
      </c>
      <c r="AF344" s="242">
        <f t="shared" si="159"/>
        <v>0</v>
      </c>
      <c r="AG344" s="242">
        <f t="shared" si="159"/>
        <v>0</v>
      </c>
      <c r="AH344" s="242">
        <f t="shared" si="159"/>
        <v>0</v>
      </c>
      <c r="AI344" s="242">
        <f t="shared" si="159"/>
        <v>0</v>
      </c>
      <c r="AJ344" s="242">
        <f t="shared" si="159"/>
        <v>0</v>
      </c>
      <c r="AK344" s="242">
        <f t="shared" si="159"/>
        <v>0</v>
      </c>
      <c r="AL344" s="242">
        <f t="shared" si="159"/>
        <v>0</v>
      </c>
      <c r="AM344" s="242">
        <f t="shared" si="159"/>
        <v>0</v>
      </c>
      <c r="AN344" s="242">
        <f t="shared" si="159"/>
        <v>0</v>
      </c>
      <c r="AO344" s="242">
        <f t="shared" si="159"/>
        <v>0</v>
      </c>
      <c r="AP344" s="242">
        <f t="shared" si="159"/>
        <v>0</v>
      </c>
    </row>
    <row r="345" spans="1:42" x14ac:dyDescent="0.2">
      <c r="A345" s="17">
        <f t="shared" si="156"/>
        <v>6</v>
      </c>
      <c r="B345" s="240">
        <f t="shared" si="153"/>
        <v>0</v>
      </c>
      <c r="C345" s="242">
        <f t="shared" ref="C345:AP345" si="160">LOOKUP(C333,$B$272:$AP$272,$B$273:$AP$273)/100*$B655</f>
        <v>0</v>
      </c>
      <c r="D345" s="242">
        <f t="shared" si="160"/>
        <v>0</v>
      </c>
      <c r="E345" s="242">
        <f t="shared" si="160"/>
        <v>0</v>
      </c>
      <c r="F345" s="242">
        <f t="shared" si="160"/>
        <v>0</v>
      </c>
      <c r="G345" s="242">
        <f t="shared" si="160"/>
        <v>0</v>
      </c>
      <c r="H345" s="242">
        <f t="shared" si="160"/>
        <v>0</v>
      </c>
      <c r="I345" s="242">
        <f t="shared" si="160"/>
        <v>0</v>
      </c>
      <c r="J345" s="242">
        <f t="shared" si="160"/>
        <v>0</v>
      </c>
      <c r="K345" s="242">
        <f t="shared" si="160"/>
        <v>0</v>
      </c>
      <c r="L345" s="242">
        <f t="shared" si="160"/>
        <v>0</v>
      </c>
      <c r="M345" s="242">
        <f t="shared" si="160"/>
        <v>0</v>
      </c>
      <c r="N345" s="242">
        <f t="shared" si="160"/>
        <v>0</v>
      </c>
      <c r="O345" s="242">
        <f t="shared" si="160"/>
        <v>0</v>
      </c>
      <c r="P345" s="242">
        <f t="shared" si="160"/>
        <v>0</v>
      </c>
      <c r="Q345" s="242">
        <f t="shared" si="160"/>
        <v>0</v>
      </c>
      <c r="R345" s="242">
        <f t="shared" si="160"/>
        <v>0</v>
      </c>
      <c r="S345" s="242">
        <f t="shared" si="160"/>
        <v>0</v>
      </c>
      <c r="T345" s="242">
        <f t="shared" si="160"/>
        <v>0</v>
      </c>
      <c r="U345" s="242">
        <f t="shared" si="160"/>
        <v>0</v>
      </c>
      <c r="V345" s="242">
        <f t="shared" si="160"/>
        <v>0</v>
      </c>
      <c r="W345" s="242">
        <f t="shared" si="160"/>
        <v>0</v>
      </c>
      <c r="X345" s="242">
        <f t="shared" si="160"/>
        <v>0</v>
      </c>
      <c r="Y345" s="242">
        <f t="shared" si="160"/>
        <v>0</v>
      </c>
      <c r="Z345" s="242">
        <f t="shared" si="160"/>
        <v>0</v>
      </c>
      <c r="AA345" s="242">
        <f t="shared" si="160"/>
        <v>0</v>
      </c>
      <c r="AB345" s="242">
        <f t="shared" si="160"/>
        <v>0</v>
      </c>
      <c r="AC345" s="242">
        <f t="shared" si="160"/>
        <v>0</v>
      </c>
      <c r="AD345" s="242">
        <f t="shared" si="160"/>
        <v>0</v>
      </c>
      <c r="AE345" s="242">
        <f t="shared" si="160"/>
        <v>0</v>
      </c>
      <c r="AF345" s="242">
        <f t="shared" si="160"/>
        <v>0</v>
      </c>
      <c r="AG345" s="242">
        <f t="shared" si="160"/>
        <v>0</v>
      </c>
      <c r="AH345" s="242">
        <f t="shared" si="160"/>
        <v>0</v>
      </c>
      <c r="AI345" s="242">
        <f t="shared" si="160"/>
        <v>0</v>
      </c>
      <c r="AJ345" s="242">
        <f t="shared" si="160"/>
        <v>0</v>
      </c>
      <c r="AK345" s="242">
        <f t="shared" si="160"/>
        <v>0</v>
      </c>
      <c r="AL345" s="242">
        <f t="shared" si="160"/>
        <v>0</v>
      </c>
      <c r="AM345" s="242">
        <f t="shared" si="160"/>
        <v>0</v>
      </c>
      <c r="AN345" s="242">
        <f t="shared" si="160"/>
        <v>0</v>
      </c>
      <c r="AO345" s="242">
        <f t="shared" si="160"/>
        <v>0</v>
      </c>
      <c r="AP345" s="242">
        <f t="shared" si="160"/>
        <v>0</v>
      </c>
    </row>
    <row r="346" spans="1:42" x14ac:dyDescent="0.2">
      <c r="A346" s="17">
        <f t="shared" si="156"/>
        <v>7</v>
      </c>
      <c r="B346" s="240">
        <f t="shared" si="153"/>
        <v>0</v>
      </c>
      <c r="C346" s="242">
        <f t="shared" ref="C346:AP346" si="161">LOOKUP(C334,$B$272:$AP$272,$B$273:$AP$273)/100*$B656</f>
        <v>0</v>
      </c>
      <c r="D346" s="242">
        <f t="shared" si="161"/>
        <v>0</v>
      </c>
      <c r="E346" s="242">
        <f t="shared" si="161"/>
        <v>0</v>
      </c>
      <c r="F346" s="242">
        <f t="shared" si="161"/>
        <v>0</v>
      </c>
      <c r="G346" s="242">
        <f t="shared" si="161"/>
        <v>0</v>
      </c>
      <c r="H346" s="242">
        <f t="shared" si="161"/>
        <v>0</v>
      </c>
      <c r="I346" s="242">
        <f t="shared" si="161"/>
        <v>0</v>
      </c>
      <c r="J346" s="242">
        <f t="shared" si="161"/>
        <v>0</v>
      </c>
      <c r="K346" s="242">
        <f t="shared" si="161"/>
        <v>0</v>
      </c>
      <c r="L346" s="242">
        <f t="shared" si="161"/>
        <v>0</v>
      </c>
      <c r="M346" s="242">
        <f t="shared" si="161"/>
        <v>0</v>
      </c>
      <c r="N346" s="242">
        <f t="shared" si="161"/>
        <v>0</v>
      </c>
      <c r="O346" s="242">
        <f t="shared" si="161"/>
        <v>0</v>
      </c>
      <c r="P346" s="242">
        <f t="shared" si="161"/>
        <v>0</v>
      </c>
      <c r="Q346" s="242">
        <f t="shared" si="161"/>
        <v>0</v>
      </c>
      <c r="R346" s="242">
        <f t="shared" si="161"/>
        <v>0</v>
      </c>
      <c r="S346" s="242">
        <f t="shared" si="161"/>
        <v>0</v>
      </c>
      <c r="T346" s="242">
        <f t="shared" si="161"/>
        <v>0</v>
      </c>
      <c r="U346" s="242">
        <f t="shared" si="161"/>
        <v>0</v>
      </c>
      <c r="V346" s="242">
        <f t="shared" si="161"/>
        <v>0</v>
      </c>
      <c r="W346" s="242">
        <f t="shared" si="161"/>
        <v>0</v>
      </c>
      <c r="X346" s="242">
        <f t="shared" si="161"/>
        <v>0</v>
      </c>
      <c r="Y346" s="242">
        <f t="shared" si="161"/>
        <v>0</v>
      </c>
      <c r="Z346" s="242">
        <f t="shared" si="161"/>
        <v>0</v>
      </c>
      <c r="AA346" s="242">
        <f t="shared" si="161"/>
        <v>0</v>
      </c>
      <c r="AB346" s="242">
        <f t="shared" si="161"/>
        <v>0</v>
      </c>
      <c r="AC346" s="242">
        <f t="shared" si="161"/>
        <v>0</v>
      </c>
      <c r="AD346" s="242">
        <f t="shared" si="161"/>
        <v>0</v>
      </c>
      <c r="AE346" s="242">
        <f t="shared" si="161"/>
        <v>0</v>
      </c>
      <c r="AF346" s="242">
        <f t="shared" si="161"/>
        <v>0</v>
      </c>
      <c r="AG346" s="242">
        <f t="shared" si="161"/>
        <v>0</v>
      </c>
      <c r="AH346" s="242">
        <f t="shared" si="161"/>
        <v>0</v>
      </c>
      <c r="AI346" s="242">
        <f t="shared" si="161"/>
        <v>0</v>
      </c>
      <c r="AJ346" s="242">
        <f t="shared" si="161"/>
        <v>0</v>
      </c>
      <c r="AK346" s="242">
        <f t="shared" si="161"/>
        <v>0</v>
      </c>
      <c r="AL346" s="242">
        <f t="shared" si="161"/>
        <v>0</v>
      </c>
      <c r="AM346" s="242">
        <f t="shared" si="161"/>
        <v>0</v>
      </c>
      <c r="AN346" s="242">
        <f t="shared" si="161"/>
        <v>0</v>
      </c>
      <c r="AO346" s="242">
        <f t="shared" si="161"/>
        <v>0</v>
      </c>
      <c r="AP346" s="242">
        <f t="shared" si="161"/>
        <v>0</v>
      </c>
    </row>
    <row r="347" spans="1:42" x14ac:dyDescent="0.2">
      <c r="A347" s="17">
        <f t="shared" si="156"/>
        <v>8</v>
      </c>
      <c r="B347" s="240">
        <f t="shared" si="153"/>
        <v>0</v>
      </c>
      <c r="C347" s="242">
        <f t="shared" ref="C347:AP347" si="162">LOOKUP(C335,$B$272:$AP$272,$B$273:$AP$273)/100*$B657</f>
        <v>0</v>
      </c>
      <c r="D347" s="242">
        <f t="shared" si="162"/>
        <v>0</v>
      </c>
      <c r="E347" s="242">
        <f t="shared" si="162"/>
        <v>0</v>
      </c>
      <c r="F347" s="242">
        <f t="shared" si="162"/>
        <v>0</v>
      </c>
      <c r="G347" s="242">
        <f t="shared" si="162"/>
        <v>0</v>
      </c>
      <c r="H347" s="242">
        <f t="shared" si="162"/>
        <v>0</v>
      </c>
      <c r="I347" s="242">
        <f t="shared" si="162"/>
        <v>0</v>
      </c>
      <c r="J347" s="242">
        <f t="shared" si="162"/>
        <v>0</v>
      </c>
      <c r="K347" s="242">
        <f t="shared" si="162"/>
        <v>0</v>
      </c>
      <c r="L347" s="242">
        <f t="shared" si="162"/>
        <v>0</v>
      </c>
      <c r="M347" s="242">
        <f t="shared" si="162"/>
        <v>0</v>
      </c>
      <c r="N347" s="242">
        <f t="shared" si="162"/>
        <v>0</v>
      </c>
      <c r="O347" s="242">
        <f t="shared" si="162"/>
        <v>0</v>
      </c>
      <c r="P347" s="242">
        <f t="shared" si="162"/>
        <v>0</v>
      </c>
      <c r="Q347" s="242">
        <f t="shared" si="162"/>
        <v>0</v>
      </c>
      <c r="R347" s="242">
        <f t="shared" si="162"/>
        <v>0</v>
      </c>
      <c r="S347" s="242">
        <f t="shared" si="162"/>
        <v>0</v>
      </c>
      <c r="T347" s="242">
        <f t="shared" si="162"/>
        <v>0</v>
      </c>
      <c r="U347" s="242">
        <f t="shared" si="162"/>
        <v>0</v>
      </c>
      <c r="V347" s="242">
        <f t="shared" si="162"/>
        <v>0</v>
      </c>
      <c r="W347" s="242">
        <f t="shared" si="162"/>
        <v>0</v>
      </c>
      <c r="X347" s="242">
        <f t="shared" si="162"/>
        <v>0</v>
      </c>
      <c r="Y347" s="242">
        <f t="shared" si="162"/>
        <v>0</v>
      </c>
      <c r="Z347" s="242">
        <f t="shared" si="162"/>
        <v>0</v>
      </c>
      <c r="AA347" s="242">
        <f t="shared" si="162"/>
        <v>0</v>
      </c>
      <c r="AB347" s="242">
        <f t="shared" si="162"/>
        <v>0</v>
      </c>
      <c r="AC347" s="242">
        <f t="shared" si="162"/>
        <v>0</v>
      </c>
      <c r="AD347" s="242">
        <f t="shared" si="162"/>
        <v>0</v>
      </c>
      <c r="AE347" s="242">
        <f t="shared" si="162"/>
        <v>0</v>
      </c>
      <c r="AF347" s="242">
        <f t="shared" si="162"/>
        <v>0</v>
      </c>
      <c r="AG347" s="242">
        <f t="shared" si="162"/>
        <v>0</v>
      </c>
      <c r="AH347" s="242">
        <f t="shared" si="162"/>
        <v>0</v>
      </c>
      <c r="AI347" s="242">
        <f t="shared" si="162"/>
        <v>0</v>
      </c>
      <c r="AJ347" s="242">
        <f t="shared" si="162"/>
        <v>0</v>
      </c>
      <c r="AK347" s="242">
        <f t="shared" si="162"/>
        <v>0</v>
      </c>
      <c r="AL347" s="242">
        <f t="shared" si="162"/>
        <v>0</v>
      </c>
      <c r="AM347" s="242">
        <f t="shared" si="162"/>
        <v>0</v>
      </c>
      <c r="AN347" s="242">
        <f t="shared" si="162"/>
        <v>0</v>
      </c>
      <c r="AO347" s="242">
        <f t="shared" si="162"/>
        <v>0</v>
      </c>
      <c r="AP347" s="242">
        <f t="shared" si="162"/>
        <v>0</v>
      </c>
    </row>
    <row r="348" spans="1:42" x14ac:dyDescent="0.2">
      <c r="A348" s="17">
        <f>A347+1</f>
        <v>9</v>
      </c>
      <c r="B348" s="240">
        <f t="shared" si="153"/>
        <v>0</v>
      </c>
      <c r="C348" s="242">
        <f t="shared" ref="C348:AP348" si="163">LOOKUP(C336,$B$272:$AP$272,$B$273:$AP$273)/100*$B658</f>
        <v>0</v>
      </c>
      <c r="D348" s="242">
        <f t="shared" si="163"/>
        <v>0</v>
      </c>
      <c r="E348" s="242">
        <f t="shared" si="163"/>
        <v>0</v>
      </c>
      <c r="F348" s="242">
        <f t="shared" si="163"/>
        <v>0</v>
      </c>
      <c r="G348" s="242">
        <f t="shared" si="163"/>
        <v>0</v>
      </c>
      <c r="H348" s="242">
        <f t="shared" si="163"/>
        <v>0</v>
      </c>
      <c r="I348" s="242">
        <f t="shared" si="163"/>
        <v>0</v>
      </c>
      <c r="J348" s="242">
        <f t="shared" si="163"/>
        <v>0</v>
      </c>
      <c r="K348" s="242">
        <f t="shared" si="163"/>
        <v>0</v>
      </c>
      <c r="L348" s="242">
        <f t="shared" si="163"/>
        <v>0</v>
      </c>
      <c r="M348" s="242">
        <f t="shared" si="163"/>
        <v>0</v>
      </c>
      <c r="N348" s="242">
        <f t="shared" si="163"/>
        <v>0</v>
      </c>
      <c r="O348" s="242">
        <f t="shared" si="163"/>
        <v>0</v>
      </c>
      <c r="P348" s="242">
        <f t="shared" si="163"/>
        <v>0</v>
      </c>
      <c r="Q348" s="242">
        <f t="shared" si="163"/>
        <v>0</v>
      </c>
      <c r="R348" s="242">
        <f t="shared" si="163"/>
        <v>0</v>
      </c>
      <c r="S348" s="242">
        <f t="shared" si="163"/>
        <v>0</v>
      </c>
      <c r="T348" s="242">
        <f t="shared" si="163"/>
        <v>0</v>
      </c>
      <c r="U348" s="242">
        <f t="shared" si="163"/>
        <v>0</v>
      </c>
      <c r="V348" s="242">
        <f t="shared" si="163"/>
        <v>0</v>
      </c>
      <c r="W348" s="242">
        <f t="shared" si="163"/>
        <v>0</v>
      </c>
      <c r="X348" s="242">
        <f t="shared" si="163"/>
        <v>0</v>
      </c>
      <c r="Y348" s="242">
        <f t="shared" si="163"/>
        <v>0</v>
      </c>
      <c r="Z348" s="242">
        <f t="shared" si="163"/>
        <v>0</v>
      </c>
      <c r="AA348" s="242">
        <f t="shared" si="163"/>
        <v>0</v>
      </c>
      <c r="AB348" s="242">
        <f t="shared" si="163"/>
        <v>0</v>
      </c>
      <c r="AC348" s="242">
        <f t="shared" si="163"/>
        <v>0</v>
      </c>
      <c r="AD348" s="242">
        <f t="shared" si="163"/>
        <v>0</v>
      </c>
      <c r="AE348" s="242">
        <f t="shared" si="163"/>
        <v>0</v>
      </c>
      <c r="AF348" s="242">
        <f t="shared" si="163"/>
        <v>0</v>
      </c>
      <c r="AG348" s="242">
        <f t="shared" si="163"/>
        <v>0</v>
      </c>
      <c r="AH348" s="242">
        <f t="shared" si="163"/>
        <v>0</v>
      </c>
      <c r="AI348" s="242">
        <f t="shared" si="163"/>
        <v>0</v>
      </c>
      <c r="AJ348" s="242">
        <f t="shared" si="163"/>
        <v>0</v>
      </c>
      <c r="AK348" s="242">
        <f t="shared" si="163"/>
        <v>0</v>
      </c>
      <c r="AL348" s="242">
        <f t="shared" si="163"/>
        <v>0</v>
      </c>
      <c r="AM348" s="242">
        <f t="shared" si="163"/>
        <v>0</v>
      </c>
      <c r="AN348" s="242">
        <f t="shared" si="163"/>
        <v>0</v>
      </c>
      <c r="AO348" s="242">
        <f t="shared" si="163"/>
        <v>0</v>
      </c>
      <c r="AP348" s="242">
        <f t="shared" si="163"/>
        <v>0</v>
      </c>
    </row>
    <row r="349" spans="1:42" x14ac:dyDescent="0.2">
      <c r="A349" s="17">
        <f t="shared" si="156"/>
        <v>10</v>
      </c>
      <c r="B349" s="240">
        <f t="shared" si="153"/>
        <v>0</v>
      </c>
      <c r="C349" s="242">
        <f t="shared" ref="C349:AP349" si="164">LOOKUP(C337,$B$272:$AP$272,$B$273:$AP$273)/100*$B659</f>
        <v>0</v>
      </c>
      <c r="D349" s="242">
        <f t="shared" si="164"/>
        <v>0</v>
      </c>
      <c r="E349" s="242">
        <f t="shared" si="164"/>
        <v>0</v>
      </c>
      <c r="F349" s="242">
        <f t="shared" si="164"/>
        <v>0</v>
      </c>
      <c r="G349" s="242">
        <f t="shared" si="164"/>
        <v>0</v>
      </c>
      <c r="H349" s="242">
        <f t="shared" si="164"/>
        <v>0</v>
      </c>
      <c r="I349" s="242">
        <f t="shared" si="164"/>
        <v>0</v>
      </c>
      <c r="J349" s="242">
        <f t="shared" si="164"/>
        <v>0</v>
      </c>
      <c r="K349" s="242">
        <f t="shared" si="164"/>
        <v>0</v>
      </c>
      <c r="L349" s="242">
        <f t="shared" si="164"/>
        <v>0</v>
      </c>
      <c r="M349" s="242">
        <f t="shared" si="164"/>
        <v>0</v>
      </c>
      <c r="N349" s="242">
        <f t="shared" si="164"/>
        <v>0</v>
      </c>
      <c r="O349" s="242">
        <f t="shared" si="164"/>
        <v>0</v>
      </c>
      <c r="P349" s="242">
        <f t="shared" si="164"/>
        <v>0</v>
      </c>
      <c r="Q349" s="242">
        <f t="shared" si="164"/>
        <v>0</v>
      </c>
      <c r="R349" s="242">
        <f t="shared" si="164"/>
        <v>0</v>
      </c>
      <c r="S349" s="242">
        <f t="shared" si="164"/>
        <v>0</v>
      </c>
      <c r="T349" s="242">
        <f t="shared" si="164"/>
        <v>0</v>
      </c>
      <c r="U349" s="242">
        <f t="shared" si="164"/>
        <v>0</v>
      </c>
      <c r="V349" s="242">
        <f t="shared" si="164"/>
        <v>0</v>
      </c>
      <c r="W349" s="242">
        <f t="shared" si="164"/>
        <v>0</v>
      </c>
      <c r="X349" s="242">
        <f t="shared" si="164"/>
        <v>0</v>
      </c>
      <c r="Y349" s="242">
        <f t="shared" si="164"/>
        <v>0</v>
      </c>
      <c r="Z349" s="242">
        <f t="shared" si="164"/>
        <v>0</v>
      </c>
      <c r="AA349" s="242">
        <f t="shared" si="164"/>
        <v>0</v>
      </c>
      <c r="AB349" s="242">
        <f t="shared" si="164"/>
        <v>0</v>
      </c>
      <c r="AC349" s="242">
        <f t="shared" si="164"/>
        <v>0</v>
      </c>
      <c r="AD349" s="242">
        <f t="shared" si="164"/>
        <v>0</v>
      </c>
      <c r="AE349" s="242">
        <f t="shared" si="164"/>
        <v>0</v>
      </c>
      <c r="AF349" s="242">
        <f t="shared" si="164"/>
        <v>0</v>
      </c>
      <c r="AG349" s="242">
        <f t="shared" si="164"/>
        <v>0</v>
      </c>
      <c r="AH349" s="242">
        <f t="shared" si="164"/>
        <v>0</v>
      </c>
      <c r="AI349" s="242">
        <f t="shared" si="164"/>
        <v>0</v>
      </c>
      <c r="AJ349" s="242">
        <f t="shared" si="164"/>
        <v>0</v>
      </c>
      <c r="AK349" s="242">
        <f t="shared" si="164"/>
        <v>0</v>
      </c>
      <c r="AL349" s="242">
        <f t="shared" si="164"/>
        <v>0</v>
      </c>
      <c r="AM349" s="242">
        <f t="shared" si="164"/>
        <v>0</v>
      </c>
      <c r="AN349" s="242">
        <f t="shared" si="164"/>
        <v>0</v>
      </c>
      <c r="AO349" s="242">
        <f t="shared" si="164"/>
        <v>0</v>
      </c>
      <c r="AP349" s="242">
        <f t="shared" si="164"/>
        <v>0</v>
      </c>
    </row>
    <row r="350" spans="1:42" s="17" customFormat="1" ht="12" customHeight="1" x14ac:dyDescent="0.2">
      <c r="A350" s="40" t="s">
        <v>14</v>
      </c>
      <c r="B350" s="20"/>
      <c r="C350" s="221">
        <f>SUM(C340:C349)</f>
        <v>0</v>
      </c>
      <c r="D350" s="221">
        <f t="shared" ref="D350:AP350" si="165">SUM(D340:D349)</f>
        <v>0</v>
      </c>
      <c r="E350" s="221">
        <f t="shared" si="165"/>
        <v>0</v>
      </c>
      <c r="F350" s="221">
        <f t="shared" si="165"/>
        <v>0</v>
      </c>
      <c r="G350" s="221">
        <f t="shared" si="165"/>
        <v>0</v>
      </c>
      <c r="H350" s="221">
        <f t="shared" si="165"/>
        <v>0</v>
      </c>
      <c r="I350" s="221">
        <f t="shared" si="165"/>
        <v>0</v>
      </c>
      <c r="J350" s="221">
        <f t="shared" si="165"/>
        <v>0</v>
      </c>
      <c r="K350" s="221">
        <f t="shared" si="165"/>
        <v>0</v>
      </c>
      <c r="L350" s="221">
        <f t="shared" si="165"/>
        <v>0</v>
      </c>
      <c r="M350" s="221">
        <f t="shared" si="165"/>
        <v>0</v>
      </c>
      <c r="N350" s="221">
        <f t="shared" si="165"/>
        <v>0</v>
      </c>
      <c r="O350" s="221">
        <f t="shared" si="165"/>
        <v>0</v>
      </c>
      <c r="P350" s="221">
        <f t="shared" si="165"/>
        <v>0</v>
      </c>
      <c r="Q350" s="221">
        <f t="shared" si="165"/>
        <v>0</v>
      </c>
      <c r="R350" s="221">
        <f t="shared" si="165"/>
        <v>0</v>
      </c>
      <c r="S350" s="221">
        <f t="shared" si="165"/>
        <v>0</v>
      </c>
      <c r="T350" s="221">
        <f t="shared" si="165"/>
        <v>0</v>
      </c>
      <c r="U350" s="221">
        <f t="shared" si="165"/>
        <v>0</v>
      </c>
      <c r="V350" s="221">
        <f t="shared" si="165"/>
        <v>0</v>
      </c>
      <c r="W350" s="221">
        <f t="shared" si="165"/>
        <v>0</v>
      </c>
      <c r="X350" s="221">
        <f t="shared" si="165"/>
        <v>0</v>
      </c>
      <c r="Y350" s="221">
        <f t="shared" si="165"/>
        <v>0</v>
      </c>
      <c r="Z350" s="221">
        <f t="shared" si="165"/>
        <v>0</v>
      </c>
      <c r="AA350" s="221">
        <f t="shared" si="165"/>
        <v>0</v>
      </c>
      <c r="AB350" s="221">
        <f t="shared" si="165"/>
        <v>0</v>
      </c>
      <c r="AC350" s="221">
        <f t="shared" si="165"/>
        <v>0</v>
      </c>
      <c r="AD350" s="221">
        <f t="shared" si="165"/>
        <v>0</v>
      </c>
      <c r="AE350" s="221">
        <f t="shared" si="165"/>
        <v>0</v>
      </c>
      <c r="AF350" s="221">
        <f t="shared" si="165"/>
        <v>0</v>
      </c>
      <c r="AG350" s="221">
        <f t="shared" si="165"/>
        <v>0</v>
      </c>
      <c r="AH350" s="221">
        <f t="shared" si="165"/>
        <v>0</v>
      </c>
      <c r="AI350" s="221">
        <f t="shared" si="165"/>
        <v>0</v>
      </c>
      <c r="AJ350" s="221">
        <f t="shared" si="165"/>
        <v>0</v>
      </c>
      <c r="AK350" s="221">
        <f t="shared" si="165"/>
        <v>0</v>
      </c>
      <c r="AL350" s="221">
        <f t="shared" si="165"/>
        <v>0</v>
      </c>
      <c r="AM350" s="221">
        <f t="shared" si="165"/>
        <v>0</v>
      </c>
      <c r="AN350" s="221">
        <f t="shared" si="165"/>
        <v>0</v>
      </c>
      <c r="AO350" s="221">
        <f t="shared" si="165"/>
        <v>0</v>
      </c>
      <c r="AP350" s="221">
        <f t="shared" si="165"/>
        <v>0</v>
      </c>
    </row>
    <row r="351" spans="1:42" x14ac:dyDescent="0.2">
      <c r="A351" s="33"/>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row>
    <row r="352" spans="1:42" x14ac:dyDescent="0.2">
      <c r="A352" s="30" t="s">
        <v>134</v>
      </c>
    </row>
    <row r="353" spans="1:17" x14ac:dyDescent="0.2">
      <c r="A353" s="17" t="s">
        <v>27</v>
      </c>
      <c r="G353" s="364" t="s">
        <v>75</v>
      </c>
      <c r="H353" s="365"/>
      <c r="I353" s="365"/>
      <c r="J353" s="366"/>
      <c r="K353" s="367" t="s">
        <v>76</v>
      </c>
      <c r="L353" s="368"/>
    </row>
    <row r="354" spans="1:17" ht="51" x14ac:dyDescent="0.2">
      <c r="A354" s="17"/>
      <c r="B354" s="19" t="s">
        <v>65</v>
      </c>
      <c r="C354" s="19" t="s">
        <v>61</v>
      </c>
      <c r="D354" s="19" t="s">
        <v>63</v>
      </c>
      <c r="E354" s="35" t="s">
        <v>64</v>
      </c>
      <c r="F354" s="19" t="s">
        <v>66</v>
      </c>
      <c r="G354" s="19" t="s">
        <v>70</v>
      </c>
      <c r="H354" s="19" t="s">
        <v>72</v>
      </c>
      <c r="I354" s="68" t="s">
        <v>71</v>
      </c>
      <c r="J354" s="19" t="s">
        <v>73</v>
      </c>
      <c r="K354" s="41" t="s">
        <v>3</v>
      </c>
      <c r="L354" s="189" t="s">
        <v>73</v>
      </c>
      <c r="M354" s="36" t="s">
        <v>77</v>
      </c>
      <c r="N354" s="36" t="s">
        <v>78</v>
      </c>
      <c r="O354" s="19" t="s">
        <v>67</v>
      </c>
      <c r="P354" s="188" t="s">
        <v>115</v>
      </c>
      <c r="Q354" s="19" t="s">
        <v>116</v>
      </c>
    </row>
    <row r="355" spans="1:17" s="17" customFormat="1" x14ac:dyDescent="0.2">
      <c r="A355" s="42" t="str">
        <f t="shared" ref="A355:A360" si="166">A222</f>
        <v>5-yr MACRS</v>
      </c>
      <c r="B355" s="293">
        <f>IF(Inputs!$C$138=0,0,depr_alloc_macrs_5_percent*100/Inputs!$C$138)</f>
        <v>0</v>
      </c>
      <c r="C355" s="168">
        <f>-$B$80*depr_alloc_macrs_5_percent/100</f>
        <v>0</v>
      </c>
      <c r="D355" s="168">
        <f>$B355/100*D$361</f>
        <v>0</v>
      </c>
      <c r="E355" s="168">
        <f>$B355/100*E$361</f>
        <v>0</v>
      </c>
      <c r="F355" s="170">
        <f>C355-D355-E355</f>
        <v>0</v>
      </c>
      <c r="G355" s="171">
        <f>IF(Inputs!F131="Yes",F355,0)</f>
        <v>0</v>
      </c>
      <c r="H355" s="181">
        <f t="shared" ref="H355:H360" si="167">IF($G$361=0,0,G355/$G$361)*100</f>
        <v>0</v>
      </c>
      <c r="I355" s="174">
        <f t="shared" ref="I355:I360" si="168">$I$361*H355/100</f>
        <v>0</v>
      </c>
      <c r="J355" s="175">
        <f>I355*0.5</f>
        <v>0</v>
      </c>
      <c r="K355" s="170">
        <f t="shared" ref="K355:K360" si="169">H355/100*$K$361</f>
        <v>0</v>
      </c>
      <c r="L355" s="170">
        <f>K355*0.5</f>
        <v>0</v>
      </c>
      <c r="M355" s="168">
        <f>IF(itc_sta_amount_deprbas_fed="Yes",L222,0)+IF(itc_sta_percent_deprbas_fed="Yes",J222,0)</f>
        <v>0</v>
      </c>
      <c r="N355" s="168">
        <f t="shared" ref="N355:N360" si="170">IF(itc_fed_amount_deprbas_fed="Yes",L355,0)+IF(itc_fed_percent_deprbas_fed="Yes",J355,0)</f>
        <v>0</v>
      </c>
      <c r="O355" s="176">
        <f t="shared" ref="O355:O360" si="171">F355-M355-N355</f>
        <v>0</v>
      </c>
      <c r="P355" s="168">
        <f>IF(depr_bonus_fed_macrs_5="Yes",O355*depr_bonus_fed/100,0)</f>
        <v>0</v>
      </c>
      <c r="Q355" s="170">
        <f>O355-P355</f>
        <v>0</v>
      </c>
    </row>
    <row r="356" spans="1:17" s="17" customFormat="1" x14ac:dyDescent="0.2">
      <c r="A356" s="42" t="str">
        <f t="shared" si="166"/>
        <v>15-yr MACRS</v>
      </c>
      <c r="B356" s="293">
        <f>IF(Inputs!$C$138=0,0,depr_alloc_macrs_15_percent*100/Inputs!$C$138)</f>
        <v>0</v>
      </c>
      <c r="C356" s="168">
        <f>-$B$80*depr_alloc_macrs_15_percent/100</f>
        <v>0</v>
      </c>
      <c r="D356" s="168">
        <f t="shared" ref="D356:E360" si="172">$B356/100*D$361</f>
        <v>0</v>
      </c>
      <c r="E356" s="168">
        <f t="shared" si="172"/>
        <v>0</v>
      </c>
      <c r="F356" s="170">
        <f t="shared" ref="F356:F360" si="173">C356-D356-E356</f>
        <v>0</v>
      </c>
      <c r="G356" s="172">
        <f>IF(Inputs!F132="Yes",F356,0)</f>
        <v>0</v>
      </c>
      <c r="H356" s="182">
        <f t="shared" si="167"/>
        <v>0</v>
      </c>
      <c r="I356" s="168">
        <f t="shared" si="168"/>
        <v>0</v>
      </c>
      <c r="J356" s="177">
        <f t="shared" ref="J356:J360" si="174">I356*0.5</f>
        <v>0</v>
      </c>
      <c r="K356" s="170">
        <f t="shared" si="169"/>
        <v>0</v>
      </c>
      <c r="L356" s="170">
        <f t="shared" ref="L356:L360" si="175">K356*0.5</f>
        <v>0</v>
      </c>
      <c r="M356" s="168">
        <f t="shared" ref="M356:M360" si="176">IF(itc_sta_amount_deprbas_fed="Yes",L223,0)+IF(itc_sta_percent_deprbas_fed="Yes",J223,0)</f>
        <v>0</v>
      </c>
      <c r="N356" s="168">
        <f t="shared" si="170"/>
        <v>0</v>
      </c>
      <c r="O356" s="170">
        <f t="shared" si="171"/>
        <v>0</v>
      </c>
      <c r="P356" s="168">
        <f>IF(Inputs!D132="Yes",O356*depr_bonus_fed/100,0)</f>
        <v>0</v>
      </c>
      <c r="Q356" s="170">
        <f t="shared" ref="Q356:Q360" si="177">O356-P356</f>
        <v>0</v>
      </c>
    </row>
    <row r="357" spans="1:17" s="17" customFormat="1" x14ac:dyDescent="0.2">
      <c r="A357" s="42" t="str">
        <f t="shared" si="166"/>
        <v>5-yr SL</v>
      </c>
      <c r="B357" s="293">
        <f>IF(Inputs!$C$138=0,0,depr_alloc_sl_5_percent*100/Inputs!$C$138)</f>
        <v>0</v>
      </c>
      <c r="C357" s="168">
        <f>-$B$80*depr_alloc_sl_5_percent/100</f>
        <v>0</v>
      </c>
      <c r="D357" s="168">
        <f t="shared" si="172"/>
        <v>0</v>
      </c>
      <c r="E357" s="168">
        <f t="shared" si="172"/>
        <v>0</v>
      </c>
      <c r="F357" s="170">
        <f t="shared" si="173"/>
        <v>0</v>
      </c>
      <c r="G357" s="172">
        <f>IF(Inputs!F133="Yes",F357,0)</f>
        <v>0</v>
      </c>
      <c r="H357" s="182">
        <f t="shared" si="167"/>
        <v>0</v>
      </c>
      <c r="I357" s="168">
        <f t="shared" si="168"/>
        <v>0</v>
      </c>
      <c r="J357" s="177">
        <f t="shared" si="174"/>
        <v>0</v>
      </c>
      <c r="K357" s="170">
        <f t="shared" si="169"/>
        <v>0</v>
      </c>
      <c r="L357" s="170">
        <f t="shared" si="175"/>
        <v>0</v>
      </c>
      <c r="M357" s="168">
        <f t="shared" si="176"/>
        <v>0</v>
      </c>
      <c r="N357" s="168">
        <f t="shared" si="170"/>
        <v>0</v>
      </c>
      <c r="O357" s="170">
        <f t="shared" si="171"/>
        <v>0</v>
      </c>
      <c r="P357" s="168">
        <f>IF(Inputs!D133="Yes",O357*depr_bonus_fed/100,0)</f>
        <v>0</v>
      </c>
      <c r="Q357" s="170">
        <f t="shared" si="177"/>
        <v>0</v>
      </c>
    </row>
    <row r="358" spans="1:17" s="17" customFormat="1" x14ac:dyDescent="0.2">
      <c r="A358" s="42" t="str">
        <f t="shared" si="166"/>
        <v>15-yr SL</v>
      </c>
      <c r="B358" s="293">
        <f>IF(Inputs!$C$138=0,0,depr_alloc_sl_15_percent*100/Inputs!$C$138)</f>
        <v>0</v>
      </c>
      <c r="C358" s="168">
        <f>-$B$80*depr_alloc_sl_15_percent/100</f>
        <v>0</v>
      </c>
      <c r="D358" s="168">
        <f t="shared" si="172"/>
        <v>0</v>
      </c>
      <c r="E358" s="168">
        <f t="shared" si="172"/>
        <v>0</v>
      </c>
      <c r="F358" s="170">
        <f t="shared" si="173"/>
        <v>0</v>
      </c>
      <c r="G358" s="172">
        <f>IF(Inputs!F134="Yes",F358,0)</f>
        <v>0</v>
      </c>
      <c r="H358" s="182">
        <f t="shared" si="167"/>
        <v>0</v>
      </c>
      <c r="I358" s="168">
        <f t="shared" si="168"/>
        <v>0</v>
      </c>
      <c r="J358" s="177">
        <f t="shared" si="174"/>
        <v>0</v>
      </c>
      <c r="K358" s="170">
        <f t="shared" si="169"/>
        <v>0</v>
      </c>
      <c r="L358" s="170">
        <f t="shared" si="175"/>
        <v>0</v>
      </c>
      <c r="M358" s="168">
        <f t="shared" si="176"/>
        <v>0</v>
      </c>
      <c r="N358" s="168">
        <f t="shared" si="170"/>
        <v>0</v>
      </c>
      <c r="O358" s="170">
        <f t="shared" si="171"/>
        <v>0</v>
      </c>
      <c r="P358" s="168">
        <f>IF(Inputs!D134="Yes",O358*depr_bonus_fed/100,0)</f>
        <v>0</v>
      </c>
      <c r="Q358" s="170">
        <f t="shared" si="177"/>
        <v>0</v>
      </c>
    </row>
    <row r="359" spans="1:17" s="17" customFormat="1" x14ac:dyDescent="0.2">
      <c r="A359" s="42" t="str">
        <f t="shared" si="166"/>
        <v>20-yr SL</v>
      </c>
      <c r="B359" s="293">
        <f>IF(Inputs!$C$138=0,0,depr_alloc_sl_20_percent*100/Inputs!$C$138)</f>
        <v>0</v>
      </c>
      <c r="C359" s="168">
        <f>-$B$80*depr_alloc_sl_20_percent/100</f>
        <v>0</v>
      </c>
      <c r="D359" s="168">
        <f t="shared" si="172"/>
        <v>0</v>
      </c>
      <c r="E359" s="168">
        <f t="shared" si="172"/>
        <v>0</v>
      </c>
      <c r="F359" s="170">
        <f t="shared" si="173"/>
        <v>0</v>
      </c>
      <c r="G359" s="172">
        <f>IF(Inputs!F135="Yes",F359,0)</f>
        <v>0</v>
      </c>
      <c r="H359" s="182">
        <f t="shared" si="167"/>
        <v>0</v>
      </c>
      <c r="I359" s="168">
        <f t="shared" si="168"/>
        <v>0</v>
      </c>
      <c r="J359" s="177">
        <f t="shared" si="174"/>
        <v>0</v>
      </c>
      <c r="K359" s="170">
        <f t="shared" si="169"/>
        <v>0</v>
      </c>
      <c r="L359" s="170">
        <f t="shared" si="175"/>
        <v>0</v>
      </c>
      <c r="M359" s="168">
        <f t="shared" si="176"/>
        <v>0</v>
      </c>
      <c r="N359" s="168">
        <f t="shared" si="170"/>
        <v>0</v>
      </c>
      <c r="O359" s="170">
        <f t="shared" si="171"/>
        <v>0</v>
      </c>
      <c r="P359" s="168">
        <f>IF(Inputs!D135="Yes",O359*depr_bonus_fed/100,0)</f>
        <v>0</v>
      </c>
      <c r="Q359" s="170">
        <f t="shared" si="177"/>
        <v>0</v>
      </c>
    </row>
    <row r="360" spans="1:17" s="17" customFormat="1" x14ac:dyDescent="0.2">
      <c r="A360" s="42" t="str">
        <f t="shared" si="166"/>
        <v>39-yr SL</v>
      </c>
      <c r="B360" s="294">
        <f>IF(Inputs!$C$138=0,0,depr_alloc_sl_39_percent*100/Inputs!$C$138)</f>
        <v>0</v>
      </c>
      <c r="C360" s="169">
        <f>-$B$80*depr_alloc_sl_39_percent/100</f>
        <v>0</v>
      </c>
      <c r="D360" s="168">
        <f t="shared" si="172"/>
        <v>0</v>
      </c>
      <c r="E360" s="168">
        <f t="shared" si="172"/>
        <v>0</v>
      </c>
      <c r="F360" s="173">
        <f t="shared" si="173"/>
        <v>0</v>
      </c>
      <c r="G360" s="172">
        <f>IF(Inputs!F136="Yes",F360,0)</f>
        <v>0</v>
      </c>
      <c r="H360" s="182">
        <f t="shared" si="167"/>
        <v>0</v>
      </c>
      <c r="I360" s="168">
        <f t="shared" si="168"/>
        <v>0</v>
      </c>
      <c r="J360" s="177">
        <f t="shared" si="174"/>
        <v>0</v>
      </c>
      <c r="K360" s="170">
        <f t="shared" si="169"/>
        <v>0</v>
      </c>
      <c r="L360" s="170">
        <f t="shared" si="175"/>
        <v>0</v>
      </c>
      <c r="M360" s="183">
        <f t="shared" si="176"/>
        <v>0</v>
      </c>
      <c r="N360" s="169">
        <f t="shared" si="170"/>
        <v>0</v>
      </c>
      <c r="O360" s="173">
        <f t="shared" si="171"/>
        <v>0</v>
      </c>
      <c r="P360" s="169">
        <f>IF(Inputs!D136="Yes",O360*depr_bonus_fed/100,0)</f>
        <v>0</v>
      </c>
      <c r="Q360" s="173">
        <f t="shared" si="177"/>
        <v>0</v>
      </c>
    </row>
    <row r="361" spans="1:17" s="17" customFormat="1" x14ac:dyDescent="0.2">
      <c r="B361" s="294">
        <f>SUM(B355:B360)</f>
        <v>0</v>
      </c>
      <c r="C361" s="169">
        <f>SUM(C355:C360)</f>
        <v>0</v>
      </c>
      <c r="D361" s="186">
        <f>B370+B376</f>
        <v>0</v>
      </c>
      <c r="E361" s="187">
        <f>B382</f>
        <v>0</v>
      </c>
      <c r="F361" s="183">
        <f>SUM(F355:F360)</f>
        <v>0</v>
      </c>
      <c r="G361" s="184">
        <f>SUM(G355:G360)</f>
        <v>0</v>
      </c>
      <c r="H361" s="185">
        <f>SUM(H355:H360)</f>
        <v>0</v>
      </c>
      <c r="I361" s="186">
        <f>MIN(itc_fed_percent_maxvalue,itc_fed_percent/100*G361)</f>
        <v>0</v>
      </c>
      <c r="J361" s="186">
        <f>SUM(J355:J360)</f>
        <v>0</v>
      </c>
      <c r="K361" s="184">
        <f>itc_fed_amount</f>
        <v>0</v>
      </c>
      <c r="L361" s="187">
        <f t="shared" ref="L361:Q361" si="178">SUM(L355:L360)</f>
        <v>0</v>
      </c>
      <c r="M361" s="169">
        <f t="shared" si="178"/>
        <v>0</v>
      </c>
      <c r="N361" s="169">
        <f t="shared" si="178"/>
        <v>0</v>
      </c>
      <c r="O361" s="173">
        <f t="shared" si="178"/>
        <v>0</v>
      </c>
      <c r="P361" s="173">
        <f t="shared" si="178"/>
        <v>0</v>
      </c>
      <c r="Q361" s="173">
        <f t="shared" si="178"/>
        <v>0</v>
      </c>
    </row>
    <row r="362" spans="1:17" s="127" customFormat="1" x14ac:dyDescent="0.2">
      <c r="A362" s="17"/>
      <c r="B362" s="4"/>
    </row>
    <row r="363" spans="1:17" s="127" customFormat="1" x14ac:dyDescent="0.2">
      <c r="A363" s="17" t="s">
        <v>74</v>
      </c>
      <c r="B363" s="4"/>
    </row>
    <row r="364" spans="1:17" s="127" customFormat="1" x14ac:dyDescent="0.2">
      <c r="A364" s="325" t="str">
        <f>A231</f>
        <v>Investment Based Incentive (IBI)</v>
      </c>
      <c r="B364" s="4"/>
    </row>
    <row r="365" spans="1:17" s="127" customFormat="1" x14ac:dyDescent="0.2">
      <c r="A365" s="42" t="str">
        <f>A232</f>
        <v>As fixed amount</v>
      </c>
      <c r="B365" s="4"/>
    </row>
    <row r="366" spans="1:17" s="127" customFormat="1" x14ac:dyDescent="0.2">
      <c r="A366" s="326" t="s">
        <v>4</v>
      </c>
      <c r="B366" s="224">
        <f>IF(ibi_fed_amount_deprbas_fed="Yes",ibi_fed_amount,0)</f>
        <v>0</v>
      </c>
    </row>
    <row r="367" spans="1:17" s="127" customFormat="1" x14ac:dyDescent="0.2">
      <c r="A367" s="326" t="s">
        <v>5</v>
      </c>
      <c r="B367" s="224">
        <f>IF(ibi_sta_amount_deprbas_fed="Yes",ibi_sta_amount,0)</f>
        <v>0</v>
      </c>
    </row>
    <row r="368" spans="1:17" s="127" customFormat="1" x14ac:dyDescent="0.2">
      <c r="A368" s="326" t="s">
        <v>225</v>
      </c>
      <c r="B368" s="224">
        <f>IF(ibi_uti_amount_deprbas_fed="Yes",ibi_uti_amount,0)</f>
        <v>0</v>
      </c>
    </row>
    <row r="369" spans="1:2" s="127" customFormat="1" x14ac:dyDescent="0.2">
      <c r="A369" s="326" t="s">
        <v>226</v>
      </c>
      <c r="B369" s="225">
        <f>IF(ibi_oth_amount_deprbas_fed="Yes",ibi_oth_amount,0)</f>
        <v>0</v>
      </c>
    </row>
    <row r="370" spans="1:2" s="127" customFormat="1" x14ac:dyDescent="0.2">
      <c r="A370" s="326" t="str">
        <f>A237</f>
        <v>Total</v>
      </c>
      <c r="B370" s="224">
        <f>SUM(B366:B369)</f>
        <v>0</v>
      </c>
    </row>
    <row r="371" spans="1:2" s="127" customFormat="1" x14ac:dyDescent="0.2">
      <c r="A371" s="42" t="str">
        <f>A238</f>
        <v>As percentage</v>
      </c>
      <c r="B371" s="4"/>
    </row>
    <row r="372" spans="1:2" s="127" customFormat="1" x14ac:dyDescent="0.2">
      <c r="A372" s="326" t="s">
        <v>4</v>
      </c>
      <c r="B372" s="224">
        <f>IF(ibi_fed_percent_deprbas_fed="Yes",C508,0)</f>
        <v>0</v>
      </c>
    </row>
    <row r="373" spans="1:2" s="127" customFormat="1" x14ac:dyDescent="0.2">
      <c r="A373" s="326" t="s">
        <v>5</v>
      </c>
      <c r="B373" s="224">
        <f>IF(ibi_sta_percent_deprbas_fed="Yes",C509,0)</f>
        <v>0</v>
      </c>
    </row>
    <row r="374" spans="1:2" s="127" customFormat="1" x14ac:dyDescent="0.2">
      <c r="A374" s="326" t="s">
        <v>225</v>
      </c>
      <c r="B374" s="224">
        <f>IF(ibi_uti_percent_deprbas_fed="Yes",C510,0)</f>
        <v>0</v>
      </c>
    </row>
    <row r="375" spans="1:2" s="127" customFormat="1" x14ac:dyDescent="0.2">
      <c r="A375" s="326" t="s">
        <v>226</v>
      </c>
      <c r="B375" s="225">
        <f>IF(ibi_oth_percent_deprbas_fed="Yes",C511,0)</f>
        <v>0</v>
      </c>
    </row>
    <row r="376" spans="1:2" s="127" customFormat="1" x14ac:dyDescent="0.2">
      <c r="A376" s="326" t="str">
        <f>A243</f>
        <v>Total</v>
      </c>
      <c r="B376" s="224">
        <f>SUM(B372:B375)</f>
        <v>0</v>
      </c>
    </row>
    <row r="377" spans="1:2" s="127" customFormat="1" x14ac:dyDescent="0.2">
      <c r="A377" s="325" t="str">
        <f>A244</f>
        <v>Capacity Based Incentive (CBI)</v>
      </c>
      <c r="B377" s="4"/>
    </row>
    <row r="378" spans="1:2" s="127" customFormat="1" x14ac:dyDescent="0.2">
      <c r="A378" s="42" t="s">
        <v>4</v>
      </c>
      <c r="B378" s="224">
        <f>IF(cbi_fed_deprbas_fed="Yes",C515,0)</f>
        <v>0</v>
      </c>
    </row>
    <row r="379" spans="1:2" s="127" customFormat="1" x14ac:dyDescent="0.2">
      <c r="A379" s="42" t="s">
        <v>5</v>
      </c>
      <c r="B379" s="224">
        <f>IF(cbi_sta_deprbas_fed="Yes",C516,0)</f>
        <v>0</v>
      </c>
    </row>
    <row r="380" spans="1:2" s="127" customFormat="1" x14ac:dyDescent="0.2">
      <c r="A380" s="42" t="s">
        <v>225</v>
      </c>
      <c r="B380" s="224">
        <f>IF(cbi_uti_deprbas_fed="Yes",C517,0)</f>
        <v>0</v>
      </c>
    </row>
    <row r="381" spans="1:2" s="127" customFormat="1" x14ac:dyDescent="0.2">
      <c r="A381" s="42" t="s">
        <v>226</v>
      </c>
      <c r="B381" s="225">
        <f>IF(cbi_oth_deprbas_fed="Yes",C518,0)</f>
        <v>0</v>
      </c>
    </row>
    <row r="382" spans="1:2" s="127" customFormat="1" x14ac:dyDescent="0.2">
      <c r="A382" s="42" t="str">
        <f>A249</f>
        <v>Total</v>
      </c>
      <c r="B382" s="225">
        <f>SUM(B378:B381)</f>
        <v>0</v>
      </c>
    </row>
    <row r="383" spans="1:2" s="127" customFormat="1" x14ac:dyDescent="0.2">
      <c r="A383" s="325" t="str">
        <f>A250</f>
        <v>Total Basis Reduction</v>
      </c>
      <c r="B383" s="224">
        <f>B370+B376+B382</f>
        <v>0</v>
      </c>
    </row>
    <row r="384" spans="1:2" s="127" customFormat="1" x14ac:dyDescent="0.2">
      <c r="A384" s="17"/>
      <c r="B384" s="4"/>
    </row>
    <row r="385" spans="1:42" s="127" customFormat="1" x14ac:dyDescent="0.2">
      <c r="A385" s="17" t="s">
        <v>110</v>
      </c>
      <c r="B385" s="4"/>
    </row>
    <row r="386" spans="1:42" s="127" customFormat="1" x14ac:dyDescent="0.2">
      <c r="A386" s="42" t="s">
        <v>68</v>
      </c>
      <c r="B386" s="4"/>
    </row>
    <row r="387" spans="1:42" x14ac:dyDescent="0.2">
      <c r="A387" s="34" t="str">
        <f t="shared" ref="A387:A392" si="179">A355</f>
        <v>5-yr MACRS</v>
      </c>
      <c r="B387" s="230">
        <f t="array" ref="B387">SUM(IF(ISNUMBER(C387:AP387),C387:AP387))</f>
        <v>0</v>
      </c>
      <c r="C387" s="231" t="e">
        <f>LOOKUP(C$2,'Depreciation Schedules'!$A$3:$A$42,'Depreciation Schedules'!$B$3:$B$42)</f>
        <v>#N/A</v>
      </c>
      <c r="D387" s="231" t="e">
        <f>LOOKUP(D$2,'Depreciation Schedules'!$A$3:$A$42,'Depreciation Schedules'!$B$3:$B$42)</f>
        <v>#N/A</v>
      </c>
      <c r="E387" s="231" t="e">
        <f>LOOKUP(E$2,'Depreciation Schedules'!$A$3:$A$42,'Depreciation Schedules'!$B$3:$B$42)</f>
        <v>#N/A</v>
      </c>
      <c r="F387" s="231" t="e">
        <f>LOOKUP(F$2,'Depreciation Schedules'!$A$3:$A$42,'Depreciation Schedules'!$B$3:$B$42)</f>
        <v>#N/A</v>
      </c>
      <c r="G387" s="231" t="e">
        <f>LOOKUP(G$2,'Depreciation Schedules'!$A$3:$A$42,'Depreciation Schedules'!$B$3:$B$42)</f>
        <v>#N/A</v>
      </c>
      <c r="H387" s="231" t="e">
        <f>LOOKUP(H$2,'Depreciation Schedules'!$A$3:$A$42,'Depreciation Schedules'!$B$3:$B$42)</f>
        <v>#N/A</v>
      </c>
      <c r="I387" s="231" t="e">
        <f>LOOKUP(I$2,'Depreciation Schedules'!$A$3:$A$42,'Depreciation Schedules'!$B$3:$B$42)</f>
        <v>#N/A</v>
      </c>
      <c r="J387" s="231" t="e">
        <f>LOOKUP(J$2,'Depreciation Schedules'!$A$3:$A$42,'Depreciation Schedules'!$B$3:$B$42)</f>
        <v>#N/A</v>
      </c>
      <c r="K387" s="231" t="e">
        <f>LOOKUP(K$2,'Depreciation Schedules'!$A$3:$A$42,'Depreciation Schedules'!$B$3:$B$42)</f>
        <v>#N/A</v>
      </c>
      <c r="L387" s="231" t="e">
        <f>LOOKUP(L$2,'Depreciation Schedules'!$A$3:$A$42,'Depreciation Schedules'!$B$3:$B$42)</f>
        <v>#N/A</v>
      </c>
      <c r="M387" s="231" t="e">
        <f>LOOKUP(M$2,'Depreciation Schedules'!$A$3:$A$42,'Depreciation Schedules'!$B$3:$B$42)</f>
        <v>#N/A</v>
      </c>
      <c r="N387" s="231" t="e">
        <f>LOOKUP(N$2,'Depreciation Schedules'!$A$3:$A$42,'Depreciation Schedules'!$B$3:$B$42)</f>
        <v>#N/A</v>
      </c>
      <c r="O387" s="231" t="e">
        <f>LOOKUP(O$2,'Depreciation Schedules'!$A$3:$A$42,'Depreciation Schedules'!$B$3:$B$42)</f>
        <v>#N/A</v>
      </c>
      <c r="P387" s="231" t="e">
        <f>LOOKUP(P$2,'Depreciation Schedules'!$A$3:$A$42,'Depreciation Schedules'!$B$3:$B$42)</f>
        <v>#N/A</v>
      </c>
      <c r="Q387" s="231" t="e">
        <f>LOOKUP(Q$2,'Depreciation Schedules'!$A$3:$A$42,'Depreciation Schedules'!$B$3:$B$42)</f>
        <v>#N/A</v>
      </c>
      <c r="R387" s="231" t="e">
        <f>LOOKUP(R$2,'Depreciation Schedules'!$A$3:$A$42,'Depreciation Schedules'!$B$3:$B$42)</f>
        <v>#N/A</v>
      </c>
      <c r="S387" s="231" t="e">
        <f>LOOKUP(S$2,'Depreciation Schedules'!$A$3:$A$42,'Depreciation Schedules'!$B$3:$B$42)</f>
        <v>#N/A</v>
      </c>
      <c r="T387" s="231" t="e">
        <f>LOOKUP(T$2,'Depreciation Schedules'!$A$3:$A$42,'Depreciation Schedules'!$B$3:$B$42)</f>
        <v>#N/A</v>
      </c>
      <c r="U387" s="231" t="e">
        <f>LOOKUP(U$2,'Depreciation Schedules'!$A$3:$A$42,'Depreciation Schedules'!$B$3:$B$42)</f>
        <v>#N/A</v>
      </c>
      <c r="V387" s="231" t="e">
        <f>LOOKUP(V$2,'Depreciation Schedules'!$A$3:$A$42,'Depreciation Schedules'!$B$3:$B$42)</f>
        <v>#N/A</v>
      </c>
      <c r="W387" s="231" t="e">
        <f>LOOKUP(W$2,'Depreciation Schedules'!$A$3:$A$42,'Depreciation Schedules'!$B$3:$B$42)</f>
        <v>#N/A</v>
      </c>
      <c r="X387" s="231" t="e">
        <f>LOOKUP(X$2,'Depreciation Schedules'!$A$3:$A$42,'Depreciation Schedules'!$B$3:$B$42)</f>
        <v>#N/A</v>
      </c>
      <c r="Y387" s="231" t="e">
        <f>LOOKUP(Y$2,'Depreciation Schedules'!$A$3:$A$42,'Depreciation Schedules'!$B$3:$B$42)</f>
        <v>#N/A</v>
      </c>
      <c r="Z387" s="231" t="e">
        <f>LOOKUP(Z$2,'Depreciation Schedules'!$A$3:$A$42,'Depreciation Schedules'!$B$3:$B$42)</f>
        <v>#N/A</v>
      </c>
      <c r="AA387" s="231" t="e">
        <f>LOOKUP(AA$2,'Depreciation Schedules'!$A$3:$A$42,'Depreciation Schedules'!$B$3:$B$42)</f>
        <v>#N/A</v>
      </c>
      <c r="AB387" s="231" t="e">
        <f>LOOKUP(AB$2,'Depreciation Schedules'!$A$3:$A$42,'Depreciation Schedules'!$B$3:$B$42)</f>
        <v>#N/A</v>
      </c>
      <c r="AC387" s="231" t="e">
        <f>LOOKUP(AC$2,'Depreciation Schedules'!$A$3:$A$42,'Depreciation Schedules'!$B$3:$B$42)</f>
        <v>#N/A</v>
      </c>
      <c r="AD387" s="231" t="e">
        <f>LOOKUP(AD$2,'Depreciation Schedules'!$A$3:$A$42,'Depreciation Schedules'!$B$3:$B$42)</f>
        <v>#N/A</v>
      </c>
      <c r="AE387" s="231" t="e">
        <f>LOOKUP(AE$2,'Depreciation Schedules'!$A$3:$A$42,'Depreciation Schedules'!$B$3:$B$42)</f>
        <v>#N/A</v>
      </c>
      <c r="AF387" s="231" t="e">
        <f>LOOKUP(AF$2,'Depreciation Schedules'!$A$3:$A$42,'Depreciation Schedules'!$B$3:$B$42)</f>
        <v>#N/A</v>
      </c>
      <c r="AG387" s="231" t="e">
        <f>LOOKUP(AG$2,'Depreciation Schedules'!$A$3:$A$42,'Depreciation Schedules'!$B$3:$B$42)</f>
        <v>#N/A</v>
      </c>
      <c r="AH387" s="231" t="e">
        <f>LOOKUP(AH$2,'Depreciation Schedules'!$A$3:$A$42,'Depreciation Schedules'!$B$3:$B$42)</f>
        <v>#N/A</v>
      </c>
      <c r="AI387" s="231" t="e">
        <f>LOOKUP(AI$2,'Depreciation Schedules'!$A$3:$A$42,'Depreciation Schedules'!$B$3:$B$42)</f>
        <v>#N/A</v>
      </c>
      <c r="AJ387" s="231" t="e">
        <f>LOOKUP(AJ$2,'Depreciation Schedules'!$A$3:$A$42,'Depreciation Schedules'!$B$3:$B$42)</f>
        <v>#N/A</v>
      </c>
      <c r="AK387" s="231" t="e">
        <f>LOOKUP(AK$2,'Depreciation Schedules'!$A$3:$A$42,'Depreciation Schedules'!$B$3:$B$42)</f>
        <v>#N/A</v>
      </c>
      <c r="AL387" s="231" t="e">
        <f>LOOKUP(AL$2,'Depreciation Schedules'!$A$3:$A$42,'Depreciation Schedules'!$B$3:$B$42)</f>
        <v>#N/A</v>
      </c>
      <c r="AM387" s="231" t="e">
        <f>LOOKUP(AM$2,'Depreciation Schedules'!$A$3:$A$42,'Depreciation Schedules'!$B$3:$B$42)</f>
        <v>#N/A</v>
      </c>
      <c r="AN387" s="231" t="e">
        <f>LOOKUP(AN$2,'Depreciation Schedules'!$A$3:$A$42,'Depreciation Schedules'!$B$3:$B$42)</f>
        <v>#N/A</v>
      </c>
      <c r="AO387" s="231" t="e">
        <f>LOOKUP(AO$2,'Depreciation Schedules'!$A$3:$A$42,'Depreciation Schedules'!$B$3:$B$42)</f>
        <v>#N/A</v>
      </c>
      <c r="AP387" s="231" t="e">
        <f>LOOKUP(AP$2,'Depreciation Schedules'!$A$3:$A$42,'Depreciation Schedules'!$B$3:$B$42)</f>
        <v>#N/A</v>
      </c>
    </row>
    <row r="388" spans="1:42" x14ac:dyDescent="0.2">
      <c r="A388" s="34" t="str">
        <f t="shared" si="179"/>
        <v>15-yr MACRS</v>
      </c>
      <c r="B388" s="230">
        <f t="array" ref="B388">SUM(IF(ISNUMBER(C388:AP388),C388:AP388))</f>
        <v>0</v>
      </c>
      <c r="C388" s="231" t="e">
        <f>LOOKUP(C$2,'Depreciation Schedules'!$A$3:$A$42,'Depreciation Schedules'!$C$3:$C$42)</f>
        <v>#N/A</v>
      </c>
      <c r="D388" s="231" t="e">
        <f>LOOKUP(D$2,'Depreciation Schedules'!$A$3:$A$42,'Depreciation Schedules'!$C$3:$C$42)</f>
        <v>#N/A</v>
      </c>
      <c r="E388" s="231" t="e">
        <f>LOOKUP(E$2,'Depreciation Schedules'!$A$3:$A$42,'Depreciation Schedules'!$C$3:$C$42)</f>
        <v>#N/A</v>
      </c>
      <c r="F388" s="231" t="e">
        <f>LOOKUP(F$2,'Depreciation Schedules'!$A$3:$A$42,'Depreciation Schedules'!$C$3:$C$42)</f>
        <v>#N/A</v>
      </c>
      <c r="G388" s="231" t="e">
        <f>LOOKUP(G$2,'Depreciation Schedules'!$A$3:$A$42,'Depreciation Schedules'!$C$3:$C$42)</f>
        <v>#N/A</v>
      </c>
      <c r="H388" s="231" t="e">
        <f>LOOKUP(H$2,'Depreciation Schedules'!$A$3:$A$42,'Depreciation Schedules'!$C$3:$C$42)</f>
        <v>#N/A</v>
      </c>
      <c r="I388" s="231" t="e">
        <f>LOOKUP(I$2,'Depreciation Schedules'!$A$3:$A$42,'Depreciation Schedules'!$C$3:$C$42)</f>
        <v>#N/A</v>
      </c>
      <c r="J388" s="231" t="e">
        <f>LOOKUP(J$2,'Depreciation Schedules'!$A$3:$A$42,'Depreciation Schedules'!$C$3:$C$42)</f>
        <v>#N/A</v>
      </c>
      <c r="K388" s="231" t="e">
        <f>LOOKUP(K$2,'Depreciation Schedules'!$A$3:$A$42,'Depreciation Schedules'!$C$3:$C$42)</f>
        <v>#N/A</v>
      </c>
      <c r="L388" s="231" t="e">
        <f>LOOKUP(L$2,'Depreciation Schedules'!$A$3:$A$42,'Depreciation Schedules'!$C$3:$C$42)</f>
        <v>#N/A</v>
      </c>
      <c r="M388" s="231" t="e">
        <f>LOOKUP(M$2,'Depreciation Schedules'!$A$3:$A$42,'Depreciation Schedules'!$C$3:$C$42)</f>
        <v>#N/A</v>
      </c>
      <c r="N388" s="231" t="e">
        <f>LOOKUP(N$2,'Depreciation Schedules'!$A$3:$A$42,'Depreciation Schedules'!$C$3:$C$42)</f>
        <v>#N/A</v>
      </c>
      <c r="O388" s="231" t="e">
        <f>LOOKUP(O$2,'Depreciation Schedules'!$A$3:$A$42,'Depreciation Schedules'!$C$3:$C$42)</f>
        <v>#N/A</v>
      </c>
      <c r="P388" s="231" t="e">
        <f>LOOKUP(P$2,'Depreciation Schedules'!$A$3:$A$42,'Depreciation Schedules'!$C$3:$C$42)</f>
        <v>#N/A</v>
      </c>
      <c r="Q388" s="231" t="e">
        <f>LOOKUP(Q$2,'Depreciation Schedules'!$A$3:$A$42,'Depreciation Schedules'!$C$3:$C$42)</f>
        <v>#N/A</v>
      </c>
      <c r="R388" s="231" t="e">
        <f>LOOKUP(R$2,'Depreciation Schedules'!$A$3:$A$42,'Depreciation Schedules'!$C$3:$C$42)</f>
        <v>#N/A</v>
      </c>
      <c r="S388" s="231" t="e">
        <f>LOOKUP(S$2,'Depreciation Schedules'!$A$3:$A$42,'Depreciation Schedules'!$C$3:$C$42)</f>
        <v>#N/A</v>
      </c>
      <c r="T388" s="231" t="e">
        <f>LOOKUP(T$2,'Depreciation Schedules'!$A$3:$A$42,'Depreciation Schedules'!$C$3:$C$42)</f>
        <v>#N/A</v>
      </c>
      <c r="U388" s="231" t="e">
        <f>LOOKUP(U$2,'Depreciation Schedules'!$A$3:$A$42,'Depreciation Schedules'!$C$3:$C$42)</f>
        <v>#N/A</v>
      </c>
      <c r="V388" s="231" t="e">
        <f>LOOKUP(V$2,'Depreciation Schedules'!$A$3:$A$42,'Depreciation Schedules'!$C$3:$C$42)</f>
        <v>#N/A</v>
      </c>
      <c r="W388" s="231" t="e">
        <f>LOOKUP(W$2,'Depreciation Schedules'!$A$3:$A$42,'Depreciation Schedules'!$C$3:$C$42)</f>
        <v>#N/A</v>
      </c>
      <c r="X388" s="231" t="e">
        <f>LOOKUP(X$2,'Depreciation Schedules'!$A$3:$A$42,'Depreciation Schedules'!$C$3:$C$42)</f>
        <v>#N/A</v>
      </c>
      <c r="Y388" s="231" t="e">
        <f>LOOKUP(Y$2,'Depreciation Schedules'!$A$3:$A$42,'Depreciation Schedules'!$C$3:$C$42)</f>
        <v>#N/A</v>
      </c>
      <c r="Z388" s="231" t="e">
        <f>LOOKUP(Z$2,'Depreciation Schedules'!$A$3:$A$42,'Depreciation Schedules'!$C$3:$C$42)</f>
        <v>#N/A</v>
      </c>
      <c r="AA388" s="231" t="e">
        <f>LOOKUP(AA$2,'Depreciation Schedules'!$A$3:$A$42,'Depreciation Schedules'!$C$3:$C$42)</f>
        <v>#N/A</v>
      </c>
      <c r="AB388" s="231" t="e">
        <f>LOOKUP(AB$2,'Depreciation Schedules'!$A$3:$A$42,'Depreciation Schedules'!$C$3:$C$42)</f>
        <v>#N/A</v>
      </c>
      <c r="AC388" s="231" t="e">
        <f>LOOKUP(AC$2,'Depreciation Schedules'!$A$3:$A$42,'Depreciation Schedules'!$C$3:$C$42)</f>
        <v>#N/A</v>
      </c>
      <c r="AD388" s="231" t="e">
        <f>LOOKUP(AD$2,'Depreciation Schedules'!$A$3:$A$42,'Depreciation Schedules'!$C$3:$C$42)</f>
        <v>#N/A</v>
      </c>
      <c r="AE388" s="231" t="e">
        <f>LOOKUP(AE$2,'Depreciation Schedules'!$A$3:$A$42,'Depreciation Schedules'!$C$3:$C$42)</f>
        <v>#N/A</v>
      </c>
      <c r="AF388" s="231" t="e">
        <f>LOOKUP(AF$2,'Depreciation Schedules'!$A$3:$A$42,'Depreciation Schedules'!$C$3:$C$42)</f>
        <v>#N/A</v>
      </c>
      <c r="AG388" s="231" t="e">
        <f>LOOKUP(AG$2,'Depreciation Schedules'!$A$3:$A$42,'Depreciation Schedules'!$C$3:$C$42)</f>
        <v>#N/A</v>
      </c>
      <c r="AH388" s="231" t="e">
        <f>LOOKUP(AH$2,'Depreciation Schedules'!$A$3:$A$42,'Depreciation Schedules'!$C$3:$C$42)</f>
        <v>#N/A</v>
      </c>
      <c r="AI388" s="231" t="e">
        <f>LOOKUP(AI$2,'Depreciation Schedules'!$A$3:$A$42,'Depreciation Schedules'!$C$3:$C$42)</f>
        <v>#N/A</v>
      </c>
      <c r="AJ388" s="231" t="e">
        <f>LOOKUP(AJ$2,'Depreciation Schedules'!$A$3:$A$42,'Depreciation Schedules'!$C$3:$C$42)</f>
        <v>#N/A</v>
      </c>
      <c r="AK388" s="231" t="e">
        <f>LOOKUP(AK$2,'Depreciation Schedules'!$A$3:$A$42,'Depreciation Schedules'!$C$3:$C$42)</f>
        <v>#N/A</v>
      </c>
      <c r="AL388" s="231" t="e">
        <f>LOOKUP(AL$2,'Depreciation Schedules'!$A$3:$A$42,'Depreciation Schedules'!$C$3:$C$42)</f>
        <v>#N/A</v>
      </c>
      <c r="AM388" s="231" t="e">
        <f>LOOKUP(AM$2,'Depreciation Schedules'!$A$3:$A$42,'Depreciation Schedules'!$C$3:$C$42)</f>
        <v>#N/A</v>
      </c>
      <c r="AN388" s="231" t="e">
        <f>LOOKUP(AN$2,'Depreciation Schedules'!$A$3:$A$42,'Depreciation Schedules'!$C$3:$C$42)</f>
        <v>#N/A</v>
      </c>
      <c r="AO388" s="231" t="e">
        <f>LOOKUP(AO$2,'Depreciation Schedules'!$A$3:$A$42,'Depreciation Schedules'!$C$3:$C$42)</f>
        <v>#N/A</v>
      </c>
      <c r="AP388" s="231" t="e">
        <f>LOOKUP(AP$2,'Depreciation Schedules'!$A$3:$A$42,'Depreciation Schedules'!$C$3:$C$42)</f>
        <v>#N/A</v>
      </c>
    </row>
    <row r="389" spans="1:42" x14ac:dyDescent="0.2">
      <c r="A389" s="34" t="str">
        <f t="shared" si="179"/>
        <v>5-yr SL</v>
      </c>
      <c r="B389" s="230">
        <f t="array" ref="B389">SUM(IF(ISNUMBER(C389:AP389),C389:AP389))</f>
        <v>0</v>
      </c>
      <c r="C389" s="231" t="e">
        <f>LOOKUP(C$2,'Depreciation Schedules'!$A$3:$A$42,'Depreciation Schedules'!$D$3:$D$42)</f>
        <v>#N/A</v>
      </c>
      <c r="D389" s="231" t="e">
        <f>LOOKUP(D$2,'Depreciation Schedules'!$A$3:$A$42,'Depreciation Schedules'!$D$3:$D$42)</f>
        <v>#N/A</v>
      </c>
      <c r="E389" s="231" t="e">
        <f>LOOKUP(E$2,'Depreciation Schedules'!$A$3:$A$42,'Depreciation Schedules'!$D$3:$D$42)</f>
        <v>#N/A</v>
      </c>
      <c r="F389" s="231" t="e">
        <f>LOOKUP(F$2,'Depreciation Schedules'!$A$3:$A$42,'Depreciation Schedules'!$D$3:$D$42)</f>
        <v>#N/A</v>
      </c>
      <c r="G389" s="231" t="e">
        <f>LOOKUP(G$2,'Depreciation Schedules'!$A$3:$A$42,'Depreciation Schedules'!$D$3:$D$42)</f>
        <v>#N/A</v>
      </c>
      <c r="H389" s="231" t="e">
        <f>LOOKUP(H$2,'Depreciation Schedules'!$A$3:$A$42,'Depreciation Schedules'!$D$3:$D$42)</f>
        <v>#N/A</v>
      </c>
      <c r="I389" s="231" t="e">
        <f>LOOKUP(I$2,'Depreciation Schedules'!$A$3:$A$42,'Depreciation Schedules'!$D$3:$D$42)</f>
        <v>#N/A</v>
      </c>
      <c r="J389" s="231" t="e">
        <f>LOOKUP(J$2,'Depreciation Schedules'!$A$3:$A$42,'Depreciation Schedules'!$D$3:$D$42)</f>
        <v>#N/A</v>
      </c>
      <c r="K389" s="231" t="e">
        <f>LOOKUP(K$2,'Depreciation Schedules'!$A$3:$A$42,'Depreciation Schedules'!$D$3:$D$42)</f>
        <v>#N/A</v>
      </c>
      <c r="L389" s="231" t="e">
        <f>LOOKUP(L$2,'Depreciation Schedules'!$A$3:$A$42,'Depreciation Schedules'!$D$3:$D$42)</f>
        <v>#N/A</v>
      </c>
      <c r="M389" s="231" t="e">
        <f>LOOKUP(M$2,'Depreciation Schedules'!$A$3:$A$42,'Depreciation Schedules'!$D$3:$D$42)</f>
        <v>#N/A</v>
      </c>
      <c r="N389" s="231" t="e">
        <f>LOOKUP(N$2,'Depreciation Schedules'!$A$3:$A$42,'Depreciation Schedules'!$D$3:$D$42)</f>
        <v>#N/A</v>
      </c>
      <c r="O389" s="231" t="e">
        <f>LOOKUP(O$2,'Depreciation Schedules'!$A$3:$A$42,'Depreciation Schedules'!$D$3:$D$42)</f>
        <v>#N/A</v>
      </c>
      <c r="P389" s="231" t="e">
        <f>LOOKUP(P$2,'Depreciation Schedules'!$A$3:$A$42,'Depreciation Schedules'!$D$3:$D$42)</f>
        <v>#N/A</v>
      </c>
      <c r="Q389" s="231" t="e">
        <f>LOOKUP(Q$2,'Depreciation Schedules'!$A$3:$A$42,'Depreciation Schedules'!$D$3:$D$42)</f>
        <v>#N/A</v>
      </c>
      <c r="R389" s="231" t="e">
        <f>LOOKUP(R$2,'Depreciation Schedules'!$A$3:$A$42,'Depreciation Schedules'!$D$3:$D$42)</f>
        <v>#N/A</v>
      </c>
      <c r="S389" s="231" t="e">
        <f>LOOKUP(S$2,'Depreciation Schedules'!$A$3:$A$42,'Depreciation Schedules'!$D$3:$D$42)</f>
        <v>#N/A</v>
      </c>
      <c r="T389" s="231" t="e">
        <f>LOOKUP(T$2,'Depreciation Schedules'!$A$3:$A$42,'Depreciation Schedules'!$D$3:$D$42)</f>
        <v>#N/A</v>
      </c>
      <c r="U389" s="231" t="e">
        <f>LOOKUP(U$2,'Depreciation Schedules'!$A$3:$A$42,'Depreciation Schedules'!$D$3:$D$42)</f>
        <v>#N/A</v>
      </c>
      <c r="V389" s="231" t="e">
        <f>LOOKUP(V$2,'Depreciation Schedules'!$A$3:$A$42,'Depreciation Schedules'!$D$3:$D$42)</f>
        <v>#N/A</v>
      </c>
      <c r="W389" s="231" t="e">
        <f>LOOKUP(W$2,'Depreciation Schedules'!$A$3:$A$42,'Depreciation Schedules'!$D$3:$D$42)</f>
        <v>#N/A</v>
      </c>
      <c r="X389" s="231" t="e">
        <f>LOOKUP(X$2,'Depreciation Schedules'!$A$3:$A$42,'Depreciation Schedules'!$D$3:$D$42)</f>
        <v>#N/A</v>
      </c>
      <c r="Y389" s="231" t="e">
        <f>LOOKUP(Y$2,'Depreciation Schedules'!$A$3:$A$42,'Depreciation Schedules'!$D$3:$D$42)</f>
        <v>#N/A</v>
      </c>
      <c r="Z389" s="231" t="e">
        <f>LOOKUP(Z$2,'Depreciation Schedules'!$A$3:$A$42,'Depreciation Schedules'!$D$3:$D$42)</f>
        <v>#N/A</v>
      </c>
      <c r="AA389" s="231" t="e">
        <f>LOOKUP(AA$2,'Depreciation Schedules'!$A$3:$A$42,'Depreciation Schedules'!$D$3:$D$42)</f>
        <v>#N/A</v>
      </c>
      <c r="AB389" s="231" t="e">
        <f>LOOKUP(AB$2,'Depreciation Schedules'!$A$3:$A$42,'Depreciation Schedules'!$D$3:$D$42)</f>
        <v>#N/A</v>
      </c>
      <c r="AC389" s="231" t="e">
        <f>LOOKUP(AC$2,'Depreciation Schedules'!$A$3:$A$42,'Depreciation Schedules'!$D$3:$D$42)</f>
        <v>#N/A</v>
      </c>
      <c r="AD389" s="231" t="e">
        <f>LOOKUP(AD$2,'Depreciation Schedules'!$A$3:$A$42,'Depreciation Schedules'!$D$3:$D$42)</f>
        <v>#N/A</v>
      </c>
      <c r="AE389" s="231" t="e">
        <f>LOOKUP(AE$2,'Depreciation Schedules'!$A$3:$A$42,'Depreciation Schedules'!$D$3:$D$42)</f>
        <v>#N/A</v>
      </c>
      <c r="AF389" s="231" t="e">
        <f>LOOKUP(AF$2,'Depreciation Schedules'!$A$3:$A$42,'Depreciation Schedules'!$D$3:$D$42)</f>
        <v>#N/A</v>
      </c>
      <c r="AG389" s="231" t="e">
        <f>LOOKUP(AG$2,'Depreciation Schedules'!$A$3:$A$42,'Depreciation Schedules'!$D$3:$D$42)</f>
        <v>#N/A</v>
      </c>
      <c r="AH389" s="231" t="e">
        <f>LOOKUP(AH$2,'Depreciation Schedules'!$A$3:$A$42,'Depreciation Schedules'!$D$3:$D$42)</f>
        <v>#N/A</v>
      </c>
      <c r="AI389" s="231" t="e">
        <f>LOOKUP(AI$2,'Depreciation Schedules'!$A$3:$A$42,'Depreciation Schedules'!$D$3:$D$42)</f>
        <v>#N/A</v>
      </c>
      <c r="AJ389" s="231" t="e">
        <f>LOOKUP(AJ$2,'Depreciation Schedules'!$A$3:$A$42,'Depreciation Schedules'!$D$3:$D$42)</f>
        <v>#N/A</v>
      </c>
      <c r="AK389" s="231" t="e">
        <f>LOOKUP(AK$2,'Depreciation Schedules'!$A$3:$A$42,'Depreciation Schedules'!$D$3:$D$42)</f>
        <v>#N/A</v>
      </c>
      <c r="AL389" s="231" t="e">
        <f>LOOKUP(AL$2,'Depreciation Schedules'!$A$3:$A$42,'Depreciation Schedules'!$D$3:$D$42)</f>
        <v>#N/A</v>
      </c>
      <c r="AM389" s="231" t="e">
        <f>LOOKUP(AM$2,'Depreciation Schedules'!$A$3:$A$42,'Depreciation Schedules'!$D$3:$D$42)</f>
        <v>#N/A</v>
      </c>
      <c r="AN389" s="231" t="e">
        <f>LOOKUP(AN$2,'Depreciation Schedules'!$A$3:$A$42,'Depreciation Schedules'!$D$3:$D$42)</f>
        <v>#N/A</v>
      </c>
      <c r="AO389" s="231" t="e">
        <f>LOOKUP(AO$2,'Depreciation Schedules'!$A$3:$A$42,'Depreciation Schedules'!$D$3:$D$42)</f>
        <v>#N/A</v>
      </c>
      <c r="AP389" s="231" t="e">
        <f>LOOKUP(AP$2,'Depreciation Schedules'!$A$3:$A$42,'Depreciation Schedules'!$D$3:$D$42)</f>
        <v>#N/A</v>
      </c>
    </row>
    <row r="390" spans="1:42" x14ac:dyDescent="0.2">
      <c r="A390" s="34" t="str">
        <f t="shared" si="179"/>
        <v>15-yr SL</v>
      </c>
      <c r="B390" s="230">
        <f t="array" ref="B390">SUM(IF(ISNUMBER(C390:AP390),C390:AP390))</f>
        <v>0</v>
      </c>
      <c r="C390" s="231" t="e">
        <f>LOOKUP(C$2,'Depreciation Schedules'!$A$3:$A$42,'Depreciation Schedules'!$E$3:$E$42)</f>
        <v>#N/A</v>
      </c>
      <c r="D390" s="231" t="e">
        <f>LOOKUP(D$2,'Depreciation Schedules'!$A$3:$A$42,'Depreciation Schedules'!$E$3:$E$42)</f>
        <v>#N/A</v>
      </c>
      <c r="E390" s="231" t="e">
        <f>LOOKUP(E$2,'Depreciation Schedules'!$A$3:$A$42,'Depreciation Schedules'!$E$3:$E$42)</f>
        <v>#N/A</v>
      </c>
      <c r="F390" s="231" t="e">
        <f>LOOKUP(F$2,'Depreciation Schedules'!$A$3:$A$42,'Depreciation Schedules'!$E$3:$E$42)</f>
        <v>#N/A</v>
      </c>
      <c r="G390" s="231" t="e">
        <f>LOOKUP(G$2,'Depreciation Schedules'!$A$3:$A$42,'Depreciation Schedules'!$E$3:$E$42)</f>
        <v>#N/A</v>
      </c>
      <c r="H390" s="231" t="e">
        <f>LOOKUP(H$2,'Depreciation Schedules'!$A$3:$A$42,'Depreciation Schedules'!$E$3:$E$42)</f>
        <v>#N/A</v>
      </c>
      <c r="I390" s="231" t="e">
        <f>LOOKUP(I$2,'Depreciation Schedules'!$A$3:$A$42,'Depreciation Schedules'!$E$3:$E$42)</f>
        <v>#N/A</v>
      </c>
      <c r="J390" s="231" t="e">
        <f>LOOKUP(J$2,'Depreciation Schedules'!$A$3:$A$42,'Depreciation Schedules'!$E$3:$E$42)</f>
        <v>#N/A</v>
      </c>
      <c r="K390" s="231" t="e">
        <f>LOOKUP(K$2,'Depreciation Schedules'!$A$3:$A$42,'Depreciation Schedules'!$E$3:$E$42)</f>
        <v>#N/A</v>
      </c>
      <c r="L390" s="231" t="e">
        <f>LOOKUP(L$2,'Depreciation Schedules'!$A$3:$A$42,'Depreciation Schedules'!$E$3:$E$42)</f>
        <v>#N/A</v>
      </c>
      <c r="M390" s="231" t="e">
        <f>LOOKUP(M$2,'Depreciation Schedules'!$A$3:$A$42,'Depreciation Schedules'!$E$3:$E$42)</f>
        <v>#N/A</v>
      </c>
      <c r="N390" s="231" t="e">
        <f>LOOKUP(N$2,'Depreciation Schedules'!$A$3:$A$42,'Depreciation Schedules'!$E$3:$E$42)</f>
        <v>#N/A</v>
      </c>
      <c r="O390" s="231" t="e">
        <f>LOOKUP(O$2,'Depreciation Schedules'!$A$3:$A$42,'Depreciation Schedules'!$E$3:$E$42)</f>
        <v>#N/A</v>
      </c>
      <c r="P390" s="231" t="e">
        <f>LOOKUP(P$2,'Depreciation Schedules'!$A$3:$A$42,'Depreciation Schedules'!$E$3:$E$42)</f>
        <v>#N/A</v>
      </c>
      <c r="Q390" s="231" t="e">
        <f>LOOKUP(Q$2,'Depreciation Schedules'!$A$3:$A$42,'Depreciation Schedules'!$E$3:$E$42)</f>
        <v>#N/A</v>
      </c>
      <c r="R390" s="231" t="e">
        <f>LOOKUP(R$2,'Depreciation Schedules'!$A$3:$A$42,'Depreciation Schedules'!$E$3:$E$42)</f>
        <v>#N/A</v>
      </c>
      <c r="S390" s="231" t="e">
        <f>LOOKUP(S$2,'Depreciation Schedules'!$A$3:$A$42,'Depreciation Schedules'!$E$3:$E$42)</f>
        <v>#N/A</v>
      </c>
      <c r="T390" s="231" t="e">
        <f>LOOKUP(T$2,'Depreciation Schedules'!$A$3:$A$42,'Depreciation Schedules'!$E$3:$E$42)</f>
        <v>#N/A</v>
      </c>
      <c r="U390" s="231" t="e">
        <f>LOOKUP(U$2,'Depreciation Schedules'!$A$3:$A$42,'Depreciation Schedules'!$E$3:$E$42)</f>
        <v>#N/A</v>
      </c>
      <c r="V390" s="231" t="e">
        <f>LOOKUP(V$2,'Depreciation Schedules'!$A$3:$A$42,'Depreciation Schedules'!$E$3:$E$42)</f>
        <v>#N/A</v>
      </c>
      <c r="W390" s="231" t="e">
        <f>LOOKUP(W$2,'Depreciation Schedules'!$A$3:$A$42,'Depreciation Schedules'!$E$3:$E$42)</f>
        <v>#N/A</v>
      </c>
      <c r="X390" s="231" t="e">
        <f>LOOKUP(X$2,'Depreciation Schedules'!$A$3:$A$42,'Depreciation Schedules'!$E$3:$E$42)</f>
        <v>#N/A</v>
      </c>
      <c r="Y390" s="231" t="e">
        <f>LOOKUP(Y$2,'Depreciation Schedules'!$A$3:$A$42,'Depreciation Schedules'!$E$3:$E$42)</f>
        <v>#N/A</v>
      </c>
      <c r="Z390" s="231" t="e">
        <f>LOOKUP(Z$2,'Depreciation Schedules'!$A$3:$A$42,'Depreciation Schedules'!$E$3:$E$42)</f>
        <v>#N/A</v>
      </c>
      <c r="AA390" s="231" t="e">
        <f>LOOKUP(AA$2,'Depreciation Schedules'!$A$3:$A$42,'Depreciation Schedules'!$E$3:$E$42)</f>
        <v>#N/A</v>
      </c>
      <c r="AB390" s="231" t="e">
        <f>LOOKUP(AB$2,'Depreciation Schedules'!$A$3:$A$42,'Depreciation Schedules'!$E$3:$E$42)</f>
        <v>#N/A</v>
      </c>
      <c r="AC390" s="231" t="e">
        <f>LOOKUP(AC$2,'Depreciation Schedules'!$A$3:$A$42,'Depreciation Schedules'!$E$3:$E$42)</f>
        <v>#N/A</v>
      </c>
      <c r="AD390" s="231" t="e">
        <f>LOOKUP(AD$2,'Depreciation Schedules'!$A$3:$A$42,'Depreciation Schedules'!$E$3:$E$42)</f>
        <v>#N/A</v>
      </c>
      <c r="AE390" s="231" t="e">
        <f>LOOKUP(AE$2,'Depreciation Schedules'!$A$3:$A$42,'Depreciation Schedules'!$E$3:$E$42)</f>
        <v>#N/A</v>
      </c>
      <c r="AF390" s="231" t="e">
        <f>LOOKUP(AF$2,'Depreciation Schedules'!$A$3:$A$42,'Depreciation Schedules'!$E$3:$E$42)</f>
        <v>#N/A</v>
      </c>
      <c r="AG390" s="231" t="e">
        <f>LOOKUP(AG$2,'Depreciation Schedules'!$A$3:$A$42,'Depreciation Schedules'!$E$3:$E$42)</f>
        <v>#N/A</v>
      </c>
      <c r="AH390" s="231" t="e">
        <f>LOOKUP(AH$2,'Depreciation Schedules'!$A$3:$A$42,'Depreciation Schedules'!$E$3:$E$42)</f>
        <v>#N/A</v>
      </c>
      <c r="AI390" s="231" t="e">
        <f>LOOKUP(AI$2,'Depreciation Schedules'!$A$3:$A$42,'Depreciation Schedules'!$E$3:$E$42)</f>
        <v>#N/A</v>
      </c>
      <c r="AJ390" s="231" t="e">
        <f>LOOKUP(AJ$2,'Depreciation Schedules'!$A$3:$A$42,'Depreciation Schedules'!$E$3:$E$42)</f>
        <v>#N/A</v>
      </c>
      <c r="AK390" s="231" t="e">
        <f>LOOKUP(AK$2,'Depreciation Schedules'!$A$3:$A$42,'Depreciation Schedules'!$E$3:$E$42)</f>
        <v>#N/A</v>
      </c>
      <c r="AL390" s="231" t="e">
        <f>LOOKUP(AL$2,'Depreciation Schedules'!$A$3:$A$42,'Depreciation Schedules'!$E$3:$E$42)</f>
        <v>#N/A</v>
      </c>
      <c r="AM390" s="231" t="e">
        <f>LOOKUP(AM$2,'Depreciation Schedules'!$A$3:$A$42,'Depreciation Schedules'!$E$3:$E$42)</f>
        <v>#N/A</v>
      </c>
      <c r="AN390" s="231" t="e">
        <f>LOOKUP(AN$2,'Depreciation Schedules'!$A$3:$A$42,'Depreciation Schedules'!$E$3:$E$42)</f>
        <v>#N/A</v>
      </c>
      <c r="AO390" s="231" t="e">
        <f>LOOKUP(AO$2,'Depreciation Schedules'!$A$3:$A$42,'Depreciation Schedules'!$E$3:$E$42)</f>
        <v>#N/A</v>
      </c>
      <c r="AP390" s="231" t="e">
        <f>LOOKUP(AP$2,'Depreciation Schedules'!$A$3:$A$42,'Depreciation Schedules'!$E$3:$E$42)</f>
        <v>#N/A</v>
      </c>
    </row>
    <row r="391" spans="1:42" x14ac:dyDescent="0.2">
      <c r="A391" s="34" t="str">
        <f t="shared" si="179"/>
        <v>20-yr SL</v>
      </c>
      <c r="B391" s="230">
        <f t="array" ref="B391">SUM(IF(ISNUMBER(C391:AP391),C391:AP391))</f>
        <v>0</v>
      </c>
      <c r="C391" s="231" t="e">
        <f>LOOKUP(C$2,'Depreciation Schedules'!$A$3:$A$42,'Depreciation Schedules'!$F$3:$F$42)</f>
        <v>#N/A</v>
      </c>
      <c r="D391" s="231" t="e">
        <f>LOOKUP(D$2,'Depreciation Schedules'!$A$3:$A$42,'Depreciation Schedules'!$F$3:$F$42)</f>
        <v>#N/A</v>
      </c>
      <c r="E391" s="231" t="e">
        <f>LOOKUP(E$2,'Depreciation Schedules'!$A$3:$A$42,'Depreciation Schedules'!$F$3:$F$42)</f>
        <v>#N/A</v>
      </c>
      <c r="F391" s="231" t="e">
        <f>LOOKUP(F$2,'Depreciation Schedules'!$A$3:$A$42,'Depreciation Schedules'!$F$3:$F$42)</f>
        <v>#N/A</v>
      </c>
      <c r="G391" s="231" t="e">
        <f>LOOKUP(G$2,'Depreciation Schedules'!$A$3:$A$42,'Depreciation Schedules'!$F$3:$F$42)</f>
        <v>#N/A</v>
      </c>
      <c r="H391" s="231" t="e">
        <f>LOOKUP(H$2,'Depreciation Schedules'!$A$3:$A$42,'Depreciation Schedules'!$F$3:$F$42)</f>
        <v>#N/A</v>
      </c>
      <c r="I391" s="231" t="e">
        <f>LOOKUP(I$2,'Depreciation Schedules'!$A$3:$A$42,'Depreciation Schedules'!$F$3:$F$42)</f>
        <v>#N/A</v>
      </c>
      <c r="J391" s="231" t="e">
        <f>LOOKUP(J$2,'Depreciation Schedules'!$A$3:$A$42,'Depreciation Schedules'!$F$3:$F$42)</f>
        <v>#N/A</v>
      </c>
      <c r="K391" s="231" t="e">
        <f>LOOKUP(K$2,'Depreciation Schedules'!$A$3:$A$42,'Depreciation Schedules'!$F$3:$F$42)</f>
        <v>#N/A</v>
      </c>
      <c r="L391" s="231" t="e">
        <f>LOOKUP(L$2,'Depreciation Schedules'!$A$3:$A$42,'Depreciation Schedules'!$F$3:$F$42)</f>
        <v>#N/A</v>
      </c>
      <c r="M391" s="231" t="e">
        <f>LOOKUP(M$2,'Depreciation Schedules'!$A$3:$A$42,'Depreciation Schedules'!$F$3:$F$42)</f>
        <v>#N/A</v>
      </c>
      <c r="N391" s="231" t="e">
        <f>LOOKUP(N$2,'Depreciation Schedules'!$A$3:$A$42,'Depreciation Schedules'!$F$3:$F$42)</f>
        <v>#N/A</v>
      </c>
      <c r="O391" s="231" t="e">
        <f>LOOKUP(O$2,'Depreciation Schedules'!$A$3:$A$42,'Depreciation Schedules'!$F$3:$F$42)</f>
        <v>#N/A</v>
      </c>
      <c r="P391" s="231" t="e">
        <f>LOOKUP(P$2,'Depreciation Schedules'!$A$3:$A$42,'Depreciation Schedules'!$F$3:$F$42)</f>
        <v>#N/A</v>
      </c>
      <c r="Q391" s="231" t="e">
        <f>LOOKUP(Q$2,'Depreciation Schedules'!$A$3:$A$42,'Depreciation Schedules'!$F$3:$F$42)</f>
        <v>#N/A</v>
      </c>
      <c r="R391" s="231" t="e">
        <f>LOOKUP(R$2,'Depreciation Schedules'!$A$3:$A$42,'Depreciation Schedules'!$F$3:$F$42)</f>
        <v>#N/A</v>
      </c>
      <c r="S391" s="231" t="e">
        <f>LOOKUP(S$2,'Depreciation Schedules'!$A$3:$A$42,'Depreciation Schedules'!$F$3:$F$42)</f>
        <v>#N/A</v>
      </c>
      <c r="T391" s="231" t="e">
        <f>LOOKUP(T$2,'Depreciation Schedules'!$A$3:$A$42,'Depreciation Schedules'!$F$3:$F$42)</f>
        <v>#N/A</v>
      </c>
      <c r="U391" s="231" t="e">
        <f>LOOKUP(U$2,'Depreciation Schedules'!$A$3:$A$42,'Depreciation Schedules'!$F$3:$F$42)</f>
        <v>#N/A</v>
      </c>
      <c r="V391" s="231" t="e">
        <f>LOOKUP(V$2,'Depreciation Schedules'!$A$3:$A$42,'Depreciation Schedules'!$F$3:$F$42)</f>
        <v>#N/A</v>
      </c>
      <c r="W391" s="231" t="e">
        <f>LOOKUP(W$2,'Depreciation Schedules'!$A$3:$A$42,'Depreciation Schedules'!$F$3:$F$42)</f>
        <v>#N/A</v>
      </c>
      <c r="X391" s="231" t="e">
        <f>LOOKUP(X$2,'Depreciation Schedules'!$A$3:$A$42,'Depreciation Schedules'!$F$3:$F$42)</f>
        <v>#N/A</v>
      </c>
      <c r="Y391" s="231" t="e">
        <f>LOOKUP(Y$2,'Depreciation Schedules'!$A$3:$A$42,'Depreciation Schedules'!$F$3:$F$42)</f>
        <v>#N/A</v>
      </c>
      <c r="Z391" s="231" t="e">
        <f>LOOKUP(Z$2,'Depreciation Schedules'!$A$3:$A$42,'Depreciation Schedules'!$F$3:$F$42)</f>
        <v>#N/A</v>
      </c>
      <c r="AA391" s="231" t="e">
        <f>LOOKUP(AA$2,'Depreciation Schedules'!$A$3:$A$42,'Depreciation Schedules'!$F$3:$F$42)</f>
        <v>#N/A</v>
      </c>
      <c r="AB391" s="231" t="e">
        <f>LOOKUP(AB$2,'Depreciation Schedules'!$A$3:$A$42,'Depreciation Schedules'!$F$3:$F$42)</f>
        <v>#N/A</v>
      </c>
      <c r="AC391" s="231" t="e">
        <f>LOOKUP(AC$2,'Depreciation Schedules'!$A$3:$A$42,'Depreciation Schedules'!$F$3:$F$42)</f>
        <v>#N/A</v>
      </c>
      <c r="AD391" s="231" t="e">
        <f>LOOKUP(AD$2,'Depreciation Schedules'!$A$3:$A$42,'Depreciation Schedules'!$F$3:$F$42)</f>
        <v>#N/A</v>
      </c>
      <c r="AE391" s="231" t="e">
        <f>LOOKUP(AE$2,'Depreciation Schedules'!$A$3:$A$42,'Depreciation Schedules'!$F$3:$F$42)</f>
        <v>#N/A</v>
      </c>
      <c r="AF391" s="231" t="e">
        <f>LOOKUP(AF$2,'Depreciation Schedules'!$A$3:$A$42,'Depreciation Schedules'!$F$3:$F$42)</f>
        <v>#N/A</v>
      </c>
      <c r="AG391" s="231" t="e">
        <f>LOOKUP(AG$2,'Depreciation Schedules'!$A$3:$A$42,'Depreciation Schedules'!$F$3:$F$42)</f>
        <v>#N/A</v>
      </c>
      <c r="AH391" s="231" t="e">
        <f>LOOKUP(AH$2,'Depreciation Schedules'!$A$3:$A$42,'Depreciation Schedules'!$F$3:$F$42)</f>
        <v>#N/A</v>
      </c>
      <c r="AI391" s="231" t="e">
        <f>LOOKUP(AI$2,'Depreciation Schedules'!$A$3:$A$42,'Depreciation Schedules'!$F$3:$F$42)</f>
        <v>#N/A</v>
      </c>
      <c r="AJ391" s="231" t="e">
        <f>LOOKUP(AJ$2,'Depreciation Schedules'!$A$3:$A$42,'Depreciation Schedules'!$F$3:$F$42)</f>
        <v>#N/A</v>
      </c>
      <c r="AK391" s="231" t="e">
        <f>LOOKUP(AK$2,'Depreciation Schedules'!$A$3:$A$42,'Depreciation Schedules'!$F$3:$F$42)</f>
        <v>#N/A</v>
      </c>
      <c r="AL391" s="231" t="e">
        <f>LOOKUP(AL$2,'Depreciation Schedules'!$A$3:$A$42,'Depreciation Schedules'!$F$3:$F$42)</f>
        <v>#N/A</v>
      </c>
      <c r="AM391" s="231" t="e">
        <f>LOOKUP(AM$2,'Depreciation Schedules'!$A$3:$A$42,'Depreciation Schedules'!$F$3:$F$42)</f>
        <v>#N/A</v>
      </c>
      <c r="AN391" s="231" t="e">
        <f>LOOKUP(AN$2,'Depreciation Schedules'!$A$3:$A$42,'Depreciation Schedules'!$F$3:$F$42)</f>
        <v>#N/A</v>
      </c>
      <c r="AO391" s="231" t="e">
        <f>LOOKUP(AO$2,'Depreciation Schedules'!$A$3:$A$42,'Depreciation Schedules'!$F$3:$F$42)</f>
        <v>#N/A</v>
      </c>
      <c r="AP391" s="231" t="e">
        <f>LOOKUP(AP$2,'Depreciation Schedules'!$A$3:$A$42,'Depreciation Schedules'!$F$3:$F$42)</f>
        <v>#N/A</v>
      </c>
    </row>
    <row r="392" spans="1:42" x14ac:dyDescent="0.2">
      <c r="A392" s="34" t="str">
        <f t="shared" si="179"/>
        <v>39-yr SL</v>
      </c>
      <c r="B392" s="234">
        <f t="array" ref="B392">SUM(IF(ISNUMBER(C392:AP392),C392:AP392))</f>
        <v>0</v>
      </c>
      <c r="C392" s="231" t="e">
        <f>LOOKUP(C$2,'Depreciation Schedules'!$A$3:$A$42,'Depreciation Schedules'!$G$3:$G$42)</f>
        <v>#N/A</v>
      </c>
      <c r="D392" s="231" t="e">
        <f>LOOKUP(D$2,'Depreciation Schedules'!$A$3:$A$42,'Depreciation Schedules'!$G$3:$G$42)</f>
        <v>#N/A</v>
      </c>
      <c r="E392" s="231" t="e">
        <f>LOOKUP(E$2,'Depreciation Schedules'!$A$3:$A$42,'Depreciation Schedules'!$G$3:$G$42)</f>
        <v>#N/A</v>
      </c>
      <c r="F392" s="231" t="e">
        <f>LOOKUP(F$2,'Depreciation Schedules'!$A$3:$A$42,'Depreciation Schedules'!$G$3:$G$42)</f>
        <v>#N/A</v>
      </c>
      <c r="G392" s="231" t="e">
        <f>LOOKUP(G$2,'Depreciation Schedules'!$A$3:$A$42,'Depreciation Schedules'!$G$3:$G$42)</f>
        <v>#N/A</v>
      </c>
      <c r="H392" s="231" t="e">
        <f>LOOKUP(H$2,'Depreciation Schedules'!$A$3:$A$42,'Depreciation Schedules'!$G$3:$G$42)</f>
        <v>#N/A</v>
      </c>
      <c r="I392" s="231" t="e">
        <f>LOOKUP(I$2,'Depreciation Schedules'!$A$3:$A$42,'Depreciation Schedules'!$G$3:$G$42)</f>
        <v>#N/A</v>
      </c>
      <c r="J392" s="231" t="e">
        <f>LOOKUP(J$2,'Depreciation Schedules'!$A$3:$A$42,'Depreciation Schedules'!$G$3:$G$42)</f>
        <v>#N/A</v>
      </c>
      <c r="K392" s="231" t="e">
        <f>LOOKUP(K$2,'Depreciation Schedules'!$A$3:$A$42,'Depreciation Schedules'!$G$3:$G$42)</f>
        <v>#N/A</v>
      </c>
      <c r="L392" s="231" t="e">
        <f>LOOKUP(L$2,'Depreciation Schedules'!$A$3:$A$42,'Depreciation Schedules'!$G$3:$G$42)</f>
        <v>#N/A</v>
      </c>
      <c r="M392" s="231" t="e">
        <f>LOOKUP(M$2,'Depreciation Schedules'!$A$3:$A$42,'Depreciation Schedules'!$G$3:$G$42)</f>
        <v>#N/A</v>
      </c>
      <c r="N392" s="231" t="e">
        <f>LOOKUP(N$2,'Depreciation Schedules'!$A$3:$A$42,'Depreciation Schedules'!$G$3:$G$42)</f>
        <v>#N/A</v>
      </c>
      <c r="O392" s="231" t="e">
        <f>LOOKUP(O$2,'Depreciation Schedules'!$A$3:$A$42,'Depreciation Schedules'!$G$3:$G$42)</f>
        <v>#N/A</v>
      </c>
      <c r="P392" s="231" t="e">
        <f>LOOKUP(P$2,'Depreciation Schedules'!$A$3:$A$42,'Depreciation Schedules'!$G$3:$G$42)</f>
        <v>#N/A</v>
      </c>
      <c r="Q392" s="231" t="e">
        <f>LOOKUP(Q$2,'Depreciation Schedules'!$A$3:$A$42,'Depreciation Schedules'!$G$3:$G$42)</f>
        <v>#N/A</v>
      </c>
      <c r="R392" s="231" t="e">
        <f>LOOKUP(R$2,'Depreciation Schedules'!$A$3:$A$42,'Depreciation Schedules'!$G$3:$G$42)</f>
        <v>#N/A</v>
      </c>
      <c r="S392" s="231" t="e">
        <f>LOOKUP(S$2,'Depreciation Schedules'!$A$3:$A$42,'Depreciation Schedules'!$G$3:$G$42)</f>
        <v>#N/A</v>
      </c>
      <c r="T392" s="231" t="e">
        <f>LOOKUP(T$2,'Depreciation Schedules'!$A$3:$A$42,'Depreciation Schedules'!$G$3:$G$42)</f>
        <v>#N/A</v>
      </c>
      <c r="U392" s="231" t="e">
        <f>LOOKUP(U$2,'Depreciation Schedules'!$A$3:$A$42,'Depreciation Schedules'!$G$3:$G$42)</f>
        <v>#N/A</v>
      </c>
      <c r="V392" s="231" t="e">
        <f>LOOKUP(V$2,'Depreciation Schedules'!$A$3:$A$42,'Depreciation Schedules'!$G$3:$G$42)</f>
        <v>#N/A</v>
      </c>
      <c r="W392" s="231" t="e">
        <f>LOOKUP(W$2,'Depreciation Schedules'!$A$3:$A$42,'Depreciation Schedules'!$G$3:$G$42)</f>
        <v>#N/A</v>
      </c>
      <c r="X392" s="231" t="e">
        <f>LOOKUP(X$2,'Depreciation Schedules'!$A$3:$A$42,'Depreciation Schedules'!$G$3:$G$42)</f>
        <v>#N/A</v>
      </c>
      <c r="Y392" s="231" t="e">
        <f>LOOKUP(Y$2,'Depreciation Schedules'!$A$3:$A$42,'Depreciation Schedules'!$G$3:$G$42)</f>
        <v>#N/A</v>
      </c>
      <c r="Z392" s="231" t="e">
        <f>LOOKUP(Z$2,'Depreciation Schedules'!$A$3:$A$42,'Depreciation Schedules'!$G$3:$G$42)</f>
        <v>#N/A</v>
      </c>
      <c r="AA392" s="231" t="e">
        <f>LOOKUP(AA$2,'Depreciation Schedules'!$A$3:$A$42,'Depreciation Schedules'!$G$3:$G$42)</f>
        <v>#N/A</v>
      </c>
      <c r="AB392" s="231" t="e">
        <f>LOOKUP(AB$2,'Depreciation Schedules'!$A$3:$A$42,'Depreciation Schedules'!$G$3:$G$42)</f>
        <v>#N/A</v>
      </c>
      <c r="AC392" s="231" t="e">
        <f>LOOKUP(AC$2,'Depreciation Schedules'!$A$3:$A$42,'Depreciation Schedules'!$G$3:$G$42)</f>
        <v>#N/A</v>
      </c>
      <c r="AD392" s="231" t="e">
        <f>LOOKUP(AD$2,'Depreciation Schedules'!$A$3:$A$42,'Depreciation Schedules'!$G$3:$G$42)</f>
        <v>#N/A</v>
      </c>
      <c r="AE392" s="231" t="e">
        <f>LOOKUP(AE$2,'Depreciation Schedules'!$A$3:$A$42,'Depreciation Schedules'!$G$3:$G$42)</f>
        <v>#N/A</v>
      </c>
      <c r="AF392" s="231" t="e">
        <f>LOOKUP(AF$2,'Depreciation Schedules'!$A$3:$A$42,'Depreciation Schedules'!$G$3:$G$42)</f>
        <v>#N/A</v>
      </c>
      <c r="AG392" s="231" t="e">
        <f>LOOKUP(AG$2,'Depreciation Schedules'!$A$3:$A$42,'Depreciation Schedules'!$G$3:$G$42)</f>
        <v>#N/A</v>
      </c>
      <c r="AH392" s="231" t="e">
        <f>LOOKUP(AH$2,'Depreciation Schedules'!$A$3:$A$42,'Depreciation Schedules'!$G$3:$G$42)</f>
        <v>#N/A</v>
      </c>
      <c r="AI392" s="231" t="e">
        <f>LOOKUP(AI$2,'Depreciation Schedules'!$A$3:$A$42,'Depreciation Schedules'!$G$3:$G$42)</f>
        <v>#N/A</v>
      </c>
      <c r="AJ392" s="231" t="e">
        <f>LOOKUP(AJ$2,'Depreciation Schedules'!$A$3:$A$42,'Depreciation Schedules'!$G$3:$G$42)</f>
        <v>#N/A</v>
      </c>
      <c r="AK392" s="231" t="e">
        <f>LOOKUP(AK$2,'Depreciation Schedules'!$A$3:$A$42,'Depreciation Schedules'!$G$3:$G$42)</f>
        <v>#N/A</v>
      </c>
      <c r="AL392" s="231" t="e">
        <f>LOOKUP(AL$2,'Depreciation Schedules'!$A$3:$A$42,'Depreciation Schedules'!$G$3:$G$42)</f>
        <v>#N/A</v>
      </c>
      <c r="AM392" s="231" t="e">
        <f>LOOKUP(AM$2,'Depreciation Schedules'!$A$3:$A$42,'Depreciation Schedules'!$G$3:$G$42)</f>
        <v>#N/A</v>
      </c>
      <c r="AN392" s="231" t="e">
        <f>LOOKUP(AN$2,'Depreciation Schedules'!$A$3:$A$42,'Depreciation Schedules'!$G$3:$G$42)</f>
        <v>#N/A</v>
      </c>
      <c r="AO392" s="231" t="e">
        <f>LOOKUP(AO$2,'Depreciation Schedules'!$A$3:$A$42,'Depreciation Schedules'!$G$3:$G$42)</f>
        <v>#N/A</v>
      </c>
      <c r="AP392" s="231" t="e">
        <f>LOOKUP(AP$2,'Depreciation Schedules'!$A$3:$A$42,'Depreciation Schedules'!$G$3:$G$42)</f>
        <v>#N/A</v>
      </c>
    </row>
    <row r="393" spans="1:42" x14ac:dyDescent="0.2">
      <c r="A393" s="42" t="s">
        <v>3</v>
      </c>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row>
    <row r="394" spans="1:42" x14ac:dyDescent="0.2">
      <c r="A394" s="34" t="str">
        <f>A387</f>
        <v>5-yr MACRS</v>
      </c>
      <c r="B394" s="243">
        <f t="array" ref="B394">SUM(IF(ISNUMBER(C394:AP394),C394:AP394))</f>
        <v>0</v>
      </c>
      <c r="C394" s="195" t="e">
        <f>C387/100*$Q$355</f>
        <v>#N/A</v>
      </c>
      <c r="D394" s="195" t="e">
        <f t="shared" ref="D394:AP394" si="180">D387/100*$Q$355</f>
        <v>#N/A</v>
      </c>
      <c r="E394" s="195" t="e">
        <f t="shared" si="180"/>
        <v>#N/A</v>
      </c>
      <c r="F394" s="195" t="e">
        <f t="shared" si="180"/>
        <v>#N/A</v>
      </c>
      <c r="G394" s="195" t="e">
        <f t="shared" si="180"/>
        <v>#N/A</v>
      </c>
      <c r="H394" s="195" t="e">
        <f t="shared" si="180"/>
        <v>#N/A</v>
      </c>
      <c r="I394" s="195" t="e">
        <f t="shared" si="180"/>
        <v>#N/A</v>
      </c>
      <c r="J394" s="195" t="e">
        <f t="shared" si="180"/>
        <v>#N/A</v>
      </c>
      <c r="K394" s="195" t="e">
        <f t="shared" si="180"/>
        <v>#N/A</v>
      </c>
      <c r="L394" s="195" t="e">
        <f t="shared" si="180"/>
        <v>#N/A</v>
      </c>
      <c r="M394" s="195" t="e">
        <f t="shared" si="180"/>
        <v>#N/A</v>
      </c>
      <c r="N394" s="195" t="e">
        <f t="shared" si="180"/>
        <v>#N/A</v>
      </c>
      <c r="O394" s="195" t="e">
        <f t="shared" si="180"/>
        <v>#N/A</v>
      </c>
      <c r="P394" s="195" t="e">
        <f t="shared" si="180"/>
        <v>#N/A</v>
      </c>
      <c r="Q394" s="195" t="e">
        <f t="shared" si="180"/>
        <v>#N/A</v>
      </c>
      <c r="R394" s="195" t="e">
        <f t="shared" si="180"/>
        <v>#N/A</v>
      </c>
      <c r="S394" s="195" t="e">
        <f t="shared" si="180"/>
        <v>#N/A</v>
      </c>
      <c r="T394" s="195" t="e">
        <f t="shared" si="180"/>
        <v>#N/A</v>
      </c>
      <c r="U394" s="195" t="e">
        <f t="shared" si="180"/>
        <v>#N/A</v>
      </c>
      <c r="V394" s="195" t="e">
        <f t="shared" si="180"/>
        <v>#N/A</v>
      </c>
      <c r="W394" s="195" t="e">
        <f t="shared" si="180"/>
        <v>#N/A</v>
      </c>
      <c r="X394" s="195" t="e">
        <f t="shared" si="180"/>
        <v>#N/A</v>
      </c>
      <c r="Y394" s="195" t="e">
        <f t="shared" si="180"/>
        <v>#N/A</v>
      </c>
      <c r="Z394" s="195" t="e">
        <f t="shared" si="180"/>
        <v>#N/A</v>
      </c>
      <c r="AA394" s="195" t="e">
        <f t="shared" si="180"/>
        <v>#N/A</v>
      </c>
      <c r="AB394" s="195" t="e">
        <f t="shared" si="180"/>
        <v>#N/A</v>
      </c>
      <c r="AC394" s="195" t="e">
        <f t="shared" si="180"/>
        <v>#N/A</v>
      </c>
      <c r="AD394" s="195" t="e">
        <f t="shared" si="180"/>
        <v>#N/A</v>
      </c>
      <c r="AE394" s="195" t="e">
        <f t="shared" si="180"/>
        <v>#N/A</v>
      </c>
      <c r="AF394" s="195" t="e">
        <f t="shared" si="180"/>
        <v>#N/A</v>
      </c>
      <c r="AG394" s="195" t="e">
        <f t="shared" si="180"/>
        <v>#N/A</v>
      </c>
      <c r="AH394" s="195" t="e">
        <f t="shared" si="180"/>
        <v>#N/A</v>
      </c>
      <c r="AI394" s="195" t="e">
        <f t="shared" si="180"/>
        <v>#N/A</v>
      </c>
      <c r="AJ394" s="195" t="e">
        <f t="shared" si="180"/>
        <v>#N/A</v>
      </c>
      <c r="AK394" s="195" t="e">
        <f t="shared" si="180"/>
        <v>#N/A</v>
      </c>
      <c r="AL394" s="195" t="e">
        <f t="shared" si="180"/>
        <v>#N/A</v>
      </c>
      <c r="AM394" s="195" t="e">
        <f t="shared" si="180"/>
        <v>#N/A</v>
      </c>
      <c r="AN394" s="195" t="e">
        <f t="shared" si="180"/>
        <v>#N/A</v>
      </c>
      <c r="AO394" s="195" t="e">
        <f t="shared" si="180"/>
        <v>#N/A</v>
      </c>
      <c r="AP394" s="195" t="e">
        <f t="shared" si="180"/>
        <v>#N/A</v>
      </c>
    </row>
    <row r="395" spans="1:42" x14ac:dyDescent="0.2">
      <c r="A395" s="34" t="str">
        <f t="shared" ref="A395:A399" si="181">A388</f>
        <v>15-yr MACRS</v>
      </c>
      <c r="B395" s="243">
        <f t="array" ref="B395">SUM(IF(ISNUMBER(C395:AP395),C395:AP395))</f>
        <v>0</v>
      </c>
      <c r="C395" s="195" t="e">
        <f>C388/100*$Q$356</f>
        <v>#N/A</v>
      </c>
      <c r="D395" s="195" t="e">
        <f t="shared" ref="D395:AP395" si="182">D388/100*$Q$356</f>
        <v>#N/A</v>
      </c>
      <c r="E395" s="195" t="e">
        <f t="shared" si="182"/>
        <v>#N/A</v>
      </c>
      <c r="F395" s="195" t="e">
        <f t="shared" si="182"/>
        <v>#N/A</v>
      </c>
      <c r="G395" s="195" t="e">
        <f t="shared" si="182"/>
        <v>#N/A</v>
      </c>
      <c r="H395" s="195" t="e">
        <f t="shared" si="182"/>
        <v>#N/A</v>
      </c>
      <c r="I395" s="195" t="e">
        <f t="shared" si="182"/>
        <v>#N/A</v>
      </c>
      <c r="J395" s="195" t="e">
        <f t="shared" si="182"/>
        <v>#N/A</v>
      </c>
      <c r="K395" s="195" t="e">
        <f t="shared" si="182"/>
        <v>#N/A</v>
      </c>
      <c r="L395" s="195" t="e">
        <f t="shared" si="182"/>
        <v>#N/A</v>
      </c>
      <c r="M395" s="195" t="e">
        <f t="shared" si="182"/>
        <v>#N/A</v>
      </c>
      <c r="N395" s="195" t="e">
        <f t="shared" si="182"/>
        <v>#N/A</v>
      </c>
      <c r="O395" s="195" t="e">
        <f t="shared" si="182"/>
        <v>#N/A</v>
      </c>
      <c r="P395" s="195" t="e">
        <f t="shared" si="182"/>
        <v>#N/A</v>
      </c>
      <c r="Q395" s="195" t="e">
        <f t="shared" si="182"/>
        <v>#N/A</v>
      </c>
      <c r="R395" s="195" t="e">
        <f t="shared" si="182"/>
        <v>#N/A</v>
      </c>
      <c r="S395" s="195" t="e">
        <f t="shared" si="182"/>
        <v>#N/A</v>
      </c>
      <c r="T395" s="195" t="e">
        <f t="shared" si="182"/>
        <v>#N/A</v>
      </c>
      <c r="U395" s="195" t="e">
        <f t="shared" si="182"/>
        <v>#N/A</v>
      </c>
      <c r="V395" s="195" t="e">
        <f t="shared" si="182"/>
        <v>#N/A</v>
      </c>
      <c r="W395" s="195" t="e">
        <f t="shared" si="182"/>
        <v>#N/A</v>
      </c>
      <c r="X395" s="195" t="e">
        <f t="shared" si="182"/>
        <v>#N/A</v>
      </c>
      <c r="Y395" s="195" t="e">
        <f t="shared" si="182"/>
        <v>#N/A</v>
      </c>
      <c r="Z395" s="195" t="e">
        <f t="shared" si="182"/>
        <v>#N/A</v>
      </c>
      <c r="AA395" s="195" t="e">
        <f t="shared" si="182"/>
        <v>#N/A</v>
      </c>
      <c r="AB395" s="195" t="e">
        <f t="shared" si="182"/>
        <v>#N/A</v>
      </c>
      <c r="AC395" s="195" t="e">
        <f t="shared" si="182"/>
        <v>#N/A</v>
      </c>
      <c r="AD395" s="195" t="e">
        <f t="shared" si="182"/>
        <v>#N/A</v>
      </c>
      <c r="AE395" s="195" t="e">
        <f t="shared" si="182"/>
        <v>#N/A</v>
      </c>
      <c r="AF395" s="195" t="e">
        <f t="shared" si="182"/>
        <v>#N/A</v>
      </c>
      <c r="AG395" s="195" t="e">
        <f t="shared" si="182"/>
        <v>#N/A</v>
      </c>
      <c r="AH395" s="195" t="e">
        <f t="shared" si="182"/>
        <v>#N/A</v>
      </c>
      <c r="AI395" s="195" t="e">
        <f t="shared" si="182"/>
        <v>#N/A</v>
      </c>
      <c r="AJ395" s="195" t="e">
        <f t="shared" si="182"/>
        <v>#N/A</v>
      </c>
      <c r="AK395" s="195" t="e">
        <f t="shared" si="182"/>
        <v>#N/A</v>
      </c>
      <c r="AL395" s="195" t="e">
        <f t="shared" si="182"/>
        <v>#N/A</v>
      </c>
      <c r="AM395" s="195" t="e">
        <f t="shared" si="182"/>
        <v>#N/A</v>
      </c>
      <c r="AN395" s="195" t="e">
        <f t="shared" si="182"/>
        <v>#N/A</v>
      </c>
      <c r="AO395" s="195" t="e">
        <f t="shared" si="182"/>
        <v>#N/A</v>
      </c>
      <c r="AP395" s="195" t="e">
        <f t="shared" si="182"/>
        <v>#N/A</v>
      </c>
    </row>
    <row r="396" spans="1:42" x14ac:dyDescent="0.2">
      <c r="A396" s="34" t="str">
        <f t="shared" si="181"/>
        <v>5-yr SL</v>
      </c>
      <c r="B396" s="243">
        <f t="array" ref="B396">SUM(IF(ISNUMBER(C396:AP396),C396:AP396))</f>
        <v>0</v>
      </c>
      <c r="C396" s="195" t="e">
        <f>C389/100*$Q$357</f>
        <v>#N/A</v>
      </c>
      <c r="D396" s="195" t="e">
        <f t="shared" ref="D396:AP396" si="183">D389/100*$Q$357</f>
        <v>#N/A</v>
      </c>
      <c r="E396" s="195" t="e">
        <f t="shared" si="183"/>
        <v>#N/A</v>
      </c>
      <c r="F396" s="195" t="e">
        <f t="shared" si="183"/>
        <v>#N/A</v>
      </c>
      <c r="G396" s="195" t="e">
        <f t="shared" si="183"/>
        <v>#N/A</v>
      </c>
      <c r="H396" s="195" t="e">
        <f t="shared" si="183"/>
        <v>#N/A</v>
      </c>
      <c r="I396" s="195" t="e">
        <f t="shared" si="183"/>
        <v>#N/A</v>
      </c>
      <c r="J396" s="195" t="e">
        <f t="shared" si="183"/>
        <v>#N/A</v>
      </c>
      <c r="K396" s="195" t="e">
        <f t="shared" si="183"/>
        <v>#N/A</v>
      </c>
      <c r="L396" s="195" t="e">
        <f t="shared" si="183"/>
        <v>#N/A</v>
      </c>
      <c r="M396" s="195" t="e">
        <f t="shared" si="183"/>
        <v>#N/A</v>
      </c>
      <c r="N396" s="195" t="e">
        <f t="shared" si="183"/>
        <v>#N/A</v>
      </c>
      <c r="O396" s="195" t="e">
        <f t="shared" si="183"/>
        <v>#N/A</v>
      </c>
      <c r="P396" s="195" t="e">
        <f t="shared" si="183"/>
        <v>#N/A</v>
      </c>
      <c r="Q396" s="195" t="e">
        <f t="shared" si="183"/>
        <v>#N/A</v>
      </c>
      <c r="R396" s="195" t="e">
        <f t="shared" si="183"/>
        <v>#N/A</v>
      </c>
      <c r="S396" s="195" t="e">
        <f t="shared" si="183"/>
        <v>#N/A</v>
      </c>
      <c r="T396" s="195" t="e">
        <f t="shared" si="183"/>
        <v>#N/A</v>
      </c>
      <c r="U396" s="195" t="e">
        <f t="shared" si="183"/>
        <v>#N/A</v>
      </c>
      <c r="V396" s="195" t="e">
        <f t="shared" si="183"/>
        <v>#N/A</v>
      </c>
      <c r="W396" s="195" t="e">
        <f t="shared" si="183"/>
        <v>#N/A</v>
      </c>
      <c r="X396" s="195" t="e">
        <f t="shared" si="183"/>
        <v>#N/A</v>
      </c>
      <c r="Y396" s="195" t="e">
        <f t="shared" si="183"/>
        <v>#N/A</v>
      </c>
      <c r="Z396" s="195" t="e">
        <f t="shared" si="183"/>
        <v>#N/A</v>
      </c>
      <c r="AA396" s="195" t="e">
        <f t="shared" si="183"/>
        <v>#N/A</v>
      </c>
      <c r="AB396" s="195" t="e">
        <f t="shared" si="183"/>
        <v>#N/A</v>
      </c>
      <c r="AC396" s="195" t="e">
        <f t="shared" si="183"/>
        <v>#N/A</v>
      </c>
      <c r="AD396" s="195" t="e">
        <f t="shared" si="183"/>
        <v>#N/A</v>
      </c>
      <c r="AE396" s="195" t="e">
        <f t="shared" si="183"/>
        <v>#N/A</v>
      </c>
      <c r="AF396" s="195" t="e">
        <f t="shared" si="183"/>
        <v>#N/A</v>
      </c>
      <c r="AG396" s="195" t="e">
        <f t="shared" si="183"/>
        <v>#N/A</v>
      </c>
      <c r="AH396" s="195" t="e">
        <f t="shared" si="183"/>
        <v>#N/A</v>
      </c>
      <c r="AI396" s="195" t="e">
        <f t="shared" si="183"/>
        <v>#N/A</v>
      </c>
      <c r="AJ396" s="195" t="e">
        <f t="shared" si="183"/>
        <v>#N/A</v>
      </c>
      <c r="AK396" s="195" t="e">
        <f t="shared" si="183"/>
        <v>#N/A</v>
      </c>
      <c r="AL396" s="195" t="e">
        <f t="shared" si="183"/>
        <v>#N/A</v>
      </c>
      <c r="AM396" s="195" t="e">
        <f t="shared" si="183"/>
        <v>#N/A</v>
      </c>
      <c r="AN396" s="195" t="e">
        <f t="shared" si="183"/>
        <v>#N/A</v>
      </c>
      <c r="AO396" s="195" t="e">
        <f t="shared" si="183"/>
        <v>#N/A</v>
      </c>
      <c r="AP396" s="195" t="e">
        <f t="shared" si="183"/>
        <v>#N/A</v>
      </c>
    </row>
    <row r="397" spans="1:42" x14ac:dyDescent="0.2">
      <c r="A397" s="34" t="str">
        <f t="shared" si="181"/>
        <v>15-yr SL</v>
      </c>
      <c r="B397" s="243">
        <f t="array" ref="B397">SUM(IF(ISNUMBER(C397:AP397),C397:AP397))</f>
        <v>0</v>
      </c>
      <c r="C397" s="195" t="e">
        <f>C390/100*$Q$358</f>
        <v>#N/A</v>
      </c>
      <c r="D397" s="195" t="e">
        <f t="shared" ref="D397:AP397" si="184">D390/100*$Q$358</f>
        <v>#N/A</v>
      </c>
      <c r="E397" s="195" t="e">
        <f t="shared" si="184"/>
        <v>#N/A</v>
      </c>
      <c r="F397" s="195" t="e">
        <f t="shared" si="184"/>
        <v>#N/A</v>
      </c>
      <c r="G397" s="195" t="e">
        <f t="shared" si="184"/>
        <v>#N/A</v>
      </c>
      <c r="H397" s="195" t="e">
        <f t="shared" si="184"/>
        <v>#N/A</v>
      </c>
      <c r="I397" s="195" t="e">
        <f t="shared" si="184"/>
        <v>#N/A</v>
      </c>
      <c r="J397" s="195" t="e">
        <f t="shared" si="184"/>
        <v>#N/A</v>
      </c>
      <c r="K397" s="195" t="e">
        <f t="shared" si="184"/>
        <v>#N/A</v>
      </c>
      <c r="L397" s="195" t="e">
        <f t="shared" si="184"/>
        <v>#N/A</v>
      </c>
      <c r="M397" s="195" t="e">
        <f t="shared" si="184"/>
        <v>#N/A</v>
      </c>
      <c r="N397" s="195" t="e">
        <f t="shared" si="184"/>
        <v>#N/A</v>
      </c>
      <c r="O397" s="195" t="e">
        <f t="shared" si="184"/>
        <v>#N/A</v>
      </c>
      <c r="P397" s="195" t="e">
        <f t="shared" si="184"/>
        <v>#N/A</v>
      </c>
      <c r="Q397" s="195" t="e">
        <f t="shared" si="184"/>
        <v>#N/A</v>
      </c>
      <c r="R397" s="195" t="e">
        <f t="shared" si="184"/>
        <v>#N/A</v>
      </c>
      <c r="S397" s="195" t="e">
        <f t="shared" si="184"/>
        <v>#N/A</v>
      </c>
      <c r="T397" s="195" t="e">
        <f t="shared" si="184"/>
        <v>#N/A</v>
      </c>
      <c r="U397" s="195" t="e">
        <f t="shared" si="184"/>
        <v>#N/A</v>
      </c>
      <c r="V397" s="195" t="e">
        <f t="shared" si="184"/>
        <v>#N/A</v>
      </c>
      <c r="W397" s="195" t="e">
        <f t="shared" si="184"/>
        <v>#N/A</v>
      </c>
      <c r="X397" s="195" t="e">
        <f t="shared" si="184"/>
        <v>#N/A</v>
      </c>
      <c r="Y397" s="195" t="e">
        <f t="shared" si="184"/>
        <v>#N/A</v>
      </c>
      <c r="Z397" s="195" t="e">
        <f t="shared" si="184"/>
        <v>#N/A</v>
      </c>
      <c r="AA397" s="195" t="e">
        <f t="shared" si="184"/>
        <v>#N/A</v>
      </c>
      <c r="AB397" s="195" t="e">
        <f t="shared" si="184"/>
        <v>#N/A</v>
      </c>
      <c r="AC397" s="195" t="e">
        <f t="shared" si="184"/>
        <v>#N/A</v>
      </c>
      <c r="AD397" s="195" t="e">
        <f t="shared" si="184"/>
        <v>#N/A</v>
      </c>
      <c r="AE397" s="195" t="e">
        <f t="shared" si="184"/>
        <v>#N/A</v>
      </c>
      <c r="AF397" s="195" t="e">
        <f t="shared" si="184"/>
        <v>#N/A</v>
      </c>
      <c r="AG397" s="195" t="e">
        <f t="shared" si="184"/>
        <v>#N/A</v>
      </c>
      <c r="AH397" s="195" t="e">
        <f t="shared" si="184"/>
        <v>#N/A</v>
      </c>
      <c r="AI397" s="195" t="e">
        <f t="shared" si="184"/>
        <v>#N/A</v>
      </c>
      <c r="AJ397" s="195" t="e">
        <f t="shared" si="184"/>
        <v>#N/A</v>
      </c>
      <c r="AK397" s="195" t="e">
        <f t="shared" si="184"/>
        <v>#N/A</v>
      </c>
      <c r="AL397" s="195" t="e">
        <f t="shared" si="184"/>
        <v>#N/A</v>
      </c>
      <c r="AM397" s="195" t="e">
        <f t="shared" si="184"/>
        <v>#N/A</v>
      </c>
      <c r="AN397" s="195" t="e">
        <f t="shared" si="184"/>
        <v>#N/A</v>
      </c>
      <c r="AO397" s="195" t="e">
        <f t="shared" si="184"/>
        <v>#N/A</v>
      </c>
      <c r="AP397" s="195" t="e">
        <f t="shared" si="184"/>
        <v>#N/A</v>
      </c>
    </row>
    <row r="398" spans="1:42" x14ac:dyDescent="0.2">
      <c r="A398" s="34" t="str">
        <f t="shared" si="181"/>
        <v>20-yr SL</v>
      </c>
      <c r="B398" s="243">
        <f t="array" ref="B398">SUM(IF(ISNUMBER(C398:AP398),C398:AP398))</f>
        <v>0</v>
      </c>
      <c r="C398" s="195" t="e">
        <f>C391/100*$Q$359</f>
        <v>#N/A</v>
      </c>
      <c r="D398" s="195" t="e">
        <f t="shared" ref="D398:AP398" si="185">D391/100*$Q$359</f>
        <v>#N/A</v>
      </c>
      <c r="E398" s="195" t="e">
        <f t="shared" si="185"/>
        <v>#N/A</v>
      </c>
      <c r="F398" s="195" t="e">
        <f t="shared" si="185"/>
        <v>#N/A</v>
      </c>
      <c r="G398" s="195" t="e">
        <f t="shared" si="185"/>
        <v>#N/A</v>
      </c>
      <c r="H398" s="195" t="e">
        <f t="shared" si="185"/>
        <v>#N/A</v>
      </c>
      <c r="I398" s="195" t="e">
        <f t="shared" si="185"/>
        <v>#N/A</v>
      </c>
      <c r="J398" s="195" t="e">
        <f t="shared" si="185"/>
        <v>#N/A</v>
      </c>
      <c r="K398" s="195" t="e">
        <f t="shared" si="185"/>
        <v>#N/A</v>
      </c>
      <c r="L398" s="195" t="e">
        <f t="shared" si="185"/>
        <v>#N/A</v>
      </c>
      <c r="M398" s="195" t="e">
        <f t="shared" si="185"/>
        <v>#N/A</v>
      </c>
      <c r="N398" s="195" t="e">
        <f t="shared" si="185"/>
        <v>#N/A</v>
      </c>
      <c r="O398" s="195" t="e">
        <f t="shared" si="185"/>
        <v>#N/A</v>
      </c>
      <c r="P398" s="195" t="e">
        <f t="shared" si="185"/>
        <v>#N/A</v>
      </c>
      <c r="Q398" s="195" t="e">
        <f t="shared" si="185"/>
        <v>#N/A</v>
      </c>
      <c r="R398" s="195" t="e">
        <f t="shared" si="185"/>
        <v>#N/A</v>
      </c>
      <c r="S398" s="195" t="e">
        <f t="shared" si="185"/>
        <v>#N/A</v>
      </c>
      <c r="T398" s="195" t="e">
        <f t="shared" si="185"/>
        <v>#N/A</v>
      </c>
      <c r="U398" s="195" t="e">
        <f t="shared" si="185"/>
        <v>#N/A</v>
      </c>
      <c r="V398" s="195" t="e">
        <f t="shared" si="185"/>
        <v>#N/A</v>
      </c>
      <c r="W398" s="195" t="e">
        <f t="shared" si="185"/>
        <v>#N/A</v>
      </c>
      <c r="X398" s="195" t="e">
        <f t="shared" si="185"/>
        <v>#N/A</v>
      </c>
      <c r="Y398" s="195" t="e">
        <f t="shared" si="185"/>
        <v>#N/A</v>
      </c>
      <c r="Z398" s="195" t="e">
        <f t="shared" si="185"/>
        <v>#N/A</v>
      </c>
      <c r="AA398" s="195" t="e">
        <f t="shared" si="185"/>
        <v>#N/A</v>
      </c>
      <c r="AB398" s="195" t="e">
        <f t="shared" si="185"/>
        <v>#N/A</v>
      </c>
      <c r="AC398" s="195" t="e">
        <f t="shared" si="185"/>
        <v>#N/A</v>
      </c>
      <c r="AD398" s="195" t="e">
        <f t="shared" si="185"/>
        <v>#N/A</v>
      </c>
      <c r="AE398" s="195" t="e">
        <f t="shared" si="185"/>
        <v>#N/A</v>
      </c>
      <c r="AF398" s="195" t="e">
        <f t="shared" si="185"/>
        <v>#N/A</v>
      </c>
      <c r="AG398" s="195" t="e">
        <f t="shared" si="185"/>
        <v>#N/A</v>
      </c>
      <c r="AH398" s="195" t="e">
        <f t="shared" si="185"/>
        <v>#N/A</v>
      </c>
      <c r="AI398" s="195" t="e">
        <f t="shared" si="185"/>
        <v>#N/A</v>
      </c>
      <c r="AJ398" s="195" t="e">
        <f t="shared" si="185"/>
        <v>#N/A</v>
      </c>
      <c r="AK398" s="195" t="e">
        <f t="shared" si="185"/>
        <v>#N/A</v>
      </c>
      <c r="AL398" s="195" t="e">
        <f t="shared" si="185"/>
        <v>#N/A</v>
      </c>
      <c r="AM398" s="195" t="e">
        <f t="shared" si="185"/>
        <v>#N/A</v>
      </c>
      <c r="AN398" s="195" t="e">
        <f t="shared" si="185"/>
        <v>#N/A</v>
      </c>
      <c r="AO398" s="195" t="e">
        <f t="shared" si="185"/>
        <v>#N/A</v>
      </c>
      <c r="AP398" s="195" t="e">
        <f t="shared" si="185"/>
        <v>#N/A</v>
      </c>
    </row>
    <row r="399" spans="1:42" x14ac:dyDescent="0.2">
      <c r="A399" s="34" t="str">
        <f t="shared" si="181"/>
        <v>39-yr SL</v>
      </c>
      <c r="B399" s="243">
        <f t="array" ref="B399">SUM(IF(ISNUMBER(C399:AP399),C399:AP399))</f>
        <v>0</v>
      </c>
      <c r="C399" s="195" t="e">
        <f>C392/100*$Q$360</f>
        <v>#N/A</v>
      </c>
      <c r="D399" s="195" t="e">
        <f t="shared" ref="D399:AP399" si="186">D392/100*$Q$360</f>
        <v>#N/A</v>
      </c>
      <c r="E399" s="195" t="e">
        <f t="shared" si="186"/>
        <v>#N/A</v>
      </c>
      <c r="F399" s="195" t="e">
        <f t="shared" si="186"/>
        <v>#N/A</v>
      </c>
      <c r="G399" s="195" t="e">
        <f t="shared" si="186"/>
        <v>#N/A</v>
      </c>
      <c r="H399" s="195" t="e">
        <f t="shared" si="186"/>
        <v>#N/A</v>
      </c>
      <c r="I399" s="195" t="e">
        <f t="shared" si="186"/>
        <v>#N/A</v>
      </c>
      <c r="J399" s="195" t="e">
        <f t="shared" si="186"/>
        <v>#N/A</v>
      </c>
      <c r="K399" s="195" t="e">
        <f t="shared" si="186"/>
        <v>#N/A</v>
      </c>
      <c r="L399" s="195" t="e">
        <f t="shared" si="186"/>
        <v>#N/A</v>
      </c>
      <c r="M399" s="195" t="e">
        <f t="shared" si="186"/>
        <v>#N/A</v>
      </c>
      <c r="N399" s="195" t="e">
        <f t="shared" si="186"/>
        <v>#N/A</v>
      </c>
      <c r="O399" s="195" t="e">
        <f t="shared" si="186"/>
        <v>#N/A</v>
      </c>
      <c r="P399" s="195" t="e">
        <f t="shared" si="186"/>
        <v>#N/A</v>
      </c>
      <c r="Q399" s="195" t="e">
        <f t="shared" si="186"/>
        <v>#N/A</v>
      </c>
      <c r="R399" s="195" t="e">
        <f t="shared" si="186"/>
        <v>#N/A</v>
      </c>
      <c r="S399" s="195" t="e">
        <f t="shared" si="186"/>
        <v>#N/A</v>
      </c>
      <c r="T399" s="195" t="e">
        <f t="shared" si="186"/>
        <v>#N/A</v>
      </c>
      <c r="U399" s="195" t="e">
        <f t="shared" si="186"/>
        <v>#N/A</v>
      </c>
      <c r="V399" s="195" t="e">
        <f t="shared" si="186"/>
        <v>#N/A</v>
      </c>
      <c r="W399" s="195" t="e">
        <f t="shared" si="186"/>
        <v>#N/A</v>
      </c>
      <c r="X399" s="195" t="e">
        <f t="shared" si="186"/>
        <v>#N/A</v>
      </c>
      <c r="Y399" s="195" t="e">
        <f t="shared" si="186"/>
        <v>#N/A</v>
      </c>
      <c r="Z399" s="195" t="e">
        <f t="shared" si="186"/>
        <v>#N/A</v>
      </c>
      <c r="AA399" s="195" t="e">
        <f t="shared" si="186"/>
        <v>#N/A</v>
      </c>
      <c r="AB399" s="195" t="e">
        <f t="shared" si="186"/>
        <v>#N/A</v>
      </c>
      <c r="AC399" s="195" t="e">
        <f t="shared" si="186"/>
        <v>#N/A</v>
      </c>
      <c r="AD399" s="195" t="e">
        <f t="shared" si="186"/>
        <v>#N/A</v>
      </c>
      <c r="AE399" s="195" t="e">
        <f t="shared" si="186"/>
        <v>#N/A</v>
      </c>
      <c r="AF399" s="195" t="e">
        <f t="shared" si="186"/>
        <v>#N/A</v>
      </c>
      <c r="AG399" s="195" t="e">
        <f t="shared" si="186"/>
        <v>#N/A</v>
      </c>
      <c r="AH399" s="195" t="e">
        <f t="shared" si="186"/>
        <v>#N/A</v>
      </c>
      <c r="AI399" s="195" t="e">
        <f t="shared" si="186"/>
        <v>#N/A</v>
      </c>
      <c r="AJ399" s="195" t="e">
        <f t="shared" si="186"/>
        <v>#N/A</v>
      </c>
      <c r="AK399" s="195" t="e">
        <f t="shared" si="186"/>
        <v>#N/A</v>
      </c>
      <c r="AL399" s="195" t="e">
        <f t="shared" si="186"/>
        <v>#N/A</v>
      </c>
      <c r="AM399" s="195" t="e">
        <f t="shared" si="186"/>
        <v>#N/A</v>
      </c>
      <c r="AN399" s="195" t="e">
        <f t="shared" si="186"/>
        <v>#N/A</v>
      </c>
      <c r="AO399" s="195" t="e">
        <f t="shared" si="186"/>
        <v>#N/A</v>
      </c>
      <c r="AP399" s="195" t="e">
        <f t="shared" si="186"/>
        <v>#N/A</v>
      </c>
    </row>
    <row r="400" spans="1:42" x14ac:dyDescent="0.2">
      <c r="A400" s="34" t="s">
        <v>115</v>
      </c>
      <c r="B400" s="243">
        <f t="array" ref="B400">SUM(IF(ISNUMBER(C400:AP400),C400:AP400))</f>
        <v>0</v>
      </c>
      <c r="C400" s="201">
        <f>P361</f>
        <v>0</v>
      </c>
      <c r="D400" s="201">
        <v>0</v>
      </c>
      <c r="E400" s="201">
        <v>0</v>
      </c>
      <c r="F400" s="201">
        <v>0</v>
      </c>
      <c r="G400" s="201">
        <v>0</v>
      </c>
      <c r="H400" s="201">
        <v>0</v>
      </c>
      <c r="I400" s="201">
        <v>0</v>
      </c>
      <c r="J400" s="201">
        <v>0</v>
      </c>
      <c r="K400" s="201">
        <v>0</v>
      </c>
      <c r="L400" s="201">
        <v>0</v>
      </c>
      <c r="M400" s="201">
        <v>0</v>
      </c>
      <c r="N400" s="201">
        <v>0</v>
      </c>
      <c r="O400" s="201">
        <v>0</v>
      </c>
      <c r="P400" s="201">
        <v>0</v>
      </c>
      <c r="Q400" s="201">
        <v>0</v>
      </c>
      <c r="R400" s="201">
        <v>0</v>
      </c>
      <c r="S400" s="201">
        <v>0</v>
      </c>
      <c r="T400" s="201">
        <v>0</v>
      </c>
      <c r="U400" s="201">
        <v>0</v>
      </c>
      <c r="V400" s="201">
        <v>0</v>
      </c>
      <c r="W400" s="201">
        <v>0</v>
      </c>
      <c r="X400" s="201">
        <v>0</v>
      </c>
      <c r="Y400" s="201">
        <v>0</v>
      </c>
      <c r="Z400" s="201">
        <v>0</v>
      </c>
      <c r="AA400" s="201">
        <v>0</v>
      </c>
      <c r="AB400" s="201">
        <v>0</v>
      </c>
      <c r="AC400" s="201">
        <v>0</v>
      </c>
      <c r="AD400" s="201">
        <v>0</v>
      </c>
      <c r="AE400" s="201">
        <v>0</v>
      </c>
      <c r="AF400" s="201">
        <v>0</v>
      </c>
      <c r="AG400" s="201">
        <v>0</v>
      </c>
      <c r="AH400" s="201">
        <v>0</v>
      </c>
      <c r="AI400" s="201">
        <v>0</v>
      </c>
      <c r="AJ400" s="201">
        <v>0</v>
      </c>
      <c r="AK400" s="201">
        <v>0</v>
      </c>
      <c r="AL400" s="201">
        <v>0</v>
      </c>
      <c r="AM400" s="201">
        <v>0</v>
      </c>
      <c r="AN400" s="201">
        <v>0</v>
      </c>
      <c r="AO400" s="201">
        <v>0</v>
      </c>
      <c r="AP400" s="201">
        <v>0</v>
      </c>
    </row>
    <row r="401" spans="1:42" x14ac:dyDescent="0.2">
      <c r="A401" s="33"/>
      <c r="B401" s="244">
        <f t="array" ref="B401">SUM(IF(ISNUMBER(C401:AP401),C401:AP401))</f>
        <v>0</v>
      </c>
      <c r="C401" s="195" t="e">
        <f>SUM(C394:C400)</f>
        <v>#N/A</v>
      </c>
      <c r="D401" s="195" t="e">
        <f t="shared" ref="D401:AP401" si="187">SUM(D394:D400)</f>
        <v>#N/A</v>
      </c>
      <c r="E401" s="195" t="e">
        <f t="shared" si="187"/>
        <v>#N/A</v>
      </c>
      <c r="F401" s="195" t="e">
        <f t="shared" si="187"/>
        <v>#N/A</v>
      </c>
      <c r="G401" s="195" t="e">
        <f t="shared" si="187"/>
        <v>#N/A</v>
      </c>
      <c r="H401" s="195" t="e">
        <f t="shared" si="187"/>
        <v>#N/A</v>
      </c>
      <c r="I401" s="195" t="e">
        <f t="shared" si="187"/>
        <v>#N/A</v>
      </c>
      <c r="J401" s="195" t="e">
        <f t="shared" si="187"/>
        <v>#N/A</v>
      </c>
      <c r="K401" s="195" t="e">
        <f t="shared" si="187"/>
        <v>#N/A</v>
      </c>
      <c r="L401" s="195" t="e">
        <f t="shared" si="187"/>
        <v>#N/A</v>
      </c>
      <c r="M401" s="195" t="e">
        <f t="shared" si="187"/>
        <v>#N/A</v>
      </c>
      <c r="N401" s="195" t="e">
        <f t="shared" si="187"/>
        <v>#N/A</v>
      </c>
      <c r="O401" s="195" t="e">
        <f t="shared" si="187"/>
        <v>#N/A</v>
      </c>
      <c r="P401" s="195" t="e">
        <f t="shared" si="187"/>
        <v>#N/A</v>
      </c>
      <c r="Q401" s="195" t="e">
        <f t="shared" si="187"/>
        <v>#N/A</v>
      </c>
      <c r="R401" s="195" t="e">
        <f t="shared" si="187"/>
        <v>#N/A</v>
      </c>
      <c r="S401" s="195" t="e">
        <f t="shared" si="187"/>
        <v>#N/A</v>
      </c>
      <c r="T401" s="195" t="e">
        <f t="shared" si="187"/>
        <v>#N/A</v>
      </c>
      <c r="U401" s="195" t="e">
        <f t="shared" si="187"/>
        <v>#N/A</v>
      </c>
      <c r="V401" s="195" t="e">
        <f t="shared" si="187"/>
        <v>#N/A</v>
      </c>
      <c r="W401" s="195" t="e">
        <f t="shared" si="187"/>
        <v>#N/A</v>
      </c>
      <c r="X401" s="195" t="e">
        <f t="shared" si="187"/>
        <v>#N/A</v>
      </c>
      <c r="Y401" s="195" t="e">
        <f t="shared" si="187"/>
        <v>#N/A</v>
      </c>
      <c r="Z401" s="195" t="e">
        <f t="shared" si="187"/>
        <v>#N/A</v>
      </c>
      <c r="AA401" s="195" t="e">
        <f t="shared" si="187"/>
        <v>#N/A</v>
      </c>
      <c r="AB401" s="195" t="e">
        <f t="shared" si="187"/>
        <v>#N/A</v>
      </c>
      <c r="AC401" s="195" t="e">
        <f t="shared" si="187"/>
        <v>#N/A</v>
      </c>
      <c r="AD401" s="195" t="e">
        <f t="shared" si="187"/>
        <v>#N/A</v>
      </c>
      <c r="AE401" s="195" t="e">
        <f t="shared" si="187"/>
        <v>#N/A</v>
      </c>
      <c r="AF401" s="195" t="e">
        <f t="shared" si="187"/>
        <v>#N/A</v>
      </c>
      <c r="AG401" s="195" t="e">
        <f t="shared" si="187"/>
        <v>#N/A</v>
      </c>
      <c r="AH401" s="195" t="e">
        <f t="shared" si="187"/>
        <v>#N/A</v>
      </c>
      <c r="AI401" s="195" t="e">
        <f t="shared" si="187"/>
        <v>#N/A</v>
      </c>
      <c r="AJ401" s="195" t="e">
        <f t="shared" si="187"/>
        <v>#N/A</v>
      </c>
      <c r="AK401" s="195" t="e">
        <f t="shared" si="187"/>
        <v>#N/A</v>
      </c>
      <c r="AL401" s="195" t="e">
        <f t="shared" si="187"/>
        <v>#N/A</v>
      </c>
      <c r="AM401" s="195" t="e">
        <f t="shared" si="187"/>
        <v>#N/A</v>
      </c>
      <c r="AN401" s="195" t="e">
        <f t="shared" si="187"/>
        <v>#N/A</v>
      </c>
      <c r="AO401" s="195" t="e">
        <f t="shared" si="187"/>
        <v>#N/A</v>
      </c>
      <c r="AP401" s="195" t="e">
        <f t="shared" si="187"/>
        <v>#N/A</v>
      </c>
    </row>
    <row r="402" spans="1:42" x14ac:dyDescent="0.2">
      <c r="A402" s="33"/>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row>
    <row r="403" spans="1:42" x14ac:dyDescent="0.2">
      <c r="A403" s="31" t="s">
        <v>94</v>
      </c>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row>
    <row r="404" spans="1:42" x14ac:dyDescent="0.2">
      <c r="A404" s="33" t="s">
        <v>96</v>
      </c>
      <c r="B404" s="38" t="str">
        <f>equip_reserve_depr_fed</f>
        <v>5-yr MACRS</v>
      </c>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row>
    <row r="405" spans="1:42" x14ac:dyDescent="0.2">
      <c r="A405" s="33" t="s">
        <v>97</v>
      </c>
      <c r="B405" s="239">
        <f t="shared" ref="B405:AP405" si="188">B2</f>
        <v>0</v>
      </c>
      <c r="C405" s="239" t="str">
        <f t="shared" si="188"/>
        <v/>
      </c>
      <c r="D405" s="239" t="str">
        <f t="shared" si="188"/>
        <v/>
      </c>
      <c r="E405" s="239" t="str">
        <f t="shared" si="188"/>
        <v/>
      </c>
      <c r="F405" s="239" t="str">
        <f t="shared" si="188"/>
        <v/>
      </c>
      <c r="G405" s="239" t="str">
        <f t="shared" si="188"/>
        <v/>
      </c>
      <c r="H405" s="239" t="str">
        <f t="shared" si="188"/>
        <v/>
      </c>
      <c r="I405" s="239" t="str">
        <f t="shared" si="188"/>
        <v/>
      </c>
      <c r="J405" s="239" t="str">
        <f t="shared" si="188"/>
        <v/>
      </c>
      <c r="K405" s="239" t="str">
        <f t="shared" si="188"/>
        <v/>
      </c>
      <c r="L405" s="239" t="str">
        <f t="shared" si="188"/>
        <v/>
      </c>
      <c r="M405" s="239" t="str">
        <f t="shared" si="188"/>
        <v/>
      </c>
      <c r="N405" s="239" t="str">
        <f t="shared" si="188"/>
        <v/>
      </c>
      <c r="O405" s="239" t="str">
        <f t="shared" si="188"/>
        <v/>
      </c>
      <c r="P405" s="239" t="str">
        <f t="shared" si="188"/>
        <v/>
      </c>
      <c r="Q405" s="239" t="str">
        <f t="shared" si="188"/>
        <v/>
      </c>
      <c r="R405" s="239" t="str">
        <f t="shared" si="188"/>
        <v/>
      </c>
      <c r="S405" s="239" t="str">
        <f t="shared" si="188"/>
        <v/>
      </c>
      <c r="T405" s="239" t="str">
        <f t="shared" si="188"/>
        <v/>
      </c>
      <c r="U405" s="239" t="str">
        <f t="shared" si="188"/>
        <v/>
      </c>
      <c r="V405" s="239" t="str">
        <f t="shared" si="188"/>
        <v/>
      </c>
      <c r="W405" s="239" t="str">
        <f t="shared" si="188"/>
        <v/>
      </c>
      <c r="X405" s="239" t="str">
        <f t="shared" si="188"/>
        <v/>
      </c>
      <c r="Y405" s="239" t="str">
        <f t="shared" si="188"/>
        <v/>
      </c>
      <c r="Z405" s="239" t="str">
        <f t="shared" si="188"/>
        <v/>
      </c>
      <c r="AA405" s="239" t="str">
        <f t="shared" si="188"/>
        <v/>
      </c>
      <c r="AB405" s="239" t="str">
        <f t="shared" si="188"/>
        <v/>
      </c>
      <c r="AC405" s="239" t="str">
        <f t="shared" si="188"/>
        <v/>
      </c>
      <c r="AD405" s="239" t="str">
        <f t="shared" si="188"/>
        <v/>
      </c>
      <c r="AE405" s="239" t="str">
        <f t="shared" si="188"/>
        <v/>
      </c>
      <c r="AF405" s="239" t="str">
        <f t="shared" si="188"/>
        <v/>
      </c>
      <c r="AG405" s="239" t="str">
        <f t="shared" si="188"/>
        <v/>
      </c>
      <c r="AH405" s="239" t="str">
        <f t="shared" si="188"/>
        <v/>
      </c>
      <c r="AI405" s="239" t="str">
        <f t="shared" si="188"/>
        <v/>
      </c>
      <c r="AJ405" s="239" t="str">
        <f t="shared" si="188"/>
        <v/>
      </c>
      <c r="AK405" s="239" t="str">
        <f t="shared" si="188"/>
        <v/>
      </c>
      <c r="AL405" s="239" t="str">
        <f t="shared" si="188"/>
        <v/>
      </c>
      <c r="AM405" s="239" t="str">
        <f t="shared" si="188"/>
        <v/>
      </c>
      <c r="AN405" s="239" t="str">
        <f t="shared" si="188"/>
        <v/>
      </c>
      <c r="AO405" s="239" t="str">
        <f t="shared" si="188"/>
        <v/>
      </c>
      <c r="AP405" s="239" t="str">
        <f t="shared" si="188"/>
        <v/>
      </c>
    </row>
    <row r="406" spans="1:42" x14ac:dyDescent="0.2">
      <c r="A406" s="33" t="s">
        <v>98</v>
      </c>
      <c r="B406" s="238">
        <v>0</v>
      </c>
      <c r="C406" s="231" t="e">
        <f t="shared" ref="C406:AP406" si="189">IF($B$404=$A387,C387,0)+IF($B$404=$A388,C388,0)+IF($B$404=$A389,C389,0)+IF($B$404=$A390,C390,0)+IF($B$404=$A391,C391,0)+IF($B$404=$A392,C392,0)</f>
        <v>#N/A</v>
      </c>
      <c r="D406" s="231" t="e">
        <f t="shared" si="189"/>
        <v>#N/A</v>
      </c>
      <c r="E406" s="231" t="e">
        <f t="shared" si="189"/>
        <v>#N/A</v>
      </c>
      <c r="F406" s="231" t="e">
        <f t="shared" si="189"/>
        <v>#N/A</v>
      </c>
      <c r="G406" s="231" t="e">
        <f t="shared" si="189"/>
        <v>#N/A</v>
      </c>
      <c r="H406" s="231" t="e">
        <f t="shared" si="189"/>
        <v>#N/A</v>
      </c>
      <c r="I406" s="231" t="e">
        <f t="shared" si="189"/>
        <v>#N/A</v>
      </c>
      <c r="J406" s="231" t="e">
        <f t="shared" si="189"/>
        <v>#N/A</v>
      </c>
      <c r="K406" s="231" t="e">
        <f t="shared" si="189"/>
        <v>#N/A</v>
      </c>
      <c r="L406" s="231" t="e">
        <f t="shared" si="189"/>
        <v>#N/A</v>
      </c>
      <c r="M406" s="231" t="e">
        <f t="shared" si="189"/>
        <v>#N/A</v>
      </c>
      <c r="N406" s="231" t="e">
        <f t="shared" si="189"/>
        <v>#N/A</v>
      </c>
      <c r="O406" s="231" t="e">
        <f t="shared" si="189"/>
        <v>#N/A</v>
      </c>
      <c r="P406" s="231" t="e">
        <f t="shared" si="189"/>
        <v>#N/A</v>
      </c>
      <c r="Q406" s="231" t="e">
        <f t="shared" si="189"/>
        <v>#N/A</v>
      </c>
      <c r="R406" s="231" t="e">
        <f t="shared" si="189"/>
        <v>#N/A</v>
      </c>
      <c r="S406" s="231" t="e">
        <f t="shared" si="189"/>
        <v>#N/A</v>
      </c>
      <c r="T406" s="231" t="e">
        <f t="shared" si="189"/>
        <v>#N/A</v>
      </c>
      <c r="U406" s="231" t="e">
        <f t="shared" si="189"/>
        <v>#N/A</v>
      </c>
      <c r="V406" s="231" t="e">
        <f t="shared" si="189"/>
        <v>#N/A</v>
      </c>
      <c r="W406" s="231" t="e">
        <f t="shared" si="189"/>
        <v>#N/A</v>
      </c>
      <c r="X406" s="231" t="e">
        <f t="shared" si="189"/>
        <v>#N/A</v>
      </c>
      <c r="Y406" s="231" t="e">
        <f t="shared" si="189"/>
        <v>#N/A</v>
      </c>
      <c r="Z406" s="231" t="e">
        <f t="shared" si="189"/>
        <v>#N/A</v>
      </c>
      <c r="AA406" s="231" t="e">
        <f t="shared" si="189"/>
        <v>#N/A</v>
      </c>
      <c r="AB406" s="231" t="e">
        <f t="shared" si="189"/>
        <v>#N/A</v>
      </c>
      <c r="AC406" s="231" t="e">
        <f t="shared" si="189"/>
        <v>#N/A</v>
      </c>
      <c r="AD406" s="231" t="e">
        <f t="shared" si="189"/>
        <v>#N/A</v>
      </c>
      <c r="AE406" s="231" t="e">
        <f t="shared" si="189"/>
        <v>#N/A</v>
      </c>
      <c r="AF406" s="231" t="e">
        <f t="shared" si="189"/>
        <v>#N/A</v>
      </c>
      <c r="AG406" s="231" t="e">
        <f t="shared" si="189"/>
        <v>#N/A</v>
      </c>
      <c r="AH406" s="231" t="e">
        <f t="shared" si="189"/>
        <v>#N/A</v>
      </c>
      <c r="AI406" s="231" t="e">
        <f t="shared" si="189"/>
        <v>#N/A</v>
      </c>
      <c r="AJ406" s="231" t="e">
        <f t="shared" si="189"/>
        <v>#N/A</v>
      </c>
      <c r="AK406" s="231" t="e">
        <f t="shared" si="189"/>
        <v>#N/A</v>
      </c>
      <c r="AL406" s="231" t="e">
        <f t="shared" si="189"/>
        <v>#N/A</v>
      </c>
      <c r="AM406" s="231" t="e">
        <f t="shared" si="189"/>
        <v>#N/A</v>
      </c>
      <c r="AN406" s="231" t="e">
        <f t="shared" si="189"/>
        <v>#N/A</v>
      </c>
      <c r="AO406" s="231" t="e">
        <f t="shared" si="189"/>
        <v>#N/A</v>
      </c>
      <c r="AP406" s="231" t="e">
        <f t="shared" si="189"/>
        <v>#N/A</v>
      </c>
    </row>
    <row r="407" spans="1:42" x14ac:dyDescent="0.2">
      <c r="A407" s="31"/>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row>
    <row r="408" spans="1:42" x14ac:dyDescent="0.2">
      <c r="A408" s="31" t="s">
        <v>126</v>
      </c>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row>
    <row r="409" spans="1:42" x14ac:dyDescent="0.2">
      <c r="A409" s="33" t="s">
        <v>95</v>
      </c>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row>
    <row r="410" spans="1:42" x14ac:dyDescent="0.2">
      <c r="A410" s="17">
        <v>1</v>
      </c>
      <c r="C410" s="220">
        <f t="shared" ref="C410:AP410" si="190">C277</f>
        <v>0</v>
      </c>
      <c r="D410" s="220">
        <f t="shared" si="190"/>
        <v>0</v>
      </c>
      <c r="E410" s="220">
        <f t="shared" si="190"/>
        <v>0</v>
      </c>
      <c r="F410" s="220">
        <f t="shared" si="190"/>
        <v>0</v>
      </c>
      <c r="G410" s="220">
        <f t="shared" si="190"/>
        <v>0</v>
      </c>
      <c r="H410" s="220">
        <f t="shared" si="190"/>
        <v>0</v>
      </c>
      <c r="I410" s="220">
        <f t="shared" si="190"/>
        <v>0</v>
      </c>
      <c r="J410" s="220">
        <f t="shared" si="190"/>
        <v>0</v>
      </c>
      <c r="K410" s="220">
        <f t="shared" si="190"/>
        <v>0</v>
      </c>
      <c r="L410" s="220">
        <f t="shared" si="190"/>
        <v>0</v>
      </c>
      <c r="M410" s="220">
        <f t="shared" si="190"/>
        <v>0</v>
      </c>
      <c r="N410" s="220">
        <f t="shared" si="190"/>
        <v>0</v>
      </c>
      <c r="O410" s="220">
        <f t="shared" si="190"/>
        <v>0</v>
      </c>
      <c r="P410" s="220">
        <f t="shared" si="190"/>
        <v>0</v>
      </c>
      <c r="Q410" s="220">
        <f t="shared" si="190"/>
        <v>0</v>
      </c>
      <c r="R410" s="220">
        <f t="shared" si="190"/>
        <v>0</v>
      </c>
      <c r="S410" s="220">
        <f t="shared" si="190"/>
        <v>0</v>
      </c>
      <c r="T410" s="220">
        <f t="shared" si="190"/>
        <v>0</v>
      </c>
      <c r="U410" s="220">
        <f t="shared" si="190"/>
        <v>0</v>
      </c>
      <c r="V410" s="220">
        <f t="shared" si="190"/>
        <v>0</v>
      </c>
      <c r="W410" s="220">
        <f t="shared" si="190"/>
        <v>0</v>
      </c>
      <c r="X410" s="220">
        <f t="shared" si="190"/>
        <v>0</v>
      </c>
      <c r="Y410" s="220">
        <f t="shared" si="190"/>
        <v>0</v>
      </c>
      <c r="Z410" s="220">
        <f t="shared" si="190"/>
        <v>0</v>
      </c>
      <c r="AA410" s="220">
        <f t="shared" si="190"/>
        <v>0</v>
      </c>
      <c r="AB410" s="220">
        <f t="shared" si="190"/>
        <v>0</v>
      </c>
      <c r="AC410" s="220">
        <f t="shared" si="190"/>
        <v>0</v>
      </c>
      <c r="AD410" s="220">
        <f t="shared" si="190"/>
        <v>0</v>
      </c>
      <c r="AE410" s="220">
        <f t="shared" si="190"/>
        <v>0</v>
      </c>
      <c r="AF410" s="220">
        <f t="shared" si="190"/>
        <v>0</v>
      </c>
      <c r="AG410" s="220">
        <f t="shared" si="190"/>
        <v>0</v>
      </c>
      <c r="AH410" s="220">
        <f t="shared" si="190"/>
        <v>0</v>
      </c>
      <c r="AI410" s="220">
        <f t="shared" si="190"/>
        <v>0</v>
      </c>
      <c r="AJ410" s="220">
        <f t="shared" si="190"/>
        <v>0</v>
      </c>
      <c r="AK410" s="220">
        <f t="shared" si="190"/>
        <v>0</v>
      </c>
      <c r="AL410" s="220">
        <f t="shared" si="190"/>
        <v>0</v>
      </c>
      <c r="AM410" s="220">
        <f t="shared" si="190"/>
        <v>0</v>
      </c>
      <c r="AN410" s="220">
        <f t="shared" si="190"/>
        <v>0</v>
      </c>
      <c r="AO410" s="220">
        <f t="shared" si="190"/>
        <v>0</v>
      </c>
      <c r="AP410" s="220">
        <f t="shared" si="190"/>
        <v>0</v>
      </c>
    </row>
    <row r="411" spans="1:42" x14ac:dyDescent="0.2">
      <c r="A411" s="17">
        <f>A410+1</f>
        <v>2</v>
      </c>
      <c r="C411" s="220">
        <f t="shared" ref="C411:AP411" si="191">C278</f>
        <v>0</v>
      </c>
      <c r="D411" s="220">
        <f t="shared" si="191"/>
        <v>0</v>
      </c>
      <c r="E411" s="220">
        <f t="shared" si="191"/>
        <v>0</v>
      </c>
      <c r="F411" s="220">
        <f t="shared" si="191"/>
        <v>0</v>
      </c>
      <c r="G411" s="220">
        <f t="shared" si="191"/>
        <v>0</v>
      </c>
      <c r="H411" s="220">
        <f t="shared" si="191"/>
        <v>0</v>
      </c>
      <c r="I411" s="220">
        <f t="shared" si="191"/>
        <v>0</v>
      </c>
      <c r="J411" s="220">
        <f t="shared" si="191"/>
        <v>0</v>
      </c>
      <c r="K411" s="220">
        <f t="shared" si="191"/>
        <v>0</v>
      </c>
      <c r="L411" s="220">
        <f t="shared" si="191"/>
        <v>0</v>
      </c>
      <c r="M411" s="220">
        <f t="shared" si="191"/>
        <v>0</v>
      </c>
      <c r="N411" s="220">
        <f t="shared" si="191"/>
        <v>0</v>
      </c>
      <c r="O411" s="220">
        <f t="shared" si="191"/>
        <v>0</v>
      </c>
      <c r="P411" s="220">
        <f t="shared" si="191"/>
        <v>0</v>
      </c>
      <c r="Q411" s="220">
        <f t="shared" si="191"/>
        <v>0</v>
      </c>
      <c r="R411" s="220">
        <f t="shared" si="191"/>
        <v>0</v>
      </c>
      <c r="S411" s="220">
        <f t="shared" si="191"/>
        <v>0</v>
      </c>
      <c r="T411" s="220">
        <f t="shared" si="191"/>
        <v>0</v>
      </c>
      <c r="U411" s="220">
        <f t="shared" si="191"/>
        <v>0</v>
      </c>
      <c r="V411" s="220">
        <f t="shared" si="191"/>
        <v>0</v>
      </c>
      <c r="W411" s="220">
        <f t="shared" si="191"/>
        <v>0</v>
      </c>
      <c r="X411" s="220">
        <f t="shared" si="191"/>
        <v>0</v>
      </c>
      <c r="Y411" s="220">
        <f t="shared" si="191"/>
        <v>0</v>
      </c>
      <c r="Z411" s="220">
        <f t="shared" si="191"/>
        <v>0</v>
      </c>
      <c r="AA411" s="220">
        <f t="shared" si="191"/>
        <v>0</v>
      </c>
      <c r="AB411" s="220">
        <f t="shared" si="191"/>
        <v>0</v>
      </c>
      <c r="AC411" s="220">
        <f t="shared" si="191"/>
        <v>0</v>
      </c>
      <c r="AD411" s="220">
        <f t="shared" si="191"/>
        <v>0</v>
      </c>
      <c r="AE411" s="220">
        <f t="shared" si="191"/>
        <v>0</v>
      </c>
      <c r="AF411" s="220">
        <f t="shared" si="191"/>
        <v>0</v>
      </c>
      <c r="AG411" s="220">
        <f t="shared" si="191"/>
        <v>0</v>
      </c>
      <c r="AH411" s="220">
        <f t="shared" si="191"/>
        <v>0</v>
      </c>
      <c r="AI411" s="220">
        <f t="shared" si="191"/>
        <v>0</v>
      </c>
      <c r="AJ411" s="220">
        <f t="shared" si="191"/>
        <v>0</v>
      </c>
      <c r="AK411" s="220">
        <f t="shared" si="191"/>
        <v>0</v>
      </c>
      <c r="AL411" s="220">
        <f t="shared" si="191"/>
        <v>0</v>
      </c>
      <c r="AM411" s="220">
        <f t="shared" si="191"/>
        <v>0</v>
      </c>
      <c r="AN411" s="220">
        <f t="shared" si="191"/>
        <v>0</v>
      </c>
      <c r="AO411" s="220">
        <f t="shared" si="191"/>
        <v>0</v>
      </c>
      <c r="AP411" s="220">
        <f t="shared" si="191"/>
        <v>0</v>
      </c>
    </row>
    <row r="412" spans="1:42" x14ac:dyDescent="0.2">
      <c r="A412" s="17">
        <f t="shared" ref="A412:A417" si="192">A411+1</f>
        <v>3</v>
      </c>
      <c r="C412" s="220">
        <f t="shared" ref="C412:AP412" si="193">C279</f>
        <v>0</v>
      </c>
      <c r="D412" s="220">
        <f t="shared" si="193"/>
        <v>0</v>
      </c>
      <c r="E412" s="220">
        <f t="shared" si="193"/>
        <v>0</v>
      </c>
      <c r="F412" s="220">
        <f t="shared" si="193"/>
        <v>0</v>
      </c>
      <c r="G412" s="220">
        <f t="shared" si="193"/>
        <v>0</v>
      </c>
      <c r="H412" s="220">
        <f t="shared" si="193"/>
        <v>0</v>
      </c>
      <c r="I412" s="220">
        <f t="shared" si="193"/>
        <v>0</v>
      </c>
      <c r="J412" s="220">
        <f t="shared" si="193"/>
        <v>0</v>
      </c>
      <c r="K412" s="220">
        <f t="shared" si="193"/>
        <v>0</v>
      </c>
      <c r="L412" s="220">
        <f t="shared" si="193"/>
        <v>0</v>
      </c>
      <c r="M412" s="220">
        <f t="shared" si="193"/>
        <v>0</v>
      </c>
      <c r="N412" s="220">
        <f t="shared" si="193"/>
        <v>0</v>
      </c>
      <c r="O412" s="220">
        <f t="shared" si="193"/>
        <v>0</v>
      </c>
      <c r="P412" s="220">
        <f t="shared" si="193"/>
        <v>0</v>
      </c>
      <c r="Q412" s="220">
        <f t="shared" si="193"/>
        <v>0</v>
      </c>
      <c r="R412" s="220">
        <f t="shared" si="193"/>
        <v>0</v>
      </c>
      <c r="S412" s="220">
        <f t="shared" si="193"/>
        <v>0</v>
      </c>
      <c r="T412" s="220">
        <f t="shared" si="193"/>
        <v>0</v>
      </c>
      <c r="U412" s="220">
        <f t="shared" si="193"/>
        <v>0</v>
      </c>
      <c r="V412" s="220">
        <f t="shared" si="193"/>
        <v>0</v>
      </c>
      <c r="W412" s="220">
        <f t="shared" si="193"/>
        <v>0</v>
      </c>
      <c r="X412" s="220">
        <f t="shared" si="193"/>
        <v>0</v>
      </c>
      <c r="Y412" s="220">
        <f t="shared" si="193"/>
        <v>0</v>
      </c>
      <c r="Z412" s="220">
        <f t="shared" si="193"/>
        <v>0</v>
      </c>
      <c r="AA412" s="220">
        <f t="shared" si="193"/>
        <v>0</v>
      </c>
      <c r="AB412" s="220">
        <f t="shared" si="193"/>
        <v>0</v>
      </c>
      <c r="AC412" s="220">
        <f t="shared" si="193"/>
        <v>0</v>
      </c>
      <c r="AD412" s="220">
        <f t="shared" si="193"/>
        <v>0</v>
      </c>
      <c r="AE412" s="220">
        <f t="shared" si="193"/>
        <v>0</v>
      </c>
      <c r="AF412" s="220">
        <f t="shared" si="193"/>
        <v>0</v>
      </c>
      <c r="AG412" s="220">
        <f t="shared" si="193"/>
        <v>0</v>
      </c>
      <c r="AH412" s="220">
        <f t="shared" si="193"/>
        <v>0</v>
      </c>
      <c r="AI412" s="220">
        <f t="shared" si="193"/>
        <v>0</v>
      </c>
      <c r="AJ412" s="220">
        <f t="shared" si="193"/>
        <v>0</v>
      </c>
      <c r="AK412" s="220">
        <f t="shared" si="193"/>
        <v>0</v>
      </c>
      <c r="AL412" s="220">
        <f t="shared" si="193"/>
        <v>0</v>
      </c>
      <c r="AM412" s="220">
        <f t="shared" si="193"/>
        <v>0</v>
      </c>
      <c r="AN412" s="220">
        <f t="shared" si="193"/>
        <v>0</v>
      </c>
      <c r="AO412" s="220">
        <f t="shared" si="193"/>
        <v>0</v>
      </c>
      <c r="AP412" s="220">
        <f t="shared" si="193"/>
        <v>0</v>
      </c>
    </row>
    <row r="413" spans="1:42" x14ac:dyDescent="0.2">
      <c r="A413" s="17">
        <f t="shared" si="192"/>
        <v>4</v>
      </c>
      <c r="C413" s="220">
        <f t="shared" ref="C413:AP413" si="194">C280</f>
        <v>0</v>
      </c>
      <c r="D413" s="220">
        <f t="shared" si="194"/>
        <v>0</v>
      </c>
      <c r="E413" s="220">
        <f t="shared" si="194"/>
        <v>0</v>
      </c>
      <c r="F413" s="220">
        <f t="shared" si="194"/>
        <v>0</v>
      </c>
      <c r="G413" s="220">
        <f t="shared" si="194"/>
        <v>0</v>
      </c>
      <c r="H413" s="220">
        <f t="shared" si="194"/>
        <v>0</v>
      </c>
      <c r="I413" s="220">
        <f t="shared" si="194"/>
        <v>0</v>
      </c>
      <c r="J413" s="220">
        <f t="shared" si="194"/>
        <v>0</v>
      </c>
      <c r="K413" s="220">
        <f t="shared" si="194"/>
        <v>0</v>
      </c>
      <c r="L413" s="220">
        <f t="shared" si="194"/>
        <v>0</v>
      </c>
      <c r="M413" s="220">
        <f t="shared" si="194"/>
        <v>0</v>
      </c>
      <c r="N413" s="220">
        <f t="shared" si="194"/>
        <v>0</v>
      </c>
      <c r="O413" s="220">
        <f t="shared" si="194"/>
        <v>0</v>
      </c>
      <c r="P413" s="220">
        <f t="shared" si="194"/>
        <v>0</v>
      </c>
      <c r="Q413" s="220">
        <f t="shared" si="194"/>
        <v>0</v>
      </c>
      <c r="R413" s="220">
        <f t="shared" si="194"/>
        <v>0</v>
      </c>
      <c r="S413" s="220">
        <f t="shared" si="194"/>
        <v>0</v>
      </c>
      <c r="T413" s="220">
        <f t="shared" si="194"/>
        <v>0</v>
      </c>
      <c r="U413" s="220">
        <f t="shared" si="194"/>
        <v>0</v>
      </c>
      <c r="V413" s="220">
        <f t="shared" si="194"/>
        <v>0</v>
      </c>
      <c r="W413" s="220">
        <f t="shared" si="194"/>
        <v>0</v>
      </c>
      <c r="X413" s="220">
        <f t="shared" si="194"/>
        <v>0</v>
      </c>
      <c r="Y413" s="220">
        <f t="shared" si="194"/>
        <v>0</v>
      </c>
      <c r="Z413" s="220">
        <f t="shared" si="194"/>
        <v>0</v>
      </c>
      <c r="AA413" s="220">
        <f t="shared" si="194"/>
        <v>0</v>
      </c>
      <c r="AB413" s="220">
        <f t="shared" si="194"/>
        <v>0</v>
      </c>
      <c r="AC413" s="220">
        <f t="shared" si="194"/>
        <v>0</v>
      </c>
      <c r="AD413" s="220">
        <f t="shared" si="194"/>
        <v>0</v>
      </c>
      <c r="AE413" s="220">
        <f t="shared" si="194"/>
        <v>0</v>
      </c>
      <c r="AF413" s="220">
        <f t="shared" si="194"/>
        <v>0</v>
      </c>
      <c r="AG413" s="220">
        <f t="shared" si="194"/>
        <v>0</v>
      </c>
      <c r="AH413" s="220">
        <f t="shared" si="194"/>
        <v>0</v>
      </c>
      <c r="AI413" s="220">
        <f t="shared" si="194"/>
        <v>0</v>
      </c>
      <c r="AJ413" s="220">
        <f t="shared" si="194"/>
        <v>0</v>
      </c>
      <c r="AK413" s="220">
        <f t="shared" si="194"/>
        <v>0</v>
      </c>
      <c r="AL413" s="220">
        <f t="shared" si="194"/>
        <v>0</v>
      </c>
      <c r="AM413" s="220">
        <f t="shared" si="194"/>
        <v>0</v>
      </c>
      <c r="AN413" s="220">
        <f t="shared" si="194"/>
        <v>0</v>
      </c>
      <c r="AO413" s="220">
        <f t="shared" si="194"/>
        <v>0</v>
      </c>
      <c r="AP413" s="220">
        <f t="shared" si="194"/>
        <v>0</v>
      </c>
    </row>
    <row r="414" spans="1:42" x14ac:dyDescent="0.2">
      <c r="A414" s="17">
        <f t="shared" si="192"/>
        <v>5</v>
      </c>
      <c r="C414" s="220">
        <f t="shared" ref="C414:AP414" si="195">C281</f>
        <v>0</v>
      </c>
      <c r="D414" s="220">
        <f t="shared" si="195"/>
        <v>0</v>
      </c>
      <c r="E414" s="220">
        <f t="shared" si="195"/>
        <v>0</v>
      </c>
      <c r="F414" s="220">
        <f t="shared" si="195"/>
        <v>0</v>
      </c>
      <c r="G414" s="220">
        <f t="shared" si="195"/>
        <v>0</v>
      </c>
      <c r="H414" s="220">
        <f t="shared" si="195"/>
        <v>0</v>
      </c>
      <c r="I414" s="220">
        <f t="shared" si="195"/>
        <v>0</v>
      </c>
      <c r="J414" s="220">
        <f t="shared" si="195"/>
        <v>0</v>
      </c>
      <c r="K414" s="220">
        <f t="shared" si="195"/>
        <v>0</v>
      </c>
      <c r="L414" s="220">
        <f t="shared" si="195"/>
        <v>0</v>
      </c>
      <c r="M414" s="220">
        <f t="shared" si="195"/>
        <v>0</v>
      </c>
      <c r="N414" s="220">
        <f t="shared" si="195"/>
        <v>0</v>
      </c>
      <c r="O414" s="220">
        <f t="shared" si="195"/>
        <v>0</v>
      </c>
      <c r="P414" s="220">
        <f t="shared" si="195"/>
        <v>0</v>
      </c>
      <c r="Q414" s="220">
        <f t="shared" si="195"/>
        <v>0</v>
      </c>
      <c r="R414" s="220">
        <f t="shared" si="195"/>
        <v>0</v>
      </c>
      <c r="S414" s="220">
        <f t="shared" si="195"/>
        <v>0</v>
      </c>
      <c r="T414" s="220">
        <f t="shared" si="195"/>
        <v>0</v>
      </c>
      <c r="U414" s="220">
        <f t="shared" si="195"/>
        <v>0</v>
      </c>
      <c r="V414" s="220">
        <f t="shared" si="195"/>
        <v>0</v>
      </c>
      <c r="W414" s="220">
        <f t="shared" si="195"/>
        <v>0</v>
      </c>
      <c r="X414" s="220">
        <f t="shared" si="195"/>
        <v>0</v>
      </c>
      <c r="Y414" s="220">
        <f t="shared" si="195"/>
        <v>0</v>
      </c>
      <c r="Z414" s="220">
        <f t="shared" si="195"/>
        <v>0</v>
      </c>
      <c r="AA414" s="220">
        <f t="shared" si="195"/>
        <v>0</v>
      </c>
      <c r="AB414" s="220">
        <f t="shared" si="195"/>
        <v>0</v>
      </c>
      <c r="AC414" s="220">
        <f t="shared" si="195"/>
        <v>0</v>
      </c>
      <c r="AD414" s="220">
        <f t="shared" si="195"/>
        <v>0</v>
      </c>
      <c r="AE414" s="220">
        <f t="shared" si="195"/>
        <v>0</v>
      </c>
      <c r="AF414" s="220">
        <f t="shared" si="195"/>
        <v>0</v>
      </c>
      <c r="AG414" s="220">
        <f t="shared" si="195"/>
        <v>0</v>
      </c>
      <c r="AH414" s="220">
        <f t="shared" si="195"/>
        <v>0</v>
      </c>
      <c r="AI414" s="220">
        <f t="shared" si="195"/>
        <v>0</v>
      </c>
      <c r="AJ414" s="220">
        <f t="shared" si="195"/>
        <v>0</v>
      </c>
      <c r="AK414" s="220">
        <f t="shared" si="195"/>
        <v>0</v>
      </c>
      <c r="AL414" s="220">
        <f t="shared" si="195"/>
        <v>0</v>
      </c>
      <c r="AM414" s="220">
        <f t="shared" si="195"/>
        <v>0</v>
      </c>
      <c r="AN414" s="220">
        <f t="shared" si="195"/>
        <v>0</v>
      </c>
      <c r="AO414" s="220">
        <f t="shared" si="195"/>
        <v>0</v>
      </c>
      <c r="AP414" s="220">
        <f t="shared" si="195"/>
        <v>0</v>
      </c>
    </row>
    <row r="415" spans="1:42" x14ac:dyDescent="0.2">
      <c r="A415" s="17">
        <f t="shared" si="192"/>
        <v>6</v>
      </c>
      <c r="C415" s="220">
        <f t="shared" ref="C415:AP415" si="196">C282</f>
        <v>0</v>
      </c>
      <c r="D415" s="220">
        <f t="shared" si="196"/>
        <v>0</v>
      </c>
      <c r="E415" s="220">
        <f t="shared" si="196"/>
        <v>0</v>
      </c>
      <c r="F415" s="220">
        <f t="shared" si="196"/>
        <v>0</v>
      </c>
      <c r="G415" s="220">
        <f t="shared" si="196"/>
        <v>0</v>
      </c>
      <c r="H415" s="220">
        <f t="shared" si="196"/>
        <v>0</v>
      </c>
      <c r="I415" s="220">
        <f t="shared" si="196"/>
        <v>0</v>
      </c>
      <c r="J415" s="220">
        <f t="shared" si="196"/>
        <v>0</v>
      </c>
      <c r="K415" s="220">
        <f t="shared" si="196"/>
        <v>0</v>
      </c>
      <c r="L415" s="220">
        <f t="shared" si="196"/>
        <v>0</v>
      </c>
      <c r="M415" s="220">
        <f t="shared" si="196"/>
        <v>0</v>
      </c>
      <c r="N415" s="220">
        <f t="shared" si="196"/>
        <v>0</v>
      </c>
      <c r="O415" s="220">
        <f t="shared" si="196"/>
        <v>0</v>
      </c>
      <c r="P415" s="220">
        <f t="shared" si="196"/>
        <v>0</v>
      </c>
      <c r="Q415" s="220">
        <f t="shared" si="196"/>
        <v>0</v>
      </c>
      <c r="R415" s="220">
        <f t="shared" si="196"/>
        <v>0</v>
      </c>
      <c r="S415" s="220">
        <f t="shared" si="196"/>
        <v>0</v>
      </c>
      <c r="T415" s="220">
        <f t="shared" si="196"/>
        <v>0</v>
      </c>
      <c r="U415" s="220">
        <f t="shared" si="196"/>
        <v>0</v>
      </c>
      <c r="V415" s="220">
        <f t="shared" si="196"/>
        <v>0</v>
      </c>
      <c r="W415" s="220">
        <f t="shared" si="196"/>
        <v>0</v>
      </c>
      <c r="X415" s="220">
        <f t="shared" si="196"/>
        <v>0</v>
      </c>
      <c r="Y415" s="220">
        <f t="shared" si="196"/>
        <v>0</v>
      </c>
      <c r="Z415" s="220">
        <f t="shared" si="196"/>
        <v>0</v>
      </c>
      <c r="AA415" s="220">
        <f t="shared" si="196"/>
        <v>0</v>
      </c>
      <c r="AB415" s="220">
        <f t="shared" si="196"/>
        <v>0</v>
      </c>
      <c r="AC415" s="220">
        <f t="shared" si="196"/>
        <v>0</v>
      </c>
      <c r="AD415" s="220">
        <f t="shared" si="196"/>
        <v>0</v>
      </c>
      <c r="AE415" s="220">
        <f t="shared" si="196"/>
        <v>0</v>
      </c>
      <c r="AF415" s="220">
        <f t="shared" si="196"/>
        <v>0</v>
      </c>
      <c r="AG415" s="220">
        <f t="shared" si="196"/>
        <v>0</v>
      </c>
      <c r="AH415" s="220">
        <f t="shared" si="196"/>
        <v>0</v>
      </c>
      <c r="AI415" s="220">
        <f t="shared" si="196"/>
        <v>0</v>
      </c>
      <c r="AJ415" s="220">
        <f t="shared" si="196"/>
        <v>0</v>
      </c>
      <c r="AK415" s="220">
        <f t="shared" si="196"/>
        <v>0</v>
      </c>
      <c r="AL415" s="220">
        <f t="shared" si="196"/>
        <v>0</v>
      </c>
      <c r="AM415" s="220">
        <f t="shared" si="196"/>
        <v>0</v>
      </c>
      <c r="AN415" s="220">
        <f t="shared" si="196"/>
        <v>0</v>
      </c>
      <c r="AO415" s="220">
        <f t="shared" si="196"/>
        <v>0</v>
      </c>
      <c r="AP415" s="220">
        <f t="shared" si="196"/>
        <v>0</v>
      </c>
    </row>
    <row r="416" spans="1:42" x14ac:dyDescent="0.2">
      <c r="A416" s="17">
        <f t="shared" si="192"/>
        <v>7</v>
      </c>
      <c r="C416" s="220">
        <f t="shared" ref="C416:AP416" si="197">C283</f>
        <v>0</v>
      </c>
      <c r="D416" s="220">
        <f t="shared" si="197"/>
        <v>0</v>
      </c>
      <c r="E416" s="220">
        <f t="shared" si="197"/>
        <v>0</v>
      </c>
      <c r="F416" s="220">
        <f t="shared" si="197"/>
        <v>0</v>
      </c>
      <c r="G416" s="220">
        <f t="shared" si="197"/>
        <v>0</v>
      </c>
      <c r="H416" s="220">
        <f t="shared" si="197"/>
        <v>0</v>
      </c>
      <c r="I416" s="220">
        <f t="shared" si="197"/>
        <v>0</v>
      </c>
      <c r="J416" s="220">
        <f t="shared" si="197"/>
        <v>0</v>
      </c>
      <c r="K416" s="220">
        <f t="shared" si="197"/>
        <v>0</v>
      </c>
      <c r="L416" s="220">
        <f t="shared" si="197"/>
        <v>0</v>
      </c>
      <c r="M416" s="220">
        <f t="shared" si="197"/>
        <v>0</v>
      </c>
      <c r="N416" s="220">
        <f t="shared" si="197"/>
        <v>0</v>
      </c>
      <c r="O416" s="220">
        <f t="shared" si="197"/>
        <v>0</v>
      </c>
      <c r="P416" s="220">
        <f t="shared" si="197"/>
        <v>0</v>
      </c>
      <c r="Q416" s="220">
        <f t="shared" si="197"/>
        <v>0</v>
      </c>
      <c r="R416" s="220">
        <f t="shared" si="197"/>
        <v>0</v>
      </c>
      <c r="S416" s="220">
        <f t="shared" si="197"/>
        <v>0</v>
      </c>
      <c r="T416" s="220">
        <f t="shared" si="197"/>
        <v>0</v>
      </c>
      <c r="U416" s="220">
        <f t="shared" si="197"/>
        <v>0</v>
      </c>
      <c r="V416" s="220">
        <f t="shared" si="197"/>
        <v>0</v>
      </c>
      <c r="W416" s="220">
        <f t="shared" si="197"/>
        <v>0</v>
      </c>
      <c r="X416" s="220">
        <f t="shared" si="197"/>
        <v>0</v>
      </c>
      <c r="Y416" s="220">
        <f t="shared" si="197"/>
        <v>0</v>
      </c>
      <c r="Z416" s="220">
        <f t="shared" si="197"/>
        <v>0</v>
      </c>
      <c r="AA416" s="220">
        <f t="shared" si="197"/>
        <v>0</v>
      </c>
      <c r="AB416" s="220">
        <f t="shared" si="197"/>
        <v>0</v>
      </c>
      <c r="AC416" s="220">
        <f t="shared" si="197"/>
        <v>0</v>
      </c>
      <c r="AD416" s="220">
        <f t="shared" si="197"/>
        <v>0</v>
      </c>
      <c r="AE416" s="220">
        <f t="shared" si="197"/>
        <v>0</v>
      </c>
      <c r="AF416" s="220">
        <f t="shared" si="197"/>
        <v>0</v>
      </c>
      <c r="AG416" s="220">
        <f t="shared" si="197"/>
        <v>0</v>
      </c>
      <c r="AH416" s="220">
        <f t="shared" si="197"/>
        <v>0</v>
      </c>
      <c r="AI416" s="220">
        <f t="shared" si="197"/>
        <v>0</v>
      </c>
      <c r="AJ416" s="220">
        <f t="shared" si="197"/>
        <v>0</v>
      </c>
      <c r="AK416" s="220">
        <f t="shared" si="197"/>
        <v>0</v>
      </c>
      <c r="AL416" s="220">
        <f t="shared" si="197"/>
        <v>0</v>
      </c>
      <c r="AM416" s="220">
        <f t="shared" si="197"/>
        <v>0</v>
      </c>
      <c r="AN416" s="220">
        <f t="shared" si="197"/>
        <v>0</v>
      </c>
      <c r="AO416" s="220">
        <f t="shared" si="197"/>
        <v>0</v>
      </c>
      <c r="AP416" s="220">
        <f t="shared" si="197"/>
        <v>0</v>
      </c>
    </row>
    <row r="417" spans="1:42" x14ac:dyDescent="0.2">
      <c r="A417" s="17">
        <f t="shared" si="192"/>
        <v>8</v>
      </c>
      <c r="C417" s="220">
        <f t="shared" ref="C417:AP417" si="198">C284</f>
        <v>0</v>
      </c>
      <c r="D417" s="220">
        <f t="shared" si="198"/>
        <v>0</v>
      </c>
      <c r="E417" s="220">
        <f t="shared" si="198"/>
        <v>0</v>
      </c>
      <c r="F417" s="220">
        <f t="shared" si="198"/>
        <v>0</v>
      </c>
      <c r="G417" s="220">
        <f t="shared" si="198"/>
        <v>0</v>
      </c>
      <c r="H417" s="220">
        <f t="shared" si="198"/>
        <v>0</v>
      </c>
      <c r="I417" s="220">
        <f t="shared" si="198"/>
        <v>0</v>
      </c>
      <c r="J417" s="220">
        <f t="shared" si="198"/>
        <v>0</v>
      </c>
      <c r="K417" s="220">
        <f t="shared" si="198"/>
        <v>0</v>
      </c>
      <c r="L417" s="220">
        <f t="shared" si="198"/>
        <v>0</v>
      </c>
      <c r="M417" s="220">
        <f t="shared" si="198"/>
        <v>0</v>
      </c>
      <c r="N417" s="220">
        <f t="shared" si="198"/>
        <v>0</v>
      </c>
      <c r="O417" s="220">
        <f t="shared" si="198"/>
        <v>0</v>
      </c>
      <c r="P417" s="220">
        <f t="shared" si="198"/>
        <v>0</v>
      </c>
      <c r="Q417" s="220">
        <f t="shared" si="198"/>
        <v>0</v>
      </c>
      <c r="R417" s="220">
        <f t="shared" si="198"/>
        <v>0</v>
      </c>
      <c r="S417" s="220">
        <f t="shared" si="198"/>
        <v>0</v>
      </c>
      <c r="T417" s="220">
        <f t="shared" si="198"/>
        <v>0</v>
      </c>
      <c r="U417" s="220">
        <f t="shared" si="198"/>
        <v>0</v>
      </c>
      <c r="V417" s="220">
        <f t="shared" si="198"/>
        <v>0</v>
      </c>
      <c r="W417" s="220">
        <f t="shared" si="198"/>
        <v>0</v>
      </c>
      <c r="X417" s="220">
        <f t="shared" si="198"/>
        <v>0</v>
      </c>
      <c r="Y417" s="220">
        <f t="shared" si="198"/>
        <v>0</v>
      </c>
      <c r="Z417" s="220">
        <f t="shared" si="198"/>
        <v>0</v>
      </c>
      <c r="AA417" s="220">
        <f t="shared" si="198"/>
        <v>0</v>
      </c>
      <c r="AB417" s="220">
        <f t="shared" si="198"/>
        <v>0</v>
      </c>
      <c r="AC417" s="220">
        <f t="shared" si="198"/>
        <v>0</v>
      </c>
      <c r="AD417" s="220">
        <f t="shared" si="198"/>
        <v>0</v>
      </c>
      <c r="AE417" s="220">
        <f t="shared" si="198"/>
        <v>0</v>
      </c>
      <c r="AF417" s="220">
        <f t="shared" si="198"/>
        <v>0</v>
      </c>
      <c r="AG417" s="220">
        <f t="shared" si="198"/>
        <v>0</v>
      </c>
      <c r="AH417" s="220">
        <f t="shared" si="198"/>
        <v>0</v>
      </c>
      <c r="AI417" s="220">
        <f t="shared" si="198"/>
        <v>0</v>
      </c>
      <c r="AJ417" s="220">
        <f t="shared" si="198"/>
        <v>0</v>
      </c>
      <c r="AK417" s="220">
        <f t="shared" si="198"/>
        <v>0</v>
      </c>
      <c r="AL417" s="220">
        <f t="shared" si="198"/>
        <v>0</v>
      </c>
      <c r="AM417" s="220">
        <f t="shared" si="198"/>
        <v>0</v>
      </c>
      <c r="AN417" s="220">
        <f t="shared" si="198"/>
        <v>0</v>
      </c>
      <c r="AO417" s="220">
        <f t="shared" si="198"/>
        <v>0</v>
      </c>
      <c r="AP417" s="220">
        <f t="shared" si="198"/>
        <v>0</v>
      </c>
    </row>
    <row r="418" spans="1:42" x14ac:dyDescent="0.2">
      <c r="A418" s="17">
        <f>A417+1</f>
        <v>9</v>
      </c>
      <c r="C418" s="220">
        <f t="shared" ref="C418:AP418" si="199">C285</f>
        <v>0</v>
      </c>
      <c r="D418" s="220">
        <f t="shared" si="199"/>
        <v>0</v>
      </c>
      <c r="E418" s="220">
        <f t="shared" si="199"/>
        <v>0</v>
      </c>
      <c r="F418" s="220">
        <f t="shared" si="199"/>
        <v>0</v>
      </c>
      <c r="G418" s="220">
        <f t="shared" si="199"/>
        <v>0</v>
      </c>
      <c r="H418" s="220">
        <f t="shared" si="199"/>
        <v>0</v>
      </c>
      <c r="I418" s="220">
        <f t="shared" si="199"/>
        <v>0</v>
      </c>
      <c r="J418" s="220">
        <f t="shared" si="199"/>
        <v>0</v>
      </c>
      <c r="K418" s="220">
        <f t="shared" si="199"/>
        <v>0</v>
      </c>
      <c r="L418" s="220">
        <f t="shared" si="199"/>
        <v>0</v>
      </c>
      <c r="M418" s="220">
        <f t="shared" si="199"/>
        <v>0</v>
      </c>
      <c r="N418" s="220">
        <f t="shared" si="199"/>
        <v>0</v>
      </c>
      <c r="O418" s="220">
        <f t="shared" si="199"/>
        <v>0</v>
      </c>
      <c r="P418" s="220">
        <f t="shared" si="199"/>
        <v>0</v>
      </c>
      <c r="Q418" s="220">
        <f t="shared" si="199"/>
        <v>0</v>
      </c>
      <c r="R418" s="220">
        <f t="shared" si="199"/>
        <v>0</v>
      </c>
      <c r="S418" s="220">
        <f t="shared" si="199"/>
        <v>0</v>
      </c>
      <c r="T418" s="220">
        <f t="shared" si="199"/>
        <v>0</v>
      </c>
      <c r="U418" s="220">
        <f t="shared" si="199"/>
        <v>0</v>
      </c>
      <c r="V418" s="220">
        <f t="shared" si="199"/>
        <v>0</v>
      </c>
      <c r="W418" s="220">
        <f t="shared" si="199"/>
        <v>0</v>
      </c>
      <c r="X418" s="220">
        <f t="shared" si="199"/>
        <v>0</v>
      </c>
      <c r="Y418" s="220">
        <f t="shared" si="199"/>
        <v>0</v>
      </c>
      <c r="Z418" s="220">
        <f t="shared" si="199"/>
        <v>0</v>
      </c>
      <c r="AA418" s="220">
        <f t="shared" si="199"/>
        <v>0</v>
      </c>
      <c r="AB418" s="220">
        <f t="shared" si="199"/>
        <v>0</v>
      </c>
      <c r="AC418" s="220">
        <f t="shared" si="199"/>
        <v>0</v>
      </c>
      <c r="AD418" s="220">
        <f t="shared" si="199"/>
        <v>0</v>
      </c>
      <c r="AE418" s="220">
        <f t="shared" si="199"/>
        <v>0</v>
      </c>
      <c r="AF418" s="220">
        <f t="shared" si="199"/>
        <v>0</v>
      </c>
      <c r="AG418" s="220">
        <f t="shared" si="199"/>
        <v>0</v>
      </c>
      <c r="AH418" s="220">
        <f t="shared" si="199"/>
        <v>0</v>
      </c>
      <c r="AI418" s="220">
        <f t="shared" si="199"/>
        <v>0</v>
      </c>
      <c r="AJ418" s="220">
        <f t="shared" si="199"/>
        <v>0</v>
      </c>
      <c r="AK418" s="220">
        <f t="shared" si="199"/>
        <v>0</v>
      </c>
      <c r="AL418" s="220">
        <f t="shared" si="199"/>
        <v>0</v>
      </c>
      <c r="AM418" s="220">
        <f t="shared" si="199"/>
        <v>0</v>
      </c>
      <c r="AN418" s="220">
        <f t="shared" si="199"/>
        <v>0</v>
      </c>
      <c r="AO418" s="220">
        <f t="shared" si="199"/>
        <v>0</v>
      </c>
      <c r="AP418" s="220">
        <f t="shared" si="199"/>
        <v>0</v>
      </c>
    </row>
    <row r="419" spans="1:42" x14ac:dyDescent="0.2">
      <c r="A419" s="17">
        <f t="shared" ref="A419" si="200">A418+1</f>
        <v>10</v>
      </c>
      <c r="C419" s="220">
        <f t="shared" ref="C419:AP419" si="201">C286</f>
        <v>0</v>
      </c>
      <c r="D419" s="220">
        <f t="shared" si="201"/>
        <v>0</v>
      </c>
      <c r="E419" s="220">
        <f t="shared" si="201"/>
        <v>0</v>
      </c>
      <c r="F419" s="220">
        <f t="shared" si="201"/>
        <v>0</v>
      </c>
      <c r="G419" s="220">
        <f t="shared" si="201"/>
        <v>0</v>
      </c>
      <c r="H419" s="220">
        <f t="shared" si="201"/>
        <v>0</v>
      </c>
      <c r="I419" s="220">
        <f t="shared" si="201"/>
        <v>0</v>
      </c>
      <c r="J419" s="220">
        <f t="shared" si="201"/>
        <v>0</v>
      </c>
      <c r="K419" s="220">
        <f t="shared" si="201"/>
        <v>0</v>
      </c>
      <c r="L419" s="220">
        <f t="shared" si="201"/>
        <v>0</v>
      </c>
      <c r="M419" s="220">
        <f t="shared" si="201"/>
        <v>0</v>
      </c>
      <c r="N419" s="220">
        <f t="shared" si="201"/>
        <v>0</v>
      </c>
      <c r="O419" s="220">
        <f t="shared" si="201"/>
        <v>0</v>
      </c>
      <c r="P419" s="220">
        <f t="shared" si="201"/>
        <v>0</v>
      </c>
      <c r="Q419" s="220">
        <f t="shared" si="201"/>
        <v>0</v>
      </c>
      <c r="R419" s="220">
        <f t="shared" si="201"/>
        <v>0</v>
      </c>
      <c r="S419" s="220">
        <f t="shared" si="201"/>
        <v>0</v>
      </c>
      <c r="T419" s="220">
        <f t="shared" si="201"/>
        <v>0</v>
      </c>
      <c r="U419" s="220">
        <f t="shared" si="201"/>
        <v>0</v>
      </c>
      <c r="V419" s="220">
        <f t="shared" si="201"/>
        <v>0</v>
      </c>
      <c r="W419" s="220">
        <f t="shared" si="201"/>
        <v>0</v>
      </c>
      <c r="X419" s="220">
        <f t="shared" si="201"/>
        <v>0</v>
      </c>
      <c r="Y419" s="220">
        <f t="shared" si="201"/>
        <v>0</v>
      </c>
      <c r="Z419" s="220">
        <f t="shared" si="201"/>
        <v>0</v>
      </c>
      <c r="AA419" s="220">
        <f t="shared" si="201"/>
        <v>0</v>
      </c>
      <c r="AB419" s="220">
        <f t="shared" si="201"/>
        <v>0</v>
      </c>
      <c r="AC419" s="220">
        <f t="shared" si="201"/>
        <v>0</v>
      </c>
      <c r="AD419" s="220">
        <f t="shared" si="201"/>
        <v>0</v>
      </c>
      <c r="AE419" s="220">
        <f t="shared" si="201"/>
        <v>0</v>
      </c>
      <c r="AF419" s="220">
        <f t="shared" si="201"/>
        <v>0</v>
      </c>
      <c r="AG419" s="220">
        <f t="shared" si="201"/>
        <v>0</v>
      </c>
      <c r="AH419" s="220">
        <f t="shared" si="201"/>
        <v>0</v>
      </c>
      <c r="AI419" s="220">
        <f t="shared" si="201"/>
        <v>0</v>
      </c>
      <c r="AJ419" s="220">
        <f t="shared" si="201"/>
        <v>0</v>
      </c>
      <c r="AK419" s="220">
        <f t="shared" si="201"/>
        <v>0</v>
      </c>
      <c r="AL419" s="220">
        <f t="shared" si="201"/>
        <v>0</v>
      </c>
      <c r="AM419" s="220">
        <f t="shared" si="201"/>
        <v>0</v>
      </c>
      <c r="AN419" s="220">
        <f t="shared" si="201"/>
        <v>0</v>
      </c>
      <c r="AO419" s="220">
        <f t="shared" si="201"/>
        <v>0</v>
      </c>
      <c r="AP419" s="220">
        <f t="shared" si="201"/>
        <v>0</v>
      </c>
    </row>
    <row r="420" spans="1:42" x14ac:dyDescent="0.2">
      <c r="A420" s="33"/>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row>
    <row r="421" spans="1:42" x14ac:dyDescent="0.2">
      <c r="A421" s="33" t="s">
        <v>99</v>
      </c>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row>
    <row r="422" spans="1:42" x14ac:dyDescent="0.2">
      <c r="A422" s="17">
        <v>1</v>
      </c>
      <c r="B422" s="240">
        <f t="shared" ref="B422:B431" si="202">SUM(C422:AP422)</f>
        <v>0</v>
      </c>
      <c r="C422" s="242">
        <f t="shared" ref="C422:AP422" si="203">LOOKUP(C410,$B$405:$AP$405,$B$406:$AP$406)*$B586/100</f>
        <v>0</v>
      </c>
      <c r="D422" s="242">
        <f t="shared" si="203"/>
        <v>0</v>
      </c>
      <c r="E422" s="242">
        <f t="shared" si="203"/>
        <v>0</v>
      </c>
      <c r="F422" s="242">
        <f t="shared" si="203"/>
        <v>0</v>
      </c>
      <c r="G422" s="242">
        <f t="shared" si="203"/>
        <v>0</v>
      </c>
      <c r="H422" s="242">
        <f t="shared" si="203"/>
        <v>0</v>
      </c>
      <c r="I422" s="242">
        <f t="shared" si="203"/>
        <v>0</v>
      </c>
      <c r="J422" s="242">
        <f t="shared" si="203"/>
        <v>0</v>
      </c>
      <c r="K422" s="242">
        <f t="shared" si="203"/>
        <v>0</v>
      </c>
      <c r="L422" s="242">
        <f t="shared" si="203"/>
        <v>0</v>
      </c>
      <c r="M422" s="242">
        <f t="shared" si="203"/>
        <v>0</v>
      </c>
      <c r="N422" s="242">
        <f t="shared" si="203"/>
        <v>0</v>
      </c>
      <c r="O422" s="242">
        <f t="shared" si="203"/>
        <v>0</v>
      </c>
      <c r="P422" s="242">
        <f t="shared" si="203"/>
        <v>0</v>
      </c>
      <c r="Q422" s="242">
        <f t="shared" si="203"/>
        <v>0</v>
      </c>
      <c r="R422" s="242">
        <f t="shared" si="203"/>
        <v>0</v>
      </c>
      <c r="S422" s="242">
        <f t="shared" si="203"/>
        <v>0</v>
      </c>
      <c r="T422" s="242">
        <f t="shared" si="203"/>
        <v>0</v>
      </c>
      <c r="U422" s="242">
        <f t="shared" si="203"/>
        <v>0</v>
      </c>
      <c r="V422" s="242">
        <f t="shared" si="203"/>
        <v>0</v>
      </c>
      <c r="W422" s="242">
        <f t="shared" si="203"/>
        <v>0</v>
      </c>
      <c r="X422" s="242">
        <f t="shared" si="203"/>
        <v>0</v>
      </c>
      <c r="Y422" s="242">
        <f t="shared" si="203"/>
        <v>0</v>
      </c>
      <c r="Z422" s="242">
        <f t="shared" si="203"/>
        <v>0</v>
      </c>
      <c r="AA422" s="242">
        <f t="shared" si="203"/>
        <v>0</v>
      </c>
      <c r="AB422" s="242">
        <f t="shared" si="203"/>
        <v>0</v>
      </c>
      <c r="AC422" s="242">
        <f t="shared" si="203"/>
        <v>0</v>
      </c>
      <c r="AD422" s="242">
        <f t="shared" si="203"/>
        <v>0</v>
      </c>
      <c r="AE422" s="242">
        <f t="shared" si="203"/>
        <v>0</v>
      </c>
      <c r="AF422" s="242">
        <f t="shared" si="203"/>
        <v>0</v>
      </c>
      <c r="AG422" s="242">
        <f t="shared" si="203"/>
        <v>0</v>
      </c>
      <c r="AH422" s="242">
        <f t="shared" si="203"/>
        <v>0</v>
      </c>
      <c r="AI422" s="242">
        <f t="shared" si="203"/>
        <v>0</v>
      </c>
      <c r="AJ422" s="242">
        <f t="shared" si="203"/>
        <v>0</v>
      </c>
      <c r="AK422" s="242">
        <f t="shared" si="203"/>
        <v>0</v>
      </c>
      <c r="AL422" s="242">
        <f t="shared" si="203"/>
        <v>0</v>
      </c>
      <c r="AM422" s="242">
        <f t="shared" si="203"/>
        <v>0</v>
      </c>
      <c r="AN422" s="242">
        <f t="shared" si="203"/>
        <v>0</v>
      </c>
      <c r="AO422" s="242">
        <f t="shared" si="203"/>
        <v>0</v>
      </c>
      <c r="AP422" s="242">
        <f t="shared" si="203"/>
        <v>0</v>
      </c>
    </row>
    <row r="423" spans="1:42" x14ac:dyDescent="0.2">
      <c r="A423" s="17">
        <f>A422+1</f>
        <v>2</v>
      </c>
      <c r="B423" s="240">
        <f t="shared" si="202"/>
        <v>0</v>
      </c>
      <c r="C423" s="242">
        <f t="shared" ref="C423:AP423" si="204">LOOKUP(C411,$B$405:$AP$405,$B$406:$AP$406)*$B587/100</f>
        <v>0</v>
      </c>
      <c r="D423" s="242">
        <f t="shared" si="204"/>
        <v>0</v>
      </c>
      <c r="E423" s="242">
        <f t="shared" si="204"/>
        <v>0</v>
      </c>
      <c r="F423" s="242">
        <f t="shared" si="204"/>
        <v>0</v>
      </c>
      <c r="G423" s="242">
        <f t="shared" si="204"/>
        <v>0</v>
      </c>
      <c r="H423" s="242">
        <f t="shared" si="204"/>
        <v>0</v>
      </c>
      <c r="I423" s="242">
        <f t="shared" si="204"/>
        <v>0</v>
      </c>
      <c r="J423" s="242">
        <f t="shared" si="204"/>
        <v>0</v>
      </c>
      <c r="K423" s="242">
        <f t="shared" si="204"/>
        <v>0</v>
      </c>
      <c r="L423" s="242">
        <f t="shared" si="204"/>
        <v>0</v>
      </c>
      <c r="M423" s="242">
        <f t="shared" si="204"/>
        <v>0</v>
      </c>
      <c r="N423" s="242">
        <f t="shared" si="204"/>
        <v>0</v>
      </c>
      <c r="O423" s="242">
        <f t="shared" si="204"/>
        <v>0</v>
      </c>
      <c r="P423" s="242">
        <f t="shared" si="204"/>
        <v>0</v>
      </c>
      <c r="Q423" s="242">
        <f t="shared" si="204"/>
        <v>0</v>
      </c>
      <c r="R423" s="242">
        <f t="shared" si="204"/>
        <v>0</v>
      </c>
      <c r="S423" s="242">
        <f t="shared" si="204"/>
        <v>0</v>
      </c>
      <c r="T423" s="242">
        <f t="shared" si="204"/>
        <v>0</v>
      </c>
      <c r="U423" s="242">
        <f t="shared" si="204"/>
        <v>0</v>
      </c>
      <c r="V423" s="242">
        <f t="shared" si="204"/>
        <v>0</v>
      </c>
      <c r="W423" s="242">
        <f t="shared" si="204"/>
        <v>0</v>
      </c>
      <c r="X423" s="242">
        <f t="shared" si="204"/>
        <v>0</v>
      </c>
      <c r="Y423" s="242">
        <f t="shared" si="204"/>
        <v>0</v>
      </c>
      <c r="Z423" s="242">
        <f t="shared" si="204"/>
        <v>0</v>
      </c>
      <c r="AA423" s="242">
        <f t="shared" si="204"/>
        <v>0</v>
      </c>
      <c r="AB423" s="242">
        <f t="shared" si="204"/>
        <v>0</v>
      </c>
      <c r="AC423" s="242">
        <f t="shared" si="204"/>
        <v>0</v>
      </c>
      <c r="AD423" s="242">
        <f t="shared" si="204"/>
        <v>0</v>
      </c>
      <c r="AE423" s="242">
        <f t="shared" si="204"/>
        <v>0</v>
      </c>
      <c r="AF423" s="242">
        <f t="shared" si="204"/>
        <v>0</v>
      </c>
      <c r="AG423" s="242">
        <f t="shared" si="204"/>
        <v>0</v>
      </c>
      <c r="AH423" s="242">
        <f t="shared" si="204"/>
        <v>0</v>
      </c>
      <c r="AI423" s="242">
        <f t="shared" si="204"/>
        <v>0</v>
      </c>
      <c r="AJ423" s="242">
        <f t="shared" si="204"/>
        <v>0</v>
      </c>
      <c r="AK423" s="242">
        <f t="shared" si="204"/>
        <v>0</v>
      </c>
      <c r="AL423" s="242">
        <f t="shared" si="204"/>
        <v>0</v>
      </c>
      <c r="AM423" s="242">
        <f t="shared" si="204"/>
        <v>0</v>
      </c>
      <c r="AN423" s="242">
        <f t="shared" si="204"/>
        <v>0</v>
      </c>
      <c r="AO423" s="242">
        <f t="shared" si="204"/>
        <v>0</v>
      </c>
      <c r="AP423" s="242">
        <f t="shared" si="204"/>
        <v>0</v>
      </c>
    </row>
    <row r="424" spans="1:42" x14ac:dyDescent="0.2">
      <c r="A424" s="17">
        <f t="shared" ref="A424:A429" si="205">A423+1</f>
        <v>3</v>
      </c>
      <c r="B424" s="240">
        <f t="shared" si="202"/>
        <v>0</v>
      </c>
      <c r="C424" s="242">
        <f t="shared" ref="C424:AP424" si="206">LOOKUP(C412,$B$405:$AP$405,$B$406:$AP$406)*$B588/100</f>
        <v>0</v>
      </c>
      <c r="D424" s="242">
        <f t="shared" si="206"/>
        <v>0</v>
      </c>
      <c r="E424" s="242">
        <f t="shared" si="206"/>
        <v>0</v>
      </c>
      <c r="F424" s="242">
        <f t="shared" si="206"/>
        <v>0</v>
      </c>
      <c r="G424" s="242">
        <f t="shared" si="206"/>
        <v>0</v>
      </c>
      <c r="H424" s="242">
        <f t="shared" si="206"/>
        <v>0</v>
      </c>
      <c r="I424" s="242">
        <f t="shared" si="206"/>
        <v>0</v>
      </c>
      <c r="J424" s="242">
        <f t="shared" si="206"/>
        <v>0</v>
      </c>
      <c r="K424" s="242">
        <f t="shared" si="206"/>
        <v>0</v>
      </c>
      <c r="L424" s="242">
        <f t="shared" si="206"/>
        <v>0</v>
      </c>
      <c r="M424" s="242">
        <f t="shared" si="206"/>
        <v>0</v>
      </c>
      <c r="N424" s="242">
        <f t="shared" si="206"/>
        <v>0</v>
      </c>
      <c r="O424" s="242">
        <f t="shared" si="206"/>
        <v>0</v>
      </c>
      <c r="P424" s="242">
        <f t="shared" si="206"/>
        <v>0</v>
      </c>
      <c r="Q424" s="242">
        <f t="shared" si="206"/>
        <v>0</v>
      </c>
      <c r="R424" s="242">
        <f t="shared" si="206"/>
        <v>0</v>
      </c>
      <c r="S424" s="242">
        <f t="shared" si="206"/>
        <v>0</v>
      </c>
      <c r="T424" s="242">
        <f t="shared" si="206"/>
        <v>0</v>
      </c>
      <c r="U424" s="242">
        <f t="shared" si="206"/>
        <v>0</v>
      </c>
      <c r="V424" s="242">
        <f t="shared" si="206"/>
        <v>0</v>
      </c>
      <c r="W424" s="242">
        <f t="shared" si="206"/>
        <v>0</v>
      </c>
      <c r="X424" s="242">
        <f t="shared" si="206"/>
        <v>0</v>
      </c>
      <c r="Y424" s="242">
        <f t="shared" si="206"/>
        <v>0</v>
      </c>
      <c r="Z424" s="242">
        <f t="shared" si="206"/>
        <v>0</v>
      </c>
      <c r="AA424" s="242">
        <f t="shared" si="206"/>
        <v>0</v>
      </c>
      <c r="AB424" s="242">
        <f t="shared" si="206"/>
        <v>0</v>
      </c>
      <c r="AC424" s="242">
        <f t="shared" si="206"/>
        <v>0</v>
      </c>
      <c r="AD424" s="242">
        <f t="shared" si="206"/>
        <v>0</v>
      </c>
      <c r="AE424" s="242">
        <f t="shared" si="206"/>
        <v>0</v>
      </c>
      <c r="AF424" s="242">
        <f t="shared" si="206"/>
        <v>0</v>
      </c>
      <c r="AG424" s="242">
        <f t="shared" si="206"/>
        <v>0</v>
      </c>
      <c r="AH424" s="242">
        <f t="shared" si="206"/>
        <v>0</v>
      </c>
      <c r="AI424" s="242">
        <f t="shared" si="206"/>
        <v>0</v>
      </c>
      <c r="AJ424" s="242">
        <f t="shared" si="206"/>
        <v>0</v>
      </c>
      <c r="AK424" s="242">
        <f t="shared" si="206"/>
        <v>0</v>
      </c>
      <c r="AL424" s="242">
        <f t="shared" si="206"/>
        <v>0</v>
      </c>
      <c r="AM424" s="242">
        <f t="shared" si="206"/>
        <v>0</v>
      </c>
      <c r="AN424" s="242">
        <f t="shared" si="206"/>
        <v>0</v>
      </c>
      <c r="AO424" s="242">
        <f t="shared" si="206"/>
        <v>0</v>
      </c>
      <c r="AP424" s="242">
        <f t="shared" si="206"/>
        <v>0</v>
      </c>
    </row>
    <row r="425" spans="1:42" x14ac:dyDescent="0.2">
      <c r="A425" s="17">
        <f t="shared" si="205"/>
        <v>4</v>
      </c>
      <c r="B425" s="240">
        <f t="shared" si="202"/>
        <v>0</v>
      </c>
      <c r="C425" s="242">
        <f t="shared" ref="C425:AP425" si="207">LOOKUP(C413,$B$405:$AP$405,$B$406:$AP$406)*$B589/100</f>
        <v>0</v>
      </c>
      <c r="D425" s="242">
        <f t="shared" si="207"/>
        <v>0</v>
      </c>
      <c r="E425" s="242">
        <f t="shared" si="207"/>
        <v>0</v>
      </c>
      <c r="F425" s="242">
        <f t="shared" si="207"/>
        <v>0</v>
      </c>
      <c r="G425" s="242">
        <f t="shared" si="207"/>
        <v>0</v>
      </c>
      <c r="H425" s="242">
        <f t="shared" si="207"/>
        <v>0</v>
      </c>
      <c r="I425" s="242">
        <f t="shared" si="207"/>
        <v>0</v>
      </c>
      <c r="J425" s="242">
        <f t="shared" si="207"/>
        <v>0</v>
      </c>
      <c r="K425" s="242">
        <f t="shared" si="207"/>
        <v>0</v>
      </c>
      <c r="L425" s="242">
        <f t="shared" si="207"/>
        <v>0</v>
      </c>
      <c r="M425" s="242">
        <f t="shared" si="207"/>
        <v>0</v>
      </c>
      <c r="N425" s="242">
        <f t="shared" si="207"/>
        <v>0</v>
      </c>
      <c r="O425" s="242">
        <f t="shared" si="207"/>
        <v>0</v>
      </c>
      <c r="P425" s="242">
        <f t="shared" si="207"/>
        <v>0</v>
      </c>
      <c r="Q425" s="242">
        <f t="shared" si="207"/>
        <v>0</v>
      </c>
      <c r="R425" s="242">
        <f t="shared" si="207"/>
        <v>0</v>
      </c>
      <c r="S425" s="242">
        <f t="shared" si="207"/>
        <v>0</v>
      </c>
      <c r="T425" s="242">
        <f t="shared" si="207"/>
        <v>0</v>
      </c>
      <c r="U425" s="242">
        <f t="shared" si="207"/>
        <v>0</v>
      </c>
      <c r="V425" s="242">
        <f t="shared" si="207"/>
        <v>0</v>
      </c>
      <c r="W425" s="242">
        <f t="shared" si="207"/>
        <v>0</v>
      </c>
      <c r="X425" s="242">
        <f t="shared" si="207"/>
        <v>0</v>
      </c>
      <c r="Y425" s="242">
        <f t="shared" si="207"/>
        <v>0</v>
      </c>
      <c r="Z425" s="242">
        <f t="shared" si="207"/>
        <v>0</v>
      </c>
      <c r="AA425" s="242">
        <f t="shared" si="207"/>
        <v>0</v>
      </c>
      <c r="AB425" s="242">
        <f t="shared" si="207"/>
        <v>0</v>
      </c>
      <c r="AC425" s="242">
        <f t="shared" si="207"/>
        <v>0</v>
      </c>
      <c r="AD425" s="242">
        <f t="shared" si="207"/>
        <v>0</v>
      </c>
      <c r="AE425" s="242">
        <f t="shared" si="207"/>
        <v>0</v>
      </c>
      <c r="AF425" s="242">
        <f t="shared" si="207"/>
        <v>0</v>
      </c>
      <c r="AG425" s="242">
        <f t="shared" si="207"/>
        <v>0</v>
      </c>
      <c r="AH425" s="242">
        <f t="shared" si="207"/>
        <v>0</v>
      </c>
      <c r="AI425" s="242">
        <f t="shared" si="207"/>
        <v>0</v>
      </c>
      <c r="AJ425" s="242">
        <f t="shared" si="207"/>
        <v>0</v>
      </c>
      <c r="AK425" s="242">
        <f t="shared" si="207"/>
        <v>0</v>
      </c>
      <c r="AL425" s="242">
        <f t="shared" si="207"/>
        <v>0</v>
      </c>
      <c r="AM425" s="242">
        <f t="shared" si="207"/>
        <v>0</v>
      </c>
      <c r="AN425" s="242">
        <f t="shared" si="207"/>
        <v>0</v>
      </c>
      <c r="AO425" s="242">
        <f t="shared" si="207"/>
        <v>0</v>
      </c>
      <c r="AP425" s="242">
        <f t="shared" si="207"/>
        <v>0</v>
      </c>
    </row>
    <row r="426" spans="1:42" x14ac:dyDescent="0.2">
      <c r="A426" s="17">
        <f t="shared" si="205"/>
        <v>5</v>
      </c>
      <c r="B426" s="240">
        <f t="shared" si="202"/>
        <v>0</v>
      </c>
      <c r="C426" s="242">
        <f t="shared" ref="C426:AP426" si="208">LOOKUP(C414,$B$405:$AP$405,$B$406:$AP$406)*$B590/100</f>
        <v>0</v>
      </c>
      <c r="D426" s="242">
        <f t="shared" si="208"/>
        <v>0</v>
      </c>
      <c r="E426" s="242">
        <f t="shared" si="208"/>
        <v>0</v>
      </c>
      <c r="F426" s="242">
        <f t="shared" si="208"/>
        <v>0</v>
      </c>
      <c r="G426" s="242">
        <f t="shared" si="208"/>
        <v>0</v>
      </c>
      <c r="H426" s="242">
        <f t="shared" si="208"/>
        <v>0</v>
      </c>
      <c r="I426" s="242">
        <f t="shared" si="208"/>
        <v>0</v>
      </c>
      <c r="J426" s="242">
        <f t="shared" si="208"/>
        <v>0</v>
      </c>
      <c r="K426" s="242">
        <f t="shared" si="208"/>
        <v>0</v>
      </c>
      <c r="L426" s="242">
        <f t="shared" si="208"/>
        <v>0</v>
      </c>
      <c r="M426" s="242">
        <f t="shared" si="208"/>
        <v>0</v>
      </c>
      <c r="N426" s="242">
        <f t="shared" si="208"/>
        <v>0</v>
      </c>
      <c r="O426" s="242">
        <f t="shared" si="208"/>
        <v>0</v>
      </c>
      <c r="P426" s="242">
        <f t="shared" si="208"/>
        <v>0</v>
      </c>
      <c r="Q426" s="242">
        <f t="shared" si="208"/>
        <v>0</v>
      </c>
      <c r="R426" s="242">
        <f t="shared" si="208"/>
        <v>0</v>
      </c>
      <c r="S426" s="242">
        <f t="shared" si="208"/>
        <v>0</v>
      </c>
      <c r="T426" s="242">
        <f t="shared" si="208"/>
        <v>0</v>
      </c>
      <c r="U426" s="242">
        <f t="shared" si="208"/>
        <v>0</v>
      </c>
      <c r="V426" s="242">
        <f t="shared" si="208"/>
        <v>0</v>
      </c>
      <c r="W426" s="242">
        <f t="shared" si="208"/>
        <v>0</v>
      </c>
      <c r="X426" s="242">
        <f t="shared" si="208"/>
        <v>0</v>
      </c>
      <c r="Y426" s="242">
        <f t="shared" si="208"/>
        <v>0</v>
      </c>
      <c r="Z426" s="242">
        <f t="shared" si="208"/>
        <v>0</v>
      </c>
      <c r="AA426" s="242">
        <f t="shared" si="208"/>
        <v>0</v>
      </c>
      <c r="AB426" s="242">
        <f t="shared" si="208"/>
        <v>0</v>
      </c>
      <c r="AC426" s="242">
        <f t="shared" si="208"/>
        <v>0</v>
      </c>
      <c r="AD426" s="242">
        <f t="shared" si="208"/>
        <v>0</v>
      </c>
      <c r="AE426" s="242">
        <f t="shared" si="208"/>
        <v>0</v>
      </c>
      <c r="AF426" s="242">
        <f t="shared" si="208"/>
        <v>0</v>
      </c>
      <c r="AG426" s="242">
        <f t="shared" si="208"/>
        <v>0</v>
      </c>
      <c r="AH426" s="242">
        <f t="shared" si="208"/>
        <v>0</v>
      </c>
      <c r="AI426" s="242">
        <f t="shared" si="208"/>
        <v>0</v>
      </c>
      <c r="AJ426" s="242">
        <f t="shared" si="208"/>
        <v>0</v>
      </c>
      <c r="AK426" s="242">
        <f t="shared" si="208"/>
        <v>0</v>
      </c>
      <c r="AL426" s="242">
        <f t="shared" si="208"/>
        <v>0</v>
      </c>
      <c r="AM426" s="242">
        <f t="shared" si="208"/>
        <v>0</v>
      </c>
      <c r="AN426" s="242">
        <f t="shared" si="208"/>
        <v>0</v>
      </c>
      <c r="AO426" s="242">
        <f t="shared" si="208"/>
        <v>0</v>
      </c>
      <c r="AP426" s="242">
        <f t="shared" si="208"/>
        <v>0</v>
      </c>
    </row>
    <row r="427" spans="1:42" x14ac:dyDescent="0.2">
      <c r="A427" s="17">
        <f t="shared" si="205"/>
        <v>6</v>
      </c>
      <c r="B427" s="240">
        <f t="shared" si="202"/>
        <v>0</v>
      </c>
      <c r="C427" s="242">
        <f t="shared" ref="C427:AP427" si="209">LOOKUP(C415,$B$405:$AP$405,$B$406:$AP$406)*$B591/100</f>
        <v>0</v>
      </c>
      <c r="D427" s="242">
        <f t="shared" si="209"/>
        <v>0</v>
      </c>
      <c r="E427" s="242">
        <f t="shared" si="209"/>
        <v>0</v>
      </c>
      <c r="F427" s="242">
        <f t="shared" si="209"/>
        <v>0</v>
      </c>
      <c r="G427" s="242">
        <f t="shared" si="209"/>
        <v>0</v>
      </c>
      <c r="H427" s="242">
        <f t="shared" si="209"/>
        <v>0</v>
      </c>
      <c r="I427" s="242">
        <f t="shared" si="209"/>
        <v>0</v>
      </c>
      <c r="J427" s="242">
        <f t="shared" si="209"/>
        <v>0</v>
      </c>
      <c r="K427" s="242">
        <f t="shared" si="209"/>
        <v>0</v>
      </c>
      <c r="L427" s="242">
        <f t="shared" si="209"/>
        <v>0</v>
      </c>
      <c r="M427" s="242">
        <f t="shared" si="209"/>
        <v>0</v>
      </c>
      <c r="N427" s="242">
        <f t="shared" si="209"/>
        <v>0</v>
      </c>
      <c r="O427" s="242">
        <f t="shared" si="209"/>
        <v>0</v>
      </c>
      <c r="P427" s="242">
        <f t="shared" si="209"/>
        <v>0</v>
      </c>
      <c r="Q427" s="242">
        <f t="shared" si="209"/>
        <v>0</v>
      </c>
      <c r="R427" s="242">
        <f t="shared" si="209"/>
        <v>0</v>
      </c>
      <c r="S427" s="242">
        <f t="shared" si="209"/>
        <v>0</v>
      </c>
      <c r="T427" s="242">
        <f t="shared" si="209"/>
        <v>0</v>
      </c>
      <c r="U427" s="242">
        <f t="shared" si="209"/>
        <v>0</v>
      </c>
      <c r="V427" s="242">
        <f t="shared" si="209"/>
        <v>0</v>
      </c>
      <c r="W427" s="242">
        <f t="shared" si="209"/>
        <v>0</v>
      </c>
      <c r="X427" s="242">
        <f t="shared" si="209"/>
        <v>0</v>
      </c>
      <c r="Y427" s="242">
        <f t="shared" si="209"/>
        <v>0</v>
      </c>
      <c r="Z427" s="242">
        <f t="shared" si="209"/>
        <v>0</v>
      </c>
      <c r="AA427" s="242">
        <f t="shared" si="209"/>
        <v>0</v>
      </c>
      <c r="AB427" s="242">
        <f t="shared" si="209"/>
        <v>0</v>
      </c>
      <c r="AC427" s="242">
        <f t="shared" si="209"/>
        <v>0</v>
      </c>
      <c r="AD427" s="242">
        <f t="shared" si="209"/>
        <v>0</v>
      </c>
      <c r="AE427" s="242">
        <f t="shared" si="209"/>
        <v>0</v>
      </c>
      <c r="AF427" s="242">
        <f t="shared" si="209"/>
        <v>0</v>
      </c>
      <c r="AG427" s="242">
        <f t="shared" si="209"/>
        <v>0</v>
      </c>
      <c r="AH427" s="242">
        <f t="shared" si="209"/>
        <v>0</v>
      </c>
      <c r="AI427" s="242">
        <f t="shared" si="209"/>
        <v>0</v>
      </c>
      <c r="AJ427" s="242">
        <f t="shared" si="209"/>
        <v>0</v>
      </c>
      <c r="AK427" s="242">
        <f t="shared" si="209"/>
        <v>0</v>
      </c>
      <c r="AL427" s="242">
        <f t="shared" si="209"/>
        <v>0</v>
      </c>
      <c r="AM427" s="242">
        <f t="shared" si="209"/>
        <v>0</v>
      </c>
      <c r="AN427" s="242">
        <f t="shared" si="209"/>
        <v>0</v>
      </c>
      <c r="AO427" s="242">
        <f t="shared" si="209"/>
        <v>0</v>
      </c>
      <c r="AP427" s="242">
        <f t="shared" si="209"/>
        <v>0</v>
      </c>
    </row>
    <row r="428" spans="1:42" x14ac:dyDescent="0.2">
      <c r="A428" s="17">
        <f t="shared" si="205"/>
        <v>7</v>
      </c>
      <c r="B428" s="240">
        <f t="shared" si="202"/>
        <v>0</v>
      </c>
      <c r="C428" s="242">
        <f t="shared" ref="C428:AP428" si="210">LOOKUP(C416,$B$405:$AP$405,$B$406:$AP$406)*$B592/100</f>
        <v>0</v>
      </c>
      <c r="D428" s="242">
        <f t="shared" si="210"/>
        <v>0</v>
      </c>
      <c r="E428" s="242">
        <f t="shared" si="210"/>
        <v>0</v>
      </c>
      <c r="F428" s="242">
        <f t="shared" si="210"/>
        <v>0</v>
      </c>
      <c r="G428" s="242">
        <f t="shared" si="210"/>
        <v>0</v>
      </c>
      <c r="H428" s="242">
        <f t="shared" si="210"/>
        <v>0</v>
      </c>
      <c r="I428" s="242">
        <f t="shared" si="210"/>
        <v>0</v>
      </c>
      <c r="J428" s="242">
        <f t="shared" si="210"/>
        <v>0</v>
      </c>
      <c r="K428" s="242">
        <f t="shared" si="210"/>
        <v>0</v>
      </c>
      <c r="L428" s="242">
        <f t="shared" si="210"/>
        <v>0</v>
      </c>
      <c r="M428" s="242">
        <f t="shared" si="210"/>
        <v>0</v>
      </c>
      <c r="N428" s="242">
        <f t="shared" si="210"/>
        <v>0</v>
      </c>
      <c r="O428" s="242">
        <f t="shared" si="210"/>
        <v>0</v>
      </c>
      <c r="P428" s="242">
        <f t="shared" si="210"/>
        <v>0</v>
      </c>
      <c r="Q428" s="242">
        <f t="shared" si="210"/>
        <v>0</v>
      </c>
      <c r="R428" s="242">
        <f t="shared" si="210"/>
        <v>0</v>
      </c>
      <c r="S428" s="242">
        <f t="shared" si="210"/>
        <v>0</v>
      </c>
      <c r="T428" s="242">
        <f t="shared" si="210"/>
        <v>0</v>
      </c>
      <c r="U428" s="242">
        <f t="shared" si="210"/>
        <v>0</v>
      </c>
      <c r="V428" s="242">
        <f t="shared" si="210"/>
        <v>0</v>
      </c>
      <c r="W428" s="242">
        <f t="shared" si="210"/>
        <v>0</v>
      </c>
      <c r="X428" s="242">
        <f t="shared" si="210"/>
        <v>0</v>
      </c>
      <c r="Y428" s="242">
        <f t="shared" si="210"/>
        <v>0</v>
      </c>
      <c r="Z428" s="242">
        <f t="shared" si="210"/>
        <v>0</v>
      </c>
      <c r="AA428" s="242">
        <f t="shared" si="210"/>
        <v>0</v>
      </c>
      <c r="AB428" s="242">
        <f t="shared" si="210"/>
        <v>0</v>
      </c>
      <c r="AC428" s="242">
        <f t="shared" si="210"/>
        <v>0</v>
      </c>
      <c r="AD428" s="242">
        <f t="shared" si="210"/>
        <v>0</v>
      </c>
      <c r="AE428" s="242">
        <f t="shared" si="210"/>
        <v>0</v>
      </c>
      <c r="AF428" s="242">
        <f t="shared" si="210"/>
        <v>0</v>
      </c>
      <c r="AG428" s="242">
        <f t="shared" si="210"/>
        <v>0</v>
      </c>
      <c r="AH428" s="242">
        <f t="shared" si="210"/>
        <v>0</v>
      </c>
      <c r="AI428" s="242">
        <f t="shared" si="210"/>
        <v>0</v>
      </c>
      <c r="AJ428" s="242">
        <f t="shared" si="210"/>
        <v>0</v>
      </c>
      <c r="AK428" s="242">
        <f t="shared" si="210"/>
        <v>0</v>
      </c>
      <c r="AL428" s="242">
        <f t="shared" si="210"/>
        <v>0</v>
      </c>
      <c r="AM428" s="242">
        <f t="shared" si="210"/>
        <v>0</v>
      </c>
      <c r="AN428" s="242">
        <f t="shared" si="210"/>
        <v>0</v>
      </c>
      <c r="AO428" s="242">
        <f t="shared" si="210"/>
        <v>0</v>
      </c>
      <c r="AP428" s="242">
        <f t="shared" si="210"/>
        <v>0</v>
      </c>
    </row>
    <row r="429" spans="1:42" x14ac:dyDescent="0.2">
      <c r="A429" s="17">
        <f t="shared" si="205"/>
        <v>8</v>
      </c>
      <c r="B429" s="240">
        <f t="shared" si="202"/>
        <v>0</v>
      </c>
      <c r="C429" s="242">
        <f t="shared" ref="C429:AP429" si="211">LOOKUP(C417,$B$405:$AP$405,$B$406:$AP$406)*$B593/100</f>
        <v>0</v>
      </c>
      <c r="D429" s="242">
        <f t="shared" si="211"/>
        <v>0</v>
      </c>
      <c r="E429" s="242">
        <f t="shared" si="211"/>
        <v>0</v>
      </c>
      <c r="F429" s="242">
        <f t="shared" si="211"/>
        <v>0</v>
      </c>
      <c r="G429" s="242">
        <f t="shared" si="211"/>
        <v>0</v>
      </c>
      <c r="H429" s="242">
        <f t="shared" si="211"/>
        <v>0</v>
      </c>
      <c r="I429" s="242">
        <f t="shared" si="211"/>
        <v>0</v>
      </c>
      <c r="J429" s="242">
        <f t="shared" si="211"/>
        <v>0</v>
      </c>
      <c r="K429" s="242">
        <f t="shared" si="211"/>
        <v>0</v>
      </c>
      <c r="L429" s="242">
        <f t="shared" si="211"/>
        <v>0</v>
      </c>
      <c r="M429" s="242">
        <f t="shared" si="211"/>
        <v>0</v>
      </c>
      <c r="N429" s="242">
        <f t="shared" si="211"/>
        <v>0</v>
      </c>
      <c r="O429" s="242">
        <f t="shared" si="211"/>
        <v>0</v>
      </c>
      <c r="P429" s="242">
        <f t="shared" si="211"/>
        <v>0</v>
      </c>
      <c r="Q429" s="242">
        <f t="shared" si="211"/>
        <v>0</v>
      </c>
      <c r="R429" s="242">
        <f t="shared" si="211"/>
        <v>0</v>
      </c>
      <c r="S429" s="242">
        <f t="shared" si="211"/>
        <v>0</v>
      </c>
      <c r="T429" s="242">
        <f t="shared" si="211"/>
        <v>0</v>
      </c>
      <c r="U429" s="242">
        <f t="shared" si="211"/>
        <v>0</v>
      </c>
      <c r="V429" s="242">
        <f t="shared" si="211"/>
        <v>0</v>
      </c>
      <c r="W429" s="242">
        <f t="shared" si="211"/>
        <v>0</v>
      </c>
      <c r="X429" s="242">
        <f t="shared" si="211"/>
        <v>0</v>
      </c>
      <c r="Y429" s="242">
        <f t="shared" si="211"/>
        <v>0</v>
      </c>
      <c r="Z429" s="242">
        <f t="shared" si="211"/>
        <v>0</v>
      </c>
      <c r="AA429" s="242">
        <f t="shared" si="211"/>
        <v>0</v>
      </c>
      <c r="AB429" s="242">
        <f t="shared" si="211"/>
        <v>0</v>
      </c>
      <c r="AC429" s="242">
        <f t="shared" si="211"/>
        <v>0</v>
      </c>
      <c r="AD429" s="242">
        <f t="shared" si="211"/>
        <v>0</v>
      </c>
      <c r="AE429" s="242">
        <f t="shared" si="211"/>
        <v>0</v>
      </c>
      <c r="AF429" s="242">
        <f t="shared" si="211"/>
        <v>0</v>
      </c>
      <c r="AG429" s="242">
        <f t="shared" si="211"/>
        <v>0</v>
      </c>
      <c r="AH429" s="242">
        <f t="shared" si="211"/>
        <v>0</v>
      </c>
      <c r="AI429" s="242">
        <f t="shared" si="211"/>
        <v>0</v>
      </c>
      <c r="AJ429" s="242">
        <f t="shared" si="211"/>
        <v>0</v>
      </c>
      <c r="AK429" s="242">
        <f t="shared" si="211"/>
        <v>0</v>
      </c>
      <c r="AL429" s="242">
        <f t="shared" si="211"/>
        <v>0</v>
      </c>
      <c r="AM429" s="242">
        <f t="shared" si="211"/>
        <v>0</v>
      </c>
      <c r="AN429" s="242">
        <f t="shared" si="211"/>
        <v>0</v>
      </c>
      <c r="AO429" s="242">
        <f t="shared" si="211"/>
        <v>0</v>
      </c>
      <c r="AP429" s="242">
        <f t="shared" si="211"/>
        <v>0</v>
      </c>
    </row>
    <row r="430" spans="1:42" x14ac:dyDescent="0.2">
      <c r="A430" s="17">
        <f>A429+1</f>
        <v>9</v>
      </c>
      <c r="B430" s="240">
        <f t="shared" si="202"/>
        <v>0</v>
      </c>
      <c r="C430" s="242">
        <f t="shared" ref="C430:AP430" si="212">LOOKUP(C418,$B$405:$AP$405,$B$406:$AP$406)*$B594/100</f>
        <v>0</v>
      </c>
      <c r="D430" s="242">
        <f t="shared" si="212"/>
        <v>0</v>
      </c>
      <c r="E430" s="242">
        <f t="shared" si="212"/>
        <v>0</v>
      </c>
      <c r="F430" s="242">
        <f t="shared" si="212"/>
        <v>0</v>
      </c>
      <c r="G430" s="242">
        <f t="shared" si="212"/>
        <v>0</v>
      </c>
      <c r="H430" s="242">
        <f t="shared" si="212"/>
        <v>0</v>
      </c>
      <c r="I430" s="242">
        <f t="shared" si="212"/>
        <v>0</v>
      </c>
      <c r="J430" s="242">
        <f t="shared" si="212"/>
        <v>0</v>
      </c>
      <c r="K430" s="242">
        <f t="shared" si="212"/>
        <v>0</v>
      </c>
      <c r="L430" s="242">
        <f t="shared" si="212"/>
        <v>0</v>
      </c>
      <c r="M430" s="242">
        <f t="shared" si="212"/>
        <v>0</v>
      </c>
      <c r="N430" s="242">
        <f t="shared" si="212"/>
        <v>0</v>
      </c>
      <c r="O430" s="242">
        <f t="shared" si="212"/>
        <v>0</v>
      </c>
      <c r="P430" s="242">
        <f t="shared" si="212"/>
        <v>0</v>
      </c>
      <c r="Q430" s="242">
        <f t="shared" si="212"/>
        <v>0</v>
      </c>
      <c r="R430" s="242">
        <f t="shared" si="212"/>
        <v>0</v>
      </c>
      <c r="S430" s="242">
        <f t="shared" si="212"/>
        <v>0</v>
      </c>
      <c r="T430" s="242">
        <f t="shared" si="212"/>
        <v>0</v>
      </c>
      <c r="U430" s="242">
        <f t="shared" si="212"/>
        <v>0</v>
      </c>
      <c r="V430" s="242">
        <f t="shared" si="212"/>
        <v>0</v>
      </c>
      <c r="W430" s="242">
        <f t="shared" si="212"/>
        <v>0</v>
      </c>
      <c r="X430" s="242">
        <f t="shared" si="212"/>
        <v>0</v>
      </c>
      <c r="Y430" s="242">
        <f t="shared" si="212"/>
        <v>0</v>
      </c>
      <c r="Z430" s="242">
        <f t="shared" si="212"/>
        <v>0</v>
      </c>
      <c r="AA430" s="242">
        <f t="shared" si="212"/>
        <v>0</v>
      </c>
      <c r="AB430" s="242">
        <f t="shared" si="212"/>
        <v>0</v>
      </c>
      <c r="AC430" s="242">
        <f t="shared" si="212"/>
        <v>0</v>
      </c>
      <c r="AD430" s="242">
        <f t="shared" si="212"/>
        <v>0</v>
      </c>
      <c r="AE430" s="242">
        <f t="shared" si="212"/>
        <v>0</v>
      </c>
      <c r="AF430" s="242">
        <f t="shared" si="212"/>
        <v>0</v>
      </c>
      <c r="AG430" s="242">
        <f t="shared" si="212"/>
        <v>0</v>
      </c>
      <c r="AH430" s="242">
        <f t="shared" si="212"/>
        <v>0</v>
      </c>
      <c r="AI430" s="242">
        <f t="shared" si="212"/>
        <v>0</v>
      </c>
      <c r="AJ430" s="242">
        <f t="shared" si="212"/>
        <v>0</v>
      </c>
      <c r="AK430" s="242">
        <f t="shared" si="212"/>
        <v>0</v>
      </c>
      <c r="AL430" s="242">
        <f t="shared" si="212"/>
        <v>0</v>
      </c>
      <c r="AM430" s="242">
        <f t="shared" si="212"/>
        <v>0</v>
      </c>
      <c r="AN430" s="242">
        <f t="shared" si="212"/>
        <v>0</v>
      </c>
      <c r="AO430" s="242">
        <f t="shared" si="212"/>
        <v>0</v>
      </c>
      <c r="AP430" s="242">
        <f t="shared" si="212"/>
        <v>0</v>
      </c>
    </row>
    <row r="431" spans="1:42" x14ac:dyDescent="0.2">
      <c r="A431" s="17">
        <f t="shared" ref="A431" si="213">A430+1</f>
        <v>10</v>
      </c>
      <c r="B431" s="240">
        <f t="shared" si="202"/>
        <v>0</v>
      </c>
      <c r="C431" s="242">
        <f t="shared" ref="C431:AP431" si="214">LOOKUP(C419,$B$405:$AP$405,$B$406:$AP$406)*$B595/100</f>
        <v>0</v>
      </c>
      <c r="D431" s="242">
        <f t="shared" si="214"/>
        <v>0</v>
      </c>
      <c r="E431" s="242">
        <f t="shared" si="214"/>
        <v>0</v>
      </c>
      <c r="F431" s="242">
        <f t="shared" si="214"/>
        <v>0</v>
      </c>
      <c r="G431" s="242">
        <f t="shared" si="214"/>
        <v>0</v>
      </c>
      <c r="H431" s="242">
        <f t="shared" si="214"/>
        <v>0</v>
      </c>
      <c r="I431" s="242">
        <f t="shared" si="214"/>
        <v>0</v>
      </c>
      <c r="J431" s="242">
        <f t="shared" si="214"/>
        <v>0</v>
      </c>
      <c r="K431" s="242">
        <f t="shared" si="214"/>
        <v>0</v>
      </c>
      <c r="L431" s="242">
        <f t="shared" si="214"/>
        <v>0</v>
      </c>
      <c r="M431" s="242">
        <f t="shared" si="214"/>
        <v>0</v>
      </c>
      <c r="N431" s="242">
        <f t="shared" si="214"/>
        <v>0</v>
      </c>
      <c r="O431" s="242">
        <f t="shared" si="214"/>
        <v>0</v>
      </c>
      <c r="P431" s="242">
        <f t="shared" si="214"/>
        <v>0</v>
      </c>
      <c r="Q431" s="242">
        <f t="shared" si="214"/>
        <v>0</v>
      </c>
      <c r="R431" s="242">
        <f t="shared" si="214"/>
        <v>0</v>
      </c>
      <c r="S431" s="242">
        <f t="shared" si="214"/>
        <v>0</v>
      </c>
      <c r="T431" s="242">
        <f t="shared" si="214"/>
        <v>0</v>
      </c>
      <c r="U431" s="242">
        <f t="shared" si="214"/>
        <v>0</v>
      </c>
      <c r="V431" s="242">
        <f t="shared" si="214"/>
        <v>0</v>
      </c>
      <c r="W431" s="242">
        <f t="shared" si="214"/>
        <v>0</v>
      </c>
      <c r="X431" s="242">
        <f t="shared" si="214"/>
        <v>0</v>
      </c>
      <c r="Y431" s="242">
        <f t="shared" si="214"/>
        <v>0</v>
      </c>
      <c r="Z431" s="242">
        <f t="shared" si="214"/>
        <v>0</v>
      </c>
      <c r="AA431" s="242">
        <f t="shared" si="214"/>
        <v>0</v>
      </c>
      <c r="AB431" s="242">
        <f t="shared" si="214"/>
        <v>0</v>
      </c>
      <c r="AC431" s="242">
        <f t="shared" si="214"/>
        <v>0</v>
      </c>
      <c r="AD431" s="242">
        <f t="shared" si="214"/>
        <v>0</v>
      </c>
      <c r="AE431" s="242">
        <f t="shared" si="214"/>
        <v>0</v>
      </c>
      <c r="AF431" s="242">
        <f t="shared" si="214"/>
        <v>0</v>
      </c>
      <c r="AG431" s="242">
        <f t="shared" si="214"/>
        <v>0</v>
      </c>
      <c r="AH431" s="242">
        <f t="shared" si="214"/>
        <v>0</v>
      </c>
      <c r="AI431" s="242">
        <f t="shared" si="214"/>
        <v>0</v>
      </c>
      <c r="AJ431" s="242">
        <f t="shared" si="214"/>
        <v>0</v>
      </c>
      <c r="AK431" s="242">
        <f t="shared" si="214"/>
        <v>0</v>
      </c>
      <c r="AL431" s="242">
        <f t="shared" si="214"/>
        <v>0</v>
      </c>
      <c r="AM431" s="242">
        <f t="shared" si="214"/>
        <v>0</v>
      </c>
      <c r="AN431" s="242">
        <f t="shared" si="214"/>
        <v>0</v>
      </c>
      <c r="AO431" s="242">
        <f t="shared" si="214"/>
        <v>0</v>
      </c>
      <c r="AP431" s="242">
        <f t="shared" si="214"/>
        <v>0</v>
      </c>
    </row>
    <row r="432" spans="1:42" s="17" customFormat="1" x14ac:dyDescent="0.2">
      <c r="A432" s="40" t="s">
        <v>14</v>
      </c>
      <c r="B432" s="20"/>
      <c r="C432" s="221">
        <f>SUM(C422:C431)</f>
        <v>0</v>
      </c>
      <c r="D432" s="221">
        <f t="shared" ref="D432:AP432" si="215">SUM(D422:D431)</f>
        <v>0</v>
      </c>
      <c r="E432" s="221">
        <f t="shared" si="215"/>
        <v>0</v>
      </c>
      <c r="F432" s="221">
        <f t="shared" si="215"/>
        <v>0</v>
      </c>
      <c r="G432" s="221">
        <f t="shared" si="215"/>
        <v>0</v>
      </c>
      <c r="H432" s="221">
        <f t="shared" si="215"/>
        <v>0</v>
      </c>
      <c r="I432" s="221">
        <f t="shared" si="215"/>
        <v>0</v>
      </c>
      <c r="J432" s="221">
        <f t="shared" si="215"/>
        <v>0</v>
      </c>
      <c r="K432" s="221">
        <f t="shared" si="215"/>
        <v>0</v>
      </c>
      <c r="L432" s="221">
        <f t="shared" si="215"/>
        <v>0</v>
      </c>
      <c r="M432" s="221">
        <f t="shared" si="215"/>
        <v>0</v>
      </c>
      <c r="N432" s="221">
        <f t="shared" si="215"/>
        <v>0</v>
      </c>
      <c r="O432" s="221">
        <f t="shared" si="215"/>
        <v>0</v>
      </c>
      <c r="P432" s="221">
        <f t="shared" si="215"/>
        <v>0</v>
      </c>
      <c r="Q432" s="221">
        <f t="shared" si="215"/>
        <v>0</v>
      </c>
      <c r="R432" s="221">
        <f t="shared" si="215"/>
        <v>0</v>
      </c>
      <c r="S432" s="221">
        <f t="shared" si="215"/>
        <v>0</v>
      </c>
      <c r="T432" s="221">
        <f t="shared" si="215"/>
        <v>0</v>
      </c>
      <c r="U432" s="221">
        <f t="shared" si="215"/>
        <v>0</v>
      </c>
      <c r="V432" s="221">
        <f t="shared" si="215"/>
        <v>0</v>
      </c>
      <c r="W432" s="221">
        <f t="shared" si="215"/>
        <v>0</v>
      </c>
      <c r="X432" s="221">
        <f t="shared" si="215"/>
        <v>0</v>
      </c>
      <c r="Y432" s="221">
        <f t="shared" si="215"/>
        <v>0</v>
      </c>
      <c r="Z432" s="221">
        <f t="shared" si="215"/>
        <v>0</v>
      </c>
      <c r="AA432" s="221">
        <f t="shared" si="215"/>
        <v>0</v>
      </c>
      <c r="AB432" s="221">
        <f t="shared" si="215"/>
        <v>0</v>
      </c>
      <c r="AC432" s="221">
        <f t="shared" si="215"/>
        <v>0</v>
      </c>
      <c r="AD432" s="221">
        <f t="shared" si="215"/>
        <v>0</v>
      </c>
      <c r="AE432" s="221">
        <f t="shared" si="215"/>
        <v>0</v>
      </c>
      <c r="AF432" s="221">
        <f t="shared" si="215"/>
        <v>0</v>
      </c>
      <c r="AG432" s="221">
        <f t="shared" si="215"/>
        <v>0</v>
      </c>
      <c r="AH432" s="221">
        <f t="shared" si="215"/>
        <v>0</v>
      </c>
      <c r="AI432" s="221">
        <f t="shared" si="215"/>
        <v>0</v>
      </c>
      <c r="AJ432" s="221">
        <f t="shared" si="215"/>
        <v>0</v>
      </c>
      <c r="AK432" s="221">
        <f t="shared" si="215"/>
        <v>0</v>
      </c>
      <c r="AL432" s="221">
        <f t="shared" si="215"/>
        <v>0</v>
      </c>
      <c r="AM432" s="221">
        <f t="shared" si="215"/>
        <v>0</v>
      </c>
      <c r="AN432" s="221">
        <f t="shared" si="215"/>
        <v>0</v>
      </c>
      <c r="AO432" s="221">
        <f t="shared" si="215"/>
        <v>0</v>
      </c>
      <c r="AP432" s="221">
        <f t="shared" si="215"/>
        <v>0</v>
      </c>
    </row>
    <row r="433" spans="1:42" s="17" customFormat="1" x14ac:dyDescent="0.2">
      <c r="A433" s="40"/>
      <c r="B433" s="20"/>
      <c r="C433" s="221"/>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row>
    <row r="434" spans="1:42" x14ac:dyDescent="0.2">
      <c r="A434" s="31" t="s">
        <v>129</v>
      </c>
      <c r="C434" s="221"/>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row>
    <row r="435" spans="1:42" x14ac:dyDescent="0.2">
      <c r="A435" s="33" t="s">
        <v>95</v>
      </c>
      <c r="C435" s="221"/>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row>
    <row r="436" spans="1:42" x14ac:dyDescent="0.2">
      <c r="A436" s="17">
        <v>1</v>
      </c>
      <c r="C436" s="221">
        <f t="shared" ref="C436:AP436" si="216">C302</f>
        <v>0</v>
      </c>
      <c r="D436" s="220">
        <f t="shared" si="216"/>
        <v>0</v>
      </c>
      <c r="E436" s="220">
        <f t="shared" si="216"/>
        <v>0</v>
      </c>
      <c r="F436" s="220">
        <f t="shared" si="216"/>
        <v>0</v>
      </c>
      <c r="G436" s="220">
        <f t="shared" si="216"/>
        <v>0</v>
      </c>
      <c r="H436" s="220">
        <f t="shared" si="216"/>
        <v>0</v>
      </c>
      <c r="I436" s="220">
        <f t="shared" si="216"/>
        <v>0</v>
      </c>
      <c r="J436" s="220">
        <f t="shared" si="216"/>
        <v>0</v>
      </c>
      <c r="K436" s="220">
        <f t="shared" si="216"/>
        <v>0</v>
      </c>
      <c r="L436" s="220">
        <f t="shared" si="216"/>
        <v>0</v>
      </c>
      <c r="M436" s="220">
        <f t="shared" si="216"/>
        <v>0</v>
      </c>
      <c r="N436" s="220">
        <f t="shared" si="216"/>
        <v>0</v>
      </c>
      <c r="O436" s="220">
        <f t="shared" si="216"/>
        <v>0</v>
      </c>
      <c r="P436" s="220">
        <f t="shared" si="216"/>
        <v>0</v>
      </c>
      <c r="Q436" s="220">
        <f t="shared" si="216"/>
        <v>0</v>
      </c>
      <c r="R436" s="220">
        <f t="shared" si="216"/>
        <v>0</v>
      </c>
      <c r="S436" s="220">
        <f t="shared" si="216"/>
        <v>0</v>
      </c>
      <c r="T436" s="220">
        <f t="shared" si="216"/>
        <v>0</v>
      </c>
      <c r="U436" s="220">
        <f t="shared" si="216"/>
        <v>0</v>
      </c>
      <c r="V436" s="220">
        <f t="shared" si="216"/>
        <v>0</v>
      </c>
      <c r="W436" s="220">
        <f t="shared" si="216"/>
        <v>0</v>
      </c>
      <c r="X436" s="220">
        <f t="shared" si="216"/>
        <v>0</v>
      </c>
      <c r="Y436" s="220">
        <f t="shared" si="216"/>
        <v>0</v>
      </c>
      <c r="Z436" s="220">
        <f t="shared" si="216"/>
        <v>0</v>
      </c>
      <c r="AA436" s="220">
        <f t="shared" si="216"/>
        <v>0</v>
      </c>
      <c r="AB436" s="220">
        <f t="shared" si="216"/>
        <v>0</v>
      </c>
      <c r="AC436" s="220">
        <f t="shared" si="216"/>
        <v>0</v>
      </c>
      <c r="AD436" s="220">
        <f t="shared" si="216"/>
        <v>0</v>
      </c>
      <c r="AE436" s="220">
        <f t="shared" si="216"/>
        <v>0</v>
      </c>
      <c r="AF436" s="220">
        <f t="shared" si="216"/>
        <v>0</v>
      </c>
      <c r="AG436" s="220">
        <f t="shared" si="216"/>
        <v>0</v>
      </c>
      <c r="AH436" s="220">
        <f t="shared" si="216"/>
        <v>0</v>
      </c>
      <c r="AI436" s="220">
        <f t="shared" si="216"/>
        <v>0</v>
      </c>
      <c r="AJ436" s="220">
        <f t="shared" si="216"/>
        <v>0</v>
      </c>
      <c r="AK436" s="220">
        <f t="shared" si="216"/>
        <v>0</v>
      </c>
      <c r="AL436" s="220">
        <f t="shared" si="216"/>
        <v>0</v>
      </c>
      <c r="AM436" s="220">
        <f t="shared" si="216"/>
        <v>0</v>
      </c>
      <c r="AN436" s="220">
        <f t="shared" si="216"/>
        <v>0</v>
      </c>
      <c r="AO436" s="220">
        <f t="shared" si="216"/>
        <v>0</v>
      </c>
      <c r="AP436" s="220">
        <f t="shared" si="216"/>
        <v>0</v>
      </c>
    </row>
    <row r="437" spans="1:42" x14ac:dyDescent="0.2">
      <c r="A437" s="17">
        <f>A436+1</f>
        <v>2</v>
      </c>
      <c r="C437" s="221">
        <f t="shared" ref="C437:AP437" si="217">C303</f>
        <v>0</v>
      </c>
      <c r="D437" s="220">
        <f t="shared" si="217"/>
        <v>0</v>
      </c>
      <c r="E437" s="220">
        <f t="shared" si="217"/>
        <v>0</v>
      </c>
      <c r="F437" s="220">
        <f t="shared" si="217"/>
        <v>0</v>
      </c>
      <c r="G437" s="220">
        <f t="shared" si="217"/>
        <v>0</v>
      </c>
      <c r="H437" s="220">
        <f t="shared" si="217"/>
        <v>0</v>
      </c>
      <c r="I437" s="220">
        <f t="shared" si="217"/>
        <v>0</v>
      </c>
      <c r="J437" s="220">
        <f t="shared" si="217"/>
        <v>0</v>
      </c>
      <c r="K437" s="220">
        <f t="shared" si="217"/>
        <v>0</v>
      </c>
      <c r="L437" s="220">
        <f t="shared" si="217"/>
        <v>0</v>
      </c>
      <c r="M437" s="220">
        <f t="shared" si="217"/>
        <v>0</v>
      </c>
      <c r="N437" s="220">
        <f t="shared" si="217"/>
        <v>0</v>
      </c>
      <c r="O437" s="220">
        <f t="shared" si="217"/>
        <v>0</v>
      </c>
      <c r="P437" s="220">
        <f t="shared" si="217"/>
        <v>0</v>
      </c>
      <c r="Q437" s="220">
        <f t="shared" si="217"/>
        <v>0</v>
      </c>
      <c r="R437" s="220">
        <f t="shared" si="217"/>
        <v>0</v>
      </c>
      <c r="S437" s="220">
        <f t="shared" si="217"/>
        <v>0</v>
      </c>
      <c r="T437" s="220">
        <f t="shared" si="217"/>
        <v>0</v>
      </c>
      <c r="U437" s="220">
        <f t="shared" si="217"/>
        <v>0</v>
      </c>
      <c r="V437" s="220">
        <f t="shared" si="217"/>
        <v>0</v>
      </c>
      <c r="W437" s="220">
        <f t="shared" si="217"/>
        <v>0</v>
      </c>
      <c r="X437" s="220">
        <f t="shared" si="217"/>
        <v>0</v>
      </c>
      <c r="Y437" s="220">
        <f t="shared" si="217"/>
        <v>0</v>
      </c>
      <c r="Z437" s="220">
        <f t="shared" si="217"/>
        <v>0</v>
      </c>
      <c r="AA437" s="220">
        <f t="shared" si="217"/>
        <v>0</v>
      </c>
      <c r="AB437" s="220">
        <f t="shared" si="217"/>
        <v>0</v>
      </c>
      <c r="AC437" s="220">
        <f t="shared" si="217"/>
        <v>0</v>
      </c>
      <c r="AD437" s="220">
        <f t="shared" si="217"/>
        <v>0</v>
      </c>
      <c r="AE437" s="220">
        <f t="shared" si="217"/>
        <v>0</v>
      </c>
      <c r="AF437" s="220">
        <f t="shared" si="217"/>
        <v>0</v>
      </c>
      <c r="AG437" s="220">
        <f t="shared" si="217"/>
        <v>0</v>
      </c>
      <c r="AH437" s="220">
        <f t="shared" si="217"/>
        <v>0</v>
      </c>
      <c r="AI437" s="220">
        <f t="shared" si="217"/>
        <v>0</v>
      </c>
      <c r="AJ437" s="220">
        <f t="shared" si="217"/>
        <v>0</v>
      </c>
      <c r="AK437" s="220">
        <f t="shared" si="217"/>
        <v>0</v>
      </c>
      <c r="AL437" s="220">
        <f t="shared" si="217"/>
        <v>0</v>
      </c>
      <c r="AM437" s="220">
        <f t="shared" si="217"/>
        <v>0</v>
      </c>
      <c r="AN437" s="220">
        <f t="shared" si="217"/>
        <v>0</v>
      </c>
      <c r="AO437" s="220">
        <f t="shared" si="217"/>
        <v>0</v>
      </c>
      <c r="AP437" s="220">
        <f t="shared" si="217"/>
        <v>0</v>
      </c>
    </row>
    <row r="438" spans="1:42" x14ac:dyDescent="0.2">
      <c r="A438" s="17">
        <f t="shared" ref="A438:A443" si="218">A437+1</f>
        <v>3</v>
      </c>
      <c r="C438" s="221">
        <f t="shared" ref="C438:AP438" si="219">C304</f>
        <v>0</v>
      </c>
      <c r="D438" s="220">
        <f t="shared" si="219"/>
        <v>0</v>
      </c>
      <c r="E438" s="220">
        <f t="shared" si="219"/>
        <v>0</v>
      </c>
      <c r="F438" s="220">
        <f t="shared" si="219"/>
        <v>0</v>
      </c>
      <c r="G438" s="220">
        <f t="shared" si="219"/>
        <v>0</v>
      </c>
      <c r="H438" s="220">
        <f t="shared" si="219"/>
        <v>0</v>
      </c>
      <c r="I438" s="220">
        <f t="shared" si="219"/>
        <v>0</v>
      </c>
      <c r="J438" s="220">
        <f t="shared" si="219"/>
        <v>0</v>
      </c>
      <c r="K438" s="220">
        <f t="shared" si="219"/>
        <v>0</v>
      </c>
      <c r="L438" s="220">
        <f t="shared" si="219"/>
        <v>0</v>
      </c>
      <c r="M438" s="220">
        <f t="shared" si="219"/>
        <v>0</v>
      </c>
      <c r="N438" s="220">
        <f t="shared" si="219"/>
        <v>0</v>
      </c>
      <c r="O438" s="220">
        <f t="shared" si="219"/>
        <v>0</v>
      </c>
      <c r="P438" s="220">
        <f t="shared" si="219"/>
        <v>0</v>
      </c>
      <c r="Q438" s="220">
        <f t="shared" si="219"/>
        <v>0</v>
      </c>
      <c r="R438" s="220">
        <f t="shared" si="219"/>
        <v>0</v>
      </c>
      <c r="S438" s="220">
        <f t="shared" si="219"/>
        <v>0</v>
      </c>
      <c r="T438" s="220">
        <f t="shared" si="219"/>
        <v>0</v>
      </c>
      <c r="U438" s="220">
        <f t="shared" si="219"/>
        <v>0</v>
      </c>
      <c r="V438" s="220">
        <f t="shared" si="219"/>
        <v>0</v>
      </c>
      <c r="W438" s="220">
        <f t="shared" si="219"/>
        <v>0</v>
      </c>
      <c r="X438" s="220">
        <f t="shared" si="219"/>
        <v>0</v>
      </c>
      <c r="Y438" s="220">
        <f t="shared" si="219"/>
        <v>0</v>
      </c>
      <c r="Z438" s="220">
        <f t="shared" si="219"/>
        <v>0</v>
      </c>
      <c r="AA438" s="220">
        <f t="shared" si="219"/>
        <v>0</v>
      </c>
      <c r="AB438" s="220">
        <f t="shared" si="219"/>
        <v>0</v>
      </c>
      <c r="AC438" s="220">
        <f t="shared" si="219"/>
        <v>0</v>
      </c>
      <c r="AD438" s="220">
        <f t="shared" si="219"/>
        <v>0</v>
      </c>
      <c r="AE438" s="220">
        <f t="shared" si="219"/>
        <v>0</v>
      </c>
      <c r="AF438" s="220">
        <f t="shared" si="219"/>
        <v>0</v>
      </c>
      <c r="AG438" s="220">
        <f t="shared" si="219"/>
        <v>0</v>
      </c>
      <c r="AH438" s="220">
        <f t="shared" si="219"/>
        <v>0</v>
      </c>
      <c r="AI438" s="220">
        <f t="shared" si="219"/>
        <v>0</v>
      </c>
      <c r="AJ438" s="220">
        <f t="shared" si="219"/>
        <v>0</v>
      </c>
      <c r="AK438" s="220">
        <f t="shared" si="219"/>
        <v>0</v>
      </c>
      <c r="AL438" s="220">
        <f t="shared" si="219"/>
        <v>0</v>
      </c>
      <c r="AM438" s="220">
        <f t="shared" si="219"/>
        <v>0</v>
      </c>
      <c r="AN438" s="220">
        <f t="shared" si="219"/>
        <v>0</v>
      </c>
      <c r="AO438" s="220">
        <f t="shared" si="219"/>
        <v>0</v>
      </c>
      <c r="AP438" s="220">
        <f t="shared" si="219"/>
        <v>0</v>
      </c>
    </row>
    <row r="439" spans="1:42" x14ac:dyDescent="0.2">
      <c r="A439" s="17">
        <f t="shared" si="218"/>
        <v>4</v>
      </c>
      <c r="C439" s="221">
        <f t="shared" ref="C439:AP439" si="220">C305</f>
        <v>0</v>
      </c>
      <c r="D439" s="220">
        <f t="shared" si="220"/>
        <v>0</v>
      </c>
      <c r="E439" s="220">
        <f t="shared" si="220"/>
        <v>0</v>
      </c>
      <c r="F439" s="220">
        <f t="shared" si="220"/>
        <v>0</v>
      </c>
      <c r="G439" s="220">
        <f t="shared" si="220"/>
        <v>0</v>
      </c>
      <c r="H439" s="220">
        <f t="shared" si="220"/>
        <v>0</v>
      </c>
      <c r="I439" s="220">
        <f t="shared" si="220"/>
        <v>0</v>
      </c>
      <c r="J439" s="220">
        <f t="shared" si="220"/>
        <v>0</v>
      </c>
      <c r="K439" s="220">
        <f t="shared" si="220"/>
        <v>0</v>
      </c>
      <c r="L439" s="220">
        <f t="shared" si="220"/>
        <v>0</v>
      </c>
      <c r="M439" s="220">
        <f t="shared" si="220"/>
        <v>0</v>
      </c>
      <c r="N439" s="220">
        <f t="shared" si="220"/>
        <v>0</v>
      </c>
      <c r="O439" s="220">
        <f t="shared" si="220"/>
        <v>0</v>
      </c>
      <c r="P439" s="220">
        <f t="shared" si="220"/>
        <v>0</v>
      </c>
      <c r="Q439" s="220">
        <f t="shared" si="220"/>
        <v>0</v>
      </c>
      <c r="R439" s="220">
        <f t="shared" si="220"/>
        <v>0</v>
      </c>
      <c r="S439" s="220">
        <f t="shared" si="220"/>
        <v>0</v>
      </c>
      <c r="T439" s="220">
        <f t="shared" si="220"/>
        <v>0</v>
      </c>
      <c r="U439" s="220">
        <f t="shared" si="220"/>
        <v>0</v>
      </c>
      <c r="V439" s="220">
        <f t="shared" si="220"/>
        <v>0</v>
      </c>
      <c r="W439" s="220">
        <f t="shared" si="220"/>
        <v>0</v>
      </c>
      <c r="X439" s="220">
        <f t="shared" si="220"/>
        <v>0</v>
      </c>
      <c r="Y439" s="220">
        <f t="shared" si="220"/>
        <v>0</v>
      </c>
      <c r="Z439" s="220">
        <f t="shared" si="220"/>
        <v>0</v>
      </c>
      <c r="AA439" s="220">
        <f t="shared" si="220"/>
        <v>0</v>
      </c>
      <c r="AB439" s="220">
        <f t="shared" si="220"/>
        <v>0</v>
      </c>
      <c r="AC439" s="220">
        <f t="shared" si="220"/>
        <v>0</v>
      </c>
      <c r="AD439" s="220">
        <f t="shared" si="220"/>
        <v>0</v>
      </c>
      <c r="AE439" s="220">
        <f t="shared" si="220"/>
        <v>0</v>
      </c>
      <c r="AF439" s="220">
        <f t="shared" si="220"/>
        <v>0</v>
      </c>
      <c r="AG439" s="220">
        <f t="shared" si="220"/>
        <v>0</v>
      </c>
      <c r="AH439" s="220">
        <f t="shared" si="220"/>
        <v>0</v>
      </c>
      <c r="AI439" s="220">
        <f t="shared" si="220"/>
        <v>0</v>
      </c>
      <c r="AJ439" s="220">
        <f t="shared" si="220"/>
        <v>0</v>
      </c>
      <c r="AK439" s="220">
        <f t="shared" si="220"/>
        <v>0</v>
      </c>
      <c r="AL439" s="220">
        <f t="shared" si="220"/>
        <v>0</v>
      </c>
      <c r="AM439" s="220">
        <f t="shared" si="220"/>
        <v>0</v>
      </c>
      <c r="AN439" s="220">
        <f t="shared" si="220"/>
        <v>0</v>
      </c>
      <c r="AO439" s="220">
        <f t="shared" si="220"/>
        <v>0</v>
      </c>
      <c r="AP439" s="220">
        <f t="shared" si="220"/>
        <v>0</v>
      </c>
    </row>
    <row r="440" spans="1:42" x14ac:dyDescent="0.2">
      <c r="A440" s="17">
        <f t="shared" si="218"/>
        <v>5</v>
      </c>
      <c r="C440" s="221">
        <f t="shared" ref="C440:AP440" si="221">C306</f>
        <v>0</v>
      </c>
      <c r="D440" s="220">
        <f t="shared" si="221"/>
        <v>0</v>
      </c>
      <c r="E440" s="220">
        <f t="shared" si="221"/>
        <v>0</v>
      </c>
      <c r="F440" s="220">
        <f t="shared" si="221"/>
        <v>0</v>
      </c>
      <c r="G440" s="220">
        <f t="shared" si="221"/>
        <v>0</v>
      </c>
      <c r="H440" s="220">
        <f t="shared" si="221"/>
        <v>0</v>
      </c>
      <c r="I440" s="220">
        <f t="shared" si="221"/>
        <v>0</v>
      </c>
      <c r="J440" s="220">
        <f t="shared" si="221"/>
        <v>0</v>
      </c>
      <c r="K440" s="220">
        <f t="shared" si="221"/>
        <v>0</v>
      </c>
      <c r="L440" s="220">
        <f t="shared" si="221"/>
        <v>0</v>
      </c>
      <c r="M440" s="220">
        <f t="shared" si="221"/>
        <v>0</v>
      </c>
      <c r="N440" s="220">
        <f t="shared" si="221"/>
        <v>0</v>
      </c>
      <c r="O440" s="220">
        <f t="shared" si="221"/>
        <v>0</v>
      </c>
      <c r="P440" s="220">
        <f t="shared" si="221"/>
        <v>0</v>
      </c>
      <c r="Q440" s="220">
        <f t="shared" si="221"/>
        <v>0</v>
      </c>
      <c r="R440" s="220">
        <f t="shared" si="221"/>
        <v>0</v>
      </c>
      <c r="S440" s="220">
        <f t="shared" si="221"/>
        <v>0</v>
      </c>
      <c r="T440" s="220">
        <f t="shared" si="221"/>
        <v>0</v>
      </c>
      <c r="U440" s="220">
        <f t="shared" si="221"/>
        <v>0</v>
      </c>
      <c r="V440" s="220">
        <f t="shared" si="221"/>
        <v>0</v>
      </c>
      <c r="W440" s="220">
        <f t="shared" si="221"/>
        <v>0</v>
      </c>
      <c r="X440" s="220">
        <f t="shared" si="221"/>
        <v>0</v>
      </c>
      <c r="Y440" s="220">
        <f t="shared" si="221"/>
        <v>0</v>
      </c>
      <c r="Z440" s="220">
        <f t="shared" si="221"/>
        <v>0</v>
      </c>
      <c r="AA440" s="220">
        <f t="shared" si="221"/>
        <v>0</v>
      </c>
      <c r="AB440" s="220">
        <f t="shared" si="221"/>
        <v>0</v>
      </c>
      <c r="AC440" s="220">
        <f t="shared" si="221"/>
        <v>0</v>
      </c>
      <c r="AD440" s="220">
        <f t="shared" si="221"/>
        <v>0</v>
      </c>
      <c r="AE440" s="220">
        <f t="shared" si="221"/>
        <v>0</v>
      </c>
      <c r="AF440" s="220">
        <f t="shared" si="221"/>
        <v>0</v>
      </c>
      <c r="AG440" s="220">
        <f t="shared" si="221"/>
        <v>0</v>
      </c>
      <c r="AH440" s="220">
        <f t="shared" si="221"/>
        <v>0</v>
      </c>
      <c r="AI440" s="220">
        <f t="shared" si="221"/>
        <v>0</v>
      </c>
      <c r="AJ440" s="220">
        <f t="shared" si="221"/>
        <v>0</v>
      </c>
      <c r="AK440" s="220">
        <f t="shared" si="221"/>
        <v>0</v>
      </c>
      <c r="AL440" s="220">
        <f t="shared" si="221"/>
        <v>0</v>
      </c>
      <c r="AM440" s="220">
        <f t="shared" si="221"/>
        <v>0</v>
      </c>
      <c r="AN440" s="220">
        <f t="shared" si="221"/>
        <v>0</v>
      </c>
      <c r="AO440" s="220">
        <f t="shared" si="221"/>
        <v>0</v>
      </c>
      <c r="AP440" s="220">
        <f t="shared" si="221"/>
        <v>0</v>
      </c>
    </row>
    <row r="441" spans="1:42" x14ac:dyDescent="0.2">
      <c r="A441" s="17">
        <f t="shared" si="218"/>
        <v>6</v>
      </c>
      <c r="C441" s="221">
        <f t="shared" ref="C441:AP441" si="222">C307</f>
        <v>0</v>
      </c>
      <c r="D441" s="220">
        <f t="shared" si="222"/>
        <v>0</v>
      </c>
      <c r="E441" s="220">
        <f t="shared" si="222"/>
        <v>0</v>
      </c>
      <c r="F441" s="220">
        <f t="shared" si="222"/>
        <v>0</v>
      </c>
      <c r="G441" s="220">
        <f t="shared" si="222"/>
        <v>0</v>
      </c>
      <c r="H441" s="220">
        <f t="shared" si="222"/>
        <v>0</v>
      </c>
      <c r="I441" s="220">
        <f t="shared" si="222"/>
        <v>0</v>
      </c>
      <c r="J441" s="220">
        <f t="shared" si="222"/>
        <v>0</v>
      </c>
      <c r="K441" s="220">
        <f t="shared" si="222"/>
        <v>0</v>
      </c>
      <c r="L441" s="220">
        <f t="shared" si="222"/>
        <v>0</v>
      </c>
      <c r="M441" s="220">
        <f t="shared" si="222"/>
        <v>0</v>
      </c>
      <c r="N441" s="220">
        <f t="shared" si="222"/>
        <v>0</v>
      </c>
      <c r="O441" s="220">
        <f t="shared" si="222"/>
        <v>0</v>
      </c>
      <c r="P441" s="220">
        <f t="shared" si="222"/>
        <v>0</v>
      </c>
      <c r="Q441" s="220">
        <f t="shared" si="222"/>
        <v>0</v>
      </c>
      <c r="R441" s="220">
        <f t="shared" si="222"/>
        <v>0</v>
      </c>
      <c r="S441" s="220">
        <f t="shared" si="222"/>
        <v>0</v>
      </c>
      <c r="T441" s="220">
        <f t="shared" si="222"/>
        <v>0</v>
      </c>
      <c r="U441" s="220">
        <f t="shared" si="222"/>
        <v>0</v>
      </c>
      <c r="V441" s="220">
        <f t="shared" si="222"/>
        <v>0</v>
      </c>
      <c r="W441" s="220">
        <f t="shared" si="222"/>
        <v>0</v>
      </c>
      <c r="X441" s="220">
        <f t="shared" si="222"/>
        <v>0</v>
      </c>
      <c r="Y441" s="220">
        <f t="shared" si="222"/>
        <v>0</v>
      </c>
      <c r="Z441" s="220">
        <f t="shared" si="222"/>
        <v>0</v>
      </c>
      <c r="AA441" s="220">
        <f t="shared" si="222"/>
        <v>0</v>
      </c>
      <c r="AB441" s="220">
        <f t="shared" si="222"/>
        <v>0</v>
      </c>
      <c r="AC441" s="220">
        <f t="shared" si="222"/>
        <v>0</v>
      </c>
      <c r="AD441" s="220">
        <f t="shared" si="222"/>
        <v>0</v>
      </c>
      <c r="AE441" s="220">
        <f t="shared" si="222"/>
        <v>0</v>
      </c>
      <c r="AF441" s="220">
        <f t="shared" si="222"/>
        <v>0</v>
      </c>
      <c r="AG441" s="220">
        <f t="shared" si="222"/>
        <v>0</v>
      </c>
      <c r="AH441" s="220">
        <f t="shared" si="222"/>
        <v>0</v>
      </c>
      <c r="AI441" s="220">
        <f t="shared" si="222"/>
        <v>0</v>
      </c>
      <c r="AJ441" s="220">
        <f t="shared" si="222"/>
        <v>0</v>
      </c>
      <c r="AK441" s="220">
        <f t="shared" si="222"/>
        <v>0</v>
      </c>
      <c r="AL441" s="220">
        <f t="shared" si="222"/>
        <v>0</v>
      </c>
      <c r="AM441" s="220">
        <f t="shared" si="222"/>
        <v>0</v>
      </c>
      <c r="AN441" s="220">
        <f t="shared" si="222"/>
        <v>0</v>
      </c>
      <c r="AO441" s="220">
        <f t="shared" si="222"/>
        <v>0</v>
      </c>
      <c r="AP441" s="220">
        <f t="shared" si="222"/>
        <v>0</v>
      </c>
    </row>
    <row r="442" spans="1:42" x14ac:dyDescent="0.2">
      <c r="A442" s="17">
        <f t="shared" si="218"/>
        <v>7</v>
      </c>
      <c r="C442" s="221">
        <f t="shared" ref="C442:AP442" si="223">C308</f>
        <v>0</v>
      </c>
      <c r="D442" s="220">
        <f t="shared" si="223"/>
        <v>0</v>
      </c>
      <c r="E442" s="220">
        <f t="shared" si="223"/>
        <v>0</v>
      </c>
      <c r="F442" s="220">
        <f t="shared" si="223"/>
        <v>0</v>
      </c>
      <c r="G442" s="220">
        <f t="shared" si="223"/>
        <v>0</v>
      </c>
      <c r="H442" s="220">
        <f t="shared" si="223"/>
        <v>0</v>
      </c>
      <c r="I442" s="220">
        <f t="shared" si="223"/>
        <v>0</v>
      </c>
      <c r="J442" s="220">
        <f t="shared" si="223"/>
        <v>0</v>
      </c>
      <c r="K442" s="220">
        <f t="shared" si="223"/>
        <v>0</v>
      </c>
      <c r="L442" s="220">
        <f t="shared" si="223"/>
        <v>0</v>
      </c>
      <c r="M442" s="220">
        <f t="shared" si="223"/>
        <v>0</v>
      </c>
      <c r="N442" s="220">
        <f t="shared" si="223"/>
        <v>0</v>
      </c>
      <c r="O442" s="220">
        <f t="shared" si="223"/>
        <v>0</v>
      </c>
      <c r="P442" s="220">
        <f t="shared" si="223"/>
        <v>0</v>
      </c>
      <c r="Q442" s="220">
        <f t="shared" si="223"/>
        <v>0</v>
      </c>
      <c r="R442" s="220">
        <f t="shared" si="223"/>
        <v>0</v>
      </c>
      <c r="S442" s="220">
        <f t="shared" si="223"/>
        <v>0</v>
      </c>
      <c r="T442" s="220">
        <f t="shared" si="223"/>
        <v>0</v>
      </c>
      <c r="U442" s="220">
        <f t="shared" si="223"/>
        <v>0</v>
      </c>
      <c r="V442" s="220">
        <f t="shared" si="223"/>
        <v>0</v>
      </c>
      <c r="W442" s="220">
        <f t="shared" si="223"/>
        <v>0</v>
      </c>
      <c r="X442" s="220">
        <f t="shared" si="223"/>
        <v>0</v>
      </c>
      <c r="Y442" s="220">
        <f t="shared" si="223"/>
        <v>0</v>
      </c>
      <c r="Z442" s="220">
        <f t="shared" si="223"/>
        <v>0</v>
      </c>
      <c r="AA442" s="220">
        <f t="shared" si="223"/>
        <v>0</v>
      </c>
      <c r="AB442" s="220">
        <f t="shared" si="223"/>
        <v>0</v>
      </c>
      <c r="AC442" s="220">
        <f t="shared" si="223"/>
        <v>0</v>
      </c>
      <c r="AD442" s="220">
        <f t="shared" si="223"/>
        <v>0</v>
      </c>
      <c r="AE442" s="220">
        <f t="shared" si="223"/>
        <v>0</v>
      </c>
      <c r="AF442" s="220">
        <f t="shared" si="223"/>
        <v>0</v>
      </c>
      <c r="AG442" s="220">
        <f t="shared" si="223"/>
        <v>0</v>
      </c>
      <c r="AH442" s="220">
        <f t="shared" si="223"/>
        <v>0</v>
      </c>
      <c r="AI442" s="220">
        <f t="shared" si="223"/>
        <v>0</v>
      </c>
      <c r="AJ442" s="220">
        <f t="shared" si="223"/>
        <v>0</v>
      </c>
      <c r="AK442" s="220">
        <f t="shared" si="223"/>
        <v>0</v>
      </c>
      <c r="AL442" s="220">
        <f t="shared" si="223"/>
        <v>0</v>
      </c>
      <c r="AM442" s="220">
        <f t="shared" si="223"/>
        <v>0</v>
      </c>
      <c r="AN442" s="220">
        <f t="shared" si="223"/>
        <v>0</v>
      </c>
      <c r="AO442" s="220">
        <f t="shared" si="223"/>
        <v>0</v>
      </c>
      <c r="AP442" s="220">
        <f t="shared" si="223"/>
        <v>0</v>
      </c>
    </row>
    <row r="443" spans="1:42" x14ac:dyDescent="0.2">
      <c r="A443" s="17">
        <f t="shared" si="218"/>
        <v>8</v>
      </c>
      <c r="C443" s="221">
        <f t="shared" ref="C443:AP443" si="224">C309</f>
        <v>0</v>
      </c>
      <c r="D443" s="220">
        <f t="shared" si="224"/>
        <v>0</v>
      </c>
      <c r="E443" s="220">
        <f t="shared" si="224"/>
        <v>0</v>
      </c>
      <c r="F443" s="220">
        <f t="shared" si="224"/>
        <v>0</v>
      </c>
      <c r="G443" s="220">
        <f t="shared" si="224"/>
        <v>0</v>
      </c>
      <c r="H443" s="220">
        <f t="shared" si="224"/>
        <v>0</v>
      </c>
      <c r="I443" s="220">
        <f t="shared" si="224"/>
        <v>0</v>
      </c>
      <c r="J443" s="220">
        <f t="shared" si="224"/>
        <v>0</v>
      </c>
      <c r="K443" s="220">
        <f t="shared" si="224"/>
        <v>0</v>
      </c>
      <c r="L443" s="220">
        <f t="shared" si="224"/>
        <v>0</v>
      </c>
      <c r="M443" s="220">
        <f t="shared" si="224"/>
        <v>0</v>
      </c>
      <c r="N443" s="220">
        <f t="shared" si="224"/>
        <v>0</v>
      </c>
      <c r="O443" s="220">
        <f t="shared" si="224"/>
        <v>0</v>
      </c>
      <c r="P443" s="220">
        <f t="shared" si="224"/>
        <v>0</v>
      </c>
      <c r="Q443" s="220">
        <f t="shared" si="224"/>
        <v>0</v>
      </c>
      <c r="R443" s="220">
        <f t="shared" si="224"/>
        <v>0</v>
      </c>
      <c r="S443" s="220">
        <f t="shared" si="224"/>
        <v>0</v>
      </c>
      <c r="T443" s="220">
        <f t="shared" si="224"/>
        <v>0</v>
      </c>
      <c r="U443" s="220">
        <f t="shared" si="224"/>
        <v>0</v>
      </c>
      <c r="V443" s="220">
        <f t="shared" si="224"/>
        <v>0</v>
      </c>
      <c r="W443" s="220">
        <f t="shared" si="224"/>
        <v>0</v>
      </c>
      <c r="X443" s="220">
        <f t="shared" si="224"/>
        <v>0</v>
      </c>
      <c r="Y443" s="220">
        <f t="shared" si="224"/>
        <v>0</v>
      </c>
      <c r="Z443" s="220">
        <f t="shared" si="224"/>
        <v>0</v>
      </c>
      <c r="AA443" s="220">
        <f t="shared" si="224"/>
        <v>0</v>
      </c>
      <c r="AB443" s="220">
        <f t="shared" si="224"/>
        <v>0</v>
      </c>
      <c r="AC443" s="220">
        <f t="shared" si="224"/>
        <v>0</v>
      </c>
      <c r="AD443" s="220">
        <f t="shared" si="224"/>
        <v>0</v>
      </c>
      <c r="AE443" s="220">
        <f t="shared" si="224"/>
        <v>0</v>
      </c>
      <c r="AF443" s="220">
        <f t="shared" si="224"/>
        <v>0</v>
      </c>
      <c r="AG443" s="220">
        <f t="shared" si="224"/>
        <v>0</v>
      </c>
      <c r="AH443" s="220">
        <f t="shared" si="224"/>
        <v>0</v>
      </c>
      <c r="AI443" s="220">
        <f t="shared" si="224"/>
        <v>0</v>
      </c>
      <c r="AJ443" s="220">
        <f t="shared" si="224"/>
        <v>0</v>
      </c>
      <c r="AK443" s="220">
        <f t="shared" si="224"/>
        <v>0</v>
      </c>
      <c r="AL443" s="220">
        <f t="shared" si="224"/>
        <v>0</v>
      </c>
      <c r="AM443" s="220">
        <f t="shared" si="224"/>
        <v>0</v>
      </c>
      <c r="AN443" s="220">
        <f t="shared" si="224"/>
        <v>0</v>
      </c>
      <c r="AO443" s="220">
        <f t="shared" si="224"/>
        <v>0</v>
      </c>
      <c r="AP443" s="220">
        <f t="shared" si="224"/>
        <v>0</v>
      </c>
    </row>
    <row r="444" spans="1:42" x14ac:dyDescent="0.2">
      <c r="A444" s="17">
        <f>A443+1</f>
        <v>9</v>
      </c>
      <c r="C444" s="221">
        <f t="shared" ref="C444:AP444" si="225">C310</f>
        <v>0</v>
      </c>
      <c r="D444" s="220">
        <f t="shared" si="225"/>
        <v>0</v>
      </c>
      <c r="E444" s="220">
        <f t="shared" si="225"/>
        <v>0</v>
      </c>
      <c r="F444" s="220">
        <f t="shared" si="225"/>
        <v>0</v>
      </c>
      <c r="G444" s="220">
        <f t="shared" si="225"/>
        <v>0</v>
      </c>
      <c r="H444" s="220">
        <f t="shared" si="225"/>
        <v>0</v>
      </c>
      <c r="I444" s="220">
        <f t="shared" si="225"/>
        <v>0</v>
      </c>
      <c r="J444" s="220">
        <f t="shared" si="225"/>
        <v>0</v>
      </c>
      <c r="K444" s="220">
        <f t="shared" si="225"/>
        <v>0</v>
      </c>
      <c r="L444" s="220">
        <f t="shared" si="225"/>
        <v>0</v>
      </c>
      <c r="M444" s="220">
        <f t="shared" si="225"/>
        <v>0</v>
      </c>
      <c r="N444" s="220">
        <f t="shared" si="225"/>
        <v>0</v>
      </c>
      <c r="O444" s="220">
        <f t="shared" si="225"/>
        <v>0</v>
      </c>
      <c r="P444" s="220">
        <f t="shared" si="225"/>
        <v>0</v>
      </c>
      <c r="Q444" s="220">
        <f t="shared" si="225"/>
        <v>0</v>
      </c>
      <c r="R444" s="220">
        <f t="shared" si="225"/>
        <v>0</v>
      </c>
      <c r="S444" s="220">
        <f t="shared" si="225"/>
        <v>0</v>
      </c>
      <c r="T444" s="220">
        <f t="shared" si="225"/>
        <v>0</v>
      </c>
      <c r="U444" s="220">
        <f t="shared" si="225"/>
        <v>0</v>
      </c>
      <c r="V444" s="220">
        <f t="shared" si="225"/>
        <v>0</v>
      </c>
      <c r="W444" s="220">
        <f t="shared" si="225"/>
        <v>0</v>
      </c>
      <c r="X444" s="220">
        <f t="shared" si="225"/>
        <v>0</v>
      </c>
      <c r="Y444" s="220">
        <f t="shared" si="225"/>
        <v>0</v>
      </c>
      <c r="Z444" s="220">
        <f t="shared" si="225"/>
        <v>0</v>
      </c>
      <c r="AA444" s="220">
        <f t="shared" si="225"/>
        <v>0</v>
      </c>
      <c r="AB444" s="220">
        <f t="shared" si="225"/>
        <v>0</v>
      </c>
      <c r="AC444" s="220">
        <f t="shared" si="225"/>
        <v>0</v>
      </c>
      <c r="AD444" s="220">
        <f t="shared" si="225"/>
        <v>0</v>
      </c>
      <c r="AE444" s="220">
        <f t="shared" si="225"/>
        <v>0</v>
      </c>
      <c r="AF444" s="220">
        <f t="shared" si="225"/>
        <v>0</v>
      </c>
      <c r="AG444" s="220">
        <f t="shared" si="225"/>
        <v>0</v>
      </c>
      <c r="AH444" s="220">
        <f t="shared" si="225"/>
        <v>0</v>
      </c>
      <c r="AI444" s="220">
        <f t="shared" si="225"/>
        <v>0</v>
      </c>
      <c r="AJ444" s="220">
        <f t="shared" si="225"/>
        <v>0</v>
      </c>
      <c r="AK444" s="220">
        <f t="shared" si="225"/>
        <v>0</v>
      </c>
      <c r="AL444" s="220">
        <f t="shared" si="225"/>
        <v>0</v>
      </c>
      <c r="AM444" s="220">
        <f t="shared" si="225"/>
        <v>0</v>
      </c>
      <c r="AN444" s="220">
        <f t="shared" si="225"/>
        <v>0</v>
      </c>
      <c r="AO444" s="220">
        <f t="shared" si="225"/>
        <v>0</v>
      </c>
      <c r="AP444" s="220">
        <f t="shared" si="225"/>
        <v>0</v>
      </c>
    </row>
    <row r="445" spans="1:42" x14ac:dyDescent="0.2">
      <c r="A445" s="17">
        <f t="shared" ref="A445" si="226">A444+1</f>
        <v>10</v>
      </c>
      <c r="C445" s="221">
        <f t="shared" ref="C445:AP445" si="227">C311</f>
        <v>0</v>
      </c>
      <c r="D445" s="220">
        <f t="shared" si="227"/>
        <v>0</v>
      </c>
      <c r="E445" s="220">
        <f t="shared" si="227"/>
        <v>0</v>
      </c>
      <c r="F445" s="220">
        <f t="shared" si="227"/>
        <v>0</v>
      </c>
      <c r="G445" s="220">
        <f t="shared" si="227"/>
        <v>0</v>
      </c>
      <c r="H445" s="220">
        <f t="shared" si="227"/>
        <v>0</v>
      </c>
      <c r="I445" s="220">
        <f t="shared" si="227"/>
        <v>0</v>
      </c>
      <c r="J445" s="220">
        <f t="shared" si="227"/>
        <v>0</v>
      </c>
      <c r="K445" s="220">
        <f t="shared" si="227"/>
        <v>0</v>
      </c>
      <c r="L445" s="220">
        <f t="shared" si="227"/>
        <v>0</v>
      </c>
      <c r="M445" s="220">
        <f t="shared" si="227"/>
        <v>0</v>
      </c>
      <c r="N445" s="220">
        <f t="shared" si="227"/>
        <v>0</v>
      </c>
      <c r="O445" s="220">
        <f t="shared" si="227"/>
        <v>0</v>
      </c>
      <c r="P445" s="220">
        <f t="shared" si="227"/>
        <v>0</v>
      </c>
      <c r="Q445" s="220">
        <f t="shared" si="227"/>
        <v>0</v>
      </c>
      <c r="R445" s="220">
        <f t="shared" si="227"/>
        <v>0</v>
      </c>
      <c r="S445" s="220">
        <f t="shared" si="227"/>
        <v>0</v>
      </c>
      <c r="T445" s="220">
        <f t="shared" si="227"/>
        <v>0</v>
      </c>
      <c r="U445" s="220">
        <f t="shared" si="227"/>
        <v>0</v>
      </c>
      <c r="V445" s="220">
        <f t="shared" si="227"/>
        <v>0</v>
      </c>
      <c r="W445" s="220">
        <f t="shared" si="227"/>
        <v>0</v>
      </c>
      <c r="X445" s="220">
        <f t="shared" si="227"/>
        <v>0</v>
      </c>
      <c r="Y445" s="220">
        <f t="shared" si="227"/>
        <v>0</v>
      </c>
      <c r="Z445" s="220">
        <f t="shared" si="227"/>
        <v>0</v>
      </c>
      <c r="AA445" s="220">
        <f t="shared" si="227"/>
        <v>0</v>
      </c>
      <c r="AB445" s="220">
        <f t="shared" si="227"/>
        <v>0</v>
      </c>
      <c r="AC445" s="220">
        <f t="shared" si="227"/>
        <v>0</v>
      </c>
      <c r="AD445" s="220">
        <f t="shared" si="227"/>
        <v>0</v>
      </c>
      <c r="AE445" s="220">
        <f t="shared" si="227"/>
        <v>0</v>
      </c>
      <c r="AF445" s="220">
        <f t="shared" si="227"/>
        <v>0</v>
      </c>
      <c r="AG445" s="220">
        <f t="shared" si="227"/>
        <v>0</v>
      </c>
      <c r="AH445" s="220">
        <f t="shared" si="227"/>
        <v>0</v>
      </c>
      <c r="AI445" s="220">
        <f t="shared" si="227"/>
        <v>0</v>
      </c>
      <c r="AJ445" s="220">
        <f t="shared" si="227"/>
        <v>0</v>
      </c>
      <c r="AK445" s="220">
        <f t="shared" si="227"/>
        <v>0</v>
      </c>
      <c r="AL445" s="220">
        <f t="shared" si="227"/>
        <v>0</v>
      </c>
      <c r="AM445" s="220">
        <f t="shared" si="227"/>
        <v>0</v>
      </c>
      <c r="AN445" s="220">
        <f t="shared" si="227"/>
        <v>0</v>
      </c>
      <c r="AO445" s="220">
        <f t="shared" si="227"/>
        <v>0</v>
      </c>
      <c r="AP445" s="220">
        <f t="shared" si="227"/>
        <v>0</v>
      </c>
    </row>
    <row r="446" spans="1:42" x14ac:dyDescent="0.2">
      <c r="A446" s="33"/>
      <c r="C446" s="221"/>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row>
    <row r="447" spans="1:42" x14ac:dyDescent="0.2">
      <c r="A447" s="33" t="s">
        <v>99</v>
      </c>
      <c r="C447" s="221"/>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row>
    <row r="448" spans="1:42" x14ac:dyDescent="0.2">
      <c r="A448" s="17">
        <v>1</v>
      </c>
      <c r="B448" s="202">
        <f t="shared" ref="B448:B457" si="228">SUM(C448:AP448)</f>
        <v>0</v>
      </c>
      <c r="C448" s="221">
        <f t="shared" ref="C448:AP448" si="229">LOOKUP(C436,$B$405:$AP$405,$B$406:$AP$406)*$B618/100</f>
        <v>0</v>
      </c>
      <c r="D448" s="221">
        <f t="shared" si="229"/>
        <v>0</v>
      </c>
      <c r="E448" s="221">
        <f t="shared" si="229"/>
        <v>0</v>
      </c>
      <c r="F448" s="221">
        <f t="shared" si="229"/>
        <v>0</v>
      </c>
      <c r="G448" s="221">
        <f t="shared" si="229"/>
        <v>0</v>
      </c>
      <c r="H448" s="221">
        <f t="shared" si="229"/>
        <v>0</v>
      </c>
      <c r="I448" s="221">
        <f t="shared" si="229"/>
        <v>0</v>
      </c>
      <c r="J448" s="221">
        <f t="shared" si="229"/>
        <v>0</v>
      </c>
      <c r="K448" s="221">
        <f t="shared" si="229"/>
        <v>0</v>
      </c>
      <c r="L448" s="221">
        <f t="shared" si="229"/>
        <v>0</v>
      </c>
      <c r="M448" s="221">
        <f t="shared" si="229"/>
        <v>0</v>
      </c>
      <c r="N448" s="221">
        <f t="shared" si="229"/>
        <v>0</v>
      </c>
      <c r="O448" s="221">
        <f t="shared" si="229"/>
        <v>0</v>
      </c>
      <c r="P448" s="221">
        <f t="shared" si="229"/>
        <v>0</v>
      </c>
      <c r="Q448" s="221">
        <f t="shared" si="229"/>
        <v>0</v>
      </c>
      <c r="R448" s="221">
        <f t="shared" si="229"/>
        <v>0</v>
      </c>
      <c r="S448" s="221">
        <f t="shared" si="229"/>
        <v>0</v>
      </c>
      <c r="T448" s="221">
        <f t="shared" si="229"/>
        <v>0</v>
      </c>
      <c r="U448" s="221">
        <f t="shared" si="229"/>
        <v>0</v>
      </c>
      <c r="V448" s="221">
        <f t="shared" si="229"/>
        <v>0</v>
      </c>
      <c r="W448" s="221">
        <f t="shared" si="229"/>
        <v>0</v>
      </c>
      <c r="X448" s="221">
        <f t="shared" si="229"/>
        <v>0</v>
      </c>
      <c r="Y448" s="221">
        <f t="shared" si="229"/>
        <v>0</v>
      </c>
      <c r="Z448" s="221">
        <f t="shared" si="229"/>
        <v>0</v>
      </c>
      <c r="AA448" s="221">
        <f t="shared" si="229"/>
        <v>0</v>
      </c>
      <c r="AB448" s="221">
        <f t="shared" si="229"/>
        <v>0</v>
      </c>
      <c r="AC448" s="221">
        <f t="shared" si="229"/>
        <v>0</v>
      </c>
      <c r="AD448" s="221">
        <f t="shared" si="229"/>
        <v>0</v>
      </c>
      <c r="AE448" s="221">
        <f t="shared" si="229"/>
        <v>0</v>
      </c>
      <c r="AF448" s="221">
        <f t="shared" si="229"/>
        <v>0</v>
      </c>
      <c r="AG448" s="221">
        <f t="shared" si="229"/>
        <v>0</v>
      </c>
      <c r="AH448" s="221">
        <f t="shared" si="229"/>
        <v>0</v>
      </c>
      <c r="AI448" s="221">
        <f t="shared" si="229"/>
        <v>0</v>
      </c>
      <c r="AJ448" s="221">
        <f t="shared" si="229"/>
        <v>0</v>
      </c>
      <c r="AK448" s="221">
        <f t="shared" si="229"/>
        <v>0</v>
      </c>
      <c r="AL448" s="221">
        <f t="shared" si="229"/>
        <v>0</v>
      </c>
      <c r="AM448" s="221">
        <f t="shared" si="229"/>
        <v>0</v>
      </c>
      <c r="AN448" s="221">
        <f t="shared" si="229"/>
        <v>0</v>
      </c>
      <c r="AO448" s="221">
        <f t="shared" si="229"/>
        <v>0</v>
      </c>
      <c r="AP448" s="221">
        <f t="shared" si="229"/>
        <v>0</v>
      </c>
    </row>
    <row r="449" spans="1:42" x14ac:dyDescent="0.2">
      <c r="A449" s="17">
        <f>A448+1</f>
        <v>2</v>
      </c>
      <c r="B449" s="202">
        <f t="shared" si="228"/>
        <v>0</v>
      </c>
      <c r="C449" s="221">
        <f t="shared" ref="C449:AP449" si="230">LOOKUP(C437,$B$405:$AP$405,$B$406:$AP$406)*$B619/100</f>
        <v>0</v>
      </c>
      <c r="D449" s="221">
        <f t="shared" si="230"/>
        <v>0</v>
      </c>
      <c r="E449" s="221">
        <f t="shared" si="230"/>
        <v>0</v>
      </c>
      <c r="F449" s="221">
        <f t="shared" si="230"/>
        <v>0</v>
      </c>
      <c r="G449" s="221">
        <f t="shared" si="230"/>
        <v>0</v>
      </c>
      <c r="H449" s="221">
        <f t="shared" si="230"/>
        <v>0</v>
      </c>
      <c r="I449" s="221">
        <f t="shared" si="230"/>
        <v>0</v>
      </c>
      <c r="J449" s="221">
        <f t="shared" si="230"/>
        <v>0</v>
      </c>
      <c r="K449" s="221">
        <f t="shared" si="230"/>
        <v>0</v>
      </c>
      <c r="L449" s="221">
        <f t="shared" si="230"/>
        <v>0</v>
      </c>
      <c r="M449" s="221">
        <f t="shared" si="230"/>
        <v>0</v>
      </c>
      <c r="N449" s="221">
        <f t="shared" si="230"/>
        <v>0</v>
      </c>
      <c r="O449" s="221">
        <f t="shared" si="230"/>
        <v>0</v>
      </c>
      <c r="P449" s="221">
        <f t="shared" si="230"/>
        <v>0</v>
      </c>
      <c r="Q449" s="221">
        <f t="shared" si="230"/>
        <v>0</v>
      </c>
      <c r="R449" s="221">
        <f t="shared" si="230"/>
        <v>0</v>
      </c>
      <c r="S449" s="221">
        <f t="shared" si="230"/>
        <v>0</v>
      </c>
      <c r="T449" s="221">
        <f t="shared" si="230"/>
        <v>0</v>
      </c>
      <c r="U449" s="221">
        <f t="shared" si="230"/>
        <v>0</v>
      </c>
      <c r="V449" s="221">
        <f t="shared" si="230"/>
        <v>0</v>
      </c>
      <c r="W449" s="221">
        <f t="shared" si="230"/>
        <v>0</v>
      </c>
      <c r="X449" s="221">
        <f t="shared" si="230"/>
        <v>0</v>
      </c>
      <c r="Y449" s="221">
        <f t="shared" si="230"/>
        <v>0</v>
      </c>
      <c r="Z449" s="221">
        <f t="shared" si="230"/>
        <v>0</v>
      </c>
      <c r="AA449" s="221">
        <f t="shared" si="230"/>
        <v>0</v>
      </c>
      <c r="AB449" s="221">
        <f t="shared" si="230"/>
        <v>0</v>
      </c>
      <c r="AC449" s="221">
        <f t="shared" si="230"/>
        <v>0</v>
      </c>
      <c r="AD449" s="221">
        <f t="shared" si="230"/>
        <v>0</v>
      </c>
      <c r="AE449" s="221">
        <f t="shared" si="230"/>
        <v>0</v>
      </c>
      <c r="AF449" s="221">
        <f t="shared" si="230"/>
        <v>0</v>
      </c>
      <c r="AG449" s="221">
        <f t="shared" si="230"/>
        <v>0</v>
      </c>
      <c r="AH449" s="221">
        <f t="shared" si="230"/>
        <v>0</v>
      </c>
      <c r="AI449" s="221">
        <f t="shared" si="230"/>
        <v>0</v>
      </c>
      <c r="AJ449" s="221">
        <f t="shared" si="230"/>
        <v>0</v>
      </c>
      <c r="AK449" s="221">
        <f t="shared" si="230"/>
        <v>0</v>
      </c>
      <c r="AL449" s="221">
        <f t="shared" si="230"/>
        <v>0</v>
      </c>
      <c r="AM449" s="221">
        <f t="shared" si="230"/>
        <v>0</v>
      </c>
      <c r="AN449" s="221">
        <f t="shared" si="230"/>
        <v>0</v>
      </c>
      <c r="AO449" s="221">
        <f t="shared" si="230"/>
        <v>0</v>
      </c>
      <c r="AP449" s="221">
        <f t="shared" si="230"/>
        <v>0</v>
      </c>
    </row>
    <row r="450" spans="1:42" x14ac:dyDescent="0.2">
      <c r="A450" s="17">
        <f t="shared" ref="A450:A455" si="231">A449+1</f>
        <v>3</v>
      </c>
      <c r="B450" s="202">
        <f t="shared" si="228"/>
        <v>0</v>
      </c>
      <c r="C450" s="221">
        <f t="shared" ref="C450:AP450" si="232">LOOKUP(C438,$B$405:$AP$405,$B$406:$AP$406)*$B620/100</f>
        <v>0</v>
      </c>
      <c r="D450" s="221">
        <f t="shared" si="232"/>
        <v>0</v>
      </c>
      <c r="E450" s="221">
        <f t="shared" si="232"/>
        <v>0</v>
      </c>
      <c r="F450" s="221">
        <f t="shared" si="232"/>
        <v>0</v>
      </c>
      <c r="G450" s="221">
        <f t="shared" si="232"/>
        <v>0</v>
      </c>
      <c r="H450" s="221">
        <f t="shared" si="232"/>
        <v>0</v>
      </c>
      <c r="I450" s="221">
        <f t="shared" si="232"/>
        <v>0</v>
      </c>
      <c r="J450" s="221">
        <f t="shared" si="232"/>
        <v>0</v>
      </c>
      <c r="K450" s="221">
        <f t="shared" si="232"/>
        <v>0</v>
      </c>
      <c r="L450" s="221">
        <f t="shared" si="232"/>
        <v>0</v>
      </c>
      <c r="M450" s="221">
        <f t="shared" si="232"/>
        <v>0</v>
      </c>
      <c r="N450" s="221">
        <f t="shared" si="232"/>
        <v>0</v>
      </c>
      <c r="O450" s="221">
        <f t="shared" si="232"/>
        <v>0</v>
      </c>
      <c r="P450" s="221">
        <f t="shared" si="232"/>
        <v>0</v>
      </c>
      <c r="Q450" s="221">
        <f t="shared" si="232"/>
        <v>0</v>
      </c>
      <c r="R450" s="221">
        <f t="shared" si="232"/>
        <v>0</v>
      </c>
      <c r="S450" s="221">
        <f t="shared" si="232"/>
        <v>0</v>
      </c>
      <c r="T450" s="221">
        <f t="shared" si="232"/>
        <v>0</v>
      </c>
      <c r="U450" s="221">
        <f t="shared" si="232"/>
        <v>0</v>
      </c>
      <c r="V450" s="221">
        <f t="shared" si="232"/>
        <v>0</v>
      </c>
      <c r="W450" s="221">
        <f t="shared" si="232"/>
        <v>0</v>
      </c>
      <c r="X450" s="221">
        <f t="shared" si="232"/>
        <v>0</v>
      </c>
      <c r="Y450" s="221">
        <f t="shared" si="232"/>
        <v>0</v>
      </c>
      <c r="Z450" s="221">
        <f t="shared" si="232"/>
        <v>0</v>
      </c>
      <c r="AA450" s="221">
        <f t="shared" si="232"/>
        <v>0</v>
      </c>
      <c r="AB450" s="221">
        <f t="shared" si="232"/>
        <v>0</v>
      </c>
      <c r="AC450" s="221">
        <f t="shared" si="232"/>
        <v>0</v>
      </c>
      <c r="AD450" s="221">
        <f t="shared" si="232"/>
        <v>0</v>
      </c>
      <c r="AE450" s="221">
        <f t="shared" si="232"/>
        <v>0</v>
      </c>
      <c r="AF450" s="221">
        <f t="shared" si="232"/>
        <v>0</v>
      </c>
      <c r="AG450" s="221">
        <f t="shared" si="232"/>
        <v>0</v>
      </c>
      <c r="AH450" s="221">
        <f t="shared" si="232"/>
        <v>0</v>
      </c>
      <c r="AI450" s="221">
        <f t="shared" si="232"/>
        <v>0</v>
      </c>
      <c r="AJ450" s="221">
        <f t="shared" si="232"/>
        <v>0</v>
      </c>
      <c r="AK450" s="221">
        <f t="shared" si="232"/>
        <v>0</v>
      </c>
      <c r="AL450" s="221">
        <f t="shared" si="232"/>
        <v>0</v>
      </c>
      <c r="AM450" s="221">
        <f t="shared" si="232"/>
        <v>0</v>
      </c>
      <c r="AN450" s="221">
        <f t="shared" si="232"/>
        <v>0</v>
      </c>
      <c r="AO450" s="221">
        <f t="shared" si="232"/>
        <v>0</v>
      </c>
      <c r="AP450" s="221">
        <f t="shared" si="232"/>
        <v>0</v>
      </c>
    </row>
    <row r="451" spans="1:42" x14ac:dyDescent="0.2">
      <c r="A451" s="17">
        <f t="shared" si="231"/>
        <v>4</v>
      </c>
      <c r="B451" s="202">
        <f t="shared" si="228"/>
        <v>0</v>
      </c>
      <c r="C451" s="221">
        <f t="shared" ref="C451:AP451" si="233">LOOKUP(C439,$B$405:$AP$405,$B$406:$AP$406)*$B621/100</f>
        <v>0</v>
      </c>
      <c r="D451" s="221">
        <f t="shared" si="233"/>
        <v>0</v>
      </c>
      <c r="E451" s="221">
        <f t="shared" si="233"/>
        <v>0</v>
      </c>
      <c r="F451" s="221">
        <f t="shared" si="233"/>
        <v>0</v>
      </c>
      <c r="G451" s="221">
        <f t="shared" si="233"/>
        <v>0</v>
      </c>
      <c r="H451" s="221">
        <f t="shared" si="233"/>
        <v>0</v>
      </c>
      <c r="I451" s="221">
        <f t="shared" si="233"/>
        <v>0</v>
      </c>
      <c r="J451" s="221">
        <f t="shared" si="233"/>
        <v>0</v>
      </c>
      <c r="K451" s="221">
        <f t="shared" si="233"/>
        <v>0</v>
      </c>
      <c r="L451" s="221">
        <f t="shared" si="233"/>
        <v>0</v>
      </c>
      <c r="M451" s="221">
        <f t="shared" si="233"/>
        <v>0</v>
      </c>
      <c r="N451" s="221">
        <f t="shared" si="233"/>
        <v>0</v>
      </c>
      <c r="O451" s="221">
        <f t="shared" si="233"/>
        <v>0</v>
      </c>
      <c r="P451" s="221">
        <f t="shared" si="233"/>
        <v>0</v>
      </c>
      <c r="Q451" s="221">
        <f t="shared" si="233"/>
        <v>0</v>
      </c>
      <c r="R451" s="221">
        <f t="shared" si="233"/>
        <v>0</v>
      </c>
      <c r="S451" s="221">
        <f t="shared" si="233"/>
        <v>0</v>
      </c>
      <c r="T451" s="221">
        <f t="shared" si="233"/>
        <v>0</v>
      </c>
      <c r="U451" s="221">
        <f t="shared" si="233"/>
        <v>0</v>
      </c>
      <c r="V451" s="221">
        <f t="shared" si="233"/>
        <v>0</v>
      </c>
      <c r="W451" s="221">
        <f t="shared" si="233"/>
        <v>0</v>
      </c>
      <c r="X451" s="221">
        <f t="shared" si="233"/>
        <v>0</v>
      </c>
      <c r="Y451" s="221">
        <f t="shared" si="233"/>
        <v>0</v>
      </c>
      <c r="Z451" s="221">
        <f t="shared" si="233"/>
        <v>0</v>
      </c>
      <c r="AA451" s="221">
        <f t="shared" si="233"/>
        <v>0</v>
      </c>
      <c r="AB451" s="221">
        <f t="shared" si="233"/>
        <v>0</v>
      </c>
      <c r="AC451" s="221">
        <f t="shared" si="233"/>
        <v>0</v>
      </c>
      <c r="AD451" s="221">
        <f t="shared" si="233"/>
        <v>0</v>
      </c>
      <c r="AE451" s="221">
        <f t="shared" si="233"/>
        <v>0</v>
      </c>
      <c r="AF451" s="221">
        <f t="shared" si="233"/>
        <v>0</v>
      </c>
      <c r="AG451" s="221">
        <f t="shared" si="233"/>
        <v>0</v>
      </c>
      <c r="AH451" s="221">
        <f t="shared" si="233"/>
        <v>0</v>
      </c>
      <c r="AI451" s="221">
        <f t="shared" si="233"/>
        <v>0</v>
      </c>
      <c r="AJ451" s="221">
        <f t="shared" si="233"/>
        <v>0</v>
      </c>
      <c r="AK451" s="221">
        <f t="shared" si="233"/>
        <v>0</v>
      </c>
      <c r="AL451" s="221">
        <f t="shared" si="233"/>
        <v>0</v>
      </c>
      <c r="AM451" s="221">
        <f t="shared" si="233"/>
        <v>0</v>
      </c>
      <c r="AN451" s="221">
        <f t="shared" si="233"/>
        <v>0</v>
      </c>
      <c r="AO451" s="221">
        <f t="shared" si="233"/>
        <v>0</v>
      </c>
      <c r="AP451" s="221">
        <f t="shared" si="233"/>
        <v>0</v>
      </c>
    </row>
    <row r="452" spans="1:42" x14ac:dyDescent="0.2">
      <c r="A452" s="17">
        <f t="shared" si="231"/>
        <v>5</v>
      </c>
      <c r="B452" s="202">
        <f t="shared" si="228"/>
        <v>0</v>
      </c>
      <c r="C452" s="221">
        <f t="shared" ref="C452:AP452" si="234">LOOKUP(C440,$B$405:$AP$405,$B$406:$AP$406)*$B622/100</f>
        <v>0</v>
      </c>
      <c r="D452" s="221">
        <f t="shared" si="234"/>
        <v>0</v>
      </c>
      <c r="E452" s="221">
        <f t="shared" si="234"/>
        <v>0</v>
      </c>
      <c r="F452" s="221">
        <f t="shared" si="234"/>
        <v>0</v>
      </c>
      <c r="G452" s="221">
        <f t="shared" si="234"/>
        <v>0</v>
      </c>
      <c r="H452" s="221">
        <f t="shared" si="234"/>
        <v>0</v>
      </c>
      <c r="I452" s="221">
        <f t="shared" si="234"/>
        <v>0</v>
      </c>
      <c r="J452" s="221">
        <f t="shared" si="234"/>
        <v>0</v>
      </c>
      <c r="K452" s="221">
        <f t="shared" si="234"/>
        <v>0</v>
      </c>
      <c r="L452" s="221">
        <f t="shared" si="234"/>
        <v>0</v>
      </c>
      <c r="M452" s="221">
        <f t="shared" si="234"/>
        <v>0</v>
      </c>
      <c r="N452" s="221">
        <f t="shared" si="234"/>
        <v>0</v>
      </c>
      <c r="O452" s="221">
        <f t="shared" si="234"/>
        <v>0</v>
      </c>
      <c r="P452" s="221">
        <f t="shared" si="234"/>
        <v>0</v>
      </c>
      <c r="Q452" s="221">
        <f t="shared" si="234"/>
        <v>0</v>
      </c>
      <c r="R452" s="221">
        <f t="shared" si="234"/>
        <v>0</v>
      </c>
      <c r="S452" s="221">
        <f t="shared" si="234"/>
        <v>0</v>
      </c>
      <c r="T452" s="221">
        <f t="shared" si="234"/>
        <v>0</v>
      </c>
      <c r="U452" s="221">
        <f t="shared" si="234"/>
        <v>0</v>
      </c>
      <c r="V452" s="221">
        <f t="shared" si="234"/>
        <v>0</v>
      </c>
      <c r="W452" s="221">
        <f t="shared" si="234"/>
        <v>0</v>
      </c>
      <c r="X452" s="221">
        <f t="shared" si="234"/>
        <v>0</v>
      </c>
      <c r="Y452" s="221">
        <f t="shared" si="234"/>
        <v>0</v>
      </c>
      <c r="Z452" s="221">
        <f t="shared" si="234"/>
        <v>0</v>
      </c>
      <c r="AA452" s="221">
        <f t="shared" si="234"/>
        <v>0</v>
      </c>
      <c r="AB452" s="221">
        <f t="shared" si="234"/>
        <v>0</v>
      </c>
      <c r="AC452" s="221">
        <f t="shared" si="234"/>
        <v>0</v>
      </c>
      <c r="AD452" s="221">
        <f t="shared" si="234"/>
        <v>0</v>
      </c>
      <c r="AE452" s="221">
        <f t="shared" si="234"/>
        <v>0</v>
      </c>
      <c r="AF452" s="221">
        <f t="shared" si="234"/>
        <v>0</v>
      </c>
      <c r="AG452" s="221">
        <f t="shared" si="234"/>
        <v>0</v>
      </c>
      <c r="AH452" s="221">
        <f t="shared" si="234"/>
        <v>0</v>
      </c>
      <c r="AI452" s="221">
        <f t="shared" si="234"/>
        <v>0</v>
      </c>
      <c r="AJ452" s="221">
        <f t="shared" si="234"/>
        <v>0</v>
      </c>
      <c r="AK452" s="221">
        <f t="shared" si="234"/>
        <v>0</v>
      </c>
      <c r="AL452" s="221">
        <f t="shared" si="234"/>
        <v>0</v>
      </c>
      <c r="AM452" s="221">
        <f t="shared" si="234"/>
        <v>0</v>
      </c>
      <c r="AN452" s="221">
        <f t="shared" si="234"/>
        <v>0</v>
      </c>
      <c r="AO452" s="221">
        <f t="shared" si="234"/>
        <v>0</v>
      </c>
      <c r="AP452" s="221">
        <f t="shared" si="234"/>
        <v>0</v>
      </c>
    </row>
    <row r="453" spans="1:42" x14ac:dyDescent="0.2">
      <c r="A453" s="17">
        <f t="shared" si="231"/>
        <v>6</v>
      </c>
      <c r="B453" s="202">
        <f t="shared" si="228"/>
        <v>0</v>
      </c>
      <c r="C453" s="221">
        <f t="shared" ref="C453:AP453" si="235">LOOKUP(C441,$B$405:$AP$405,$B$406:$AP$406)*$B623/100</f>
        <v>0</v>
      </c>
      <c r="D453" s="221">
        <f t="shared" si="235"/>
        <v>0</v>
      </c>
      <c r="E453" s="221">
        <f t="shared" si="235"/>
        <v>0</v>
      </c>
      <c r="F453" s="221">
        <f t="shared" si="235"/>
        <v>0</v>
      </c>
      <c r="G453" s="221">
        <f t="shared" si="235"/>
        <v>0</v>
      </c>
      <c r="H453" s="221">
        <f t="shared" si="235"/>
        <v>0</v>
      </c>
      <c r="I453" s="221">
        <f t="shared" si="235"/>
        <v>0</v>
      </c>
      <c r="J453" s="221">
        <f t="shared" si="235"/>
        <v>0</v>
      </c>
      <c r="K453" s="221">
        <f t="shared" si="235"/>
        <v>0</v>
      </c>
      <c r="L453" s="221">
        <f t="shared" si="235"/>
        <v>0</v>
      </c>
      <c r="M453" s="221">
        <f t="shared" si="235"/>
        <v>0</v>
      </c>
      <c r="N453" s="221">
        <f t="shared" si="235"/>
        <v>0</v>
      </c>
      <c r="O453" s="221">
        <f t="shared" si="235"/>
        <v>0</v>
      </c>
      <c r="P453" s="221">
        <f t="shared" si="235"/>
        <v>0</v>
      </c>
      <c r="Q453" s="221">
        <f t="shared" si="235"/>
        <v>0</v>
      </c>
      <c r="R453" s="221">
        <f t="shared" si="235"/>
        <v>0</v>
      </c>
      <c r="S453" s="221">
        <f t="shared" si="235"/>
        <v>0</v>
      </c>
      <c r="T453" s="221">
        <f t="shared" si="235"/>
        <v>0</v>
      </c>
      <c r="U453" s="221">
        <f t="shared" si="235"/>
        <v>0</v>
      </c>
      <c r="V453" s="221">
        <f t="shared" si="235"/>
        <v>0</v>
      </c>
      <c r="W453" s="221">
        <f t="shared" si="235"/>
        <v>0</v>
      </c>
      <c r="X453" s="221">
        <f t="shared" si="235"/>
        <v>0</v>
      </c>
      <c r="Y453" s="221">
        <f t="shared" si="235"/>
        <v>0</v>
      </c>
      <c r="Z453" s="221">
        <f t="shared" si="235"/>
        <v>0</v>
      </c>
      <c r="AA453" s="221">
        <f t="shared" si="235"/>
        <v>0</v>
      </c>
      <c r="AB453" s="221">
        <f t="shared" si="235"/>
        <v>0</v>
      </c>
      <c r="AC453" s="221">
        <f t="shared" si="235"/>
        <v>0</v>
      </c>
      <c r="AD453" s="221">
        <f t="shared" si="235"/>
        <v>0</v>
      </c>
      <c r="AE453" s="221">
        <f t="shared" si="235"/>
        <v>0</v>
      </c>
      <c r="AF453" s="221">
        <f t="shared" si="235"/>
        <v>0</v>
      </c>
      <c r="AG453" s="221">
        <f t="shared" si="235"/>
        <v>0</v>
      </c>
      <c r="AH453" s="221">
        <f t="shared" si="235"/>
        <v>0</v>
      </c>
      <c r="AI453" s="221">
        <f t="shared" si="235"/>
        <v>0</v>
      </c>
      <c r="AJ453" s="221">
        <f t="shared" si="235"/>
        <v>0</v>
      </c>
      <c r="AK453" s="221">
        <f t="shared" si="235"/>
        <v>0</v>
      </c>
      <c r="AL453" s="221">
        <f t="shared" si="235"/>
        <v>0</v>
      </c>
      <c r="AM453" s="221">
        <f t="shared" si="235"/>
        <v>0</v>
      </c>
      <c r="AN453" s="221">
        <f t="shared" si="235"/>
        <v>0</v>
      </c>
      <c r="AO453" s="221">
        <f t="shared" si="235"/>
        <v>0</v>
      </c>
      <c r="AP453" s="221">
        <f t="shared" si="235"/>
        <v>0</v>
      </c>
    </row>
    <row r="454" spans="1:42" x14ac:dyDescent="0.2">
      <c r="A454" s="17">
        <f t="shared" si="231"/>
        <v>7</v>
      </c>
      <c r="B454" s="202">
        <f t="shared" si="228"/>
        <v>0</v>
      </c>
      <c r="C454" s="221">
        <f t="shared" ref="C454:AP454" si="236">LOOKUP(C442,$B$405:$AP$405,$B$406:$AP$406)*$B624/100</f>
        <v>0</v>
      </c>
      <c r="D454" s="221">
        <f t="shared" si="236"/>
        <v>0</v>
      </c>
      <c r="E454" s="221">
        <f t="shared" si="236"/>
        <v>0</v>
      </c>
      <c r="F454" s="221">
        <f t="shared" si="236"/>
        <v>0</v>
      </c>
      <c r="G454" s="221">
        <f t="shared" si="236"/>
        <v>0</v>
      </c>
      <c r="H454" s="221">
        <f t="shared" si="236"/>
        <v>0</v>
      </c>
      <c r="I454" s="221">
        <f t="shared" si="236"/>
        <v>0</v>
      </c>
      <c r="J454" s="221">
        <f t="shared" si="236"/>
        <v>0</v>
      </c>
      <c r="K454" s="221">
        <f t="shared" si="236"/>
        <v>0</v>
      </c>
      <c r="L454" s="221">
        <f t="shared" si="236"/>
        <v>0</v>
      </c>
      <c r="M454" s="221">
        <f t="shared" si="236"/>
        <v>0</v>
      </c>
      <c r="N454" s="221">
        <f t="shared" si="236"/>
        <v>0</v>
      </c>
      <c r="O454" s="221">
        <f t="shared" si="236"/>
        <v>0</v>
      </c>
      <c r="P454" s="221">
        <f t="shared" si="236"/>
        <v>0</v>
      </c>
      <c r="Q454" s="221">
        <f t="shared" si="236"/>
        <v>0</v>
      </c>
      <c r="R454" s="221">
        <f t="shared" si="236"/>
        <v>0</v>
      </c>
      <c r="S454" s="221">
        <f t="shared" si="236"/>
        <v>0</v>
      </c>
      <c r="T454" s="221">
        <f t="shared" si="236"/>
        <v>0</v>
      </c>
      <c r="U454" s="221">
        <f t="shared" si="236"/>
        <v>0</v>
      </c>
      <c r="V454" s="221">
        <f t="shared" si="236"/>
        <v>0</v>
      </c>
      <c r="W454" s="221">
        <f t="shared" si="236"/>
        <v>0</v>
      </c>
      <c r="X454" s="221">
        <f t="shared" si="236"/>
        <v>0</v>
      </c>
      <c r="Y454" s="221">
        <f t="shared" si="236"/>
        <v>0</v>
      </c>
      <c r="Z454" s="221">
        <f t="shared" si="236"/>
        <v>0</v>
      </c>
      <c r="AA454" s="221">
        <f t="shared" si="236"/>
        <v>0</v>
      </c>
      <c r="AB454" s="221">
        <f t="shared" si="236"/>
        <v>0</v>
      </c>
      <c r="AC454" s="221">
        <f t="shared" si="236"/>
        <v>0</v>
      </c>
      <c r="AD454" s="221">
        <f t="shared" si="236"/>
        <v>0</v>
      </c>
      <c r="AE454" s="221">
        <f t="shared" si="236"/>
        <v>0</v>
      </c>
      <c r="AF454" s="221">
        <f t="shared" si="236"/>
        <v>0</v>
      </c>
      <c r="AG454" s="221">
        <f t="shared" si="236"/>
        <v>0</v>
      </c>
      <c r="AH454" s="221">
        <f t="shared" si="236"/>
        <v>0</v>
      </c>
      <c r="AI454" s="221">
        <f t="shared" si="236"/>
        <v>0</v>
      </c>
      <c r="AJ454" s="221">
        <f t="shared" si="236"/>
        <v>0</v>
      </c>
      <c r="AK454" s="221">
        <f t="shared" si="236"/>
        <v>0</v>
      </c>
      <c r="AL454" s="221">
        <f t="shared" si="236"/>
        <v>0</v>
      </c>
      <c r="AM454" s="221">
        <f t="shared" si="236"/>
        <v>0</v>
      </c>
      <c r="AN454" s="221">
        <f t="shared" si="236"/>
        <v>0</v>
      </c>
      <c r="AO454" s="221">
        <f t="shared" si="236"/>
        <v>0</v>
      </c>
      <c r="AP454" s="221">
        <f t="shared" si="236"/>
        <v>0</v>
      </c>
    </row>
    <row r="455" spans="1:42" x14ac:dyDescent="0.2">
      <c r="A455" s="17">
        <f t="shared" si="231"/>
        <v>8</v>
      </c>
      <c r="B455" s="202">
        <f t="shared" si="228"/>
        <v>0</v>
      </c>
      <c r="C455" s="221">
        <f t="shared" ref="C455:AP455" si="237">LOOKUP(C443,$B$405:$AP$405,$B$406:$AP$406)*$B625/100</f>
        <v>0</v>
      </c>
      <c r="D455" s="221">
        <f t="shared" si="237"/>
        <v>0</v>
      </c>
      <c r="E455" s="221">
        <f t="shared" si="237"/>
        <v>0</v>
      </c>
      <c r="F455" s="221">
        <f t="shared" si="237"/>
        <v>0</v>
      </c>
      <c r="G455" s="221">
        <f t="shared" si="237"/>
        <v>0</v>
      </c>
      <c r="H455" s="221">
        <f t="shared" si="237"/>
        <v>0</v>
      </c>
      <c r="I455" s="221">
        <f t="shared" si="237"/>
        <v>0</v>
      </c>
      <c r="J455" s="221">
        <f t="shared" si="237"/>
        <v>0</v>
      </c>
      <c r="K455" s="221">
        <f t="shared" si="237"/>
        <v>0</v>
      </c>
      <c r="L455" s="221">
        <f t="shared" si="237"/>
        <v>0</v>
      </c>
      <c r="M455" s="221">
        <f t="shared" si="237"/>
        <v>0</v>
      </c>
      <c r="N455" s="221">
        <f t="shared" si="237"/>
        <v>0</v>
      </c>
      <c r="O455" s="221">
        <f t="shared" si="237"/>
        <v>0</v>
      </c>
      <c r="P455" s="221">
        <f t="shared" si="237"/>
        <v>0</v>
      </c>
      <c r="Q455" s="221">
        <f t="shared" si="237"/>
        <v>0</v>
      </c>
      <c r="R455" s="221">
        <f t="shared" si="237"/>
        <v>0</v>
      </c>
      <c r="S455" s="221">
        <f t="shared" si="237"/>
        <v>0</v>
      </c>
      <c r="T455" s="221">
        <f t="shared" si="237"/>
        <v>0</v>
      </c>
      <c r="U455" s="221">
        <f t="shared" si="237"/>
        <v>0</v>
      </c>
      <c r="V455" s="221">
        <f t="shared" si="237"/>
        <v>0</v>
      </c>
      <c r="W455" s="221">
        <f t="shared" si="237"/>
        <v>0</v>
      </c>
      <c r="X455" s="221">
        <f t="shared" si="237"/>
        <v>0</v>
      </c>
      <c r="Y455" s="221">
        <f t="shared" si="237"/>
        <v>0</v>
      </c>
      <c r="Z455" s="221">
        <f t="shared" si="237"/>
        <v>0</v>
      </c>
      <c r="AA455" s="221">
        <f t="shared" si="237"/>
        <v>0</v>
      </c>
      <c r="AB455" s="221">
        <f t="shared" si="237"/>
        <v>0</v>
      </c>
      <c r="AC455" s="221">
        <f t="shared" si="237"/>
        <v>0</v>
      </c>
      <c r="AD455" s="221">
        <f t="shared" si="237"/>
        <v>0</v>
      </c>
      <c r="AE455" s="221">
        <f t="shared" si="237"/>
        <v>0</v>
      </c>
      <c r="AF455" s="221">
        <f t="shared" si="237"/>
        <v>0</v>
      </c>
      <c r="AG455" s="221">
        <f t="shared" si="237"/>
        <v>0</v>
      </c>
      <c r="AH455" s="221">
        <f t="shared" si="237"/>
        <v>0</v>
      </c>
      <c r="AI455" s="221">
        <f t="shared" si="237"/>
        <v>0</v>
      </c>
      <c r="AJ455" s="221">
        <f t="shared" si="237"/>
        <v>0</v>
      </c>
      <c r="AK455" s="221">
        <f t="shared" si="237"/>
        <v>0</v>
      </c>
      <c r="AL455" s="221">
        <f t="shared" si="237"/>
        <v>0</v>
      </c>
      <c r="AM455" s="221">
        <f t="shared" si="237"/>
        <v>0</v>
      </c>
      <c r="AN455" s="221">
        <f t="shared" si="237"/>
        <v>0</v>
      </c>
      <c r="AO455" s="221">
        <f t="shared" si="237"/>
        <v>0</v>
      </c>
      <c r="AP455" s="221">
        <f t="shared" si="237"/>
        <v>0</v>
      </c>
    </row>
    <row r="456" spans="1:42" x14ac:dyDescent="0.2">
      <c r="A456" s="17">
        <f>A455+1</f>
        <v>9</v>
      </c>
      <c r="B456" s="202">
        <f t="shared" si="228"/>
        <v>0</v>
      </c>
      <c r="C456" s="221">
        <f t="shared" ref="C456:AP456" si="238">LOOKUP(C444,$B$405:$AP$405,$B$406:$AP$406)*$B626/100</f>
        <v>0</v>
      </c>
      <c r="D456" s="221">
        <f t="shared" si="238"/>
        <v>0</v>
      </c>
      <c r="E456" s="221">
        <f t="shared" si="238"/>
        <v>0</v>
      </c>
      <c r="F456" s="221">
        <f t="shared" si="238"/>
        <v>0</v>
      </c>
      <c r="G456" s="221">
        <f t="shared" si="238"/>
        <v>0</v>
      </c>
      <c r="H456" s="221">
        <f t="shared" si="238"/>
        <v>0</v>
      </c>
      <c r="I456" s="221">
        <f t="shared" si="238"/>
        <v>0</v>
      </c>
      <c r="J456" s="221">
        <f t="shared" si="238"/>
        <v>0</v>
      </c>
      <c r="K456" s="221">
        <f t="shared" si="238"/>
        <v>0</v>
      </c>
      <c r="L456" s="221">
        <f t="shared" si="238"/>
        <v>0</v>
      </c>
      <c r="M456" s="221">
        <f t="shared" si="238"/>
        <v>0</v>
      </c>
      <c r="N456" s="221">
        <f t="shared" si="238"/>
        <v>0</v>
      </c>
      <c r="O456" s="221">
        <f t="shared" si="238"/>
        <v>0</v>
      </c>
      <c r="P456" s="221">
        <f t="shared" si="238"/>
        <v>0</v>
      </c>
      <c r="Q456" s="221">
        <f t="shared" si="238"/>
        <v>0</v>
      </c>
      <c r="R456" s="221">
        <f t="shared" si="238"/>
        <v>0</v>
      </c>
      <c r="S456" s="221">
        <f t="shared" si="238"/>
        <v>0</v>
      </c>
      <c r="T456" s="221">
        <f t="shared" si="238"/>
        <v>0</v>
      </c>
      <c r="U456" s="221">
        <f t="shared" si="238"/>
        <v>0</v>
      </c>
      <c r="V456" s="221">
        <f t="shared" si="238"/>
        <v>0</v>
      </c>
      <c r="W456" s="221">
        <f t="shared" si="238"/>
        <v>0</v>
      </c>
      <c r="X456" s="221">
        <f t="shared" si="238"/>
        <v>0</v>
      </c>
      <c r="Y456" s="221">
        <f t="shared" si="238"/>
        <v>0</v>
      </c>
      <c r="Z456" s="221">
        <f t="shared" si="238"/>
        <v>0</v>
      </c>
      <c r="AA456" s="221">
        <f t="shared" si="238"/>
        <v>0</v>
      </c>
      <c r="AB456" s="221">
        <f t="shared" si="238"/>
        <v>0</v>
      </c>
      <c r="AC456" s="221">
        <f t="shared" si="238"/>
        <v>0</v>
      </c>
      <c r="AD456" s="221">
        <f t="shared" si="238"/>
        <v>0</v>
      </c>
      <c r="AE456" s="221">
        <f t="shared" si="238"/>
        <v>0</v>
      </c>
      <c r="AF456" s="221">
        <f t="shared" si="238"/>
        <v>0</v>
      </c>
      <c r="AG456" s="221">
        <f t="shared" si="238"/>
        <v>0</v>
      </c>
      <c r="AH456" s="221">
        <f t="shared" si="238"/>
        <v>0</v>
      </c>
      <c r="AI456" s="221">
        <f t="shared" si="238"/>
        <v>0</v>
      </c>
      <c r="AJ456" s="221">
        <f t="shared" si="238"/>
        <v>0</v>
      </c>
      <c r="AK456" s="221">
        <f t="shared" si="238"/>
        <v>0</v>
      </c>
      <c r="AL456" s="221">
        <f t="shared" si="238"/>
        <v>0</v>
      </c>
      <c r="AM456" s="221">
        <f t="shared" si="238"/>
        <v>0</v>
      </c>
      <c r="AN456" s="221">
        <f t="shared" si="238"/>
        <v>0</v>
      </c>
      <c r="AO456" s="221">
        <f t="shared" si="238"/>
        <v>0</v>
      </c>
      <c r="AP456" s="221">
        <f t="shared" si="238"/>
        <v>0</v>
      </c>
    </row>
    <row r="457" spans="1:42" x14ac:dyDescent="0.2">
      <c r="A457" s="17">
        <f t="shared" ref="A457" si="239">A456+1</f>
        <v>10</v>
      </c>
      <c r="B457" s="202">
        <f t="shared" si="228"/>
        <v>0</v>
      </c>
      <c r="C457" s="221">
        <f t="shared" ref="C457:AP457" si="240">LOOKUP(C445,$B$405:$AP$405,$B$406:$AP$406)*$B627/100</f>
        <v>0</v>
      </c>
      <c r="D457" s="221">
        <f t="shared" si="240"/>
        <v>0</v>
      </c>
      <c r="E457" s="221">
        <f t="shared" si="240"/>
        <v>0</v>
      </c>
      <c r="F457" s="221">
        <f t="shared" si="240"/>
        <v>0</v>
      </c>
      <c r="G457" s="221">
        <f t="shared" si="240"/>
        <v>0</v>
      </c>
      <c r="H457" s="221">
        <f t="shared" si="240"/>
        <v>0</v>
      </c>
      <c r="I457" s="221">
        <f t="shared" si="240"/>
        <v>0</v>
      </c>
      <c r="J457" s="221">
        <f t="shared" si="240"/>
        <v>0</v>
      </c>
      <c r="K457" s="221">
        <f t="shared" si="240"/>
        <v>0</v>
      </c>
      <c r="L457" s="221">
        <f t="shared" si="240"/>
        <v>0</v>
      </c>
      <c r="M457" s="221">
        <f t="shared" si="240"/>
        <v>0</v>
      </c>
      <c r="N457" s="221">
        <f t="shared" si="240"/>
        <v>0</v>
      </c>
      <c r="O457" s="221">
        <f t="shared" si="240"/>
        <v>0</v>
      </c>
      <c r="P457" s="221">
        <f t="shared" si="240"/>
        <v>0</v>
      </c>
      <c r="Q457" s="221">
        <f t="shared" si="240"/>
        <v>0</v>
      </c>
      <c r="R457" s="221">
        <f t="shared" si="240"/>
        <v>0</v>
      </c>
      <c r="S457" s="221">
        <f t="shared" si="240"/>
        <v>0</v>
      </c>
      <c r="T457" s="221">
        <f t="shared" si="240"/>
        <v>0</v>
      </c>
      <c r="U457" s="221">
        <f t="shared" si="240"/>
        <v>0</v>
      </c>
      <c r="V457" s="221">
        <f t="shared" si="240"/>
        <v>0</v>
      </c>
      <c r="W457" s="221">
        <f t="shared" si="240"/>
        <v>0</v>
      </c>
      <c r="X457" s="221">
        <f t="shared" si="240"/>
        <v>0</v>
      </c>
      <c r="Y457" s="221">
        <f t="shared" si="240"/>
        <v>0</v>
      </c>
      <c r="Z457" s="221">
        <f t="shared" si="240"/>
        <v>0</v>
      </c>
      <c r="AA457" s="221">
        <f t="shared" si="240"/>
        <v>0</v>
      </c>
      <c r="AB457" s="221">
        <f t="shared" si="240"/>
        <v>0</v>
      </c>
      <c r="AC457" s="221">
        <f t="shared" si="240"/>
        <v>0</v>
      </c>
      <c r="AD457" s="221">
        <f t="shared" si="240"/>
        <v>0</v>
      </c>
      <c r="AE457" s="221">
        <f t="shared" si="240"/>
        <v>0</v>
      </c>
      <c r="AF457" s="221">
        <f t="shared" si="240"/>
        <v>0</v>
      </c>
      <c r="AG457" s="221">
        <f t="shared" si="240"/>
        <v>0</v>
      </c>
      <c r="AH457" s="221">
        <f t="shared" si="240"/>
        <v>0</v>
      </c>
      <c r="AI457" s="221">
        <f t="shared" si="240"/>
        <v>0</v>
      </c>
      <c r="AJ457" s="221">
        <f t="shared" si="240"/>
        <v>0</v>
      </c>
      <c r="AK457" s="221">
        <f t="shared" si="240"/>
        <v>0</v>
      </c>
      <c r="AL457" s="221">
        <f t="shared" si="240"/>
        <v>0</v>
      </c>
      <c r="AM457" s="221">
        <f t="shared" si="240"/>
        <v>0</v>
      </c>
      <c r="AN457" s="221">
        <f t="shared" si="240"/>
        <v>0</v>
      </c>
      <c r="AO457" s="221">
        <f t="shared" si="240"/>
        <v>0</v>
      </c>
      <c r="AP457" s="221">
        <f t="shared" si="240"/>
        <v>0</v>
      </c>
    </row>
    <row r="458" spans="1:42" s="17" customFormat="1" x14ac:dyDescent="0.2">
      <c r="A458" s="40" t="s">
        <v>14</v>
      </c>
      <c r="B458" s="20"/>
      <c r="C458" s="221">
        <f>SUM(C448:C457)</f>
        <v>0</v>
      </c>
      <c r="D458" s="221">
        <f t="shared" ref="D458:AP458" si="241">SUM(D448:D457)</f>
        <v>0</v>
      </c>
      <c r="E458" s="221">
        <f t="shared" si="241"/>
        <v>0</v>
      </c>
      <c r="F458" s="221">
        <f t="shared" si="241"/>
        <v>0</v>
      </c>
      <c r="G458" s="221">
        <f t="shared" si="241"/>
        <v>0</v>
      </c>
      <c r="H458" s="221">
        <f t="shared" si="241"/>
        <v>0</v>
      </c>
      <c r="I458" s="221">
        <f t="shared" si="241"/>
        <v>0</v>
      </c>
      <c r="J458" s="221">
        <f t="shared" si="241"/>
        <v>0</v>
      </c>
      <c r="K458" s="221">
        <f t="shared" si="241"/>
        <v>0</v>
      </c>
      <c r="L458" s="221">
        <f t="shared" si="241"/>
        <v>0</v>
      </c>
      <c r="M458" s="221">
        <f t="shared" si="241"/>
        <v>0</v>
      </c>
      <c r="N458" s="221">
        <f t="shared" si="241"/>
        <v>0</v>
      </c>
      <c r="O458" s="221">
        <f t="shared" si="241"/>
        <v>0</v>
      </c>
      <c r="P458" s="221">
        <f t="shared" si="241"/>
        <v>0</v>
      </c>
      <c r="Q458" s="221">
        <f t="shared" si="241"/>
        <v>0</v>
      </c>
      <c r="R458" s="221">
        <f t="shared" si="241"/>
        <v>0</v>
      </c>
      <c r="S458" s="221">
        <f t="shared" si="241"/>
        <v>0</v>
      </c>
      <c r="T458" s="221">
        <f t="shared" si="241"/>
        <v>0</v>
      </c>
      <c r="U458" s="221">
        <f t="shared" si="241"/>
        <v>0</v>
      </c>
      <c r="V458" s="221">
        <f t="shared" si="241"/>
        <v>0</v>
      </c>
      <c r="W458" s="221">
        <f t="shared" si="241"/>
        <v>0</v>
      </c>
      <c r="X458" s="221">
        <f t="shared" si="241"/>
        <v>0</v>
      </c>
      <c r="Y458" s="221">
        <f t="shared" si="241"/>
        <v>0</v>
      </c>
      <c r="Z458" s="221">
        <f t="shared" si="241"/>
        <v>0</v>
      </c>
      <c r="AA458" s="221">
        <f t="shared" si="241"/>
        <v>0</v>
      </c>
      <c r="AB458" s="221">
        <f t="shared" si="241"/>
        <v>0</v>
      </c>
      <c r="AC458" s="221">
        <f t="shared" si="241"/>
        <v>0</v>
      </c>
      <c r="AD458" s="221">
        <f t="shared" si="241"/>
        <v>0</v>
      </c>
      <c r="AE458" s="221">
        <f t="shared" si="241"/>
        <v>0</v>
      </c>
      <c r="AF458" s="221">
        <f t="shared" si="241"/>
        <v>0</v>
      </c>
      <c r="AG458" s="221">
        <f t="shared" si="241"/>
        <v>0</v>
      </c>
      <c r="AH458" s="221">
        <f t="shared" si="241"/>
        <v>0</v>
      </c>
      <c r="AI458" s="221">
        <f t="shared" si="241"/>
        <v>0</v>
      </c>
      <c r="AJ458" s="221">
        <f t="shared" si="241"/>
        <v>0</v>
      </c>
      <c r="AK458" s="221">
        <f t="shared" si="241"/>
        <v>0</v>
      </c>
      <c r="AL458" s="221">
        <f t="shared" si="241"/>
        <v>0</v>
      </c>
      <c r="AM458" s="221">
        <f t="shared" si="241"/>
        <v>0</v>
      </c>
      <c r="AN458" s="221">
        <f t="shared" si="241"/>
        <v>0</v>
      </c>
      <c r="AO458" s="221">
        <f t="shared" si="241"/>
        <v>0</v>
      </c>
      <c r="AP458" s="221">
        <f t="shared" si="241"/>
        <v>0</v>
      </c>
    </row>
    <row r="459" spans="1:42" s="17" customFormat="1" x14ac:dyDescent="0.2">
      <c r="A459" s="40"/>
      <c r="B459" s="20"/>
      <c r="C459" s="221"/>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row>
    <row r="460" spans="1:42" x14ac:dyDescent="0.2">
      <c r="A460" s="31" t="s">
        <v>130</v>
      </c>
      <c r="C460" s="221"/>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row>
    <row r="461" spans="1:42" x14ac:dyDescent="0.2">
      <c r="A461" s="33" t="s">
        <v>95</v>
      </c>
      <c r="C461" s="221"/>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row>
    <row r="462" spans="1:42" x14ac:dyDescent="0.2">
      <c r="A462" s="4">
        <v>1</v>
      </c>
      <c r="C462" s="220">
        <f t="shared" ref="C462:AP462" si="242">C328</f>
        <v>0</v>
      </c>
      <c r="D462" s="220">
        <f t="shared" si="242"/>
        <v>0</v>
      </c>
      <c r="E462" s="220">
        <f t="shared" si="242"/>
        <v>0</v>
      </c>
      <c r="F462" s="220">
        <f t="shared" si="242"/>
        <v>0</v>
      </c>
      <c r="G462" s="220">
        <f t="shared" si="242"/>
        <v>0</v>
      </c>
      <c r="H462" s="220">
        <f t="shared" si="242"/>
        <v>0</v>
      </c>
      <c r="I462" s="220">
        <f t="shared" si="242"/>
        <v>0</v>
      </c>
      <c r="J462" s="220">
        <f t="shared" si="242"/>
        <v>0</v>
      </c>
      <c r="K462" s="220">
        <f t="shared" si="242"/>
        <v>0</v>
      </c>
      <c r="L462" s="220">
        <f t="shared" si="242"/>
        <v>0</v>
      </c>
      <c r="M462" s="220">
        <f t="shared" si="242"/>
        <v>0</v>
      </c>
      <c r="N462" s="220">
        <f t="shared" si="242"/>
        <v>0</v>
      </c>
      <c r="O462" s="220">
        <f t="shared" si="242"/>
        <v>0</v>
      </c>
      <c r="P462" s="220">
        <f t="shared" si="242"/>
        <v>0</v>
      </c>
      <c r="Q462" s="220">
        <f t="shared" si="242"/>
        <v>0</v>
      </c>
      <c r="R462" s="220">
        <f t="shared" si="242"/>
        <v>0</v>
      </c>
      <c r="S462" s="220">
        <f t="shared" si="242"/>
        <v>0</v>
      </c>
      <c r="T462" s="220">
        <f t="shared" si="242"/>
        <v>0</v>
      </c>
      <c r="U462" s="220">
        <f t="shared" si="242"/>
        <v>0</v>
      </c>
      <c r="V462" s="220">
        <f t="shared" si="242"/>
        <v>0</v>
      </c>
      <c r="W462" s="220">
        <f t="shared" si="242"/>
        <v>0</v>
      </c>
      <c r="X462" s="220">
        <f t="shared" si="242"/>
        <v>0</v>
      </c>
      <c r="Y462" s="220">
        <f t="shared" si="242"/>
        <v>0</v>
      </c>
      <c r="Z462" s="220">
        <f t="shared" si="242"/>
        <v>0</v>
      </c>
      <c r="AA462" s="220">
        <f t="shared" si="242"/>
        <v>0</v>
      </c>
      <c r="AB462" s="220">
        <f t="shared" si="242"/>
        <v>0</v>
      </c>
      <c r="AC462" s="220">
        <f t="shared" si="242"/>
        <v>0</v>
      </c>
      <c r="AD462" s="220">
        <f t="shared" si="242"/>
        <v>0</v>
      </c>
      <c r="AE462" s="220">
        <f t="shared" si="242"/>
        <v>0</v>
      </c>
      <c r="AF462" s="220">
        <f t="shared" si="242"/>
        <v>0</v>
      </c>
      <c r="AG462" s="220">
        <f t="shared" si="242"/>
        <v>0</v>
      </c>
      <c r="AH462" s="220">
        <f t="shared" si="242"/>
        <v>0</v>
      </c>
      <c r="AI462" s="220">
        <f t="shared" si="242"/>
        <v>0</v>
      </c>
      <c r="AJ462" s="220">
        <f t="shared" si="242"/>
        <v>0</v>
      </c>
      <c r="AK462" s="220">
        <f t="shared" si="242"/>
        <v>0</v>
      </c>
      <c r="AL462" s="220">
        <f t="shared" si="242"/>
        <v>0</v>
      </c>
      <c r="AM462" s="220">
        <f t="shared" si="242"/>
        <v>0</v>
      </c>
      <c r="AN462" s="220">
        <f t="shared" si="242"/>
        <v>0</v>
      </c>
      <c r="AO462" s="220">
        <f t="shared" si="242"/>
        <v>0</v>
      </c>
      <c r="AP462" s="220">
        <f t="shared" si="242"/>
        <v>0</v>
      </c>
    </row>
    <row r="463" spans="1:42" x14ac:dyDescent="0.2">
      <c r="A463" s="4">
        <f>A462+1</f>
        <v>2</v>
      </c>
      <c r="C463" s="220">
        <f t="shared" ref="C463:AP463" si="243">C329</f>
        <v>0</v>
      </c>
      <c r="D463" s="220">
        <f t="shared" si="243"/>
        <v>0</v>
      </c>
      <c r="E463" s="220">
        <f t="shared" si="243"/>
        <v>0</v>
      </c>
      <c r="F463" s="220">
        <f t="shared" si="243"/>
        <v>0</v>
      </c>
      <c r="G463" s="220">
        <f t="shared" si="243"/>
        <v>0</v>
      </c>
      <c r="H463" s="220">
        <f t="shared" si="243"/>
        <v>0</v>
      </c>
      <c r="I463" s="220">
        <f t="shared" si="243"/>
        <v>0</v>
      </c>
      <c r="J463" s="220">
        <f t="shared" si="243"/>
        <v>0</v>
      </c>
      <c r="K463" s="220">
        <f t="shared" si="243"/>
        <v>0</v>
      </c>
      <c r="L463" s="220">
        <f t="shared" si="243"/>
        <v>0</v>
      </c>
      <c r="M463" s="220">
        <f t="shared" si="243"/>
        <v>0</v>
      </c>
      <c r="N463" s="220">
        <f t="shared" si="243"/>
        <v>0</v>
      </c>
      <c r="O463" s="220">
        <f t="shared" si="243"/>
        <v>0</v>
      </c>
      <c r="P463" s="220">
        <f t="shared" si="243"/>
        <v>0</v>
      </c>
      <c r="Q463" s="220">
        <f t="shared" si="243"/>
        <v>0</v>
      </c>
      <c r="R463" s="220">
        <f t="shared" si="243"/>
        <v>0</v>
      </c>
      <c r="S463" s="220">
        <f t="shared" si="243"/>
        <v>0</v>
      </c>
      <c r="T463" s="220">
        <f t="shared" si="243"/>
        <v>0</v>
      </c>
      <c r="U463" s="220">
        <f t="shared" si="243"/>
        <v>0</v>
      </c>
      <c r="V463" s="220">
        <f t="shared" si="243"/>
        <v>0</v>
      </c>
      <c r="W463" s="220">
        <f t="shared" si="243"/>
        <v>0</v>
      </c>
      <c r="X463" s="220">
        <f t="shared" si="243"/>
        <v>0</v>
      </c>
      <c r="Y463" s="220">
        <f t="shared" si="243"/>
        <v>0</v>
      </c>
      <c r="Z463" s="220">
        <f t="shared" si="243"/>
        <v>0</v>
      </c>
      <c r="AA463" s="220">
        <f t="shared" si="243"/>
        <v>0</v>
      </c>
      <c r="AB463" s="220">
        <f t="shared" si="243"/>
        <v>0</v>
      </c>
      <c r="AC463" s="220">
        <f t="shared" si="243"/>
        <v>0</v>
      </c>
      <c r="AD463" s="220">
        <f t="shared" si="243"/>
        <v>0</v>
      </c>
      <c r="AE463" s="220">
        <f t="shared" si="243"/>
        <v>0</v>
      </c>
      <c r="AF463" s="220">
        <f t="shared" si="243"/>
        <v>0</v>
      </c>
      <c r="AG463" s="220">
        <f t="shared" si="243"/>
        <v>0</v>
      </c>
      <c r="AH463" s="220">
        <f t="shared" si="243"/>
        <v>0</v>
      </c>
      <c r="AI463" s="220">
        <f t="shared" si="243"/>
        <v>0</v>
      </c>
      <c r="AJ463" s="220">
        <f t="shared" si="243"/>
        <v>0</v>
      </c>
      <c r="AK463" s="220">
        <f t="shared" si="243"/>
        <v>0</v>
      </c>
      <c r="AL463" s="220">
        <f t="shared" si="243"/>
        <v>0</v>
      </c>
      <c r="AM463" s="220">
        <f t="shared" si="243"/>
        <v>0</v>
      </c>
      <c r="AN463" s="220">
        <f t="shared" si="243"/>
        <v>0</v>
      </c>
      <c r="AO463" s="220">
        <f t="shared" si="243"/>
        <v>0</v>
      </c>
      <c r="AP463" s="220">
        <f t="shared" si="243"/>
        <v>0</v>
      </c>
    </row>
    <row r="464" spans="1:42" x14ac:dyDescent="0.2">
      <c r="A464" s="4">
        <f t="shared" ref="A464:A469" si="244">A463+1</f>
        <v>3</v>
      </c>
      <c r="C464" s="220">
        <f t="shared" ref="C464:AP464" si="245">C330</f>
        <v>0</v>
      </c>
      <c r="D464" s="220">
        <f t="shared" si="245"/>
        <v>0</v>
      </c>
      <c r="E464" s="220">
        <f t="shared" si="245"/>
        <v>0</v>
      </c>
      <c r="F464" s="220">
        <f t="shared" si="245"/>
        <v>0</v>
      </c>
      <c r="G464" s="220">
        <f t="shared" si="245"/>
        <v>0</v>
      </c>
      <c r="H464" s="220">
        <f t="shared" si="245"/>
        <v>0</v>
      </c>
      <c r="I464" s="220">
        <f t="shared" si="245"/>
        <v>0</v>
      </c>
      <c r="J464" s="220">
        <f t="shared" si="245"/>
        <v>0</v>
      </c>
      <c r="K464" s="220">
        <f t="shared" si="245"/>
        <v>0</v>
      </c>
      <c r="L464" s="220">
        <f t="shared" si="245"/>
        <v>0</v>
      </c>
      <c r="M464" s="220">
        <f t="shared" si="245"/>
        <v>0</v>
      </c>
      <c r="N464" s="220">
        <f t="shared" si="245"/>
        <v>0</v>
      </c>
      <c r="O464" s="220">
        <f t="shared" si="245"/>
        <v>0</v>
      </c>
      <c r="P464" s="220">
        <f t="shared" si="245"/>
        <v>0</v>
      </c>
      <c r="Q464" s="220">
        <f t="shared" si="245"/>
        <v>0</v>
      </c>
      <c r="R464" s="220">
        <f t="shared" si="245"/>
        <v>0</v>
      </c>
      <c r="S464" s="220">
        <f t="shared" si="245"/>
        <v>0</v>
      </c>
      <c r="T464" s="220">
        <f t="shared" si="245"/>
        <v>0</v>
      </c>
      <c r="U464" s="220">
        <f t="shared" si="245"/>
        <v>0</v>
      </c>
      <c r="V464" s="220">
        <f t="shared" si="245"/>
        <v>0</v>
      </c>
      <c r="W464" s="220">
        <f t="shared" si="245"/>
        <v>0</v>
      </c>
      <c r="X464" s="220">
        <f t="shared" si="245"/>
        <v>0</v>
      </c>
      <c r="Y464" s="220">
        <f t="shared" si="245"/>
        <v>0</v>
      </c>
      <c r="Z464" s="220">
        <f t="shared" si="245"/>
        <v>0</v>
      </c>
      <c r="AA464" s="220">
        <f t="shared" si="245"/>
        <v>0</v>
      </c>
      <c r="AB464" s="220">
        <f t="shared" si="245"/>
        <v>0</v>
      </c>
      <c r="AC464" s="220">
        <f t="shared" si="245"/>
        <v>0</v>
      </c>
      <c r="AD464" s="220">
        <f t="shared" si="245"/>
        <v>0</v>
      </c>
      <c r="AE464" s="220">
        <f t="shared" si="245"/>
        <v>0</v>
      </c>
      <c r="AF464" s="220">
        <f t="shared" si="245"/>
        <v>0</v>
      </c>
      <c r="AG464" s="220">
        <f t="shared" si="245"/>
        <v>0</v>
      </c>
      <c r="AH464" s="220">
        <f t="shared" si="245"/>
        <v>0</v>
      </c>
      <c r="AI464" s="220">
        <f t="shared" si="245"/>
        <v>0</v>
      </c>
      <c r="AJ464" s="220">
        <f t="shared" si="245"/>
        <v>0</v>
      </c>
      <c r="AK464" s="220">
        <f t="shared" si="245"/>
        <v>0</v>
      </c>
      <c r="AL464" s="220">
        <f t="shared" si="245"/>
        <v>0</v>
      </c>
      <c r="AM464" s="220">
        <f t="shared" si="245"/>
        <v>0</v>
      </c>
      <c r="AN464" s="220">
        <f t="shared" si="245"/>
        <v>0</v>
      </c>
      <c r="AO464" s="220">
        <f t="shared" si="245"/>
        <v>0</v>
      </c>
      <c r="AP464" s="220">
        <f t="shared" si="245"/>
        <v>0</v>
      </c>
    </row>
    <row r="465" spans="1:42" x14ac:dyDescent="0.2">
      <c r="A465" s="4">
        <f t="shared" si="244"/>
        <v>4</v>
      </c>
      <c r="C465" s="220">
        <f t="shared" ref="C465:AP465" si="246">C331</f>
        <v>0</v>
      </c>
      <c r="D465" s="220">
        <f t="shared" si="246"/>
        <v>0</v>
      </c>
      <c r="E465" s="220">
        <f t="shared" si="246"/>
        <v>0</v>
      </c>
      <c r="F465" s="220">
        <f t="shared" si="246"/>
        <v>0</v>
      </c>
      <c r="G465" s="220">
        <f t="shared" si="246"/>
        <v>0</v>
      </c>
      <c r="H465" s="220">
        <f t="shared" si="246"/>
        <v>0</v>
      </c>
      <c r="I465" s="220">
        <f t="shared" si="246"/>
        <v>0</v>
      </c>
      <c r="J465" s="220">
        <f t="shared" si="246"/>
        <v>0</v>
      </c>
      <c r="K465" s="220">
        <f t="shared" si="246"/>
        <v>0</v>
      </c>
      <c r="L465" s="220">
        <f t="shared" si="246"/>
        <v>0</v>
      </c>
      <c r="M465" s="220">
        <f t="shared" si="246"/>
        <v>0</v>
      </c>
      <c r="N465" s="220">
        <f t="shared" si="246"/>
        <v>0</v>
      </c>
      <c r="O465" s="220">
        <f t="shared" si="246"/>
        <v>0</v>
      </c>
      <c r="P465" s="220">
        <f t="shared" si="246"/>
        <v>0</v>
      </c>
      <c r="Q465" s="220">
        <f t="shared" si="246"/>
        <v>0</v>
      </c>
      <c r="R465" s="220">
        <f t="shared" si="246"/>
        <v>0</v>
      </c>
      <c r="S465" s="220">
        <f t="shared" si="246"/>
        <v>0</v>
      </c>
      <c r="T465" s="220">
        <f t="shared" si="246"/>
        <v>0</v>
      </c>
      <c r="U465" s="220">
        <f t="shared" si="246"/>
        <v>0</v>
      </c>
      <c r="V465" s="220">
        <f t="shared" si="246"/>
        <v>0</v>
      </c>
      <c r="W465" s="220">
        <f t="shared" si="246"/>
        <v>0</v>
      </c>
      <c r="X465" s="220">
        <f t="shared" si="246"/>
        <v>0</v>
      </c>
      <c r="Y465" s="220">
        <f t="shared" si="246"/>
        <v>0</v>
      </c>
      <c r="Z465" s="220">
        <f t="shared" si="246"/>
        <v>0</v>
      </c>
      <c r="AA465" s="220">
        <f t="shared" si="246"/>
        <v>0</v>
      </c>
      <c r="AB465" s="220">
        <f t="shared" si="246"/>
        <v>0</v>
      </c>
      <c r="AC465" s="220">
        <f t="shared" si="246"/>
        <v>0</v>
      </c>
      <c r="AD465" s="220">
        <f t="shared" si="246"/>
        <v>0</v>
      </c>
      <c r="AE465" s="220">
        <f t="shared" si="246"/>
        <v>0</v>
      </c>
      <c r="AF465" s="220">
        <f t="shared" si="246"/>
        <v>0</v>
      </c>
      <c r="AG465" s="220">
        <f t="shared" si="246"/>
        <v>0</v>
      </c>
      <c r="AH465" s="220">
        <f t="shared" si="246"/>
        <v>0</v>
      </c>
      <c r="AI465" s="220">
        <f t="shared" si="246"/>
        <v>0</v>
      </c>
      <c r="AJ465" s="220">
        <f t="shared" si="246"/>
        <v>0</v>
      </c>
      <c r="AK465" s="220">
        <f t="shared" si="246"/>
        <v>0</v>
      </c>
      <c r="AL465" s="220">
        <f t="shared" si="246"/>
        <v>0</v>
      </c>
      <c r="AM465" s="220">
        <f t="shared" si="246"/>
        <v>0</v>
      </c>
      <c r="AN465" s="220">
        <f t="shared" si="246"/>
        <v>0</v>
      </c>
      <c r="AO465" s="220">
        <f t="shared" si="246"/>
        <v>0</v>
      </c>
      <c r="AP465" s="220">
        <f t="shared" si="246"/>
        <v>0</v>
      </c>
    </row>
    <row r="466" spans="1:42" x14ac:dyDescent="0.2">
      <c r="A466" s="4">
        <f t="shared" si="244"/>
        <v>5</v>
      </c>
      <c r="C466" s="220">
        <f t="shared" ref="C466:AP466" si="247">C332</f>
        <v>0</v>
      </c>
      <c r="D466" s="220">
        <f t="shared" si="247"/>
        <v>0</v>
      </c>
      <c r="E466" s="220">
        <f t="shared" si="247"/>
        <v>0</v>
      </c>
      <c r="F466" s="220">
        <f t="shared" si="247"/>
        <v>0</v>
      </c>
      <c r="G466" s="220">
        <f t="shared" si="247"/>
        <v>0</v>
      </c>
      <c r="H466" s="220">
        <f t="shared" si="247"/>
        <v>0</v>
      </c>
      <c r="I466" s="220">
        <f t="shared" si="247"/>
        <v>0</v>
      </c>
      <c r="J466" s="220">
        <f t="shared" si="247"/>
        <v>0</v>
      </c>
      <c r="K466" s="220">
        <f t="shared" si="247"/>
        <v>0</v>
      </c>
      <c r="L466" s="220">
        <f t="shared" si="247"/>
        <v>0</v>
      </c>
      <c r="M466" s="220">
        <f t="shared" si="247"/>
        <v>0</v>
      </c>
      <c r="N466" s="220">
        <f t="shared" si="247"/>
        <v>0</v>
      </c>
      <c r="O466" s="220">
        <f t="shared" si="247"/>
        <v>0</v>
      </c>
      <c r="P466" s="220">
        <f t="shared" si="247"/>
        <v>0</v>
      </c>
      <c r="Q466" s="220">
        <f t="shared" si="247"/>
        <v>0</v>
      </c>
      <c r="R466" s="220">
        <f t="shared" si="247"/>
        <v>0</v>
      </c>
      <c r="S466" s="220">
        <f t="shared" si="247"/>
        <v>0</v>
      </c>
      <c r="T466" s="220">
        <f t="shared" si="247"/>
        <v>0</v>
      </c>
      <c r="U466" s="220">
        <f t="shared" si="247"/>
        <v>0</v>
      </c>
      <c r="V466" s="220">
        <f t="shared" si="247"/>
        <v>0</v>
      </c>
      <c r="W466" s="220">
        <f t="shared" si="247"/>
        <v>0</v>
      </c>
      <c r="X466" s="220">
        <f t="shared" si="247"/>
        <v>0</v>
      </c>
      <c r="Y466" s="220">
        <f t="shared" si="247"/>
        <v>0</v>
      </c>
      <c r="Z466" s="220">
        <f t="shared" si="247"/>
        <v>0</v>
      </c>
      <c r="AA466" s="220">
        <f t="shared" si="247"/>
        <v>0</v>
      </c>
      <c r="AB466" s="220">
        <f t="shared" si="247"/>
        <v>0</v>
      </c>
      <c r="AC466" s="220">
        <f t="shared" si="247"/>
        <v>0</v>
      </c>
      <c r="AD466" s="220">
        <f t="shared" si="247"/>
        <v>0</v>
      </c>
      <c r="AE466" s="220">
        <f t="shared" si="247"/>
        <v>0</v>
      </c>
      <c r="AF466" s="220">
        <f t="shared" si="247"/>
        <v>0</v>
      </c>
      <c r="AG466" s="220">
        <f t="shared" si="247"/>
        <v>0</v>
      </c>
      <c r="AH466" s="220">
        <f t="shared" si="247"/>
        <v>0</v>
      </c>
      <c r="AI466" s="220">
        <f t="shared" si="247"/>
        <v>0</v>
      </c>
      <c r="AJ466" s="220">
        <f t="shared" si="247"/>
        <v>0</v>
      </c>
      <c r="AK466" s="220">
        <f t="shared" si="247"/>
        <v>0</v>
      </c>
      <c r="AL466" s="220">
        <f t="shared" si="247"/>
        <v>0</v>
      </c>
      <c r="AM466" s="220">
        <f t="shared" si="247"/>
        <v>0</v>
      </c>
      <c r="AN466" s="220">
        <f t="shared" si="247"/>
        <v>0</v>
      </c>
      <c r="AO466" s="220">
        <f t="shared" si="247"/>
        <v>0</v>
      </c>
      <c r="AP466" s="220">
        <f t="shared" si="247"/>
        <v>0</v>
      </c>
    </row>
    <row r="467" spans="1:42" x14ac:dyDescent="0.2">
      <c r="A467" s="4">
        <f t="shared" si="244"/>
        <v>6</v>
      </c>
      <c r="C467" s="220">
        <f t="shared" ref="C467:AP467" si="248">C333</f>
        <v>0</v>
      </c>
      <c r="D467" s="220">
        <f t="shared" si="248"/>
        <v>0</v>
      </c>
      <c r="E467" s="220">
        <f t="shared" si="248"/>
        <v>0</v>
      </c>
      <c r="F467" s="220">
        <f t="shared" si="248"/>
        <v>0</v>
      </c>
      <c r="G467" s="220">
        <f t="shared" si="248"/>
        <v>0</v>
      </c>
      <c r="H467" s="220">
        <f t="shared" si="248"/>
        <v>0</v>
      </c>
      <c r="I467" s="220">
        <f t="shared" si="248"/>
        <v>0</v>
      </c>
      <c r="J467" s="220">
        <f t="shared" si="248"/>
        <v>0</v>
      </c>
      <c r="K467" s="220">
        <f t="shared" si="248"/>
        <v>0</v>
      </c>
      <c r="L467" s="220">
        <f t="shared" si="248"/>
        <v>0</v>
      </c>
      <c r="M467" s="220">
        <f t="shared" si="248"/>
        <v>0</v>
      </c>
      <c r="N467" s="220">
        <f t="shared" si="248"/>
        <v>0</v>
      </c>
      <c r="O467" s="220">
        <f t="shared" si="248"/>
        <v>0</v>
      </c>
      <c r="P467" s="220">
        <f t="shared" si="248"/>
        <v>0</v>
      </c>
      <c r="Q467" s="220">
        <f t="shared" si="248"/>
        <v>0</v>
      </c>
      <c r="R467" s="220">
        <f t="shared" si="248"/>
        <v>0</v>
      </c>
      <c r="S467" s="220">
        <f t="shared" si="248"/>
        <v>0</v>
      </c>
      <c r="T467" s="220">
        <f t="shared" si="248"/>
        <v>0</v>
      </c>
      <c r="U467" s="220">
        <f t="shared" si="248"/>
        <v>0</v>
      </c>
      <c r="V467" s="220">
        <f t="shared" si="248"/>
        <v>0</v>
      </c>
      <c r="W467" s="220">
        <f t="shared" si="248"/>
        <v>0</v>
      </c>
      <c r="X467" s="220">
        <f t="shared" si="248"/>
        <v>0</v>
      </c>
      <c r="Y467" s="220">
        <f t="shared" si="248"/>
        <v>0</v>
      </c>
      <c r="Z467" s="220">
        <f t="shared" si="248"/>
        <v>0</v>
      </c>
      <c r="AA467" s="220">
        <f t="shared" si="248"/>
        <v>0</v>
      </c>
      <c r="AB467" s="220">
        <f t="shared" si="248"/>
        <v>0</v>
      </c>
      <c r="AC467" s="220">
        <f t="shared" si="248"/>
        <v>0</v>
      </c>
      <c r="AD467" s="220">
        <f t="shared" si="248"/>
        <v>0</v>
      </c>
      <c r="AE467" s="220">
        <f t="shared" si="248"/>
        <v>0</v>
      </c>
      <c r="AF467" s="220">
        <f t="shared" si="248"/>
        <v>0</v>
      </c>
      <c r="AG467" s="220">
        <f t="shared" si="248"/>
        <v>0</v>
      </c>
      <c r="AH467" s="220">
        <f t="shared" si="248"/>
        <v>0</v>
      </c>
      <c r="AI467" s="220">
        <f t="shared" si="248"/>
        <v>0</v>
      </c>
      <c r="AJ467" s="220">
        <f t="shared" si="248"/>
        <v>0</v>
      </c>
      <c r="AK467" s="220">
        <f t="shared" si="248"/>
        <v>0</v>
      </c>
      <c r="AL467" s="220">
        <f t="shared" si="248"/>
        <v>0</v>
      </c>
      <c r="AM467" s="220">
        <f t="shared" si="248"/>
        <v>0</v>
      </c>
      <c r="AN467" s="220">
        <f t="shared" si="248"/>
        <v>0</v>
      </c>
      <c r="AO467" s="220">
        <f t="shared" si="248"/>
        <v>0</v>
      </c>
      <c r="AP467" s="220">
        <f t="shared" si="248"/>
        <v>0</v>
      </c>
    </row>
    <row r="468" spans="1:42" x14ac:dyDescent="0.2">
      <c r="A468" s="4">
        <f t="shared" si="244"/>
        <v>7</v>
      </c>
      <c r="C468" s="220">
        <f t="shared" ref="C468:AP468" si="249">C334</f>
        <v>0</v>
      </c>
      <c r="D468" s="220">
        <f t="shared" si="249"/>
        <v>0</v>
      </c>
      <c r="E468" s="220">
        <f t="shared" si="249"/>
        <v>0</v>
      </c>
      <c r="F468" s="220">
        <f t="shared" si="249"/>
        <v>0</v>
      </c>
      <c r="G468" s="220">
        <f t="shared" si="249"/>
        <v>0</v>
      </c>
      <c r="H468" s="220">
        <f t="shared" si="249"/>
        <v>0</v>
      </c>
      <c r="I468" s="220">
        <f t="shared" si="249"/>
        <v>0</v>
      </c>
      <c r="J468" s="220">
        <f t="shared" si="249"/>
        <v>0</v>
      </c>
      <c r="K468" s="220">
        <f t="shared" si="249"/>
        <v>0</v>
      </c>
      <c r="L468" s="220">
        <f t="shared" si="249"/>
        <v>0</v>
      </c>
      <c r="M468" s="220">
        <f t="shared" si="249"/>
        <v>0</v>
      </c>
      <c r="N468" s="220">
        <f t="shared" si="249"/>
        <v>0</v>
      </c>
      <c r="O468" s="220">
        <f t="shared" si="249"/>
        <v>0</v>
      </c>
      <c r="P468" s="220">
        <f t="shared" si="249"/>
        <v>0</v>
      </c>
      <c r="Q468" s="220">
        <f t="shared" si="249"/>
        <v>0</v>
      </c>
      <c r="R468" s="220">
        <f t="shared" si="249"/>
        <v>0</v>
      </c>
      <c r="S468" s="220">
        <f t="shared" si="249"/>
        <v>0</v>
      </c>
      <c r="T468" s="220">
        <f t="shared" si="249"/>
        <v>0</v>
      </c>
      <c r="U468" s="220">
        <f t="shared" si="249"/>
        <v>0</v>
      </c>
      <c r="V468" s="220">
        <f t="shared" si="249"/>
        <v>0</v>
      </c>
      <c r="W468" s="220">
        <f t="shared" si="249"/>
        <v>0</v>
      </c>
      <c r="X468" s="220">
        <f t="shared" si="249"/>
        <v>0</v>
      </c>
      <c r="Y468" s="220">
        <f t="shared" si="249"/>
        <v>0</v>
      </c>
      <c r="Z468" s="220">
        <f t="shared" si="249"/>
        <v>0</v>
      </c>
      <c r="AA468" s="220">
        <f t="shared" si="249"/>
        <v>0</v>
      </c>
      <c r="AB468" s="220">
        <f t="shared" si="249"/>
        <v>0</v>
      </c>
      <c r="AC468" s="220">
        <f t="shared" si="249"/>
        <v>0</v>
      </c>
      <c r="AD468" s="220">
        <f t="shared" si="249"/>
        <v>0</v>
      </c>
      <c r="AE468" s="220">
        <f t="shared" si="249"/>
        <v>0</v>
      </c>
      <c r="AF468" s="220">
        <f t="shared" si="249"/>
        <v>0</v>
      </c>
      <c r="AG468" s="220">
        <f t="shared" si="249"/>
        <v>0</v>
      </c>
      <c r="AH468" s="220">
        <f t="shared" si="249"/>
        <v>0</v>
      </c>
      <c r="AI468" s="220">
        <f t="shared" si="249"/>
        <v>0</v>
      </c>
      <c r="AJ468" s="220">
        <f t="shared" si="249"/>
        <v>0</v>
      </c>
      <c r="AK468" s="220">
        <f t="shared" si="249"/>
        <v>0</v>
      </c>
      <c r="AL468" s="220">
        <f t="shared" si="249"/>
        <v>0</v>
      </c>
      <c r="AM468" s="220">
        <f t="shared" si="249"/>
        <v>0</v>
      </c>
      <c r="AN468" s="220">
        <f t="shared" si="249"/>
        <v>0</v>
      </c>
      <c r="AO468" s="220">
        <f t="shared" si="249"/>
        <v>0</v>
      </c>
      <c r="AP468" s="220">
        <f t="shared" si="249"/>
        <v>0</v>
      </c>
    </row>
    <row r="469" spans="1:42" x14ac:dyDescent="0.2">
      <c r="A469" s="4">
        <f t="shared" si="244"/>
        <v>8</v>
      </c>
      <c r="C469" s="220">
        <f t="shared" ref="C469:AP469" si="250">C335</f>
        <v>0</v>
      </c>
      <c r="D469" s="220">
        <f t="shared" si="250"/>
        <v>0</v>
      </c>
      <c r="E469" s="220">
        <f t="shared" si="250"/>
        <v>0</v>
      </c>
      <c r="F469" s="220">
        <f t="shared" si="250"/>
        <v>0</v>
      </c>
      <c r="G469" s="220">
        <f t="shared" si="250"/>
        <v>0</v>
      </c>
      <c r="H469" s="220">
        <f t="shared" si="250"/>
        <v>0</v>
      </c>
      <c r="I469" s="220">
        <f t="shared" si="250"/>
        <v>0</v>
      </c>
      <c r="J469" s="220">
        <f t="shared" si="250"/>
        <v>0</v>
      </c>
      <c r="K469" s="220">
        <f t="shared" si="250"/>
        <v>0</v>
      </c>
      <c r="L469" s="220">
        <f t="shared" si="250"/>
        <v>0</v>
      </c>
      <c r="M469" s="220">
        <f t="shared" si="250"/>
        <v>0</v>
      </c>
      <c r="N469" s="220">
        <f t="shared" si="250"/>
        <v>0</v>
      </c>
      <c r="O469" s="220">
        <f t="shared" si="250"/>
        <v>0</v>
      </c>
      <c r="P469" s="220">
        <f t="shared" si="250"/>
        <v>0</v>
      </c>
      <c r="Q469" s="220">
        <f t="shared" si="250"/>
        <v>0</v>
      </c>
      <c r="R469" s="220">
        <f t="shared" si="250"/>
        <v>0</v>
      </c>
      <c r="S469" s="220">
        <f t="shared" si="250"/>
        <v>0</v>
      </c>
      <c r="T469" s="220">
        <f t="shared" si="250"/>
        <v>0</v>
      </c>
      <c r="U469" s="220">
        <f t="shared" si="250"/>
        <v>0</v>
      </c>
      <c r="V469" s="220">
        <f t="shared" si="250"/>
        <v>0</v>
      </c>
      <c r="W469" s="220">
        <f t="shared" si="250"/>
        <v>0</v>
      </c>
      <c r="X469" s="220">
        <f t="shared" si="250"/>
        <v>0</v>
      </c>
      <c r="Y469" s="220">
        <f t="shared" si="250"/>
        <v>0</v>
      </c>
      <c r="Z469" s="220">
        <f t="shared" si="250"/>
        <v>0</v>
      </c>
      <c r="AA469" s="220">
        <f t="shared" si="250"/>
        <v>0</v>
      </c>
      <c r="AB469" s="220">
        <f t="shared" si="250"/>
        <v>0</v>
      </c>
      <c r="AC469" s="220">
        <f t="shared" si="250"/>
        <v>0</v>
      </c>
      <c r="AD469" s="220">
        <f t="shared" si="250"/>
        <v>0</v>
      </c>
      <c r="AE469" s="220">
        <f t="shared" si="250"/>
        <v>0</v>
      </c>
      <c r="AF469" s="220">
        <f t="shared" si="250"/>
        <v>0</v>
      </c>
      <c r="AG469" s="220">
        <f t="shared" si="250"/>
        <v>0</v>
      </c>
      <c r="AH469" s="220">
        <f t="shared" si="250"/>
        <v>0</v>
      </c>
      <c r="AI469" s="220">
        <f t="shared" si="250"/>
        <v>0</v>
      </c>
      <c r="AJ469" s="220">
        <f t="shared" si="250"/>
        <v>0</v>
      </c>
      <c r="AK469" s="220">
        <f t="shared" si="250"/>
        <v>0</v>
      </c>
      <c r="AL469" s="220">
        <f t="shared" si="250"/>
        <v>0</v>
      </c>
      <c r="AM469" s="220">
        <f t="shared" si="250"/>
        <v>0</v>
      </c>
      <c r="AN469" s="220">
        <f t="shared" si="250"/>
        <v>0</v>
      </c>
      <c r="AO469" s="220">
        <f t="shared" si="250"/>
        <v>0</v>
      </c>
      <c r="AP469" s="220">
        <f t="shared" si="250"/>
        <v>0</v>
      </c>
    </row>
    <row r="470" spans="1:42" x14ac:dyDescent="0.2">
      <c r="A470" s="4">
        <f>A469+1</f>
        <v>9</v>
      </c>
      <c r="C470" s="220">
        <f t="shared" ref="C470:AP470" si="251">C336</f>
        <v>0</v>
      </c>
      <c r="D470" s="220">
        <f t="shared" si="251"/>
        <v>0</v>
      </c>
      <c r="E470" s="220">
        <f t="shared" si="251"/>
        <v>0</v>
      </c>
      <c r="F470" s="220">
        <f t="shared" si="251"/>
        <v>0</v>
      </c>
      <c r="G470" s="220">
        <f t="shared" si="251"/>
        <v>0</v>
      </c>
      <c r="H470" s="220">
        <f t="shared" si="251"/>
        <v>0</v>
      </c>
      <c r="I470" s="220">
        <f t="shared" si="251"/>
        <v>0</v>
      </c>
      <c r="J470" s="220">
        <f t="shared" si="251"/>
        <v>0</v>
      </c>
      <c r="K470" s="220">
        <f t="shared" si="251"/>
        <v>0</v>
      </c>
      <c r="L470" s="220">
        <f t="shared" si="251"/>
        <v>0</v>
      </c>
      <c r="M470" s="220">
        <f t="shared" si="251"/>
        <v>0</v>
      </c>
      <c r="N470" s="220">
        <f t="shared" si="251"/>
        <v>0</v>
      </c>
      <c r="O470" s="220">
        <f t="shared" si="251"/>
        <v>0</v>
      </c>
      <c r="P470" s="220">
        <f t="shared" si="251"/>
        <v>0</v>
      </c>
      <c r="Q470" s="220">
        <f t="shared" si="251"/>
        <v>0</v>
      </c>
      <c r="R470" s="220">
        <f t="shared" si="251"/>
        <v>0</v>
      </c>
      <c r="S470" s="220">
        <f t="shared" si="251"/>
        <v>0</v>
      </c>
      <c r="T470" s="220">
        <f t="shared" si="251"/>
        <v>0</v>
      </c>
      <c r="U470" s="220">
        <f t="shared" si="251"/>
        <v>0</v>
      </c>
      <c r="V470" s="220">
        <f t="shared" si="251"/>
        <v>0</v>
      </c>
      <c r="W470" s="220">
        <f t="shared" si="251"/>
        <v>0</v>
      </c>
      <c r="X470" s="220">
        <f t="shared" si="251"/>
        <v>0</v>
      </c>
      <c r="Y470" s="220">
        <f t="shared" si="251"/>
        <v>0</v>
      </c>
      <c r="Z470" s="220">
        <f t="shared" si="251"/>
        <v>0</v>
      </c>
      <c r="AA470" s="220">
        <f t="shared" si="251"/>
        <v>0</v>
      </c>
      <c r="AB470" s="220">
        <f t="shared" si="251"/>
        <v>0</v>
      </c>
      <c r="AC470" s="220">
        <f t="shared" si="251"/>
        <v>0</v>
      </c>
      <c r="AD470" s="220">
        <f t="shared" si="251"/>
        <v>0</v>
      </c>
      <c r="AE470" s="220">
        <f t="shared" si="251"/>
        <v>0</v>
      </c>
      <c r="AF470" s="220">
        <f t="shared" si="251"/>
        <v>0</v>
      </c>
      <c r="AG470" s="220">
        <f t="shared" si="251"/>
        <v>0</v>
      </c>
      <c r="AH470" s="220">
        <f t="shared" si="251"/>
        <v>0</v>
      </c>
      <c r="AI470" s="220">
        <f t="shared" si="251"/>
        <v>0</v>
      </c>
      <c r="AJ470" s="220">
        <f t="shared" si="251"/>
        <v>0</v>
      </c>
      <c r="AK470" s="220">
        <f t="shared" si="251"/>
        <v>0</v>
      </c>
      <c r="AL470" s="220">
        <f t="shared" si="251"/>
        <v>0</v>
      </c>
      <c r="AM470" s="220">
        <f t="shared" si="251"/>
        <v>0</v>
      </c>
      <c r="AN470" s="220">
        <f t="shared" si="251"/>
        <v>0</v>
      </c>
      <c r="AO470" s="220">
        <f t="shared" si="251"/>
        <v>0</v>
      </c>
      <c r="AP470" s="220">
        <f t="shared" si="251"/>
        <v>0</v>
      </c>
    </row>
    <row r="471" spans="1:42" x14ac:dyDescent="0.2">
      <c r="A471" s="4">
        <f t="shared" ref="A471" si="252">A470+1</f>
        <v>10</v>
      </c>
      <c r="C471" s="220">
        <f t="shared" ref="C471:AP471" si="253">C337</f>
        <v>0</v>
      </c>
      <c r="D471" s="220">
        <f t="shared" si="253"/>
        <v>0</v>
      </c>
      <c r="E471" s="220">
        <f t="shared" si="253"/>
        <v>0</v>
      </c>
      <c r="F471" s="220">
        <f t="shared" si="253"/>
        <v>0</v>
      </c>
      <c r="G471" s="220">
        <f t="shared" si="253"/>
        <v>0</v>
      </c>
      <c r="H471" s="220">
        <f t="shared" si="253"/>
        <v>0</v>
      </c>
      <c r="I471" s="220">
        <f t="shared" si="253"/>
        <v>0</v>
      </c>
      <c r="J471" s="220">
        <f t="shared" si="253"/>
        <v>0</v>
      </c>
      <c r="K471" s="220">
        <f t="shared" si="253"/>
        <v>0</v>
      </c>
      <c r="L471" s="220">
        <f t="shared" si="253"/>
        <v>0</v>
      </c>
      <c r="M471" s="220">
        <f t="shared" si="253"/>
        <v>0</v>
      </c>
      <c r="N471" s="220">
        <f t="shared" si="253"/>
        <v>0</v>
      </c>
      <c r="O471" s="220">
        <f t="shared" si="253"/>
        <v>0</v>
      </c>
      <c r="P471" s="220">
        <f t="shared" si="253"/>
        <v>0</v>
      </c>
      <c r="Q471" s="220">
        <f t="shared" si="253"/>
        <v>0</v>
      </c>
      <c r="R471" s="220">
        <f t="shared" si="253"/>
        <v>0</v>
      </c>
      <c r="S471" s="220">
        <f t="shared" si="253"/>
        <v>0</v>
      </c>
      <c r="T471" s="220">
        <f t="shared" si="253"/>
        <v>0</v>
      </c>
      <c r="U471" s="220">
        <f t="shared" si="253"/>
        <v>0</v>
      </c>
      <c r="V471" s="220">
        <f t="shared" si="253"/>
        <v>0</v>
      </c>
      <c r="W471" s="220">
        <f t="shared" si="253"/>
        <v>0</v>
      </c>
      <c r="X471" s="220">
        <f t="shared" si="253"/>
        <v>0</v>
      </c>
      <c r="Y471" s="220">
        <f t="shared" si="253"/>
        <v>0</v>
      </c>
      <c r="Z471" s="220">
        <f t="shared" si="253"/>
        <v>0</v>
      </c>
      <c r="AA471" s="220">
        <f t="shared" si="253"/>
        <v>0</v>
      </c>
      <c r="AB471" s="220">
        <f t="shared" si="253"/>
        <v>0</v>
      </c>
      <c r="AC471" s="220">
        <f t="shared" si="253"/>
        <v>0</v>
      </c>
      <c r="AD471" s="220">
        <f t="shared" si="253"/>
        <v>0</v>
      </c>
      <c r="AE471" s="220">
        <f t="shared" si="253"/>
        <v>0</v>
      </c>
      <c r="AF471" s="220">
        <f t="shared" si="253"/>
        <v>0</v>
      </c>
      <c r="AG471" s="220">
        <f t="shared" si="253"/>
        <v>0</v>
      </c>
      <c r="AH471" s="220">
        <f t="shared" si="253"/>
        <v>0</v>
      </c>
      <c r="AI471" s="220">
        <f t="shared" si="253"/>
        <v>0</v>
      </c>
      <c r="AJ471" s="220">
        <f t="shared" si="253"/>
        <v>0</v>
      </c>
      <c r="AK471" s="220">
        <f t="shared" si="253"/>
        <v>0</v>
      </c>
      <c r="AL471" s="220">
        <f t="shared" si="253"/>
        <v>0</v>
      </c>
      <c r="AM471" s="220">
        <f t="shared" si="253"/>
        <v>0</v>
      </c>
      <c r="AN471" s="220">
        <f t="shared" si="253"/>
        <v>0</v>
      </c>
      <c r="AO471" s="220">
        <f t="shared" si="253"/>
        <v>0</v>
      </c>
      <c r="AP471" s="220">
        <f t="shared" si="253"/>
        <v>0</v>
      </c>
    </row>
    <row r="472" spans="1:42" x14ac:dyDescent="0.2">
      <c r="A472" s="33"/>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row>
    <row r="473" spans="1:42" x14ac:dyDescent="0.2">
      <c r="A473" s="33" t="s">
        <v>99</v>
      </c>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row>
    <row r="474" spans="1:42" x14ac:dyDescent="0.2">
      <c r="A474" s="4">
        <v>1</v>
      </c>
      <c r="B474" s="240">
        <f t="shared" ref="B474:B483" si="254">SUM(C474:AP474)</f>
        <v>0</v>
      </c>
      <c r="C474" s="242">
        <f t="shared" ref="C474:AP474" si="255">LOOKUP(C462,$B$405:$AP$405,$B$406:$AP$406)*$B650/100</f>
        <v>0</v>
      </c>
      <c r="D474" s="242">
        <f t="shared" si="255"/>
        <v>0</v>
      </c>
      <c r="E474" s="242">
        <f t="shared" si="255"/>
        <v>0</v>
      </c>
      <c r="F474" s="242">
        <f t="shared" si="255"/>
        <v>0</v>
      </c>
      <c r="G474" s="242">
        <f t="shared" si="255"/>
        <v>0</v>
      </c>
      <c r="H474" s="242">
        <f t="shared" si="255"/>
        <v>0</v>
      </c>
      <c r="I474" s="242">
        <f t="shared" si="255"/>
        <v>0</v>
      </c>
      <c r="J474" s="242">
        <f t="shared" si="255"/>
        <v>0</v>
      </c>
      <c r="K474" s="242">
        <f t="shared" si="255"/>
        <v>0</v>
      </c>
      <c r="L474" s="242">
        <f t="shared" si="255"/>
        <v>0</v>
      </c>
      <c r="M474" s="242">
        <f t="shared" si="255"/>
        <v>0</v>
      </c>
      <c r="N474" s="242">
        <f t="shared" si="255"/>
        <v>0</v>
      </c>
      <c r="O474" s="242">
        <f t="shared" si="255"/>
        <v>0</v>
      </c>
      <c r="P474" s="242">
        <f t="shared" si="255"/>
        <v>0</v>
      </c>
      <c r="Q474" s="242">
        <f t="shared" si="255"/>
        <v>0</v>
      </c>
      <c r="R474" s="242">
        <f t="shared" si="255"/>
        <v>0</v>
      </c>
      <c r="S474" s="242">
        <f t="shared" si="255"/>
        <v>0</v>
      </c>
      <c r="T474" s="242">
        <f t="shared" si="255"/>
        <v>0</v>
      </c>
      <c r="U474" s="242">
        <f t="shared" si="255"/>
        <v>0</v>
      </c>
      <c r="V474" s="242">
        <f t="shared" si="255"/>
        <v>0</v>
      </c>
      <c r="W474" s="242">
        <f t="shared" si="255"/>
        <v>0</v>
      </c>
      <c r="X474" s="242">
        <f t="shared" si="255"/>
        <v>0</v>
      </c>
      <c r="Y474" s="242">
        <f t="shared" si="255"/>
        <v>0</v>
      </c>
      <c r="Z474" s="242">
        <f t="shared" si="255"/>
        <v>0</v>
      </c>
      <c r="AA474" s="242">
        <f t="shared" si="255"/>
        <v>0</v>
      </c>
      <c r="AB474" s="242">
        <f t="shared" si="255"/>
        <v>0</v>
      </c>
      <c r="AC474" s="242">
        <f t="shared" si="255"/>
        <v>0</v>
      </c>
      <c r="AD474" s="242">
        <f t="shared" si="255"/>
        <v>0</v>
      </c>
      <c r="AE474" s="242">
        <f t="shared" si="255"/>
        <v>0</v>
      </c>
      <c r="AF474" s="242">
        <f t="shared" si="255"/>
        <v>0</v>
      </c>
      <c r="AG474" s="242">
        <f t="shared" si="255"/>
        <v>0</v>
      </c>
      <c r="AH474" s="242">
        <f t="shared" si="255"/>
        <v>0</v>
      </c>
      <c r="AI474" s="242">
        <f t="shared" si="255"/>
        <v>0</v>
      </c>
      <c r="AJ474" s="242">
        <f t="shared" si="255"/>
        <v>0</v>
      </c>
      <c r="AK474" s="242">
        <f t="shared" si="255"/>
        <v>0</v>
      </c>
      <c r="AL474" s="242">
        <f t="shared" si="255"/>
        <v>0</v>
      </c>
      <c r="AM474" s="242">
        <f t="shared" si="255"/>
        <v>0</v>
      </c>
      <c r="AN474" s="242">
        <f t="shared" si="255"/>
        <v>0</v>
      </c>
      <c r="AO474" s="242">
        <f t="shared" si="255"/>
        <v>0</v>
      </c>
      <c r="AP474" s="242">
        <f t="shared" si="255"/>
        <v>0</v>
      </c>
    </row>
    <row r="475" spans="1:42" x14ac:dyDescent="0.2">
      <c r="A475" s="4">
        <f>A474+1</f>
        <v>2</v>
      </c>
      <c r="B475" s="240">
        <f t="shared" si="254"/>
        <v>0</v>
      </c>
      <c r="C475" s="242">
        <f t="shared" ref="C475:AP475" si="256">LOOKUP(C463,$B$405:$AP$405,$B$406:$AP$406)*$B651/100</f>
        <v>0</v>
      </c>
      <c r="D475" s="242">
        <f t="shared" si="256"/>
        <v>0</v>
      </c>
      <c r="E475" s="242">
        <f t="shared" si="256"/>
        <v>0</v>
      </c>
      <c r="F475" s="242">
        <f t="shared" si="256"/>
        <v>0</v>
      </c>
      <c r="G475" s="242">
        <f t="shared" si="256"/>
        <v>0</v>
      </c>
      <c r="H475" s="242">
        <f t="shared" si="256"/>
        <v>0</v>
      </c>
      <c r="I475" s="242">
        <f t="shared" si="256"/>
        <v>0</v>
      </c>
      <c r="J475" s="242">
        <f t="shared" si="256"/>
        <v>0</v>
      </c>
      <c r="K475" s="242">
        <f t="shared" si="256"/>
        <v>0</v>
      </c>
      <c r="L475" s="242">
        <f t="shared" si="256"/>
        <v>0</v>
      </c>
      <c r="M475" s="242">
        <f t="shared" si="256"/>
        <v>0</v>
      </c>
      <c r="N475" s="242">
        <f t="shared" si="256"/>
        <v>0</v>
      </c>
      <c r="O475" s="242">
        <f t="shared" si="256"/>
        <v>0</v>
      </c>
      <c r="P475" s="242">
        <f t="shared" si="256"/>
        <v>0</v>
      </c>
      <c r="Q475" s="242">
        <f t="shared" si="256"/>
        <v>0</v>
      </c>
      <c r="R475" s="242">
        <f t="shared" si="256"/>
        <v>0</v>
      </c>
      <c r="S475" s="242">
        <f t="shared" si="256"/>
        <v>0</v>
      </c>
      <c r="T475" s="242">
        <f t="shared" si="256"/>
        <v>0</v>
      </c>
      <c r="U475" s="242">
        <f t="shared" si="256"/>
        <v>0</v>
      </c>
      <c r="V475" s="242">
        <f t="shared" si="256"/>
        <v>0</v>
      </c>
      <c r="W475" s="242">
        <f t="shared" si="256"/>
        <v>0</v>
      </c>
      <c r="X475" s="242">
        <f t="shared" si="256"/>
        <v>0</v>
      </c>
      <c r="Y475" s="242">
        <f t="shared" si="256"/>
        <v>0</v>
      </c>
      <c r="Z475" s="242">
        <f t="shared" si="256"/>
        <v>0</v>
      </c>
      <c r="AA475" s="242">
        <f t="shared" si="256"/>
        <v>0</v>
      </c>
      <c r="AB475" s="242">
        <f t="shared" si="256"/>
        <v>0</v>
      </c>
      <c r="AC475" s="242">
        <f t="shared" si="256"/>
        <v>0</v>
      </c>
      <c r="AD475" s="242">
        <f t="shared" si="256"/>
        <v>0</v>
      </c>
      <c r="AE475" s="242">
        <f t="shared" si="256"/>
        <v>0</v>
      </c>
      <c r="AF475" s="242">
        <f t="shared" si="256"/>
        <v>0</v>
      </c>
      <c r="AG475" s="242">
        <f t="shared" si="256"/>
        <v>0</v>
      </c>
      <c r="AH475" s="242">
        <f t="shared" si="256"/>
        <v>0</v>
      </c>
      <c r="AI475" s="242">
        <f t="shared" si="256"/>
        <v>0</v>
      </c>
      <c r="AJ475" s="242">
        <f t="shared" si="256"/>
        <v>0</v>
      </c>
      <c r="AK475" s="242">
        <f t="shared" si="256"/>
        <v>0</v>
      </c>
      <c r="AL475" s="242">
        <f t="shared" si="256"/>
        <v>0</v>
      </c>
      <c r="AM475" s="242">
        <f t="shared" si="256"/>
        <v>0</v>
      </c>
      <c r="AN475" s="242">
        <f t="shared" si="256"/>
        <v>0</v>
      </c>
      <c r="AO475" s="242">
        <f t="shared" si="256"/>
        <v>0</v>
      </c>
      <c r="AP475" s="242">
        <f t="shared" si="256"/>
        <v>0</v>
      </c>
    </row>
    <row r="476" spans="1:42" x14ac:dyDescent="0.2">
      <c r="A476" s="4">
        <f t="shared" ref="A476:A481" si="257">A475+1</f>
        <v>3</v>
      </c>
      <c r="B476" s="240">
        <f t="shared" si="254"/>
        <v>0</v>
      </c>
      <c r="C476" s="242">
        <f t="shared" ref="C476:AP476" si="258">LOOKUP(C464,$B$405:$AP$405,$B$406:$AP$406)*$B652/100</f>
        <v>0</v>
      </c>
      <c r="D476" s="242">
        <f t="shared" si="258"/>
        <v>0</v>
      </c>
      <c r="E476" s="242">
        <f t="shared" si="258"/>
        <v>0</v>
      </c>
      <c r="F476" s="242">
        <f t="shared" si="258"/>
        <v>0</v>
      </c>
      <c r="G476" s="242">
        <f t="shared" si="258"/>
        <v>0</v>
      </c>
      <c r="H476" s="242">
        <f t="shared" si="258"/>
        <v>0</v>
      </c>
      <c r="I476" s="242">
        <f t="shared" si="258"/>
        <v>0</v>
      </c>
      <c r="J476" s="242">
        <f t="shared" si="258"/>
        <v>0</v>
      </c>
      <c r="K476" s="242">
        <f t="shared" si="258"/>
        <v>0</v>
      </c>
      <c r="L476" s="242">
        <f t="shared" si="258"/>
        <v>0</v>
      </c>
      <c r="M476" s="242">
        <f t="shared" si="258"/>
        <v>0</v>
      </c>
      <c r="N476" s="242">
        <f t="shared" si="258"/>
        <v>0</v>
      </c>
      <c r="O476" s="242">
        <f t="shared" si="258"/>
        <v>0</v>
      </c>
      <c r="P476" s="242">
        <f t="shared" si="258"/>
        <v>0</v>
      </c>
      <c r="Q476" s="242">
        <f t="shared" si="258"/>
        <v>0</v>
      </c>
      <c r="R476" s="242">
        <f t="shared" si="258"/>
        <v>0</v>
      </c>
      <c r="S476" s="242">
        <f t="shared" si="258"/>
        <v>0</v>
      </c>
      <c r="T476" s="242">
        <f t="shared" si="258"/>
        <v>0</v>
      </c>
      <c r="U476" s="242">
        <f t="shared" si="258"/>
        <v>0</v>
      </c>
      <c r="V476" s="242">
        <f t="shared" si="258"/>
        <v>0</v>
      </c>
      <c r="W476" s="242">
        <f t="shared" si="258"/>
        <v>0</v>
      </c>
      <c r="X476" s="242">
        <f t="shared" si="258"/>
        <v>0</v>
      </c>
      <c r="Y476" s="242">
        <f t="shared" si="258"/>
        <v>0</v>
      </c>
      <c r="Z476" s="242">
        <f t="shared" si="258"/>
        <v>0</v>
      </c>
      <c r="AA476" s="242">
        <f t="shared" si="258"/>
        <v>0</v>
      </c>
      <c r="AB476" s="242">
        <f t="shared" si="258"/>
        <v>0</v>
      </c>
      <c r="AC476" s="242">
        <f t="shared" si="258"/>
        <v>0</v>
      </c>
      <c r="AD476" s="242">
        <f t="shared" si="258"/>
        <v>0</v>
      </c>
      <c r="AE476" s="242">
        <f t="shared" si="258"/>
        <v>0</v>
      </c>
      <c r="AF476" s="242">
        <f t="shared" si="258"/>
        <v>0</v>
      </c>
      <c r="AG476" s="242">
        <f t="shared" si="258"/>
        <v>0</v>
      </c>
      <c r="AH476" s="242">
        <f t="shared" si="258"/>
        <v>0</v>
      </c>
      <c r="AI476" s="242">
        <f t="shared" si="258"/>
        <v>0</v>
      </c>
      <c r="AJ476" s="242">
        <f t="shared" si="258"/>
        <v>0</v>
      </c>
      <c r="AK476" s="242">
        <f t="shared" si="258"/>
        <v>0</v>
      </c>
      <c r="AL476" s="242">
        <f t="shared" si="258"/>
        <v>0</v>
      </c>
      <c r="AM476" s="242">
        <f t="shared" si="258"/>
        <v>0</v>
      </c>
      <c r="AN476" s="242">
        <f t="shared" si="258"/>
        <v>0</v>
      </c>
      <c r="AO476" s="242">
        <f t="shared" si="258"/>
        <v>0</v>
      </c>
      <c r="AP476" s="242">
        <f t="shared" si="258"/>
        <v>0</v>
      </c>
    </row>
    <row r="477" spans="1:42" x14ac:dyDescent="0.2">
      <c r="A477" s="4">
        <f t="shared" si="257"/>
        <v>4</v>
      </c>
      <c r="B477" s="240">
        <f t="shared" si="254"/>
        <v>0</v>
      </c>
      <c r="C477" s="242">
        <f t="shared" ref="C477:AP477" si="259">LOOKUP(C465,$B$405:$AP$405,$B$406:$AP$406)*$B653/100</f>
        <v>0</v>
      </c>
      <c r="D477" s="242">
        <f t="shared" si="259"/>
        <v>0</v>
      </c>
      <c r="E477" s="242">
        <f t="shared" si="259"/>
        <v>0</v>
      </c>
      <c r="F477" s="242">
        <f t="shared" si="259"/>
        <v>0</v>
      </c>
      <c r="G477" s="242">
        <f t="shared" si="259"/>
        <v>0</v>
      </c>
      <c r="H477" s="242">
        <f t="shared" si="259"/>
        <v>0</v>
      </c>
      <c r="I477" s="242">
        <f t="shared" si="259"/>
        <v>0</v>
      </c>
      <c r="J477" s="242">
        <f t="shared" si="259"/>
        <v>0</v>
      </c>
      <c r="K477" s="242">
        <f t="shared" si="259"/>
        <v>0</v>
      </c>
      <c r="L477" s="242">
        <f t="shared" si="259"/>
        <v>0</v>
      </c>
      <c r="M477" s="242">
        <f t="shared" si="259"/>
        <v>0</v>
      </c>
      <c r="N477" s="242">
        <f t="shared" si="259"/>
        <v>0</v>
      </c>
      <c r="O477" s="242">
        <f t="shared" si="259"/>
        <v>0</v>
      </c>
      <c r="P477" s="242">
        <f t="shared" si="259"/>
        <v>0</v>
      </c>
      <c r="Q477" s="242">
        <f t="shared" si="259"/>
        <v>0</v>
      </c>
      <c r="R477" s="242">
        <f t="shared" si="259"/>
        <v>0</v>
      </c>
      <c r="S477" s="242">
        <f t="shared" si="259"/>
        <v>0</v>
      </c>
      <c r="T477" s="242">
        <f t="shared" si="259"/>
        <v>0</v>
      </c>
      <c r="U477" s="242">
        <f t="shared" si="259"/>
        <v>0</v>
      </c>
      <c r="V477" s="242">
        <f t="shared" si="259"/>
        <v>0</v>
      </c>
      <c r="W477" s="242">
        <f t="shared" si="259"/>
        <v>0</v>
      </c>
      <c r="X477" s="242">
        <f t="shared" si="259"/>
        <v>0</v>
      </c>
      <c r="Y477" s="242">
        <f t="shared" si="259"/>
        <v>0</v>
      </c>
      <c r="Z477" s="242">
        <f t="shared" si="259"/>
        <v>0</v>
      </c>
      <c r="AA477" s="242">
        <f t="shared" si="259"/>
        <v>0</v>
      </c>
      <c r="AB477" s="242">
        <f t="shared" si="259"/>
        <v>0</v>
      </c>
      <c r="AC477" s="242">
        <f t="shared" si="259"/>
        <v>0</v>
      </c>
      <c r="AD477" s="242">
        <f t="shared" si="259"/>
        <v>0</v>
      </c>
      <c r="AE477" s="242">
        <f t="shared" si="259"/>
        <v>0</v>
      </c>
      <c r="AF477" s="242">
        <f t="shared" si="259"/>
        <v>0</v>
      </c>
      <c r="AG477" s="242">
        <f t="shared" si="259"/>
        <v>0</v>
      </c>
      <c r="AH477" s="242">
        <f t="shared" si="259"/>
        <v>0</v>
      </c>
      <c r="AI477" s="242">
        <f t="shared" si="259"/>
        <v>0</v>
      </c>
      <c r="AJ477" s="242">
        <f t="shared" si="259"/>
        <v>0</v>
      </c>
      <c r="AK477" s="242">
        <f t="shared" si="259"/>
        <v>0</v>
      </c>
      <c r="AL477" s="242">
        <f t="shared" si="259"/>
        <v>0</v>
      </c>
      <c r="AM477" s="242">
        <f t="shared" si="259"/>
        <v>0</v>
      </c>
      <c r="AN477" s="242">
        <f t="shared" si="259"/>
        <v>0</v>
      </c>
      <c r="AO477" s="242">
        <f t="shared" si="259"/>
        <v>0</v>
      </c>
      <c r="AP477" s="242">
        <f t="shared" si="259"/>
        <v>0</v>
      </c>
    </row>
    <row r="478" spans="1:42" x14ac:dyDescent="0.2">
      <c r="A478" s="4">
        <f t="shared" si="257"/>
        <v>5</v>
      </c>
      <c r="B478" s="240">
        <f t="shared" si="254"/>
        <v>0</v>
      </c>
      <c r="C478" s="242">
        <f t="shared" ref="C478:AP478" si="260">LOOKUP(C466,$B$405:$AP$405,$B$406:$AP$406)*$B654/100</f>
        <v>0</v>
      </c>
      <c r="D478" s="242">
        <f t="shared" si="260"/>
        <v>0</v>
      </c>
      <c r="E478" s="242">
        <f t="shared" si="260"/>
        <v>0</v>
      </c>
      <c r="F478" s="242">
        <f t="shared" si="260"/>
        <v>0</v>
      </c>
      <c r="G478" s="242">
        <f t="shared" si="260"/>
        <v>0</v>
      </c>
      <c r="H478" s="242">
        <f t="shared" si="260"/>
        <v>0</v>
      </c>
      <c r="I478" s="242">
        <f t="shared" si="260"/>
        <v>0</v>
      </c>
      <c r="J478" s="242">
        <f t="shared" si="260"/>
        <v>0</v>
      </c>
      <c r="K478" s="242">
        <f t="shared" si="260"/>
        <v>0</v>
      </c>
      <c r="L478" s="242">
        <f t="shared" si="260"/>
        <v>0</v>
      </c>
      <c r="M478" s="242">
        <f t="shared" si="260"/>
        <v>0</v>
      </c>
      <c r="N478" s="242">
        <f t="shared" si="260"/>
        <v>0</v>
      </c>
      <c r="O478" s="242">
        <f t="shared" si="260"/>
        <v>0</v>
      </c>
      <c r="P478" s="242">
        <f t="shared" si="260"/>
        <v>0</v>
      </c>
      <c r="Q478" s="242">
        <f t="shared" si="260"/>
        <v>0</v>
      </c>
      <c r="R478" s="242">
        <f t="shared" si="260"/>
        <v>0</v>
      </c>
      <c r="S478" s="242">
        <f t="shared" si="260"/>
        <v>0</v>
      </c>
      <c r="T478" s="242">
        <f t="shared" si="260"/>
        <v>0</v>
      </c>
      <c r="U478" s="242">
        <f t="shared" si="260"/>
        <v>0</v>
      </c>
      <c r="V478" s="242">
        <f t="shared" si="260"/>
        <v>0</v>
      </c>
      <c r="W478" s="242">
        <f t="shared" si="260"/>
        <v>0</v>
      </c>
      <c r="X478" s="242">
        <f t="shared" si="260"/>
        <v>0</v>
      </c>
      <c r="Y478" s="242">
        <f t="shared" si="260"/>
        <v>0</v>
      </c>
      <c r="Z478" s="242">
        <f t="shared" si="260"/>
        <v>0</v>
      </c>
      <c r="AA478" s="242">
        <f t="shared" si="260"/>
        <v>0</v>
      </c>
      <c r="AB478" s="242">
        <f t="shared" si="260"/>
        <v>0</v>
      </c>
      <c r="AC478" s="242">
        <f t="shared" si="260"/>
        <v>0</v>
      </c>
      <c r="AD478" s="242">
        <f t="shared" si="260"/>
        <v>0</v>
      </c>
      <c r="AE478" s="242">
        <f t="shared" si="260"/>
        <v>0</v>
      </c>
      <c r="AF478" s="242">
        <f t="shared" si="260"/>
        <v>0</v>
      </c>
      <c r="AG478" s="242">
        <f t="shared" si="260"/>
        <v>0</v>
      </c>
      <c r="AH478" s="242">
        <f t="shared" si="260"/>
        <v>0</v>
      </c>
      <c r="AI478" s="242">
        <f t="shared" si="260"/>
        <v>0</v>
      </c>
      <c r="AJ478" s="242">
        <f t="shared" si="260"/>
        <v>0</v>
      </c>
      <c r="AK478" s="242">
        <f t="shared" si="260"/>
        <v>0</v>
      </c>
      <c r="AL478" s="242">
        <f t="shared" si="260"/>
        <v>0</v>
      </c>
      <c r="AM478" s="242">
        <f t="shared" si="260"/>
        <v>0</v>
      </c>
      <c r="AN478" s="242">
        <f t="shared" si="260"/>
        <v>0</v>
      </c>
      <c r="AO478" s="242">
        <f t="shared" si="260"/>
        <v>0</v>
      </c>
      <c r="AP478" s="242">
        <f t="shared" si="260"/>
        <v>0</v>
      </c>
    </row>
    <row r="479" spans="1:42" x14ac:dyDescent="0.2">
      <c r="A479" s="4">
        <f t="shared" si="257"/>
        <v>6</v>
      </c>
      <c r="B479" s="240">
        <f t="shared" si="254"/>
        <v>0</v>
      </c>
      <c r="C479" s="242">
        <f t="shared" ref="C479:AP479" si="261">LOOKUP(C467,$B$405:$AP$405,$B$406:$AP$406)*$B655/100</f>
        <v>0</v>
      </c>
      <c r="D479" s="242">
        <f t="shared" si="261"/>
        <v>0</v>
      </c>
      <c r="E479" s="242">
        <f t="shared" si="261"/>
        <v>0</v>
      </c>
      <c r="F479" s="242">
        <f t="shared" si="261"/>
        <v>0</v>
      </c>
      <c r="G479" s="242">
        <f t="shared" si="261"/>
        <v>0</v>
      </c>
      <c r="H479" s="242">
        <f t="shared" si="261"/>
        <v>0</v>
      </c>
      <c r="I479" s="242">
        <f t="shared" si="261"/>
        <v>0</v>
      </c>
      <c r="J479" s="242">
        <f t="shared" si="261"/>
        <v>0</v>
      </c>
      <c r="K479" s="242">
        <f t="shared" si="261"/>
        <v>0</v>
      </c>
      <c r="L479" s="242">
        <f t="shared" si="261"/>
        <v>0</v>
      </c>
      <c r="M479" s="242">
        <f t="shared" si="261"/>
        <v>0</v>
      </c>
      <c r="N479" s="242">
        <f t="shared" si="261"/>
        <v>0</v>
      </c>
      <c r="O479" s="242">
        <f t="shared" si="261"/>
        <v>0</v>
      </c>
      <c r="P479" s="242">
        <f t="shared" si="261"/>
        <v>0</v>
      </c>
      <c r="Q479" s="242">
        <f t="shared" si="261"/>
        <v>0</v>
      </c>
      <c r="R479" s="242">
        <f t="shared" si="261"/>
        <v>0</v>
      </c>
      <c r="S479" s="242">
        <f t="shared" si="261"/>
        <v>0</v>
      </c>
      <c r="T479" s="242">
        <f t="shared" si="261"/>
        <v>0</v>
      </c>
      <c r="U479" s="242">
        <f t="shared" si="261"/>
        <v>0</v>
      </c>
      <c r="V479" s="242">
        <f t="shared" si="261"/>
        <v>0</v>
      </c>
      <c r="W479" s="242">
        <f t="shared" si="261"/>
        <v>0</v>
      </c>
      <c r="X479" s="242">
        <f t="shared" si="261"/>
        <v>0</v>
      </c>
      <c r="Y479" s="242">
        <f t="shared" si="261"/>
        <v>0</v>
      </c>
      <c r="Z479" s="242">
        <f t="shared" si="261"/>
        <v>0</v>
      </c>
      <c r="AA479" s="242">
        <f t="shared" si="261"/>
        <v>0</v>
      </c>
      <c r="AB479" s="242">
        <f t="shared" si="261"/>
        <v>0</v>
      </c>
      <c r="AC479" s="242">
        <f t="shared" si="261"/>
        <v>0</v>
      </c>
      <c r="AD479" s="242">
        <f t="shared" si="261"/>
        <v>0</v>
      </c>
      <c r="AE479" s="242">
        <f t="shared" si="261"/>
        <v>0</v>
      </c>
      <c r="AF479" s="242">
        <f t="shared" si="261"/>
        <v>0</v>
      </c>
      <c r="AG479" s="242">
        <f t="shared" si="261"/>
        <v>0</v>
      </c>
      <c r="AH479" s="242">
        <f t="shared" si="261"/>
        <v>0</v>
      </c>
      <c r="AI479" s="242">
        <f t="shared" si="261"/>
        <v>0</v>
      </c>
      <c r="AJ479" s="242">
        <f t="shared" si="261"/>
        <v>0</v>
      </c>
      <c r="AK479" s="242">
        <f t="shared" si="261"/>
        <v>0</v>
      </c>
      <c r="AL479" s="242">
        <f t="shared" si="261"/>
        <v>0</v>
      </c>
      <c r="AM479" s="242">
        <f t="shared" si="261"/>
        <v>0</v>
      </c>
      <c r="AN479" s="242">
        <f t="shared" si="261"/>
        <v>0</v>
      </c>
      <c r="AO479" s="242">
        <f t="shared" si="261"/>
        <v>0</v>
      </c>
      <c r="AP479" s="242">
        <f t="shared" si="261"/>
        <v>0</v>
      </c>
    </row>
    <row r="480" spans="1:42" x14ac:dyDescent="0.2">
      <c r="A480" s="4">
        <f t="shared" si="257"/>
        <v>7</v>
      </c>
      <c r="B480" s="240">
        <f t="shared" si="254"/>
        <v>0</v>
      </c>
      <c r="C480" s="242">
        <f t="shared" ref="C480:AP480" si="262">LOOKUP(C468,$B$405:$AP$405,$B$406:$AP$406)*$B656/100</f>
        <v>0</v>
      </c>
      <c r="D480" s="242">
        <f t="shared" si="262"/>
        <v>0</v>
      </c>
      <c r="E480" s="242">
        <f t="shared" si="262"/>
        <v>0</v>
      </c>
      <c r="F480" s="242">
        <f t="shared" si="262"/>
        <v>0</v>
      </c>
      <c r="G480" s="242">
        <f t="shared" si="262"/>
        <v>0</v>
      </c>
      <c r="H480" s="242">
        <f t="shared" si="262"/>
        <v>0</v>
      </c>
      <c r="I480" s="242">
        <f t="shared" si="262"/>
        <v>0</v>
      </c>
      <c r="J480" s="242">
        <f t="shared" si="262"/>
        <v>0</v>
      </c>
      <c r="K480" s="242">
        <f t="shared" si="262"/>
        <v>0</v>
      </c>
      <c r="L480" s="242">
        <f t="shared" si="262"/>
        <v>0</v>
      </c>
      <c r="M480" s="242">
        <f t="shared" si="262"/>
        <v>0</v>
      </c>
      <c r="N480" s="242">
        <f t="shared" si="262"/>
        <v>0</v>
      </c>
      <c r="O480" s="242">
        <f t="shared" si="262"/>
        <v>0</v>
      </c>
      <c r="P480" s="242">
        <f t="shared" si="262"/>
        <v>0</v>
      </c>
      <c r="Q480" s="242">
        <f t="shared" si="262"/>
        <v>0</v>
      </c>
      <c r="R480" s="242">
        <f t="shared" si="262"/>
        <v>0</v>
      </c>
      <c r="S480" s="242">
        <f t="shared" si="262"/>
        <v>0</v>
      </c>
      <c r="T480" s="242">
        <f t="shared" si="262"/>
        <v>0</v>
      </c>
      <c r="U480" s="242">
        <f t="shared" si="262"/>
        <v>0</v>
      </c>
      <c r="V480" s="242">
        <f t="shared" si="262"/>
        <v>0</v>
      </c>
      <c r="W480" s="242">
        <f t="shared" si="262"/>
        <v>0</v>
      </c>
      <c r="X480" s="242">
        <f t="shared" si="262"/>
        <v>0</v>
      </c>
      <c r="Y480" s="242">
        <f t="shared" si="262"/>
        <v>0</v>
      </c>
      <c r="Z480" s="242">
        <f t="shared" si="262"/>
        <v>0</v>
      </c>
      <c r="AA480" s="242">
        <f t="shared" si="262"/>
        <v>0</v>
      </c>
      <c r="AB480" s="242">
        <f t="shared" si="262"/>
        <v>0</v>
      </c>
      <c r="AC480" s="242">
        <f t="shared" si="262"/>
        <v>0</v>
      </c>
      <c r="AD480" s="242">
        <f t="shared" si="262"/>
        <v>0</v>
      </c>
      <c r="AE480" s="242">
        <f t="shared" si="262"/>
        <v>0</v>
      </c>
      <c r="AF480" s="242">
        <f t="shared" si="262"/>
        <v>0</v>
      </c>
      <c r="AG480" s="242">
        <f t="shared" si="262"/>
        <v>0</v>
      </c>
      <c r="AH480" s="242">
        <f t="shared" si="262"/>
        <v>0</v>
      </c>
      <c r="AI480" s="242">
        <f t="shared" si="262"/>
        <v>0</v>
      </c>
      <c r="AJ480" s="242">
        <f t="shared" si="262"/>
        <v>0</v>
      </c>
      <c r="AK480" s="242">
        <f t="shared" si="262"/>
        <v>0</v>
      </c>
      <c r="AL480" s="242">
        <f t="shared" si="262"/>
        <v>0</v>
      </c>
      <c r="AM480" s="242">
        <f t="shared" si="262"/>
        <v>0</v>
      </c>
      <c r="AN480" s="242">
        <f t="shared" si="262"/>
        <v>0</v>
      </c>
      <c r="AO480" s="242">
        <f t="shared" si="262"/>
        <v>0</v>
      </c>
      <c r="AP480" s="242">
        <f t="shared" si="262"/>
        <v>0</v>
      </c>
    </row>
    <row r="481" spans="1:42" x14ac:dyDescent="0.2">
      <c r="A481" s="4">
        <f t="shared" si="257"/>
        <v>8</v>
      </c>
      <c r="B481" s="240">
        <f t="shared" si="254"/>
        <v>0</v>
      </c>
      <c r="C481" s="242">
        <f t="shared" ref="C481:AP481" si="263">LOOKUP(C469,$B$405:$AP$405,$B$406:$AP$406)*$B657/100</f>
        <v>0</v>
      </c>
      <c r="D481" s="242">
        <f t="shared" si="263"/>
        <v>0</v>
      </c>
      <c r="E481" s="242">
        <f t="shared" si="263"/>
        <v>0</v>
      </c>
      <c r="F481" s="242">
        <f t="shared" si="263"/>
        <v>0</v>
      </c>
      <c r="G481" s="242">
        <f t="shared" si="263"/>
        <v>0</v>
      </c>
      <c r="H481" s="242">
        <f t="shared" si="263"/>
        <v>0</v>
      </c>
      <c r="I481" s="242">
        <f t="shared" si="263"/>
        <v>0</v>
      </c>
      <c r="J481" s="242">
        <f t="shared" si="263"/>
        <v>0</v>
      </c>
      <c r="K481" s="242">
        <f t="shared" si="263"/>
        <v>0</v>
      </c>
      <c r="L481" s="242">
        <f t="shared" si="263"/>
        <v>0</v>
      </c>
      <c r="M481" s="242">
        <f t="shared" si="263"/>
        <v>0</v>
      </c>
      <c r="N481" s="242">
        <f t="shared" si="263"/>
        <v>0</v>
      </c>
      <c r="O481" s="242">
        <f t="shared" si="263"/>
        <v>0</v>
      </c>
      <c r="P481" s="242">
        <f t="shared" si="263"/>
        <v>0</v>
      </c>
      <c r="Q481" s="242">
        <f t="shared" si="263"/>
        <v>0</v>
      </c>
      <c r="R481" s="242">
        <f t="shared" si="263"/>
        <v>0</v>
      </c>
      <c r="S481" s="242">
        <f t="shared" si="263"/>
        <v>0</v>
      </c>
      <c r="T481" s="242">
        <f t="shared" si="263"/>
        <v>0</v>
      </c>
      <c r="U481" s="242">
        <f t="shared" si="263"/>
        <v>0</v>
      </c>
      <c r="V481" s="242">
        <f t="shared" si="263"/>
        <v>0</v>
      </c>
      <c r="W481" s="242">
        <f t="shared" si="263"/>
        <v>0</v>
      </c>
      <c r="X481" s="242">
        <f t="shared" si="263"/>
        <v>0</v>
      </c>
      <c r="Y481" s="242">
        <f t="shared" si="263"/>
        <v>0</v>
      </c>
      <c r="Z481" s="242">
        <f t="shared" si="263"/>
        <v>0</v>
      </c>
      <c r="AA481" s="242">
        <f t="shared" si="263"/>
        <v>0</v>
      </c>
      <c r="AB481" s="242">
        <f t="shared" si="263"/>
        <v>0</v>
      </c>
      <c r="AC481" s="242">
        <f t="shared" si="263"/>
        <v>0</v>
      </c>
      <c r="AD481" s="242">
        <f t="shared" si="263"/>
        <v>0</v>
      </c>
      <c r="AE481" s="242">
        <f t="shared" si="263"/>
        <v>0</v>
      </c>
      <c r="AF481" s="242">
        <f t="shared" si="263"/>
        <v>0</v>
      </c>
      <c r="AG481" s="242">
        <f t="shared" si="263"/>
        <v>0</v>
      </c>
      <c r="AH481" s="242">
        <f t="shared" si="263"/>
        <v>0</v>
      </c>
      <c r="AI481" s="242">
        <f t="shared" si="263"/>
        <v>0</v>
      </c>
      <c r="AJ481" s="242">
        <f t="shared" si="263"/>
        <v>0</v>
      </c>
      <c r="AK481" s="242">
        <f t="shared" si="263"/>
        <v>0</v>
      </c>
      <c r="AL481" s="242">
        <f t="shared" si="263"/>
        <v>0</v>
      </c>
      <c r="AM481" s="242">
        <f t="shared" si="263"/>
        <v>0</v>
      </c>
      <c r="AN481" s="242">
        <f t="shared" si="263"/>
        <v>0</v>
      </c>
      <c r="AO481" s="242">
        <f t="shared" si="263"/>
        <v>0</v>
      </c>
      <c r="AP481" s="242">
        <f t="shared" si="263"/>
        <v>0</v>
      </c>
    </row>
    <row r="482" spans="1:42" x14ac:dyDescent="0.2">
      <c r="A482" s="4">
        <f>A481+1</f>
        <v>9</v>
      </c>
      <c r="B482" s="240">
        <f t="shared" si="254"/>
        <v>0</v>
      </c>
      <c r="C482" s="242">
        <f t="shared" ref="C482:AP482" si="264">LOOKUP(C470,$B$405:$AP$405,$B$406:$AP$406)*$B658/100</f>
        <v>0</v>
      </c>
      <c r="D482" s="242">
        <f t="shared" si="264"/>
        <v>0</v>
      </c>
      <c r="E482" s="242">
        <f t="shared" si="264"/>
        <v>0</v>
      </c>
      <c r="F482" s="242">
        <f t="shared" si="264"/>
        <v>0</v>
      </c>
      <c r="G482" s="242">
        <f t="shared" si="264"/>
        <v>0</v>
      </c>
      <c r="H482" s="242">
        <f t="shared" si="264"/>
        <v>0</v>
      </c>
      <c r="I482" s="242">
        <f t="shared" si="264"/>
        <v>0</v>
      </c>
      <c r="J482" s="242">
        <f t="shared" si="264"/>
        <v>0</v>
      </c>
      <c r="K482" s="242">
        <f t="shared" si="264"/>
        <v>0</v>
      </c>
      <c r="L482" s="242">
        <f t="shared" si="264"/>
        <v>0</v>
      </c>
      <c r="M482" s="242">
        <f t="shared" si="264"/>
        <v>0</v>
      </c>
      <c r="N482" s="242">
        <f t="shared" si="264"/>
        <v>0</v>
      </c>
      <c r="O482" s="242">
        <f t="shared" si="264"/>
        <v>0</v>
      </c>
      <c r="P482" s="242">
        <f t="shared" si="264"/>
        <v>0</v>
      </c>
      <c r="Q482" s="242">
        <f t="shared" si="264"/>
        <v>0</v>
      </c>
      <c r="R482" s="242">
        <f t="shared" si="264"/>
        <v>0</v>
      </c>
      <c r="S482" s="242">
        <f t="shared" si="264"/>
        <v>0</v>
      </c>
      <c r="T482" s="242">
        <f t="shared" si="264"/>
        <v>0</v>
      </c>
      <c r="U482" s="242">
        <f t="shared" si="264"/>
        <v>0</v>
      </c>
      <c r="V482" s="242">
        <f t="shared" si="264"/>
        <v>0</v>
      </c>
      <c r="W482" s="242">
        <f t="shared" si="264"/>
        <v>0</v>
      </c>
      <c r="X482" s="242">
        <f t="shared" si="264"/>
        <v>0</v>
      </c>
      <c r="Y482" s="242">
        <f t="shared" si="264"/>
        <v>0</v>
      </c>
      <c r="Z482" s="242">
        <f t="shared" si="264"/>
        <v>0</v>
      </c>
      <c r="AA482" s="242">
        <f t="shared" si="264"/>
        <v>0</v>
      </c>
      <c r="AB482" s="242">
        <f t="shared" si="264"/>
        <v>0</v>
      </c>
      <c r="AC482" s="242">
        <f t="shared" si="264"/>
        <v>0</v>
      </c>
      <c r="AD482" s="242">
        <f t="shared" si="264"/>
        <v>0</v>
      </c>
      <c r="AE482" s="242">
        <f t="shared" si="264"/>
        <v>0</v>
      </c>
      <c r="AF482" s="242">
        <f t="shared" si="264"/>
        <v>0</v>
      </c>
      <c r="AG482" s="242">
        <f t="shared" si="264"/>
        <v>0</v>
      </c>
      <c r="AH482" s="242">
        <f t="shared" si="264"/>
        <v>0</v>
      </c>
      <c r="AI482" s="242">
        <f t="shared" si="264"/>
        <v>0</v>
      </c>
      <c r="AJ482" s="242">
        <f t="shared" si="264"/>
        <v>0</v>
      </c>
      <c r="AK482" s="242">
        <f t="shared" si="264"/>
        <v>0</v>
      </c>
      <c r="AL482" s="242">
        <f t="shared" si="264"/>
        <v>0</v>
      </c>
      <c r="AM482" s="242">
        <f t="shared" si="264"/>
        <v>0</v>
      </c>
      <c r="AN482" s="242">
        <f t="shared" si="264"/>
        <v>0</v>
      </c>
      <c r="AO482" s="242">
        <f t="shared" si="264"/>
        <v>0</v>
      </c>
      <c r="AP482" s="242">
        <f t="shared" si="264"/>
        <v>0</v>
      </c>
    </row>
    <row r="483" spans="1:42" x14ac:dyDescent="0.2">
      <c r="A483" s="4">
        <f t="shared" ref="A483" si="265">A482+1</f>
        <v>10</v>
      </c>
      <c r="B483" s="240">
        <f t="shared" si="254"/>
        <v>0</v>
      </c>
      <c r="C483" s="242">
        <f t="shared" ref="C483:AP483" si="266">LOOKUP(C471,$B$405:$AP$405,$B$406:$AP$406)*$B659/100</f>
        <v>0</v>
      </c>
      <c r="D483" s="242">
        <f t="shared" si="266"/>
        <v>0</v>
      </c>
      <c r="E483" s="242">
        <f t="shared" si="266"/>
        <v>0</v>
      </c>
      <c r="F483" s="242">
        <f t="shared" si="266"/>
        <v>0</v>
      </c>
      <c r="G483" s="242">
        <f t="shared" si="266"/>
        <v>0</v>
      </c>
      <c r="H483" s="242">
        <f t="shared" si="266"/>
        <v>0</v>
      </c>
      <c r="I483" s="242">
        <f t="shared" si="266"/>
        <v>0</v>
      </c>
      <c r="J483" s="242">
        <f t="shared" si="266"/>
        <v>0</v>
      </c>
      <c r="K483" s="242">
        <f t="shared" si="266"/>
        <v>0</v>
      </c>
      <c r="L483" s="242">
        <f t="shared" si="266"/>
        <v>0</v>
      </c>
      <c r="M483" s="242">
        <f t="shared" si="266"/>
        <v>0</v>
      </c>
      <c r="N483" s="242">
        <f t="shared" si="266"/>
        <v>0</v>
      </c>
      <c r="O483" s="242">
        <f t="shared" si="266"/>
        <v>0</v>
      </c>
      <c r="P483" s="242">
        <f t="shared" si="266"/>
        <v>0</v>
      </c>
      <c r="Q483" s="242">
        <f t="shared" si="266"/>
        <v>0</v>
      </c>
      <c r="R483" s="242">
        <f t="shared" si="266"/>
        <v>0</v>
      </c>
      <c r="S483" s="242">
        <f t="shared" si="266"/>
        <v>0</v>
      </c>
      <c r="T483" s="242">
        <f t="shared" si="266"/>
        <v>0</v>
      </c>
      <c r="U483" s="242">
        <f t="shared" si="266"/>
        <v>0</v>
      </c>
      <c r="V483" s="242">
        <f t="shared" si="266"/>
        <v>0</v>
      </c>
      <c r="W483" s="242">
        <f t="shared" si="266"/>
        <v>0</v>
      </c>
      <c r="X483" s="242">
        <f t="shared" si="266"/>
        <v>0</v>
      </c>
      <c r="Y483" s="242">
        <f t="shared" si="266"/>
        <v>0</v>
      </c>
      <c r="Z483" s="242">
        <f t="shared" si="266"/>
        <v>0</v>
      </c>
      <c r="AA483" s="242">
        <f t="shared" si="266"/>
        <v>0</v>
      </c>
      <c r="AB483" s="242">
        <f t="shared" si="266"/>
        <v>0</v>
      </c>
      <c r="AC483" s="242">
        <f t="shared" si="266"/>
        <v>0</v>
      </c>
      <c r="AD483" s="242">
        <f t="shared" si="266"/>
        <v>0</v>
      </c>
      <c r="AE483" s="242">
        <f t="shared" si="266"/>
        <v>0</v>
      </c>
      <c r="AF483" s="242">
        <f t="shared" si="266"/>
        <v>0</v>
      </c>
      <c r="AG483" s="242">
        <f t="shared" si="266"/>
        <v>0</v>
      </c>
      <c r="AH483" s="242">
        <f t="shared" si="266"/>
        <v>0</v>
      </c>
      <c r="AI483" s="242">
        <f t="shared" si="266"/>
        <v>0</v>
      </c>
      <c r="AJ483" s="242">
        <f t="shared" si="266"/>
        <v>0</v>
      </c>
      <c r="AK483" s="242">
        <f t="shared" si="266"/>
        <v>0</v>
      </c>
      <c r="AL483" s="242">
        <f t="shared" si="266"/>
        <v>0</v>
      </c>
      <c r="AM483" s="242">
        <f t="shared" si="266"/>
        <v>0</v>
      </c>
      <c r="AN483" s="242">
        <f t="shared" si="266"/>
        <v>0</v>
      </c>
      <c r="AO483" s="242">
        <f t="shared" si="266"/>
        <v>0</v>
      </c>
      <c r="AP483" s="242">
        <f t="shared" si="266"/>
        <v>0</v>
      </c>
    </row>
    <row r="484" spans="1:42" s="17" customFormat="1" x14ac:dyDescent="0.2">
      <c r="A484" s="40" t="s">
        <v>14</v>
      </c>
      <c r="B484" s="20"/>
      <c r="C484" s="221">
        <f>SUM(C474:C483)</f>
        <v>0</v>
      </c>
      <c r="D484" s="221">
        <f t="shared" ref="D484:AP484" si="267">SUM(D474:D483)</f>
        <v>0</v>
      </c>
      <c r="E484" s="221">
        <f t="shared" si="267"/>
        <v>0</v>
      </c>
      <c r="F484" s="221">
        <f t="shared" si="267"/>
        <v>0</v>
      </c>
      <c r="G484" s="221">
        <f t="shared" si="267"/>
        <v>0</v>
      </c>
      <c r="H484" s="221">
        <f t="shared" si="267"/>
        <v>0</v>
      </c>
      <c r="I484" s="221">
        <f t="shared" si="267"/>
        <v>0</v>
      </c>
      <c r="J484" s="221">
        <f t="shared" si="267"/>
        <v>0</v>
      </c>
      <c r="K484" s="221">
        <f t="shared" si="267"/>
        <v>0</v>
      </c>
      <c r="L484" s="221">
        <f t="shared" si="267"/>
        <v>0</v>
      </c>
      <c r="M484" s="221">
        <f t="shared" si="267"/>
        <v>0</v>
      </c>
      <c r="N484" s="221">
        <f t="shared" si="267"/>
        <v>0</v>
      </c>
      <c r="O484" s="221">
        <f t="shared" si="267"/>
        <v>0</v>
      </c>
      <c r="P484" s="221">
        <f t="shared" si="267"/>
        <v>0</v>
      </c>
      <c r="Q484" s="221">
        <f t="shared" si="267"/>
        <v>0</v>
      </c>
      <c r="R484" s="221">
        <f t="shared" si="267"/>
        <v>0</v>
      </c>
      <c r="S484" s="221">
        <f t="shared" si="267"/>
        <v>0</v>
      </c>
      <c r="T484" s="221">
        <f t="shared" si="267"/>
        <v>0</v>
      </c>
      <c r="U484" s="221">
        <f t="shared" si="267"/>
        <v>0</v>
      </c>
      <c r="V484" s="221">
        <f t="shared" si="267"/>
        <v>0</v>
      </c>
      <c r="W484" s="221">
        <f t="shared" si="267"/>
        <v>0</v>
      </c>
      <c r="X484" s="221">
        <f t="shared" si="267"/>
        <v>0</v>
      </c>
      <c r="Y484" s="221">
        <f t="shared" si="267"/>
        <v>0</v>
      </c>
      <c r="Z484" s="221">
        <f t="shared" si="267"/>
        <v>0</v>
      </c>
      <c r="AA484" s="221">
        <f t="shared" si="267"/>
        <v>0</v>
      </c>
      <c r="AB484" s="221">
        <f t="shared" si="267"/>
        <v>0</v>
      </c>
      <c r="AC484" s="221">
        <f t="shared" si="267"/>
        <v>0</v>
      </c>
      <c r="AD484" s="221">
        <f t="shared" si="267"/>
        <v>0</v>
      </c>
      <c r="AE484" s="221">
        <f t="shared" si="267"/>
        <v>0</v>
      </c>
      <c r="AF484" s="221">
        <f t="shared" si="267"/>
        <v>0</v>
      </c>
      <c r="AG484" s="221">
        <f t="shared" si="267"/>
        <v>0</v>
      </c>
      <c r="AH484" s="221">
        <f t="shared" si="267"/>
        <v>0</v>
      </c>
      <c r="AI484" s="221">
        <f t="shared" si="267"/>
        <v>0</v>
      </c>
      <c r="AJ484" s="221">
        <f t="shared" si="267"/>
        <v>0</v>
      </c>
      <c r="AK484" s="221">
        <f t="shared" si="267"/>
        <v>0</v>
      </c>
      <c r="AL484" s="221">
        <f t="shared" si="267"/>
        <v>0</v>
      </c>
      <c r="AM484" s="221">
        <f t="shared" si="267"/>
        <v>0</v>
      </c>
      <c r="AN484" s="221">
        <f t="shared" si="267"/>
        <v>0</v>
      </c>
      <c r="AO484" s="221">
        <f t="shared" si="267"/>
        <v>0</v>
      </c>
      <c r="AP484" s="221">
        <f t="shared" si="267"/>
        <v>0</v>
      </c>
    </row>
    <row r="485" spans="1:42" s="17" customFormat="1" x14ac:dyDescent="0.2">
      <c r="A485" s="40"/>
      <c r="B485" s="20"/>
      <c r="C485" s="221"/>
      <c r="D485" s="221"/>
      <c r="E485" s="221"/>
      <c r="F485" s="221"/>
      <c r="G485" s="221"/>
      <c r="H485" s="221"/>
      <c r="I485" s="221"/>
      <c r="J485" s="221"/>
      <c r="K485" s="221"/>
      <c r="L485" s="221"/>
      <c r="M485" s="221"/>
      <c r="N485" s="221"/>
      <c r="O485" s="221"/>
      <c r="P485" s="221"/>
      <c r="Q485" s="221"/>
      <c r="R485" s="221"/>
      <c r="S485" s="221"/>
      <c r="T485" s="221"/>
      <c r="U485" s="221"/>
      <c r="V485" s="221"/>
      <c r="W485" s="221"/>
      <c r="X485" s="221"/>
      <c r="Y485" s="221"/>
      <c r="Z485" s="221"/>
      <c r="AA485" s="221"/>
      <c r="AB485" s="221"/>
      <c r="AC485" s="221"/>
      <c r="AD485" s="221"/>
      <c r="AE485" s="221"/>
      <c r="AF485" s="221"/>
      <c r="AG485" s="221"/>
      <c r="AH485" s="221"/>
      <c r="AI485" s="221"/>
      <c r="AJ485" s="221"/>
      <c r="AK485" s="221"/>
      <c r="AL485" s="221"/>
      <c r="AM485" s="221"/>
      <c r="AN485" s="221"/>
      <c r="AO485" s="221"/>
      <c r="AP485" s="221"/>
    </row>
    <row r="486" spans="1:42" s="17" customFormat="1" x14ac:dyDescent="0.2">
      <c r="A486" s="298" t="s">
        <v>260</v>
      </c>
      <c r="B486" s="299"/>
      <c r="C486" s="299"/>
      <c r="D486" s="299"/>
      <c r="E486" s="299"/>
      <c r="F486" s="299"/>
      <c r="G486" s="299"/>
      <c r="H486" s="299"/>
      <c r="I486" s="299"/>
      <c r="J486" s="299"/>
      <c r="K486" s="299"/>
      <c r="L486" s="299"/>
      <c r="M486" s="299"/>
      <c r="N486" s="299"/>
      <c r="O486" s="299"/>
      <c r="P486" s="299"/>
      <c r="Q486" s="299"/>
      <c r="R486" s="299"/>
      <c r="S486" s="299"/>
      <c r="T486" s="299"/>
      <c r="U486" s="299"/>
      <c r="V486" s="299"/>
      <c r="W486" s="299"/>
      <c r="X486" s="299"/>
      <c r="Y486" s="299"/>
      <c r="Z486" s="299"/>
      <c r="AA486" s="299"/>
      <c r="AB486" s="299"/>
      <c r="AC486" s="299"/>
      <c r="AD486" s="299"/>
      <c r="AE486" s="299"/>
      <c r="AF486" s="299"/>
      <c r="AG486" s="299"/>
      <c r="AH486" s="299"/>
      <c r="AI486" s="299"/>
      <c r="AJ486" s="299"/>
      <c r="AK486" s="299"/>
      <c r="AL486" s="299"/>
      <c r="AM486" s="299"/>
      <c r="AN486" s="299"/>
      <c r="AO486" s="299"/>
      <c r="AP486" s="299"/>
    </row>
    <row r="487" spans="1:42" s="17" customFormat="1" x14ac:dyDescent="0.2">
      <c r="A487" s="300" t="s">
        <v>79</v>
      </c>
      <c r="B487" s="267"/>
      <c r="C487" s="301"/>
      <c r="D487" s="301"/>
      <c r="E487" s="301"/>
      <c r="F487" s="301"/>
      <c r="G487" s="301"/>
      <c r="H487" s="301"/>
      <c r="I487" s="301"/>
      <c r="J487" s="301"/>
      <c r="K487" s="301"/>
      <c r="L487" s="301"/>
      <c r="M487" s="301"/>
      <c r="N487" s="301"/>
      <c r="O487" s="301"/>
      <c r="P487" s="301"/>
      <c r="Q487" s="301"/>
      <c r="R487" s="301"/>
      <c r="S487" s="301"/>
      <c r="T487" s="301"/>
      <c r="U487" s="301"/>
      <c r="V487" s="301"/>
      <c r="W487" s="301"/>
      <c r="X487" s="301"/>
      <c r="Y487" s="301"/>
      <c r="Z487" s="301"/>
      <c r="AA487" s="301"/>
      <c r="AB487" s="301"/>
      <c r="AC487" s="301"/>
      <c r="AD487" s="301"/>
      <c r="AE487" s="301"/>
      <c r="AF487" s="301"/>
      <c r="AG487" s="301"/>
      <c r="AH487" s="301"/>
      <c r="AI487" s="301"/>
      <c r="AJ487" s="301"/>
      <c r="AK487" s="301"/>
      <c r="AL487" s="301"/>
      <c r="AM487" s="301"/>
      <c r="AN487" s="301"/>
      <c r="AO487" s="301"/>
      <c r="AP487" s="301"/>
    </row>
    <row r="488" spans="1:42" s="17" customFormat="1" x14ac:dyDescent="0.2">
      <c r="A488" s="31" t="s">
        <v>5</v>
      </c>
      <c r="C488" s="168"/>
      <c r="D488" s="168"/>
      <c r="E488" s="168"/>
      <c r="F488" s="168"/>
      <c r="G488" s="168"/>
      <c r="H488" s="168"/>
      <c r="I488" s="168"/>
      <c r="J488" s="168"/>
      <c r="K488" s="168"/>
      <c r="L488" s="168"/>
      <c r="M488" s="168"/>
      <c r="N488" s="168"/>
      <c r="O488" s="168"/>
      <c r="P488" s="168"/>
      <c r="Q488" s="168"/>
      <c r="R488" s="168"/>
      <c r="S488" s="168"/>
      <c r="T488" s="168"/>
      <c r="U488" s="168"/>
      <c r="V488" s="168"/>
      <c r="W488" s="168"/>
      <c r="X488" s="168"/>
      <c r="Y488" s="168"/>
      <c r="Z488" s="168"/>
      <c r="AA488" s="168"/>
      <c r="AB488" s="168"/>
      <c r="AC488" s="168"/>
      <c r="AD488" s="168"/>
      <c r="AE488" s="168"/>
      <c r="AF488" s="168"/>
      <c r="AG488" s="168"/>
      <c r="AH488" s="168"/>
      <c r="AI488" s="168"/>
      <c r="AJ488" s="168"/>
      <c r="AK488" s="168"/>
      <c r="AL488" s="168"/>
      <c r="AM488" s="168"/>
      <c r="AN488" s="168"/>
      <c r="AO488" s="168"/>
      <c r="AP488" s="168"/>
    </row>
    <row r="489" spans="1:42" s="17" customFormat="1" x14ac:dyDescent="0.2">
      <c r="A489" s="33" t="s">
        <v>80</v>
      </c>
      <c r="C489" s="200">
        <f t="shared" ref="C489:AP489" si="268">IF(C$2&lt;=ptc_sta_term,ptc_sta_amount*(1+ptc_sta_escal/100)^B$2,0)</f>
        <v>0</v>
      </c>
      <c r="D489" s="200">
        <f t="shared" si="268"/>
        <v>0</v>
      </c>
      <c r="E489" s="200">
        <f t="shared" si="268"/>
        <v>0</v>
      </c>
      <c r="F489" s="200">
        <f t="shared" si="268"/>
        <v>0</v>
      </c>
      <c r="G489" s="200">
        <f t="shared" si="268"/>
        <v>0</v>
      </c>
      <c r="H489" s="200">
        <f t="shared" si="268"/>
        <v>0</v>
      </c>
      <c r="I489" s="200">
        <f t="shared" si="268"/>
        <v>0</v>
      </c>
      <c r="J489" s="200">
        <f t="shared" si="268"/>
        <v>0</v>
      </c>
      <c r="K489" s="200">
        <f t="shared" si="268"/>
        <v>0</v>
      </c>
      <c r="L489" s="200">
        <f t="shared" si="268"/>
        <v>0</v>
      </c>
      <c r="M489" s="200">
        <f t="shared" si="268"/>
        <v>0</v>
      </c>
      <c r="N489" s="200">
        <f t="shared" si="268"/>
        <v>0</v>
      </c>
      <c r="O489" s="200">
        <f t="shared" si="268"/>
        <v>0</v>
      </c>
      <c r="P489" s="200">
        <f t="shared" si="268"/>
        <v>0</v>
      </c>
      <c r="Q489" s="200">
        <f t="shared" si="268"/>
        <v>0</v>
      </c>
      <c r="R489" s="200">
        <f t="shared" si="268"/>
        <v>0</v>
      </c>
      <c r="S489" s="200">
        <f t="shared" si="268"/>
        <v>0</v>
      </c>
      <c r="T489" s="200">
        <f t="shared" si="268"/>
        <v>0</v>
      </c>
      <c r="U489" s="200">
        <f t="shared" si="268"/>
        <v>0</v>
      </c>
      <c r="V489" s="200">
        <f t="shared" si="268"/>
        <v>0</v>
      </c>
      <c r="W489" s="200">
        <f t="shared" si="268"/>
        <v>0</v>
      </c>
      <c r="X489" s="200">
        <f t="shared" si="268"/>
        <v>0</v>
      </c>
      <c r="Y489" s="200">
        <f t="shared" si="268"/>
        <v>0</v>
      </c>
      <c r="Z489" s="200">
        <f t="shared" si="268"/>
        <v>0</v>
      </c>
      <c r="AA489" s="200">
        <f t="shared" si="268"/>
        <v>0</v>
      </c>
      <c r="AB489" s="200">
        <f t="shared" si="268"/>
        <v>0</v>
      </c>
      <c r="AC489" s="200">
        <f t="shared" si="268"/>
        <v>0</v>
      </c>
      <c r="AD489" s="200">
        <f t="shared" si="268"/>
        <v>0</v>
      </c>
      <c r="AE489" s="200">
        <f t="shared" si="268"/>
        <v>0</v>
      </c>
      <c r="AF489" s="200">
        <f t="shared" si="268"/>
        <v>0</v>
      </c>
      <c r="AG489" s="200">
        <f t="shared" si="268"/>
        <v>0</v>
      </c>
      <c r="AH489" s="200">
        <f t="shared" si="268"/>
        <v>0</v>
      </c>
      <c r="AI489" s="200">
        <f t="shared" si="268"/>
        <v>0</v>
      </c>
      <c r="AJ489" s="200">
        <f t="shared" si="268"/>
        <v>0</v>
      </c>
      <c r="AK489" s="200">
        <f t="shared" si="268"/>
        <v>0</v>
      </c>
      <c r="AL489" s="200">
        <f t="shared" si="268"/>
        <v>0</v>
      </c>
      <c r="AM489" s="200">
        <f t="shared" si="268"/>
        <v>0</v>
      </c>
      <c r="AN489" s="200">
        <f t="shared" si="268"/>
        <v>0</v>
      </c>
      <c r="AO489" s="200">
        <f t="shared" si="268"/>
        <v>0</v>
      </c>
      <c r="AP489" s="200">
        <f t="shared" si="268"/>
        <v>0</v>
      </c>
    </row>
    <row r="490" spans="1:42" s="17" customFormat="1" x14ac:dyDescent="0.2">
      <c r="A490" s="33" t="s">
        <v>81</v>
      </c>
      <c r="C490" s="200">
        <f>ROUND(C489*1000,0)</f>
        <v>0</v>
      </c>
      <c r="D490" s="200">
        <f>ROUND(D489*1000,0)</f>
        <v>0</v>
      </c>
      <c r="E490" s="200">
        <f t="shared" ref="E490:AP490" si="269">ROUND(E489*1000,0)</f>
        <v>0</v>
      </c>
      <c r="F490" s="200">
        <f t="shared" si="269"/>
        <v>0</v>
      </c>
      <c r="G490" s="200">
        <f t="shared" si="269"/>
        <v>0</v>
      </c>
      <c r="H490" s="200">
        <f t="shared" si="269"/>
        <v>0</v>
      </c>
      <c r="I490" s="200">
        <f t="shared" si="269"/>
        <v>0</v>
      </c>
      <c r="J490" s="200">
        <f t="shared" si="269"/>
        <v>0</v>
      </c>
      <c r="K490" s="200">
        <f t="shared" si="269"/>
        <v>0</v>
      </c>
      <c r="L490" s="200">
        <f t="shared" si="269"/>
        <v>0</v>
      </c>
      <c r="M490" s="200">
        <f t="shared" si="269"/>
        <v>0</v>
      </c>
      <c r="N490" s="200">
        <f t="shared" si="269"/>
        <v>0</v>
      </c>
      <c r="O490" s="200">
        <f t="shared" si="269"/>
        <v>0</v>
      </c>
      <c r="P490" s="200">
        <f t="shared" si="269"/>
        <v>0</v>
      </c>
      <c r="Q490" s="200">
        <f t="shared" si="269"/>
        <v>0</v>
      </c>
      <c r="R490" s="200">
        <f t="shared" si="269"/>
        <v>0</v>
      </c>
      <c r="S490" s="200">
        <f t="shared" si="269"/>
        <v>0</v>
      </c>
      <c r="T490" s="200">
        <f t="shared" si="269"/>
        <v>0</v>
      </c>
      <c r="U490" s="200">
        <f t="shared" si="269"/>
        <v>0</v>
      </c>
      <c r="V490" s="200">
        <f t="shared" si="269"/>
        <v>0</v>
      </c>
      <c r="W490" s="200">
        <f t="shared" si="269"/>
        <v>0</v>
      </c>
      <c r="X490" s="200">
        <f t="shared" si="269"/>
        <v>0</v>
      </c>
      <c r="Y490" s="200">
        <f t="shared" si="269"/>
        <v>0</v>
      </c>
      <c r="Z490" s="200">
        <f t="shared" si="269"/>
        <v>0</v>
      </c>
      <c r="AA490" s="200">
        <f t="shared" si="269"/>
        <v>0</v>
      </c>
      <c r="AB490" s="200">
        <f t="shared" si="269"/>
        <v>0</v>
      </c>
      <c r="AC490" s="200">
        <f t="shared" si="269"/>
        <v>0</v>
      </c>
      <c r="AD490" s="200">
        <f t="shared" si="269"/>
        <v>0</v>
      </c>
      <c r="AE490" s="200">
        <f t="shared" si="269"/>
        <v>0</v>
      </c>
      <c r="AF490" s="200">
        <f t="shared" si="269"/>
        <v>0</v>
      </c>
      <c r="AG490" s="200">
        <f t="shared" si="269"/>
        <v>0</v>
      </c>
      <c r="AH490" s="200">
        <f t="shared" si="269"/>
        <v>0</v>
      </c>
      <c r="AI490" s="200">
        <f t="shared" si="269"/>
        <v>0</v>
      </c>
      <c r="AJ490" s="200">
        <f t="shared" si="269"/>
        <v>0</v>
      </c>
      <c r="AK490" s="200">
        <f t="shared" si="269"/>
        <v>0</v>
      </c>
      <c r="AL490" s="200">
        <f t="shared" si="269"/>
        <v>0</v>
      </c>
      <c r="AM490" s="200">
        <f t="shared" si="269"/>
        <v>0</v>
      </c>
      <c r="AN490" s="200">
        <f t="shared" si="269"/>
        <v>0</v>
      </c>
      <c r="AO490" s="200">
        <f t="shared" si="269"/>
        <v>0</v>
      </c>
      <c r="AP490" s="200">
        <f t="shared" si="269"/>
        <v>0</v>
      </c>
    </row>
    <row r="491" spans="1:42" s="17" customFormat="1" x14ac:dyDescent="0.2">
      <c r="A491" s="33" t="s">
        <v>82</v>
      </c>
      <c r="C491" s="169">
        <f>C$5/1000</f>
        <v>0</v>
      </c>
      <c r="D491" s="169">
        <f>D$5/1000</f>
        <v>0</v>
      </c>
      <c r="E491" s="169">
        <f t="shared" ref="E491:AP491" si="270">E$5/1000</f>
        <v>0</v>
      </c>
      <c r="F491" s="169">
        <f t="shared" si="270"/>
        <v>0</v>
      </c>
      <c r="G491" s="169">
        <f t="shared" si="270"/>
        <v>0</v>
      </c>
      <c r="H491" s="169">
        <f t="shared" si="270"/>
        <v>0</v>
      </c>
      <c r="I491" s="169">
        <f t="shared" si="270"/>
        <v>0</v>
      </c>
      <c r="J491" s="169">
        <f t="shared" si="270"/>
        <v>0</v>
      </c>
      <c r="K491" s="169">
        <f t="shared" si="270"/>
        <v>0</v>
      </c>
      <c r="L491" s="169">
        <f t="shared" si="270"/>
        <v>0</v>
      </c>
      <c r="M491" s="169">
        <f t="shared" si="270"/>
        <v>0</v>
      </c>
      <c r="N491" s="169">
        <f t="shared" si="270"/>
        <v>0</v>
      </c>
      <c r="O491" s="169">
        <f t="shared" si="270"/>
        <v>0</v>
      </c>
      <c r="P491" s="169">
        <f t="shared" si="270"/>
        <v>0</v>
      </c>
      <c r="Q491" s="169">
        <f t="shared" si="270"/>
        <v>0</v>
      </c>
      <c r="R491" s="169">
        <f t="shared" si="270"/>
        <v>0</v>
      </c>
      <c r="S491" s="169">
        <f t="shared" si="270"/>
        <v>0</v>
      </c>
      <c r="T491" s="169">
        <f t="shared" si="270"/>
        <v>0</v>
      </c>
      <c r="U491" s="169">
        <f t="shared" si="270"/>
        <v>0</v>
      </c>
      <c r="V491" s="169">
        <f t="shared" si="270"/>
        <v>0</v>
      </c>
      <c r="W491" s="169">
        <f t="shared" si="270"/>
        <v>0</v>
      </c>
      <c r="X491" s="169">
        <f t="shared" si="270"/>
        <v>0</v>
      </c>
      <c r="Y491" s="169">
        <f t="shared" si="270"/>
        <v>0</v>
      </c>
      <c r="Z491" s="169">
        <f t="shared" si="270"/>
        <v>0</v>
      </c>
      <c r="AA491" s="169">
        <f t="shared" si="270"/>
        <v>0</v>
      </c>
      <c r="AB491" s="169">
        <f t="shared" si="270"/>
        <v>0</v>
      </c>
      <c r="AC491" s="169">
        <f t="shared" si="270"/>
        <v>0</v>
      </c>
      <c r="AD491" s="169">
        <f t="shared" si="270"/>
        <v>0</v>
      </c>
      <c r="AE491" s="169">
        <f t="shared" si="270"/>
        <v>0</v>
      </c>
      <c r="AF491" s="169">
        <f t="shared" si="270"/>
        <v>0</v>
      </c>
      <c r="AG491" s="169">
        <f t="shared" si="270"/>
        <v>0</v>
      </c>
      <c r="AH491" s="169">
        <f t="shared" si="270"/>
        <v>0</v>
      </c>
      <c r="AI491" s="169">
        <f t="shared" si="270"/>
        <v>0</v>
      </c>
      <c r="AJ491" s="169">
        <f t="shared" si="270"/>
        <v>0</v>
      </c>
      <c r="AK491" s="169">
        <f t="shared" si="270"/>
        <v>0</v>
      </c>
      <c r="AL491" s="169">
        <f t="shared" si="270"/>
        <v>0</v>
      </c>
      <c r="AM491" s="169">
        <f t="shared" si="270"/>
        <v>0</v>
      </c>
      <c r="AN491" s="169">
        <f t="shared" si="270"/>
        <v>0</v>
      </c>
      <c r="AO491" s="169">
        <f t="shared" si="270"/>
        <v>0</v>
      </c>
      <c r="AP491" s="169">
        <f t="shared" si="270"/>
        <v>0</v>
      </c>
    </row>
    <row r="492" spans="1:42" s="17" customFormat="1" x14ac:dyDescent="0.2">
      <c r="A492" s="33" t="s">
        <v>14</v>
      </c>
      <c r="C492" s="168">
        <f>C490*C491</f>
        <v>0</v>
      </c>
      <c r="D492" s="168">
        <f>D490*D491</f>
        <v>0</v>
      </c>
      <c r="E492" s="168">
        <f t="shared" ref="E492:AP492" si="271">E490*E491</f>
        <v>0</v>
      </c>
      <c r="F492" s="168">
        <f t="shared" si="271"/>
        <v>0</v>
      </c>
      <c r="G492" s="168">
        <f t="shared" si="271"/>
        <v>0</v>
      </c>
      <c r="H492" s="168">
        <f t="shared" si="271"/>
        <v>0</v>
      </c>
      <c r="I492" s="168">
        <f t="shared" si="271"/>
        <v>0</v>
      </c>
      <c r="J492" s="168">
        <f t="shared" si="271"/>
        <v>0</v>
      </c>
      <c r="K492" s="168">
        <f t="shared" si="271"/>
        <v>0</v>
      </c>
      <c r="L492" s="168">
        <f t="shared" si="271"/>
        <v>0</v>
      </c>
      <c r="M492" s="168">
        <f t="shared" si="271"/>
        <v>0</v>
      </c>
      <c r="N492" s="168">
        <f t="shared" si="271"/>
        <v>0</v>
      </c>
      <c r="O492" s="168">
        <f t="shared" si="271"/>
        <v>0</v>
      </c>
      <c r="P492" s="168">
        <f t="shared" si="271"/>
        <v>0</v>
      </c>
      <c r="Q492" s="168">
        <f t="shared" si="271"/>
        <v>0</v>
      </c>
      <c r="R492" s="168">
        <f t="shared" si="271"/>
        <v>0</v>
      </c>
      <c r="S492" s="168">
        <f t="shared" si="271"/>
        <v>0</v>
      </c>
      <c r="T492" s="168">
        <f t="shared" si="271"/>
        <v>0</v>
      </c>
      <c r="U492" s="168">
        <f t="shared" si="271"/>
        <v>0</v>
      </c>
      <c r="V492" s="168">
        <f t="shared" si="271"/>
        <v>0</v>
      </c>
      <c r="W492" s="168">
        <f t="shared" si="271"/>
        <v>0</v>
      </c>
      <c r="X492" s="168">
        <f t="shared" si="271"/>
        <v>0</v>
      </c>
      <c r="Y492" s="168">
        <f t="shared" si="271"/>
        <v>0</v>
      </c>
      <c r="Z492" s="168">
        <f t="shared" si="271"/>
        <v>0</v>
      </c>
      <c r="AA492" s="168">
        <f t="shared" si="271"/>
        <v>0</v>
      </c>
      <c r="AB492" s="168">
        <f t="shared" si="271"/>
        <v>0</v>
      </c>
      <c r="AC492" s="168">
        <f t="shared" si="271"/>
        <v>0</v>
      </c>
      <c r="AD492" s="168">
        <f t="shared" si="271"/>
        <v>0</v>
      </c>
      <c r="AE492" s="168">
        <f t="shared" si="271"/>
        <v>0</v>
      </c>
      <c r="AF492" s="168">
        <f t="shared" si="271"/>
        <v>0</v>
      </c>
      <c r="AG492" s="168">
        <f t="shared" si="271"/>
        <v>0</v>
      </c>
      <c r="AH492" s="168">
        <f t="shared" si="271"/>
        <v>0</v>
      </c>
      <c r="AI492" s="168">
        <f t="shared" si="271"/>
        <v>0</v>
      </c>
      <c r="AJ492" s="168">
        <f t="shared" si="271"/>
        <v>0</v>
      </c>
      <c r="AK492" s="168">
        <f t="shared" si="271"/>
        <v>0</v>
      </c>
      <c r="AL492" s="168">
        <f t="shared" si="271"/>
        <v>0</v>
      </c>
      <c r="AM492" s="168">
        <f t="shared" si="271"/>
        <v>0</v>
      </c>
      <c r="AN492" s="168">
        <f t="shared" si="271"/>
        <v>0</v>
      </c>
      <c r="AO492" s="168">
        <f t="shared" si="271"/>
        <v>0</v>
      </c>
      <c r="AP492" s="168">
        <f t="shared" si="271"/>
        <v>0</v>
      </c>
    </row>
    <row r="493" spans="1:42" s="17" customFormat="1" x14ac:dyDescent="0.2">
      <c r="A493" s="31"/>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row>
    <row r="494" spans="1:42" s="17" customFormat="1" x14ac:dyDescent="0.2">
      <c r="A494" s="31" t="s">
        <v>4</v>
      </c>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row>
    <row r="495" spans="1:42" s="17" customFormat="1" x14ac:dyDescent="0.2">
      <c r="A495" s="33" t="s">
        <v>80</v>
      </c>
      <c r="C495" s="200">
        <f t="shared" ref="C495:AP495" si="272">IF(C$2&lt;=ptc_fed_term,ptc_fed_amount*(1+ptc_fed_escal/100)^B$2,0)</f>
        <v>0</v>
      </c>
      <c r="D495" s="200">
        <f t="shared" si="272"/>
        <v>0</v>
      </c>
      <c r="E495" s="200">
        <f t="shared" si="272"/>
        <v>0</v>
      </c>
      <c r="F495" s="200">
        <f t="shared" si="272"/>
        <v>0</v>
      </c>
      <c r="G495" s="200">
        <f t="shared" si="272"/>
        <v>0</v>
      </c>
      <c r="H495" s="200">
        <f t="shared" si="272"/>
        <v>0</v>
      </c>
      <c r="I495" s="200">
        <f t="shared" si="272"/>
        <v>0</v>
      </c>
      <c r="J495" s="200">
        <f t="shared" si="272"/>
        <v>0</v>
      </c>
      <c r="K495" s="200">
        <f t="shared" si="272"/>
        <v>0</v>
      </c>
      <c r="L495" s="200">
        <f t="shared" si="272"/>
        <v>0</v>
      </c>
      <c r="M495" s="200">
        <f t="shared" si="272"/>
        <v>0</v>
      </c>
      <c r="N495" s="200">
        <f t="shared" si="272"/>
        <v>0</v>
      </c>
      <c r="O495" s="200">
        <f t="shared" si="272"/>
        <v>0</v>
      </c>
      <c r="P495" s="200">
        <f t="shared" si="272"/>
        <v>0</v>
      </c>
      <c r="Q495" s="200">
        <f t="shared" si="272"/>
        <v>0</v>
      </c>
      <c r="R495" s="200">
        <f t="shared" si="272"/>
        <v>0</v>
      </c>
      <c r="S495" s="200">
        <f t="shared" si="272"/>
        <v>0</v>
      </c>
      <c r="T495" s="200">
        <f t="shared" si="272"/>
        <v>0</v>
      </c>
      <c r="U495" s="200">
        <f t="shared" si="272"/>
        <v>0</v>
      </c>
      <c r="V495" s="200">
        <f t="shared" si="272"/>
        <v>0</v>
      </c>
      <c r="W495" s="200">
        <f t="shared" si="272"/>
        <v>0</v>
      </c>
      <c r="X495" s="200">
        <f t="shared" si="272"/>
        <v>0</v>
      </c>
      <c r="Y495" s="200">
        <f t="shared" si="272"/>
        <v>0</v>
      </c>
      <c r="Z495" s="200">
        <f t="shared" si="272"/>
        <v>0</v>
      </c>
      <c r="AA495" s="200">
        <f t="shared" si="272"/>
        <v>0</v>
      </c>
      <c r="AB495" s="200">
        <f t="shared" si="272"/>
        <v>0</v>
      </c>
      <c r="AC495" s="200">
        <f t="shared" si="272"/>
        <v>0</v>
      </c>
      <c r="AD495" s="200">
        <f t="shared" si="272"/>
        <v>0</v>
      </c>
      <c r="AE495" s="200">
        <f t="shared" si="272"/>
        <v>0</v>
      </c>
      <c r="AF495" s="200">
        <f t="shared" si="272"/>
        <v>0</v>
      </c>
      <c r="AG495" s="200">
        <f t="shared" si="272"/>
        <v>0</v>
      </c>
      <c r="AH495" s="200">
        <f t="shared" si="272"/>
        <v>0</v>
      </c>
      <c r="AI495" s="200">
        <f t="shared" si="272"/>
        <v>0</v>
      </c>
      <c r="AJ495" s="200">
        <f t="shared" si="272"/>
        <v>0</v>
      </c>
      <c r="AK495" s="200">
        <f t="shared" si="272"/>
        <v>0</v>
      </c>
      <c r="AL495" s="200">
        <f t="shared" si="272"/>
        <v>0</v>
      </c>
      <c r="AM495" s="200">
        <f t="shared" si="272"/>
        <v>0</v>
      </c>
      <c r="AN495" s="200">
        <f t="shared" si="272"/>
        <v>0</v>
      </c>
      <c r="AO495" s="200">
        <f t="shared" si="272"/>
        <v>0</v>
      </c>
      <c r="AP495" s="200">
        <f t="shared" si="272"/>
        <v>0</v>
      </c>
    </row>
    <row r="496" spans="1:42" s="17" customFormat="1" x14ac:dyDescent="0.2">
      <c r="A496" s="33" t="s">
        <v>81</v>
      </c>
      <c r="C496" s="200">
        <f>ROUND(C495*1000,0)</f>
        <v>0</v>
      </c>
      <c r="D496" s="200">
        <f>ROUND(D495*1000,0)</f>
        <v>0</v>
      </c>
      <c r="E496" s="200">
        <f t="shared" ref="E496:AP496" si="273">ROUND(E495*1000,0)</f>
        <v>0</v>
      </c>
      <c r="F496" s="200">
        <f t="shared" si="273"/>
        <v>0</v>
      </c>
      <c r="G496" s="200">
        <f t="shared" si="273"/>
        <v>0</v>
      </c>
      <c r="H496" s="200">
        <f t="shared" si="273"/>
        <v>0</v>
      </c>
      <c r="I496" s="200">
        <f t="shared" si="273"/>
        <v>0</v>
      </c>
      <c r="J496" s="200">
        <f t="shared" si="273"/>
        <v>0</v>
      </c>
      <c r="K496" s="200">
        <f t="shared" si="273"/>
        <v>0</v>
      </c>
      <c r="L496" s="200">
        <f t="shared" si="273"/>
        <v>0</v>
      </c>
      <c r="M496" s="200">
        <f t="shared" si="273"/>
        <v>0</v>
      </c>
      <c r="N496" s="200">
        <f t="shared" si="273"/>
        <v>0</v>
      </c>
      <c r="O496" s="200">
        <f t="shared" si="273"/>
        <v>0</v>
      </c>
      <c r="P496" s="200">
        <f t="shared" si="273"/>
        <v>0</v>
      </c>
      <c r="Q496" s="200">
        <f t="shared" si="273"/>
        <v>0</v>
      </c>
      <c r="R496" s="200">
        <f t="shared" si="273"/>
        <v>0</v>
      </c>
      <c r="S496" s="200">
        <f t="shared" si="273"/>
        <v>0</v>
      </c>
      <c r="T496" s="200">
        <f t="shared" si="273"/>
        <v>0</v>
      </c>
      <c r="U496" s="200">
        <f t="shared" si="273"/>
        <v>0</v>
      </c>
      <c r="V496" s="200">
        <f t="shared" si="273"/>
        <v>0</v>
      </c>
      <c r="W496" s="200">
        <f t="shared" si="273"/>
        <v>0</v>
      </c>
      <c r="X496" s="200">
        <f t="shared" si="273"/>
        <v>0</v>
      </c>
      <c r="Y496" s="200">
        <f t="shared" si="273"/>
        <v>0</v>
      </c>
      <c r="Z496" s="200">
        <f t="shared" si="273"/>
        <v>0</v>
      </c>
      <c r="AA496" s="200">
        <f t="shared" si="273"/>
        <v>0</v>
      </c>
      <c r="AB496" s="200">
        <f t="shared" si="273"/>
        <v>0</v>
      </c>
      <c r="AC496" s="200">
        <f t="shared" si="273"/>
        <v>0</v>
      </c>
      <c r="AD496" s="200">
        <f t="shared" si="273"/>
        <v>0</v>
      </c>
      <c r="AE496" s="200">
        <f t="shared" si="273"/>
        <v>0</v>
      </c>
      <c r="AF496" s="200">
        <f t="shared" si="273"/>
        <v>0</v>
      </c>
      <c r="AG496" s="200">
        <f t="shared" si="273"/>
        <v>0</v>
      </c>
      <c r="AH496" s="200">
        <f t="shared" si="273"/>
        <v>0</v>
      </c>
      <c r="AI496" s="200">
        <f t="shared" si="273"/>
        <v>0</v>
      </c>
      <c r="AJ496" s="200">
        <f t="shared" si="273"/>
        <v>0</v>
      </c>
      <c r="AK496" s="200">
        <f t="shared" si="273"/>
        <v>0</v>
      </c>
      <c r="AL496" s="200">
        <f t="shared" si="273"/>
        <v>0</v>
      </c>
      <c r="AM496" s="200">
        <f t="shared" si="273"/>
        <v>0</v>
      </c>
      <c r="AN496" s="200">
        <f t="shared" si="273"/>
        <v>0</v>
      </c>
      <c r="AO496" s="200">
        <f t="shared" si="273"/>
        <v>0</v>
      </c>
      <c r="AP496" s="200">
        <f t="shared" si="273"/>
        <v>0</v>
      </c>
    </row>
    <row r="497" spans="1:42" s="17" customFormat="1" x14ac:dyDescent="0.2">
      <c r="A497" s="33" t="s">
        <v>82</v>
      </c>
      <c r="C497" s="169">
        <f>C$5/1000</f>
        <v>0</v>
      </c>
      <c r="D497" s="169">
        <f>D$5/1000</f>
        <v>0</v>
      </c>
      <c r="E497" s="169">
        <f t="shared" ref="E497:AP497" si="274">E$5/1000</f>
        <v>0</v>
      </c>
      <c r="F497" s="169">
        <f t="shared" si="274"/>
        <v>0</v>
      </c>
      <c r="G497" s="169">
        <f t="shared" si="274"/>
        <v>0</v>
      </c>
      <c r="H497" s="169">
        <f t="shared" si="274"/>
        <v>0</v>
      </c>
      <c r="I497" s="169">
        <f t="shared" si="274"/>
        <v>0</v>
      </c>
      <c r="J497" s="169">
        <f t="shared" si="274"/>
        <v>0</v>
      </c>
      <c r="K497" s="169">
        <f t="shared" si="274"/>
        <v>0</v>
      </c>
      <c r="L497" s="169">
        <f t="shared" si="274"/>
        <v>0</v>
      </c>
      <c r="M497" s="169">
        <f t="shared" si="274"/>
        <v>0</v>
      </c>
      <c r="N497" s="169">
        <f t="shared" si="274"/>
        <v>0</v>
      </c>
      <c r="O497" s="169">
        <f t="shared" si="274"/>
        <v>0</v>
      </c>
      <c r="P497" s="169">
        <f t="shared" si="274"/>
        <v>0</v>
      </c>
      <c r="Q497" s="169">
        <f t="shared" si="274"/>
        <v>0</v>
      </c>
      <c r="R497" s="169">
        <f t="shared" si="274"/>
        <v>0</v>
      </c>
      <c r="S497" s="169">
        <f t="shared" si="274"/>
        <v>0</v>
      </c>
      <c r="T497" s="169">
        <f t="shared" si="274"/>
        <v>0</v>
      </c>
      <c r="U497" s="169">
        <f t="shared" si="274"/>
        <v>0</v>
      </c>
      <c r="V497" s="169">
        <f t="shared" si="274"/>
        <v>0</v>
      </c>
      <c r="W497" s="169">
        <f t="shared" si="274"/>
        <v>0</v>
      </c>
      <c r="X497" s="169">
        <f t="shared" si="274"/>
        <v>0</v>
      </c>
      <c r="Y497" s="169">
        <f t="shared" si="274"/>
        <v>0</v>
      </c>
      <c r="Z497" s="169">
        <f t="shared" si="274"/>
        <v>0</v>
      </c>
      <c r="AA497" s="169">
        <f t="shared" si="274"/>
        <v>0</v>
      </c>
      <c r="AB497" s="169">
        <f t="shared" si="274"/>
        <v>0</v>
      </c>
      <c r="AC497" s="169">
        <f t="shared" si="274"/>
        <v>0</v>
      </c>
      <c r="AD497" s="169">
        <f t="shared" si="274"/>
        <v>0</v>
      </c>
      <c r="AE497" s="169">
        <f t="shared" si="274"/>
        <v>0</v>
      </c>
      <c r="AF497" s="169">
        <f t="shared" si="274"/>
        <v>0</v>
      </c>
      <c r="AG497" s="169">
        <f t="shared" si="274"/>
        <v>0</v>
      </c>
      <c r="AH497" s="169">
        <f t="shared" si="274"/>
        <v>0</v>
      </c>
      <c r="AI497" s="169">
        <f t="shared" si="274"/>
        <v>0</v>
      </c>
      <c r="AJ497" s="169">
        <f t="shared" si="274"/>
        <v>0</v>
      </c>
      <c r="AK497" s="169">
        <f t="shared" si="274"/>
        <v>0</v>
      </c>
      <c r="AL497" s="169">
        <f t="shared" si="274"/>
        <v>0</v>
      </c>
      <c r="AM497" s="169">
        <f t="shared" si="274"/>
        <v>0</v>
      </c>
      <c r="AN497" s="169">
        <f t="shared" si="274"/>
        <v>0</v>
      </c>
      <c r="AO497" s="169">
        <f t="shared" si="274"/>
        <v>0</v>
      </c>
      <c r="AP497" s="169">
        <f t="shared" si="274"/>
        <v>0</v>
      </c>
    </row>
    <row r="498" spans="1:42" s="17" customFormat="1" x14ac:dyDescent="0.2">
      <c r="A498" s="33" t="s">
        <v>14</v>
      </c>
      <c r="C498" s="168">
        <f>C496*C497</f>
        <v>0</v>
      </c>
      <c r="D498" s="168">
        <f>D496*D497</f>
        <v>0</v>
      </c>
      <c r="E498" s="168">
        <f t="shared" ref="E498:AP498" si="275">E496*E497</f>
        <v>0</v>
      </c>
      <c r="F498" s="168">
        <f t="shared" si="275"/>
        <v>0</v>
      </c>
      <c r="G498" s="168">
        <f t="shared" si="275"/>
        <v>0</v>
      </c>
      <c r="H498" s="168">
        <f t="shared" si="275"/>
        <v>0</v>
      </c>
      <c r="I498" s="168">
        <f t="shared" si="275"/>
        <v>0</v>
      </c>
      <c r="J498" s="168">
        <f t="shared" si="275"/>
        <v>0</v>
      </c>
      <c r="K498" s="168">
        <f t="shared" si="275"/>
        <v>0</v>
      </c>
      <c r="L498" s="168">
        <f t="shared" si="275"/>
        <v>0</v>
      </c>
      <c r="M498" s="168">
        <f t="shared" si="275"/>
        <v>0</v>
      </c>
      <c r="N498" s="168">
        <f t="shared" si="275"/>
        <v>0</v>
      </c>
      <c r="O498" s="168">
        <f t="shared" si="275"/>
        <v>0</v>
      </c>
      <c r="P498" s="168">
        <f t="shared" si="275"/>
        <v>0</v>
      </c>
      <c r="Q498" s="168">
        <f t="shared" si="275"/>
        <v>0</v>
      </c>
      <c r="R498" s="168">
        <f t="shared" si="275"/>
        <v>0</v>
      </c>
      <c r="S498" s="168">
        <f t="shared" si="275"/>
        <v>0</v>
      </c>
      <c r="T498" s="168">
        <f t="shared" si="275"/>
        <v>0</v>
      </c>
      <c r="U498" s="168">
        <f t="shared" si="275"/>
        <v>0</v>
      </c>
      <c r="V498" s="168">
        <f t="shared" si="275"/>
        <v>0</v>
      </c>
      <c r="W498" s="168">
        <f t="shared" si="275"/>
        <v>0</v>
      </c>
      <c r="X498" s="168">
        <f t="shared" si="275"/>
        <v>0</v>
      </c>
      <c r="Y498" s="168">
        <f t="shared" si="275"/>
        <v>0</v>
      </c>
      <c r="Z498" s="168">
        <f t="shared" si="275"/>
        <v>0</v>
      </c>
      <c r="AA498" s="168">
        <f t="shared" si="275"/>
        <v>0</v>
      </c>
      <c r="AB498" s="168">
        <f t="shared" si="275"/>
        <v>0</v>
      </c>
      <c r="AC498" s="168">
        <f t="shared" si="275"/>
        <v>0</v>
      </c>
      <c r="AD498" s="168">
        <f t="shared" si="275"/>
        <v>0</v>
      </c>
      <c r="AE498" s="168">
        <f t="shared" si="275"/>
        <v>0</v>
      </c>
      <c r="AF498" s="168">
        <f t="shared" si="275"/>
        <v>0</v>
      </c>
      <c r="AG498" s="168">
        <f t="shared" si="275"/>
        <v>0</v>
      </c>
      <c r="AH498" s="168">
        <f t="shared" si="275"/>
        <v>0</v>
      </c>
      <c r="AI498" s="168">
        <f t="shared" si="275"/>
        <v>0</v>
      </c>
      <c r="AJ498" s="168">
        <f t="shared" si="275"/>
        <v>0</v>
      </c>
      <c r="AK498" s="168">
        <f t="shared" si="275"/>
        <v>0</v>
      </c>
      <c r="AL498" s="168">
        <f t="shared" si="275"/>
        <v>0</v>
      </c>
      <c r="AM498" s="168">
        <f t="shared" si="275"/>
        <v>0</v>
      </c>
      <c r="AN498" s="168">
        <f t="shared" si="275"/>
        <v>0</v>
      </c>
      <c r="AO498" s="168">
        <f t="shared" si="275"/>
        <v>0</v>
      </c>
      <c r="AP498" s="168">
        <f t="shared" si="275"/>
        <v>0</v>
      </c>
    </row>
    <row r="499" spans="1:42" s="17" customFormat="1" x14ac:dyDescent="0.2">
      <c r="A499" s="33"/>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row>
    <row r="500" spans="1:42" x14ac:dyDescent="0.2">
      <c r="A500" s="30" t="s">
        <v>17</v>
      </c>
      <c r="B500" s="9"/>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row>
    <row r="501" spans="1:42" x14ac:dyDescent="0.2">
      <c r="A501" s="31" t="str">
        <f>Inputs!B108</f>
        <v>As fixed amount</v>
      </c>
      <c r="B501" s="17"/>
      <c r="C501" s="17"/>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Inputs!B109</f>
        <v>Federal ($)</v>
      </c>
      <c r="B502" s="17"/>
      <c r="C502" s="194">
        <f>ibi_fed_amount</f>
        <v>5000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33" t="str">
        <f>Inputs!B110</f>
        <v>State ($)</v>
      </c>
      <c r="B503" s="17"/>
      <c r="C503" s="194">
        <f>ibi_sta_amount</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3" t="str">
        <f>Inputs!B111</f>
        <v>Utility ($)</v>
      </c>
      <c r="B504" s="17"/>
      <c r="C504" s="194">
        <f>ibi_uti_amount</f>
        <v>0</v>
      </c>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t="str">
        <f>Inputs!B112</f>
        <v>Other ($)</v>
      </c>
      <c r="C505" s="169">
        <f>ibi_oth_amount</f>
        <v>0</v>
      </c>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28" t="s">
        <v>14</v>
      </c>
      <c r="C506" s="195">
        <f>SUM(C502:C505)</f>
        <v>5000</v>
      </c>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1" t="str">
        <f>Inputs!B113</f>
        <v>As percentage</v>
      </c>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3" t="str">
        <f>Inputs!B114</f>
        <v>Federal (% of total installed cost)</v>
      </c>
      <c r="C508" s="216">
        <f>MIN(ibi_fed_percent/100*total_installed_cost,Inputs!D114)</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3" t="str">
        <f>Inputs!B115</f>
        <v>State (% of total installed cost)</v>
      </c>
      <c r="C509" s="216">
        <f>MIN(ibi_sta_percent/100*total_installed_cost,Inputs!D115)</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3" t="str">
        <f>Inputs!B116</f>
        <v>Utility (% of total installed cost)</v>
      </c>
      <c r="C510" s="216">
        <f>MIN(ibi_uti_percent/100*total_installed_cost,Inputs!D116)</f>
        <v>0</v>
      </c>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33" t="str">
        <f>Inputs!B117</f>
        <v>Other (% of total installed cost)</v>
      </c>
      <c r="C511" s="216">
        <f>MIN(ibi_oth_percent/100*total_installed_cost,Inputs!D117)</f>
        <v>0</v>
      </c>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A512" s="33" t="s">
        <v>14</v>
      </c>
      <c r="C512" s="174">
        <f>SUM(C508:C511)</f>
        <v>0</v>
      </c>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3"/>
      <c r="C513" s="168"/>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row>
    <row r="514" spans="1:42" x14ac:dyDescent="0.2">
      <c r="A514" s="30" t="s">
        <v>47</v>
      </c>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row>
    <row r="515" spans="1:42" x14ac:dyDescent="0.2">
      <c r="A515" s="31" t="str">
        <f>Inputs!B119</f>
        <v>Federal ($/W)</v>
      </c>
      <c r="B515" s="17"/>
      <c r="C515" s="216">
        <f>MIN(cbi_fed_amount*system_capacity*1000,cbi_fed_maxvalue)</f>
        <v>0</v>
      </c>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row>
    <row r="516" spans="1:42" x14ac:dyDescent="0.2">
      <c r="A516" s="31" t="str">
        <f>Inputs!B120</f>
        <v>State ($/W)</v>
      </c>
      <c r="B516" s="17"/>
      <c r="C516" s="216">
        <f>MIN(cbi_sta_amount*system_capacity*1000,cbi_sta_maxvalue)</f>
        <v>0</v>
      </c>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row>
    <row r="517" spans="1:42" x14ac:dyDescent="0.2">
      <c r="A517" s="31" t="str">
        <f>Inputs!B121</f>
        <v>Utility ($/W)</v>
      </c>
      <c r="B517" s="17"/>
      <c r="C517" s="216">
        <f>MIN(cbi_uti_amount*system_capacity*1000,cbi_uti_maxvalue)</f>
        <v>0</v>
      </c>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row>
    <row r="518" spans="1:42" x14ac:dyDescent="0.2">
      <c r="A518" s="31" t="str">
        <f>Inputs!B122</f>
        <v>Other ($/W)</v>
      </c>
      <c r="C518" s="216">
        <f>MIN(cbi_oth_amount*system_capacity*1000,cbi_oth_maxvalue)</f>
        <v>0</v>
      </c>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row>
    <row r="519" spans="1:42" x14ac:dyDescent="0.2">
      <c r="A519" s="24" t="s">
        <v>14</v>
      </c>
      <c r="C519" s="174">
        <f>SUM(C515:C518)</f>
        <v>0</v>
      </c>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row>
    <row r="520" spans="1:42" x14ac:dyDescent="0.2">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row>
    <row r="521" spans="1:42" x14ac:dyDescent="0.2">
      <c r="A521" s="30" t="s">
        <v>44</v>
      </c>
    </row>
    <row r="522" spans="1:42" x14ac:dyDescent="0.2">
      <c r="A522" s="24" t="str">
        <f>Inputs!B124</f>
        <v>Federal ($/kWh)</v>
      </c>
    </row>
    <row r="523" spans="1:42" x14ac:dyDescent="0.2">
      <c r="A523" s="28" t="s">
        <v>45</v>
      </c>
      <c r="C523" s="158">
        <f t="shared" ref="C523:AP523" si="276">IF(AND(C$2&lt;=pbi_fed_term,C$2&lt;=analysis_period),pbi_fed_amount*(1+pbi_fed_escal/100)^B$2,0)</f>
        <v>0</v>
      </c>
      <c r="D523" s="158">
        <f t="shared" si="276"/>
        <v>0</v>
      </c>
      <c r="E523" s="158">
        <f t="shared" si="276"/>
        <v>0</v>
      </c>
      <c r="F523" s="158">
        <f t="shared" si="276"/>
        <v>0</v>
      </c>
      <c r="G523" s="158">
        <f t="shared" si="276"/>
        <v>0</v>
      </c>
      <c r="H523" s="158">
        <f t="shared" si="276"/>
        <v>0</v>
      </c>
      <c r="I523" s="158">
        <f t="shared" si="276"/>
        <v>0</v>
      </c>
      <c r="J523" s="158">
        <f t="shared" si="276"/>
        <v>0</v>
      </c>
      <c r="K523" s="158">
        <f t="shared" si="276"/>
        <v>0</v>
      </c>
      <c r="L523" s="158">
        <f t="shared" si="276"/>
        <v>0</v>
      </c>
      <c r="M523" s="158">
        <f t="shared" si="276"/>
        <v>0</v>
      </c>
      <c r="N523" s="158">
        <f t="shared" si="276"/>
        <v>0</v>
      </c>
      <c r="O523" s="158">
        <f t="shared" si="276"/>
        <v>0</v>
      </c>
      <c r="P523" s="158">
        <f t="shared" si="276"/>
        <v>0</v>
      </c>
      <c r="Q523" s="158">
        <f t="shared" si="276"/>
        <v>0</v>
      </c>
      <c r="R523" s="158">
        <f t="shared" si="276"/>
        <v>0</v>
      </c>
      <c r="S523" s="158">
        <f t="shared" si="276"/>
        <v>0</v>
      </c>
      <c r="T523" s="158">
        <f t="shared" si="276"/>
        <v>0</v>
      </c>
      <c r="U523" s="158">
        <f t="shared" si="276"/>
        <v>0</v>
      </c>
      <c r="V523" s="158">
        <f t="shared" si="276"/>
        <v>0</v>
      </c>
      <c r="W523" s="158">
        <f t="shared" si="276"/>
        <v>0</v>
      </c>
      <c r="X523" s="158">
        <f t="shared" si="276"/>
        <v>0</v>
      </c>
      <c r="Y523" s="158">
        <f t="shared" si="276"/>
        <v>0</v>
      </c>
      <c r="Z523" s="158">
        <f t="shared" si="276"/>
        <v>0</v>
      </c>
      <c r="AA523" s="158">
        <f t="shared" si="276"/>
        <v>0</v>
      </c>
      <c r="AB523" s="158">
        <f t="shared" si="276"/>
        <v>0</v>
      </c>
      <c r="AC523" s="158">
        <f t="shared" si="276"/>
        <v>0</v>
      </c>
      <c r="AD523" s="158">
        <f t="shared" si="276"/>
        <v>0</v>
      </c>
      <c r="AE523" s="158">
        <f t="shared" si="276"/>
        <v>0</v>
      </c>
      <c r="AF523" s="158">
        <f t="shared" si="276"/>
        <v>0</v>
      </c>
      <c r="AG523" s="158">
        <f t="shared" si="276"/>
        <v>0</v>
      </c>
      <c r="AH523" s="158">
        <f t="shared" si="276"/>
        <v>0</v>
      </c>
      <c r="AI523" s="158">
        <f t="shared" si="276"/>
        <v>0</v>
      </c>
      <c r="AJ523" s="158">
        <f t="shared" si="276"/>
        <v>0</v>
      </c>
      <c r="AK523" s="158">
        <f t="shared" si="276"/>
        <v>0</v>
      </c>
      <c r="AL523" s="158">
        <f t="shared" si="276"/>
        <v>0</v>
      </c>
      <c r="AM523" s="158">
        <f t="shared" si="276"/>
        <v>0</v>
      </c>
      <c r="AN523" s="158">
        <f t="shared" si="276"/>
        <v>0</v>
      </c>
      <c r="AO523" s="158">
        <f t="shared" si="276"/>
        <v>0</v>
      </c>
      <c r="AP523" s="158">
        <f t="shared" si="276"/>
        <v>0</v>
      </c>
    </row>
    <row r="524" spans="1:42" x14ac:dyDescent="0.2">
      <c r="A524" s="28" t="s">
        <v>46</v>
      </c>
      <c r="C524" s="169">
        <f>C$5</f>
        <v>0</v>
      </c>
      <c r="D524" s="169">
        <f t="shared" ref="D524:AP524" si="277">D$5</f>
        <v>0</v>
      </c>
      <c r="E524" s="169">
        <f t="shared" si="277"/>
        <v>0</v>
      </c>
      <c r="F524" s="169">
        <f t="shared" si="277"/>
        <v>0</v>
      </c>
      <c r="G524" s="169">
        <f t="shared" si="277"/>
        <v>0</v>
      </c>
      <c r="H524" s="169">
        <f t="shared" si="277"/>
        <v>0</v>
      </c>
      <c r="I524" s="169">
        <f t="shared" si="277"/>
        <v>0</v>
      </c>
      <c r="J524" s="169">
        <f t="shared" si="277"/>
        <v>0</v>
      </c>
      <c r="K524" s="169">
        <f t="shared" si="277"/>
        <v>0</v>
      </c>
      <c r="L524" s="169">
        <f t="shared" si="277"/>
        <v>0</v>
      </c>
      <c r="M524" s="169">
        <f t="shared" si="277"/>
        <v>0</v>
      </c>
      <c r="N524" s="169">
        <f t="shared" si="277"/>
        <v>0</v>
      </c>
      <c r="O524" s="169">
        <f t="shared" si="277"/>
        <v>0</v>
      </c>
      <c r="P524" s="169">
        <f t="shared" si="277"/>
        <v>0</v>
      </c>
      <c r="Q524" s="169">
        <f t="shared" si="277"/>
        <v>0</v>
      </c>
      <c r="R524" s="169">
        <f t="shared" si="277"/>
        <v>0</v>
      </c>
      <c r="S524" s="169">
        <f t="shared" si="277"/>
        <v>0</v>
      </c>
      <c r="T524" s="169">
        <f t="shared" si="277"/>
        <v>0</v>
      </c>
      <c r="U524" s="169">
        <f t="shared" si="277"/>
        <v>0</v>
      </c>
      <c r="V524" s="169">
        <f t="shared" si="277"/>
        <v>0</v>
      </c>
      <c r="W524" s="169">
        <f t="shared" si="277"/>
        <v>0</v>
      </c>
      <c r="X524" s="169">
        <f t="shared" si="277"/>
        <v>0</v>
      </c>
      <c r="Y524" s="169">
        <f t="shared" si="277"/>
        <v>0</v>
      </c>
      <c r="Z524" s="169">
        <f t="shared" si="277"/>
        <v>0</v>
      </c>
      <c r="AA524" s="169">
        <f t="shared" si="277"/>
        <v>0</v>
      </c>
      <c r="AB524" s="169">
        <f t="shared" si="277"/>
        <v>0</v>
      </c>
      <c r="AC524" s="169">
        <f t="shared" si="277"/>
        <v>0</v>
      </c>
      <c r="AD524" s="169">
        <f t="shared" si="277"/>
        <v>0</v>
      </c>
      <c r="AE524" s="169">
        <f t="shared" si="277"/>
        <v>0</v>
      </c>
      <c r="AF524" s="169">
        <f t="shared" si="277"/>
        <v>0</v>
      </c>
      <c r="AG524" s="169">
        <f t="shared" si="277"/>
        <v>0</v>
      </c>
      <c r="AH524" s="169">
        <f t="shared" si="277"/>
        <v>0</v>
      </c>
      <c r="AI524" s="169">
        <f t="shared" si="277"/>
        <v>0</v>
      </c>
      <c r="AJ524" s="169">
        <f t="shared" si="277"/>
        <v>0</v>
      </c>
      <c r="AK524" s="169">
        <f t="shared" si="277"/>
        <v>0</v>
      </c>
      <c r="AL524" s="169">
        <f t="shared" si="277"/>
        <v>0</v>
      </c>
      <c r="AM524" s="169">
        <f t="shared" si="277"/>
        <v>0</v>
      </c>
      <c r="AN524" s="169">
        <f t="shared" si="277"/>
        <v>0</v>
      </c>
      <c r="AO524" s="169">
        <f t="shared" si="277"/>
        <v>0</v>
      </c>
      <c r="AP524" s="169">
        <f t="shared" si="277"/>
        <v>0</v>
      </c>
    </row>
    <row r="525" spans="1:42" x14ac:dyDescent="0.2">
      <c r="A525" s="28" t="s">
        <v>14</v>
      </c>
      <c r="C525" s="194">
        <f>C523*C524</f>
        <v>0</v>
      </c>
      <c r="D525" s="194">
        <f t="shared" ref="D525:AP525" si="278">D523*D524</f>
        <v>0</v>
      </c>
      <c r="E525" s="194">
        <f t="shared" si="278"/>
        <v>0</v>
      </c>
      <c r="F525" s="194">
        <f t="shared" si="278"/>
        <v>0</v>
      </c>
      <c r="G525" s="194">
        <f t="shared" si="278"/>
        <v>0</v>
      </c>
      <c r="H525" s="194">
        <f t="shared" si="278"/>
        <v>0</v>
      </c>
      <c r="I525" s="194">
        <f t="shared" si="278"/>
        <v>0</v>
      </c>
      <c r="J525" s="194">
        <f t="shared" si="278"/>
        <v>0</v>
      </c>
      <c r="K525" s="194">
        <f t="shared" si="278"/>
        <v>0</v>
      </c>
      <c r="L525" s="194">
        <f t="shared" si="278"/>
        <v>0</v>
      </c>
      <c r="M525" s="194">
        <f t="shared" si="278"/>
        <v>0</v>
      </c>
      <c r="N525" s="194">
        <f t="shared" si="278"/>
        <v>0</v>
      </c>
      <c r="O525" s="194">
        <f t="shared" si="278"/>
        <v>0</v>
      </c>
      <c r="P525" s="194">
        <f t="shared" si="278"/>
        <v>0</v>
      </c>
      <c r="Q525" s="194">
        <f t="shared" si="278"/>
        <v>0</v>
      </c>
      <c r="R525" s="194">
        <f t="shared" si="278"/>
        <v>0</v>
      </c>
      <c r="S525" s="194">
        <f t="shared" si="278"/>
        <v>0</v>
      </c>
      <c r="T525" s="194">
        <f t="shared" si="278"/>
        <v>0</v>
      </c>
      <c r="U525" s="194">
        <f t="shared" si="278"/>
        <v>0</v>
      </c>
      <c r="V525" s="194">
        <f t="shared" si="278"/>
        <v>0</v>
      </c>
      <c r="W525" s="194">
        <f t="shared" si="278"/>
        <v>0</v>
      </c>
      <c r="X525" s="194">
        <f t="shared" si="278"/>
        <v>0</v>
      </c>
      <c r="Y525" s="194">
        <f t="shared" si="278"/>
        <v>0</v>
      </c>
      <c r="Z525" s="194">
        <f t="shared" si="278"/>
        <v>0</v>
      </c>
      <c r="AA525" s="194">
        <f t="shared" si="278"/>
        <v>0</v>
      </c>
      <c r="AB525" s="194">
        <f t="shared" si="278"/>
        <v>0</v>
      </c>
      <c r="AC525" s="194">
        <f t="shared" si="278"/>
        <v>0</v>
      </c>
      <c r="AD525" s="194">
        <f t="shared" si="278"/>
        <v>0</v>
      </c>
      <c r="AE525" s="194">
        <f t="shared" si="278"/>
        <v>0</v>
      </c>
      <c r="AF525" s="194">
        <f t="shared" si="278"/>
        <v>0</v>
      </c>
      <c r="AG525" s="194">
        <f t="shared" si="278"/>
        <v>0</v>
      </c>
      <c r="AH525" s="194">
        <f t="shared" si="278"/>
        <v>0</v>
      </c>
      <c r="AI525" s="194">
        <f t="shared" si="278"/>
        <v>0</v>
      </c>
      <c r="AJ525" s="194">
        <f t="shared" si="278"/>
        <v>0</v>
      </c>
      <c r="AK525" s="194">
        <f t="shared" si="278"/>
        <v>0</v>
      </c>
      <c r="AL525" s="194">
        <f t="shared" si="278"/>
        <v>0</v>
      </c>
      <c r="AM525" s="194">
        <f t="shared" si="278"/>
        <v>0</v>
      </c>
      <c r="AN525" s="194">
        <f t="shared" si="278"/>
        <v>0</v>
      </c>
      <c r="AO525" s="194">
        <f t="shared" si="278"/>
        <v>0</v>
      </c>
      <c r="AP525" s="194">
        <f t="shared" si="278"/>
        <v>0</v>
      </c>
    </row>
    <row r="526" spans="1:42" x14ac:dyDescent="0.2">
      <c r="A526" s="24" t="str">
        <f>Inputs!B125</f>
        <v>State ($/kWh)</v>
      </c>
    </row>
    <row r="527" spans="1:42" x14ac:dyDescent="0.2">
      <c r="A527" s="28" t="s">
        <v>45</v>
      </c>
      <c r="C527" s="142">
        <f t="shared" ref="C527:AP527" si="279">IF(AND(C$2&lt;=pbi_sta_term,C$2&lt;=analysis_period),pbi_sta_amount*(1+pbi_sta_escal/100)^B$2,0)</f>
        <v>0</v>
      </c>
      <c r="D527" s="142">
        <f t="shared" si="279"/>
        <v>0</v>
      </c>
      <c r="E527" s="142">
        <f t="shared" si="279"/>
        <v>0</v>
      </c>
      <c r="F527" s="142">
        <f t="shared" si="279"/>
        <v>0</v>
      </c>
      <c r="G527" s="142">
        <f t="shared" si="279"/>
        <v>0</v>
      </c>
      <c r="H527" s="142">
        <f t="shared" si="279"/>
        <v>0</v>
      </c>
      <c r="I527" s="142">
        <f t="shared" si="279"/>
        <v>0</v>
      </c>
      <c r="J527" s="142">
        <f t="shared" si="279"/>
        <v>0</v>
      </c>
      <c r="K527" s="142">
        <f t="shared" si="279"/>
        <v>0</v>
      </c>
      <c r="L527" s="142">
        <f t="shared" si="279"/>
        <v>0</v>
      </c>
      <c r="M527" s="142">
        <f t="shared" si="279"/>
        <v>0</v>
      </c>
      <c r="N527" s="142">
        <f t="shared" si="279"/>
        <v>0</v>
      </c>
      <c r="O527" s="142">
        <f t="shared" si="279"/>
        <v>0</v>
      </c>
      <c r="P527" s="142">
        <f t="shared" si="279"/>
        <v>0</v>
      </c>
      <c r="Q527" s="142">
        <f t="shared" si="279"/>
        <v>0</v>
      </c>
      <c r="R527" s="142">
        <f t="shared" si="279"/>
        <v>0</v>
      </c>
      <c r="S527" s="142">
        <f t="shared" si="279"/>
        <v>0</v>
      </c>
      <c r="T527" s="142">
        <f t="shared" si="279"/>
        <v>0</v>
      </c>
      <c r="U527" s="142">
        <f t="shared" si="279"/>
        <v>0</v>
      </c>
      <c r="V527" s="142">
        <f t="shared" si="279"/>
        <v>0</v>
      </c>
      <c r="W527" s="142">
        <f t="shared" si="279"/>
        <v>0</v>
      </c>
      <c r="X527" s="142">
        <f t="shared" si="279"/>
        <v>0</v>
      </c>
      <c r="Y527" s="142">
        <f t="shared" si="279"/>
        <v>0</v>
      </c>
      <c r="Z527" s="142">
        <f t="shared" si="279"/>
        <v>0</v>
      </c>
      <c r="AA527" s="142">
        <f t="shared" si="279"/>
        <v>0</v>
      </c>
      <c r="AB527" s="142">
        <f t="shared" si="279"/>
        <v>0</v>
      </c>
      <c r="AC527" s="142">
        <f t="shared" si="279"/>
        <v>0</v>
      </c>
      <c r="AD527" s="142">
        <f t="shared" si="279"/>
        <v>0</v>
      </c>
      <c r="AE527" s="142">
        <f t="shared" si="279"/>
        <v>0</v>
      </c>
      <c r="AF527" s="142">
        <f t="shared" si="279"/>
        <v>0</v>
      </c>
      <c r="AG527" s="142">
        <f t="shared" si="279"/>
        <v>0</v>
      </c>
      <c r="AH527" s="142">
        <f t="shared" si="279"/>
        <v>0</v>
      </c>
      <c r="AI527" s="142">
        <f t="shared" si="279"/>
        <v>0</v>
      </c>
      <c r="AJ527" s="142">
        <f t="shared" si="279"/>
        <v>0</v>
      </c>
      <c r="AK527" s="142">
        <f t="shared" si="279"/>
        <v>0</v>
      </c>
      <c r="AL527" s="142">
        <f t="shared" si="279"/>
        <v>0</v>
      </c>
      <c r="AM527" s="142">
        <f t="shared" si="279"/>
        <v>0</v>
      </c>
      <c r="AN527" s="142">
        <f t="shared" si="279"/>
        <v>0</v>
      </c>
      <c r="AO527" s="142">
        <f t="shared" si="279"/>
        <v>0</v>
      </c>
      <c r="AP527" s="142">
        <f t="shared" si="279"/>
        <v>0</v>
      </c>
    </row>
    <row r="528" spans="1:42" x14ac:dyDescent="0.2">
      <c r="A528" s="28" t="s">
        <v>46</v>
      </c>
      <c r="C528" s="169">
        <f>C$5</f>
        <v>0</v>
      </c>
      <c r="D528" s="169">
        <f t="shared" ref="D528:AP528" si="280">D$5</f>
        <v>0</v>
      </c>
      <c r="E528" s="169">
        <f t="shared" si="280"/>
        <v>0</v>
      </c>
      <c r="F528" s="169">
        <f t="shared" si="280"/>
        <v>0</v>
      </c>
      <c r="G528" s="169">
        <f t="shared" si="280"/>
        <v>0</v>
      </c>
      <c r="H528" s="169">
        <f t="shared" si="280"/>
        <v>0</v>
      </c>
      <c r="I528" s="169">
        <f t="shared" si="280"/>
        <v>0</v>
      </c>
      <c r="J528" s="169">
        <f t="shared" si="280"/>
        <v>0</v>
      </c>
      <c r="K528" s="169">
        <f t="shared" si="280"/>
        <v>0</v>
      </c>
      <c r="L528" s="169">
        <f t="shared" si="280"/>
        <v>0</v>
      </c>
      <c r="M528" s="169">
        <f t="shared" si="280"/>
        <v>0</v>
      </c>
      <c r="N528" s="169">
        <f t="shared" si="280"/>
        <v>0</v>
      </c>
      <c r="O528" s="169">
        <f t="shared" si="280"/>
        <v>0</v>
      </c>
      <c r="P528" s="169">
        <f t="shared" si="280"/>
        <v>0</v>
      </c>
      <c r="Q528" s="169">
        <f t="shared" si="280"/>
        <v>0</v>
      </c>
      <c r="R528" s="169">
        <f t="shared" si="280"/>
        <v>0</v>
      </c>
      <c r="S528" s="169">
        <f t="shared" si="280"/>
        <v>0</v>
      </c>
      <c r="T528" s="169">
        <f t="shared" si="280"/>
        <v>0</v>
      </c>
      <c r="U528" s="169">
        <f t="shared" si="280"/>
        <v>0</v>
      </c>
      <c r="V528" s="169">
        <f t="shared" si="280"/>
        <v>0</v>
      </c>
      <c r="W528" s="169">
        <f t="shared" si="280"/>
        <v>0</v>
      </c>
      <c r="X528" s="169">
        <f t="shared" si="280"/>
        <v>0</v>
      </c>
      <c r="Y528" s="169">
        <f t="shared" si="280"/>
        <v>0</v>
      </c>
      <c r="Z528" s="169">
        <f t="shared" si="280"/>
        <v>0</v>
      </c>
      <c r="AA528" s="169">
        <f t="shared" si="280"/>
        <v>0</v>
      </c>
      <c r="AB528" s="169">
        <f t="shared" si="280"/>
        <v>0</v>
      </c>
      <c r="AC528" s="169">
        <f t="shared" si="280"/>
        <v>0</v>
      </c>
      <c r="AD528" s="169">
        <f t="shared" si="280"/>
        <v>0</v>
      </c>
      <c r="AE528" s="169">
        <f t="shared" si="280"/>
        <v>0</v>
      </c>
      <c r="AF528" s="169">
        <f t="shared" si="280"/>
        <v>0</v>
      </c>
      <c r="AG528" s="169">
        <f t="shared" si="280"/>
        <v>0</v>
      </c>
      <c r="AH528" s="169">
        <f t="shared" si="280"/>
        <v>0</v>
      </c>
      <c r="AI528" s="169">
        <f t="shared" si="280"/>
        <v>0</v>
      </c>
      <c r="AJ528" s="169">
        <f t="shared" si="280"/>
        <v>0</v>
      </c>
      <c r="AK528" s="169">
        <f t="shared" si="280"/>
        <v>0</v>
      </c>
      <c r="AL528" s="169">
        <f t="shared" si="280"/>
        <v>0</v>
      </c>
      <c r="AM528" s="169">
        <f t="shared" si="280"/>
        <v>0</v>
      </c>
      <c r="AN528" s="169">
        <f t="shared" si="280"/>
        <v>0</v>
      </c>
      <c r="AO528" s="169">
        <f t="shared" si="280"/>
        <v>0</v>
      </c>
      <c r="AP528" s="169">
        <f t="shared" si="280"/>
        <v>0</v>
      </c>
    </row>
    <row r="529" spans="1:42" x14ac:dyDescent="0.2">
      <c r="A529" s="28" t="s">
        <v>14</v>
      </c>
      <c r="C529" s="194">
        <f>C527*C528</f>
        <v>0</v>
      </c>
      <c r="D529" s="194">
        <f t="shared" ref="D529:AP529" si="281">D527*D528</f>
        <v>0</v>
      </c>
      <c r="E529" s="194">
        <f t="shared" si="281"/>
        <v>0</v>
      </c>
      <c r="F529" s="194">
        <f t="shared" si="281"/>
        <v>0</v>
      </c>
      <c r="G529" s="194">
        <f t="shared" si="281"/>
        <v>0</v>
      </c>
      <c r="H529" s="194">
        <f t="shared" si="281"/>
        <v>0</v>
      </c>
      <c r="I529" s="194">
        <f t="shared" si="281"/>
        <v>0</v>
      </c>
      <c r="J529" s="194">
        <f t="shared" si="281"/>
        <v>0</v>
      </c>
      <c r="K529" s="194">
        <f t="shared" si="281"/>
        <v>0</v>
      </c>
      <c r="L529" s="194">
        <f t="shared" si="281"/>
        <v>0</v>
      </c>
      <c r="M529" s="194">
        <f t="shared" si="281"/>
        <v>0</v>
      </c>
      <c r="N529" s="194">
        <f t="shared" si="281"/>
        <v>0</v>
      </c>
      <c r="O529" s="194">
        <f t="shared" si="281"/>
        <v>0</v>
      </c>
      <c r="P529" s="194">
        <f t="shared" si="281"/>
        <v>0</v>
      </c>
      <c r="Q529" s="194">
        <f t="shared" si="281"/>
        <v>0</v>
      </c>
      <c r="R529" s="194">
        <f t="shared" si="281"/>
        <v>0</v>
      </c>
      <c r="S529" s="194">
        <f t="shared" si="281"/>
        <v>0</v>
      </c>
      <c r="T529" s="194">
        <f t="shared" si="281"/>
        <v>0</v>
      </c>
      <c r="U529" s="194">
        <f t="shared" si="281"/>
        <v>0</v>
      </c>
      <c r="V529" s="194">
        <f t="shared" si="281"/>
        <v>0</v>
      </c>
      <c r="W529" s="194">
        <f t="shared" si="281"/>
        <v>0</v>
      </c>
      <c r="X529" s="194">
        <f t="shared" si="281"/>
        <v>0</v>
      </c>
      <c r="Y529" s="194">
        <f t="shared" si="281"/>
        <v>0</v>
      </c>
      <c r="Z529" s="194">
        <f t="shared" si="281"/>
        <v>0</v>
      </c>
      <c r="AA529" s="194">
        <f t="shared" si="281"/>
        <v>0</v>
      </c>
      <c r="AB529" s="194">
        <f t="shared" si="281"/>
        <v>0</v>
      </c>
      <c r="AC529" s="194">
        <f t="shared" si="281"/>
        <v>0</v>
      </c>
      <c r="AD529" s="194">
        <f t="shared" si="281"/>
        <v>0</v>
      </c>
      <c r="AE529" s="194">
        <f t="shared" si="281"/>
        <v>0</v>
      </c>
      <c r="AF529" s="194">
        <f t="shared" si="281"/>
        <v>0</v>
      </c>
      <c r="AG529" s="194">
        <f t="shared" si="281"/>
        <v>0</v>
      </c>
      <c r="AH529" s="194">
        <f t="shared" si="281"/>
        <v>0</v>
      </c>
      <c r="AI529" s="194">
        <f t="shared" si="281"/>
        <v>0</v>
      </c>
      <c r="AJ529" s="194">
        <f t="shared" si="281"/>
        <v>0</v>
      </c>
      <c r="AK529" s="194">
        <f t="shared" si="281"/>
        <v>0</v>
      </c>
      <c r="AL529" s="194">
        <f t="shared" si="281"/>
        <v>0</v>
      </c>
      <c r="AM529" s="194">
        <f t="shared" si="281"/>
        <v>0</v>
      </c>
      <c r="AN529" s="194">
        <f t="shared" si="281"/>
        <v>0</v>
      </c>
      <c r="AO529" s="194">
        <f t="shared" si="281"/>
        <v>0</v>
      </c>
      <c r="AP529" s="194">
        <f t="shared" si="281"/>
        <v>0</v>
      </c>
    </row>
    <row r="530" spans="1:42" x14ac:dyDescent="0.2">
      <c r="A530" s="24" t="str">
        <f>Inputs!B126</f>
        <v>Utility ($/kWh)</v>
      </c>
    </row>
    <row r="531" spans="1:42" x14ac:dyDescent="0.2">
      <c r="A531" s="28" t="s">
        <v>45</v>
      </c>
      <c r="C531" s="142">
        <f t="shared" ref="C531:AP531" si="282">IF(AND(C$2&lt;=pbi_uti_term,C$2&lt;=analysis_period),pbi_uti_amount*(1+pbi_uti_escal/100)^B$2,0)</f>
        <v>0</v>
      </c>
      <c r="D531" s="142">
        <f t="shared" si="282"/>
        <v>0</v>
      </c>
      <c r="E531" s="142">
        <f t="shared" si="282"/>
        <v>0</v>
      </c>
      <c r="F531" s="142">
        <f t="shared" si="282"/>
        <v>0</v>
      </c>
      <c r="G531" s="142">
        <f t="shared" si="282"/>
        <v>0</v>
      </c>
      <c r="H531" s="142">
        <f t="shared" si="282"/>
        <v>0</v>
      </c>
      <c r="I531" s="142">
        <f t="shared" si="282"/>
        <v>0</v>
      </c>
      <c r="J531" s="142">
        <f t="shared" si="282"/>
        <v>0</v>
      </c>
      <c r="K531" s="142">
        <f t="shared" si="282"/>
        <v>0</v>
      </c>
      <c r="L531" s="142">
        <f t="shared" si="282"/>
        <v>0</v>
      </c>
      <c r="M531" s="142">
        <f t="shared" si="282"/>
        <v>0</v>
      </c>
      <c r="N531" s="142">
        <f t="shared" si="282"/>
        <v>0</v>
      </c>
      <c r="O531" s="142">
        <f t="shared" si="282"/>
        <v>0</v>
      </c>
      <c r="P531" s="142">
        <f t="shared" si="282"/>
        <v>0</v>
      </c>
      <c r="Q531" s="142">
        <f t="shared" si="282"/>
        <v>0</v>
      </c>
      <c r="R531" s="142">
        <f t="shared" si="282"/>
        <v>0</v>
      </c>
      <c r="S531" s="142">
        <f t="shared" si="282"/>
        <v>0</v>
      </c>
      <c r="T531" s="142">
        <f t="shared" si="282"/>
        <v>0</v>
      </c>
      <c r="U531" s="142">
        <f t="shared" si="282"/>
        <v>0</v>
      </c>
      <c r="V531" s="142">
        <f t="shared" si="282"/>
        <v>0</v>
      </c>
      <c r="W531" s="142">
        <f t="shared" si="282"/>
        <v>0</v>
      </c>
      <c r="X531" s="142">
        <f t="shared" si="282"/>
        <v>0</v>
      </c>
      <c r="Y531" s="142">
        <f t="shared" si="282"/>
        <v>0</v>
      </c>
      <c r="Z531" s="142">
        <f t="shared" si="282"/>
        <v>0</v>
      </c>
      <c r="AA531" s="142">
        <f t="shared" si="282"/>
        <v>0</v>
      </c>
      <c r="AB531" s="142">
        <f t="shared" si="282"/>
        <v>0</v>
      </c>
      <c r="AC531" s="142">
        <f t="shared" si="282"/>
        <v>0</v>
      </c>
      <c r="AD531" s="142">
        <f t="shared" si="282"/>
        <v>0</v>
      </c>
      <c r="AE531" s="142">
        <f t="shared" si="282"/>
        <v>0</v>
      </c>
      <c r="AF531" s="142">
        <f t="shared" si="282"/>
        <v>0</v>
      </c>
      <c r="AG531" s="142">
        <f t="shared" si="282"/>
        <v>0</v>
      </c>
      <c r="AH531" s="142">
        <f t="shared" si="282"/>
        <v>0</v>
      </c>
      <c r="AI531" s="142">
        <f t="shared" si="282"/>
        <v>0</v>
      </c>
      <c r="AJ531" s="142">
        <f t="shared" si="282"/>
        <v>0</v>
      </c>
      <c r="AK531" s="142">
        <f t="shared" si="282"/>
        <v>0</v>
      </c>
      <c r="AL531" s="142">
        <f t="shared" si="282"/>
        <v>0</v>
      </c>
      <c r="AM531" s="142">
        <f t="shared" si="282"/>
        <v>0</v>
      </c>
      <c r="AN531" s="142">
        <f t="shared" si="282"/>
        <v>0</v>
      </c>
      <c r="AO531" s="142">
        <f t="shared" si="282"/>
        <v>0</v>
      </c>
      <c r="AP531" s="142">
        <f t="shared" si="282"/>
        <v>0</v>
      </c>
    </row>
    <row r="532" spans="1:42" x14ac:dyDescent="0.2">
      <c r="A532" s="28" t="s">
        <v>46</v>
      </c>
      <c r="C532" s="169">
        <f>C$5</f>
        <v>0</v>
      </c>
      <c r="D532" s="169">
        <f t="shared" ref="D532:AP532" si="283">D$5</f>
        <v>0</v>
      </c>
      <c r="E532" s="169">
        <f t="shared" si="283"/>
        <v>0</v>
      </c>
      <c r="F532" s="169">
        <f t="shared" si="283"/>
        <v>0</v>
      </c>
      <c r="G532" s="169">
        <f t="shared" si="283"/>
        <v>0</v>
      </c>
      <c r="H532" s="169">
        <f t="shared" si="283"/>
        <v>0</v>
      </c>
      <c r="I532" s="169">
        <f t="shared" si="283"/>
        <v>0</v>
      </c>
      <c r="J532" s="169">
        <f t="shared" si="283"/>
        <v>0</v>
      </c>
      <c r="K532" s="169">
        <f t="shared" si="283"/>
        <v>0</v>
      </c>
      <c r="L532" s="169">
        <f t="shared" si="283"/>
        <v>0</v>
      </c>
      <c r="M532" s="169">
        <f t="shared" si="283"/>
        <v>0</v>
      </c>
      <c r="N532" s="169">
        <f t="shared" si="283"/>
        <v>0</v>
      </c>
      <c r="O532" s="169">
        <f t="shared" si="283"/>
        <v>0</v>
      </c>
      <c r="P532" s="169">
        <f t="shared" si="283"/>
        <v>0</v>
      </c>
      <c r="Q532" s="169">
        <f t="shared" si="283"/>
        <v>0</v>
      </c>
      <c r="R532" s="169">
        <f t="shared" si="283"/>
        <v>0</v>
      </c>
      <c r="S532" s="169">
        <f t="shared" si="283"/>
        <v>0</v>
      </c>
      <c r="T532" s="169">
        <f t="shared" si="283"/>
        <v>0</v>
      </c>
      <c r="U532" s="169">
        <f t="shared" si="283"/>
        <v>0</v>
      </c>
      <c r="V532" s="169">
        <f t="shared" si="283"/>
        <v>0</v>
      </c>
      <c r="W532" s="169">
        <f t="shared" si="283"/>
        <v>0</v>
      </c>
      <c r="X532" s="169">
        <f t="shared" si="283"/>
        <v>0</v>
      </c>
      <c r="Y532" s="169">
        <f t="shared" si="283"/>
        <v>0</v>
      </c>
      <c r="Z532" s="169">
        <f t="shared" si="283"/>
        <v>0</v>
      </c>
      <c r="AA532" s="169">
        <f t="shared" si="283"/>
        <v>0</v>
      </c>
      <c r="AB532" s="169">
        <f t="shared" si="283"/>
        <v>0</v>
      </c>
      <c r="AC532" s="169">
        <f t="shared" si="283"/>
        <v>0</v>
      </c>
      <c r="AD532" s="169">
        <f t="shared" si="283"/>
        <v>0</v>
      </c>
      <c r="AE532" s="169">
        <f t="shared" si="283"/>
        <v>0</v>
      </c>
      <c r="AF532" s="169">
        <f t="shared" si="283"/>
        <v>0</v>
      </c>
      <c r="AG532" s="169">
        <f t="shared" si="283"/>
        <v>0</v>
      </c>
      <c r="AH532" s="169">
        <f t="shared" si="283"/>
        <v>0</v>
      </c>
      <c r="AI532" s="169">
        <f t="shared" si="283"/>
        <v>0</v>
      </c>
      <c r="AJ532" s="169">
        <f t="shared" si="283"/>
        <v>0</v>
      </c>
      <c r="AK532" s="169">
        <f t="shared" si="283"/>
        <v>0</v>
      </c>
      <c r="AL532" s="169">
        <f t="shared" si="283"/>
        <v>0</v>
      </c>
      <c r="AM532" s="169">
        <f t="shared" si="283"/>
        <v>0</v>
      </c>
      <c r="AN532" s="169">
        <f t="shared" si="283"/>
        <v>0</v>
      </c>
      <c r="AO532" s="169">
        <f t="shared" si="283"/>
        <v>0</v>
      </c>
      <c r="AP532" s="169">
        <f t="shared" si="283"/>
        <v>0</v>
      </c>
    </row>
    <row r="533" spans="1:42" x14ac:dyDescent="0.2">
      <c r="A533" s="28" t="s">
        <v>14</v>
      </c>
      <c r="C533" s="194">
        <f>C531*C532</f>
        <v>0</v>
      </c>
      <c r="D533" s="194">
        <f t="shared" ref="D533:AP533" si="284">D531*D532</f>
        <v>0</v>
      </c>
      <c r="E533" s="194">
        <f t="shared" si="284"/>
        <v>0</v>
      </c>
      <c r="F533" s="194">
        <f t="shared" si="284"/>
        <v>0</v>
      </c>
      <c r="G533" s="194">
        <f t="shared" si="284"/>
        <v>0</v>
      </c>
      <c r="H533" s="194">
        <f t="shared" si="284"/>
        <v>0</v>
      </c>
      <c r="I533" s="194">
        <f t="shared" si="284"/>
        <v>0</v>
      </c>
      <c r="J533" s="194">
        <f t="shared" si="284"/>
        <v>0</v>
      </c>
      <c r="K533" s="194">
        <f t="shared" si="284"/>
        <v>0</v>
      </c>
      <c r="L533" s="194">
        <f t="shared" si="284"/>
        <v>0</v>
      </c>
      <c r="M533" s="194">
        <f t="shared" si="284"/>
        <v>0</v>
      </c>
      <c r="N533" s="194">
        <f t="shared" si="284"/>
        <v>0</v>
      </c>
      <c r="O533" s="194">
        <f t="shared" si="284"/>
        <v>0</v>
      </c>
      <c r="P533" s="194">
        <f t="shared" si="284"/>
        <v>0</v>
      </c>
      <c r="Q533" s="194">
        <f t="shared" si="284"/>
        <v>0</v>
      </c>
      <c r="R533" s="194">
        <f t="shared" si="284"/>
        <v>0</v>
      </c>
      <c r="S533" s="194">
        <f t="shared" si="284"/>
        <v>0</v>
      </c>
      <c r="T533" s="194">
        <f t="shared" si="284"/>
        <v>0</v>
      </c>
      <c r="U533" s="194">
        <f t="shared" si="284"/>
        <v>0</v>
      </c>
      <c r="V533" s="194">
        <f t="shared" si="284"/>
        <v>0</v>
      </c>
      <c r="W533" s="194">
        <f t="shared" si="284"/>
        <v>0</v>
      </c>
      <c r="X533" s="194">
        <f t="shared" si="284"/>
        <v>0</v>
      </c>
      <c r="Y533" s="194">
        <f t="shared" si="284"/>
        <v>0</v>
      </c>
      <c r="Z533" s="194">
        <f t="shared" si="284"/>
        <v>0</v>
      </c>
      <c r="AA533" s="194">
        <f t="shared" si="284"/>
        <v>0</v>
      </c>
      <c r="AB533" s="194">
        <f t="shared" si="284"/>
        <v>0</v>
      </c>
      <c r="AC533" s="194">
        <f t="shared" si="284"/>
        <v>0</v>
      </c>
      <c r="AD533" s="194">
        <f t="shared" si="284"/>
        <v>0</v>
      </c>
      <c r="AE533" s="194">
        <f t="shared" si="284"/>
        <v>0</v>
      </c>
      <c r="AF533" s="194">
        <f t="shared" si="284"/>
        <v>0</v>
      </c>
      <c r="AG533" s="194">
        <f t="shared" si="284"/>
        <v>0</v>
      </c>
      <c r="AH533" s="194">
        <f t="shared" si="284"/>
        <v>0</v>
      </c>
      <c r="AI533" s="194">
        <f t="shared" si="284"/>
        <v>0</v>
      </c>
      <c r="AJ533" s="194">
        <f t="shared" si="284"/>
        <v>0</v>
      </c>
      <c r="AK533" s="194">
        <f t="shared" si="284"/>
        <v>0</v>
      </c>
      <c r="AL533" s="194">
        <f t="shared" si="284"/>
        <v>0</v>
      </c>
      <c r="AM533" s="194">
        <f t="shared" si="284"/>
        <v>0</v>
      </c>
      <c r="AN533" s="194">
        <f t="shared" si="284"/>
        <v>0</v>
      </c>
      <c r="AO533" s="194">
        <f t="shared" si="284"/>
        <v>0</v>
      </c>
      <c r="AP533" s="194">
        <f t="shared" si="284"/>
        <v>0</v>
      </c>
    </row>
    <row r="534" spans="1:42" x14ac:dyDescent="0.2">
      <c r="A534" s="24" t="str">
        <f>Inputs!B127</f>
        <v>Other ($/kWh)</v>
      </c>
    </row>
    <row r="535" spans="1:42" x14ac:dyDescent="0.2">
      <c r="A535" s="28" t="s">
        <v>45</v>
      </c>
      <c r="C535" s="149">
        <f t="shared" ref="C535:AP535" si="285">IF(AND(C$2&lt;=pbi_oth_term,C$2&lt;=analysis_period),pbi_oth_amount*(1+pbi_oth_escal/100)^B$2,0)</f>
        <v>0</v>
      </c>
      <c r="D535" s="149">
        <f t="shared" si="285"/>
        <v>0</v>
      </c>
      <c r="E535" s="149">
        <f t="shared" si="285"/>
        <v>0</v>
      </c>
      <c r="F535" s="149">
        <f t="shared" si="285"/>
        <v>0</v>
      </c>
      <c r="G535" s="149">
        <f t="shared" si="285"/>
        <v>0</v>
      </c>
      <c r="H535" s="149">
        <f t="shared" si="285"/>
        <v>0</v>
      </c>
      <c r="I535" s="149">
        <f t="shared" si="285"/>
        <v>0</v>
      </c>
      <c r="J535" s="149">
        <f t="shared" si="285"/>
        <v>0</v>
      </c>
      <c r="K535" s="149">
        <f t="shared" si="285"/>
        <v>0</v>
      </c>
      <c r="L535" s="149">
        <f t="shared" si="285"/>
        <v>0</v>
      </c>
      <c r="M535" s="149">
        <f t="shared" si="285"/>
        <v>0</v>
      </c>
      <c r="N535" s="149">
        <f t="shared" si="285"/>
        <v>0</v>
      </c>
      <c r="O535" s="149">
        <f t="shared" si="285"/>
        <v>0</v>
      </c>
      <c r="P535" s="149">
        <f t="shared" si="285"/>
        <v>0</v>
      </c>
      <c r="Q535" s="149">
        <f t="shared" si="285"/>
        <v>0</v>
      </c>
      <c r="R535" s="149">
        <f t="shared" si="285"/>
        <v>0</v>
      </c>
      <c r="S535" s="149">
        <f t="shared" si="285"/>
        <v>0</v>
      </c>
      <c r="T535" s="149">
        <f t="shared" si="285"/>
        <v>0</v>
      </c>
      <c r="U535" s="149">
        <f t="shared" si="285"/>
        <v>0</v>
      </c>
      <c r="V535" s="149">
        <f t="shared" si="285"/>
        <v>0</v>
      </c>
      <c r="W535" s="149">
        <f t="shared" si="285"/>
        <v>0</v>
      </c>
      <c r="X535" s="149">
        <f t="shared" si="285"/>
        <v>0</v>
      </c>
      <c r="Y535" s="149">
        <f t="shared" si="285"/>
        <v>0</v>
      </c>
      <c r="Z535" s="149">
        <f t="shared" si="285"/>
        <v>0</v>
      </c>
      <c r="AA535" s="149">
        <f t="shared" si="285"/>
        <v>0</v>
      </c>
      <c r="AB535" s="149">
        <f t="shared" si="285"/>
        <v>0</v>
      </c>
      <c r="AC535" s="149">
        <f t="shared" si="285"/>
        <v>0</v>
      </c>
      <c r="AD535" s="149">
        <f t="shared" si="285"/>
        <v>0</v>
      </c>
      <c r="AE535" s="149">
        <f t="shared" si="285"/>
        <v>0</v>
      </c>
      <c r="AF535" s="149">
        <f t="shared" si="285"/>
        <v>0</v>
      </c>
      <c r="AG535" s="149">
        <f t="shared" si="285"/>
        <v>0</v>
      </c>
      <c r="AH535" s="149">
        <f t="shared" si="285"/>
        <v>0</v>
      </c>
      <c r="AI535" s="149">
        <f t="shared" si="285"/>
        <v>0</v>
      </c>
      <c r="AJ535" s="149">
        <f t="shared" si="285"/>
        <v>0</v>
      </c>
      <c r="AK535" s="149">
        <f t="shared" si="285"/>
        <v>0</v>
      </c>
      <c r="AL535" s="149">
        <f t="shared" si="285"/>
        <v>0</v>
      </c>
      <c r="AM535" s="149">
        <f t="shared" si="285"/>
        <v>0</v>
      </c>
      <c r="AN535" s="149">
        <f t="shared" si="285"/>
        <v>0</v>
      </c>
      <c r="AO535" s="149">
        <f t="shared" si="285"/>
        <v>0</v>
      </c>
      <c r="AP535" s="149">
        <f t="shared" si="285"/>
        <v>0</v>
      </c>
    </row>
    <row r="536" spans="1:42" x14ac:dyDescent="0.2">
      <c r="A536" s="28" t="s">
        <v>46</v>
      </c>
      <c r="C536" s="169">
        <f>C$5</f>
        <v>0</v>
      </c>
      <c r="D536" s="169">
        <f t="shared" ref="D536:AP536" si="286">D$5</f>
        <v>0</v>
      </c>
      <c r="E536" s="169">
        <f t="shared" si="286"/>
        <v>0</v>
      </c>
      <c r="F536" s="169">
        <f t="shared" si="286"/>
        <v>0</v>
      </c>
      <c r="G536" s="169">
        <f t="shared" si="286"/>
        <v>0</v>
      </c>
      <c r="H536" s="169">
        <f t="shared" si="286"/>
        <v>0</v>
      </c>
      <c r="I536" s="169">
        <f t="shared" si="286"/>
        <v>0</v>
      </c>
      <c r="J536" s="169">
        <f t="shared" si="286"/>
        <v>0</v>
      </c>
      <c r="K536" s="169">
        <f t="shared" si="286"/>
        <v>0</v>
      </c>
      <c r="L536" s="169">
        <f t="shared" si="286"/>
        <v>0</v>
      </c>
      <c r="M536" s="169">
        <f t="shared" si="286"/>
        <v>0</v>
      </c>
      <c r="N536" s="169">
        <f t="shared" si="286"/>
        <v>0</v>
      </c>
      <c r="O536" s="169">
        <f t="shared" si="286"/>
        <v>0</v>
      </c>
      <c r="P536" s="169">
        <f t="shared" si="286"/>
        <v>0</v>
      </c>
      <c r="Q536" s="169">
        <f t="shared" si="286"/>
        <v>0</v>
      </c>
      <c r="R536" s="169">
        <f t="shared" si="286"/>
        <v>0</v>
      </c>
      <c r="S536" s="169">
        <f t="shared" si="286"/>
        <v>0</v>
      </c>
      <c r="T536" s="169">
        <f t="shared" si="286"/>
        <v>0</v>
      </c>
      <c r="U536" s="169">
        <f t="shared" si="286"/>
        <v>0</v>
      </c>
      <c r="V536" s="169">
        <f t="shared" si="286"/>
        <v>0</v>
      </c>
      <c r="W536" s="169">
        <f t="shared" si="286"/>
        <v>0</v>
      </c>
      <c r="X536" s="169">
        <f t="shared" si="286"/>
        <v>0</v>
      </c>
      <c r="Y536" s="169">
        <f t="shared" si="286"/>
        <v>0</v>
      </c>
      <c r="Z536" s="169">
        <f t="shared" si="286"/>
        <v>0</v>
      </c>
      <c r="AA536" s="169">
        <f t="shared" si="286"/>
        <v>0</v>
      </c>
      <c r="AB536" s="169">
        <f t="shared" si="286"/>
        <v>0</v>
      </c>
      <c r="AC536" s="169">
        <f t="shared" si="286"/>
        <v>0</v>
      </c>
      <c r="AD536" s="169">
        <f t="shared" si="286"/>
        <v>0</v>
      </c>
      <c r="AE536" s="169">
        <f t="shared" si="286"/>
        <v>0</v>
      </c>
      <c r="AF536" s="169">
        <f t="shared" si="286"/>
        <v>0</v>
      </c>
      <c r="AG536" s="169">
        <f t="shared" si="286"/>
        <v>0</v>
      </c>
      <c r="AH536" s="169">
        <f t="shared" si="286"/>
        <v>0</v>
      </c>
      <c r="AI536" s="169">
        <f t="shared" si="286"/>
        <v>0</v>
      </c>
      <c r="AJ536" s="169">
        <f t="shared" si="286"/>
        <v>0</v>
      </c>
      <c r="AK536" s="169">
        <f t="shared" si="286"/>
        <v>0</v>
      </c>
      <c r="AL536" s="169">
        <f t="shared" si="286"/>
        <v>0</v>
      </c>
      <c r="AM536" s="169">
        <f t="shared" si="286"/>
        <v>0</v>
      </c>
      <c r="AN536" s="169">
        <f t="shared" si="286"/>
        <v>0</v>
      </c>
      <c r="AO536" s="169">
        <f t="shared" si="286"/>
        <v>0</v>
      </c>
      <c r="AP536" s="169">
        <f t="shared" si="286"/>
        <v>0</v>
      </c>
    </row>
    <row r="537" spans="1:42" x14ac:dyDescent="0.2">
      <c r="A537" s="28" t="s">
        <v>14</v>
      </c>
      <c r="C537" s="194">
        <f>C535*C536</f>
        <v>0</v>
      </c>
      <c r="D537" s="194">
        <f t="shared" ref="D537:AP537" si="287">D535*D536</f>
        <v>0</v>
      </c>
      <c r="E537" s="194">
        <f t="shared" si="287"/>
        <v>0</v>
      </c>
      <c r="F537" s="194">
        <f t="shared" si="287"/>
        <v>0</v>
      </c>
      <c r="G537" s="194">
        <f t="shared" si="287"/>
        <v>0</v>
      </c>
      <c r="H537" s="194">
        <f t="shared" si="287"/>
        <v>0</v>
      </c>
      <c r="I537" s="194">
        <f t="shared" si="287"/>
        <v>0</v>
      </c>
      <c r="J537" s="194">
        <f t="shared" si="287"/>
        <v>0</v>
      </c>
      <c r="K537" s="194">
        <f t="shared" si="287"/>
        <v>0</v>
      </c>
      <c r="L537" s="194">
        <f t="shared" si="287"/>
        <v>0</v>
      </c>
      <c r="M537" s="194">
        <f t="shared" si="287"/>
        <v>0</v>
      </c>
      <c r="N537" s="194">
        <f t="shared" si="287"/>
        <v>0</v>
      </c>
      <c r="O537" s="194">
        <f t="shared" si="287"/>
        <v>0</v>
      </c>
      <c r="P537" s="194">
        <f t="shared" si="287"/>
        <v>0</v>
      </c>
      <c r="Q537" s="194">
        <f t="shared" si="287"/>
        <v>0</v>
      </c>
      <c r="R537" s="194">
        <f t="shared" si="287"/>
        <v>0</v>
      </c>
      <c r="S537" s="194">
        <f t="shared" si="287"/>
        <v>0</v>
      </c>
      <c r="T537" s="194">
        <f t="shared" si="287"/>
        <v>0</v>
      </c>
      <c r="U537" s="194">
        <f t="shared" si="287"/>
        <v>0</v>
      </c>
      <c r="V537" s="194">
        <f t="shared" si="287"/>
        <v>0</v>
      </c>
      <c r="W537" s="194">
        <f t="shared" si="287"/>
        <v>0</v>
      </c>
      <c r="X537" s="194">
        <f t="shared" si="287"/>
        <v>0</v>
      </c>
      <c r="Y537" s="194">
        <f t="shared" si="287"/>
        <v>0</v>
      </c>
      <c r="Z537" s="194">
        <f t="shared" si="287"/>
        <v>0</v>
      </c>
      <c r="AA537" s="194">
        <f t="shared" si="287"/>
        <v>0</v>
      </c>
      <c r="AB537" s="194">
        <f t="shared" si="287"/>
        <v>0</v>
      </c>
      <c r="AC537" s="194">
        <f t="shared" si="287"/>
        <v>0</v>
      </c>
      <c r="AD537" s="194">
        <f t="shared" si="287"/>
        <v>0</v>
      </c>
      <c r="AE537" s="194">
        <f t="shared" si="287"/>
        <v>0</v>
      </c>
      <c r="AF537" s="194">
        <f t="shared" si="287"/>
        <v>0</v>
      </c>
      <c r="AG537" s="194">
        <f t="shared" si="287"/>
        <v>0</v>
      </c>
      <c r="AH537" s="194">
        <f t="shared" si="287"/>
        <v>0</v>
      </c>
      <c r="AI537" s="194">
        <f t="shared" si="287"/>
        <v>0</v>
      </c>
      <c r="AJ537" s="194">
        <f t="shared" si="287"/>
        <v>0</v>
      </c>
      <c r="AK537" s="194">
        <f t="shared" si="287"/>
        <v>0</v>
      </c>
      <c r="AL537" s="194">
        <f t="shared" si="287"/>
        <v>0</v>
      </c>
      <c r="AM537" s="194">
        <f t="shared" si="287"/>
        <v>0</v>
      </c>
      <c r="AN537" s="194">
        <f t="shared" si="287"/>
        <v>0</v>
      </c>
      <c r="AO537" s="194">
        <f t="shared" si="287"/>
        <v>0</v>
      </c>
      <c r="AP537" s="194">
        <f t="shared" si="287"/>
        <v>0</v>
      </c>
    </row>
    <row r="538" spans="1:42" x14ac:dyDescent="0.2">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row>
    <row r="539" spans="1:42" x14ac:dyDescent="0.2">
      <c r="A539" s="4" t="s">
        <v>14</v>
      </c>
      <c r="C539" s="199">
        <f>C525+C529+C533+C537</f>
        <v>0</v>
      </c>
      <c r="D539" s="199">
        <f t="shared" ref="D539:AP539" si="288">D525+D529+D533+D537</f>
        <v>0</v>
      </c>
      <c r="E539" s="199">
        <f t="shared" si="288"/>
        <v>0</v>
      </c>
      <c r="F539" s="199">
        <f t="shared" si="288"/>
        <v>0</v>
      </c>
      <c r="G539" s="199">
        <f t="shared" si="288"/>
        <v>0</v>
      </c>
      <c r="H539" s="199">
        <f t="shared" si="288"/>
        <v>0</v>
      </c>
      <c r="I539" s="199">
        <f t="shared" si="288"/>
        <v>0</v>
      </c>
      <c r="J539" s="199">
        <f t="shared" si="288"/>
        <v>0</v>
      </c>
      <c r="K539" s="199">
        <f t="shared" si="288"/>
        <v>0</v>
      </c>
      <c r="L539" s="199">
        <f t="shared" si="288"/>
        <v>0</v>
      </c>
      <c r="M539" s="199">
        <f t="shared" si="288"/>
        <v>0</v>
      </c>
      <c r="N539" s="199">
        <f t="shared" si="288"/>
        <v>0</v>
      </c>
      <c r="O539" s="199">
        <f t="shared" si="288"/>
        <v>0</v>
      </c>
      <c r="P539" s="199">
        <f t="shared" si="288"/>
        <v>0</v>
      </c>
      <c r="Q539" s="199">
        <f t="shared" si="288"/>
        <v>0</v>
      </c>
      <c r="R539" s="199">
        <f t="shared" si="288"/>
        <v>0</v>
      </c>
      <c r="S539" s="199">
        <f t="shared" si="288"/>
        <v>0</v>
      </c>
      <c r="T539" s="199">
        <f t="shared" si="288"/>
        <v>0</v>
      </c>
      <c r="U539" s="199">
        <f t="shared" si="288"/>
        <v>0</v>
      </c>
      <c r="V539" s="199">
        <f t="shared" si="288"/>
        <v>0</v>
      </c>
      <c r="W539" s="199">
        <f t="shared" si="288"/>
        <v>0</v>
      </c>
      <c r="X539" s="199">
        <f t="shared" si="288"/>
        <v>0</v>
      </c>
      <c r="Y539" s="199">
        <f t="shared" si="288"/>
        <v>0</v>
      </c>
      <c r="Z539" s="199">
        <f t="shared" si="288"/>
        <v>0</v>
      </c>
      <c r="AA539" s="199">
        <f t="shared" si="288"/>
        <v>0</v>
      </c>
      <c r="AB539" s="199">
        <f t="shared" si="288"/>
        <v>0</v>
      </c>
      <c r="AC539" s="199">
        <f t="shared" si="288"/>
        <v>0</v>
      </c>
      <c r="AD539" s="199">
        <f t="shared" si="288"/>
        <v>0</v>
      </c>
      <c r="AE539" s="199">
        <f t="shared" si="288"/>
        <v>0</v>
      </c>
      <c r="AF539" s="199">
        <f t="shared" si="288"/>
        <v>0</v>
      </c>
      <c r="AG539" s="199">
        <f t="shared" si="288"/>
        <v>0</v>
      </c>
      <c r="AH539" s="199">
        <f t="shared" si="288"/>
        <v>0</v>
      </c>
      <c r="AI539" s="199">
        <f t="shared" si="288"/>
        <v>0</v>
      </c>
      <c r="AJ539" s="199">
        <f t="shared" si="288"/>
        <v>0</v>
      </c>
      <c r="AK539" s="199">
        <f t="shared" si="288"/>
        <v>0</v>
      </c>
      <c r="AL539" s="199">
        <f t="shared" si="288"/>
        <v>0</v>
      </c>
      <c r="AM539" s="199">
        <f t="shared" si="288"/>
        <v>0</v>
      </c>
      <c r="AN539" s="199">
        <f t="shared" si="288"/>
        <v>0</v>
      </c>
      <c r="AO539" s="199">
        <f t="shared" si="288"/>
        <v>0</v>
      </c>
      <c r="AP539" s="199">
        <f t="shared" si="288"/>
        <v>0</v>
      </c>
    </row>
    <row r="541" spans="1:42" x14ac:dyDescent="0.2">
      <c r="A541" s="114" t="s">
        <v>29</v>
      </c>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row>
    <row r="542" spans="1:42" s="17" customFormat="1" x14ac:dyDescent="0.2">
      <c r="A542" s="24" t="s">
        <v>32</v>
      </c>
    </row>
    <row r="543" spans="1:42" s="17" customFormat="1" x14ac:dyDescent="0.2">
      <c r="A543" s="28" t="s">
        <v>36</v>
      </c>
      <c r="B543" s="172"/>
      <c r="C543" s="195">
        <f t="shared" ref="C543:AP543" si="289">IF(DebtPercent="Calculated",C560,C561)</f>
        <v>0</v>
      </c>
      <c r="D543" s="195">
        <f t="shared" si="289"/>
        <v>0</v>
      </c>
      <c r="E543" s="195">
        <f t="shared" si="289"/>
        <v>0</v>
      </c>
      <c r="F543" s="195">
        <f t="shared" si="289"/>
        <v>0</v>
      </c>
      <c r="G543" s="195">
        <f t="shared" si="289"/>
        <v>0</v>
      </c>
      <c r="H543" s="195">
        <f t="shared" si="289"/>
        <v>0</v>
      </c>
      <c r="I543" s="195">
        <f t="shared" si="289"/>
        <v>0</v>
      </c>
      <c r="J543" s="195">
        <f t="shared" si="289"/>
        <v>0</v>
      </c>
      <c r="K543" s="195">
        <f t="shared" si="289"/>
        <v>0</v>
      </c>
      <c r="L543" s="195">
        <f t="shared" si="289"/>
        <v>0</v>
      </c>
      <c r="M543" s="195">
        <f t="shared" si="289"/>
        <v>0</v>
      </c>
      <c r="N543" s="195">
        <f t="shared" si="289"/>
        <v>0</v>
      </c>
      <c r="O543" s="195">
        <f t="shared" si="289"/>
        <v>0</v>
      </c>
      <c r="P543" s="195">
        <f t="shared" si="289"/>
        <v>0</v>
      </c>
      <c r="Q543" s="195">
        <f t="shared" si="289"/>
        <v>0</v>
      </c>
      <c r="R543" s="195">
        <f t="shared" si="289"/>
        <v>0</v>
      </c>
      <c r="S543" s="195">
        <f t="shared" si="289"/>
        <v>0</v>
      </c>
      <c r="T543" s="195">
        <f t="shared" si="289"/>
        <v>0</v>
      </c>
      <c r="U543" s="195">
        <f t="shared" si="289"/>
        <v>0</v>
      </c>
      <c r="V543" s="195">
        <f t="shared" si="289"/>
        <v>0</v>
      </c>
      <c r="W543" s="195">
        <f t="shared" si="289"/>
        <v>0</v>
      </c>
      <c r="X543" s="195">
        <f t="shared" si="289"/>
        <v>0</v>
      </c>
      <c r="Y543" s="195">
        <f t="shared" si="289"/>
        <v>0</v>
      </c>
      <c r="Z543" s="195">
        <f t="shared" si="289"/>
        <v>0</v>
      </c>
      <c r="AA543" s="195">
        <f t="shared" si="289"/>
        <v>0</v>
      </c>
      <c r="AB543" s="195">
        <f t="shared" si="289"/>
        <v>0</v>
      </c>
      <c r="AC543" s="195">
        <f t="shared" si="289"/>
        <v>0</v>
      </c>
      <c r="AD543" s="195">
        <f t="shared" si="289"/>
        <v>0</v>
      </c>
      <c r="AE543" s="195">
        <f t="shared" si="289"/>
        <v>0</v>
      </c>
      <c r="AF543" s="195">
        <f t="shared" si="289"/>
        <v>0</v>
      </c>
      <c r="AG543" s="195">
        <f t="shared" si="289"/>
        <v>0</v>
      </c>
      <c r="AH543" s="195">
        <f t="shared" si="289"/>
        <v>0</v>
      </c>
      <c r="AI543" s="195">
        <f t="shared" si="289"/>
        <v>0</v>
      </c>
      <c r="AJ543" s="195">
        <f t="shared" si="289"/>
        <v>0</v>
      </c>
      <c r="AK543" s="195">
        <f t="shared" si="289"/>
        <v>0</v>
      </c>
      <c r="AL543" s="195">
        <f t="shared" si="289"/>
        <v>0</v>
      </c>
      <c r="AM543" s="195">
        <f t="shared" si="289"/>
        <v>0</v>
      </c>
      <c r="AN543" s="195">
        <f t="shared" si="289"/>
        <v>0</v>
      </c>
      <c r="AO543" s="195">
        <f t="shared" si="289"/>
        <v>0</v>
      </c>
      <c r="AP543" s="195">
        <f t="shared" si="289"/>
        <v>0</v>
      </c>
    </row>
    <row r="544" spans="1:42" s="17" customFormat="1" x14ac:dyDescent="0.2">
      <c r="A544" s="28" t="s">
        <v>233</v>
      </c>
      <c r="B544" s="168"/>
      <c r="C544" s="195">
        <f t="shared" ref="C544:AP544" si="290">IF(AND(C$2&lt;=term_tenor,C$2&lt;=analysis_period),B546*term_int_rate/100,0)</f>
        <v>0</v>
      </c>
      <c r="D544" s="195">
        <f t="shared" si="290"/>
        <v>0</v>
      </c>
      <c r="E544" s="195">
        <f t="shared" si="290"/>
        <v>0</v>
      </c>
      <c r="F544" s="195">
        <f t="shared" si="290"/>
        <v>0</v>
      </c>
      <c r="G544" s="195">
        <f t="shared" si="290"/>
        <v>0</v>
      </c>
      <c r="H544" s="195">
        <f t="shared" si="290"/>
        <v>0</v>
      </c>
      <c r="I544" s="195">
        <f t="shared" si="290"/>
        <v>0</v>
      </c>
      <c r="J544" s="195">
        <f t="shared" si="290"/>
        <v>0</v>
      </c>
      <c r="K544" s="195">
        <f t="shared" si="290"/>
        <v>0</v>
      </c>
      <c r="L544" s="195">
        <f t="shared" si="290"/>
        <v>0</v>
      </c>
      <c r="M544" s="195">
        <f t="shared" si="290"/>
        <v>0</v>
      </c>
      <c r="N544" s="195">
        <f t="shared" si="290"/>
        <v>0</v>
      </c>
      <c r="O544" s="195">
        <f t="shared" si="290"/>
        <v>0</v>
      </c>
      <c r="P544" s="195">
        <f t="shared" si="290"/>
        <v>0</v>
      </c>
      <c r="Q544" s="195">
        <f t="shared" si="290"/>
        <v>0</v>
      </c>
      <c r="R544" s="195">
        <f t="shared" si="290"/>
        <v>0</v>
      </c>
      <c r="S544" s="195">
        <f t="shared" si="290"/>
        <v>0</v>
      </c>
      <c r="T544" s="195">
        <f t="shared" si="290"/>
        <v>0</v>
      </c>
      <c r="U544" s="195">
        <f t="shared" si="290"/>
        <v>0</v>
      </c>
      <c r="V544" s="195">
        <f t="shared" si="290"/>
        <v>0</v>
      </c>
      <c r="W544" s="195">
        <f t="shared" si="290"/>
        <v>0</v>
      </c>
      <c r="X544" s="195">
        <f t="shared" si="290"/>
        <v>0</v>
      </c>
      <c r="Y544" s="195">
        <f t="shared" si="290"/>
        <v>0</v>
      </c>
      <c r="Z544" s="195">
        <f t="shared" si="290"/>
        <v>0</v>
      </c>
      <c r="AA544" s="195">
        <f t="shared" si="290"/>
        <v>0</v>
      </c>
      <c r="AB544" s="195">
        <f t="shared" si="290"/>
        <v>0</v>
      </c>
      <c r="AC544" s="195">
        <f t="shared" si="290"/>
        <v>0</v>
      </c>
      <c r="AD544" s="195">
        <f t="shared" si="290"/>
        <v>0</v>
      </c>
      <c r="AE544" s="195">
        <f t="shared" si="290"/>
        <v>0</v>
      </c>
      <c r="AF544" s="195">
        <f t="shared" si="290"/>
        <v>0</v>
      </c>
      <c r="AG544" s="195">
        <f t="shared" si="290"/>
        <v>0</v>
      </c>
      <c r="AH544" s="195">
        <f t="shared" si="290"/>
        <v>0</v>
      </c>
      <c r="AI544" s="195">
        <f t="shared" si="290"/>
        <v>0</v>
      </c>
      <c r="AJ544" s="195">
        <f t="shared" si="290"/>
        <v>0</v>
      </c>
      <c r="AK544" s="195">
        <f t="shared" si="290"/>
        <v>0</v>
      </c>
      <c r="AL544" s="195">
        <f t="shared" si="290"/>
        <v>0</v>
      </c>
      <c r="AM544" s="195">
        <f t="shared" si="290"/>
        <v>0</v>
      </c>
      <c r="AN544" s="195">
        <f t="shared" si="290"/>
        <v>0</v>
      </c>
      <c r="AO544" s="195">
        <f t="shared" si="290"/>
        <v>0</v>
      </c>
      <c r="AP544" s="195">
        <f t="shared" si="290"/>
        <v>0</v>
      </c>
    </row>
    <row r="545" spans="1:42" s="17" customFormat="1" x14ac:dyDescent="0.2">
      <c r="A545" s="28" t="s">
        <v>232</v>
      </c>
      <c r="B545" s="172"/>
      <c r="C545" s="195">
        <f>C543-C544</f>
        <v>0</v>
      </c>
      <c r="D545" s="195">
        <f t="shared" ref="D545:AP545" si="291">D543-D544</f>
        <v>0</v>
      </c>
      <c r="E545" s="195">
        <f t="shared" si="291"/>
        <v>0</v>
      </c>
      <c r="F545" s="195">
        <f t="shared" si="291"/>
        <v>0</v>
      </c>
      <c r="G545" s="195">
        <f t="shared" si="291"/>
        <v>0</v>
      </c>
      <c r="H545" s="195">
        <f t="shared" si="291"/>
        <v>0</v>
      </c>
      <c r="I545" s="195">
        <f t="shared" si="291"/>
        <v>0</v>
      </c>
      <c r="J545" s="195">
        <f t="shared" si="291"/>
        <v>0</v>
      </c>
      <c r="K545" s="195">
        <f t="shared" si="291"/>
        <v>0</v>
      </c>
      <c r="L545" s="195">
        <f t="shared" si="291"/>
        <v>0</v>
      </c>
      <c r="M545" s="195">
        <f t="shared" si="291"/>
        <v>0</v>
      </c>
      <c r="N545" s="195">
        <f t="shared" si="291"/>
        <v>0</v>
      </c>
      <c r="O545" s="195">
        <f t="shared" si="291"/>
        <v>0</v>
      </c>
      <c r="P545" s="195">
        <f t="shared" si="291"/>
        <v>0</v>
      </c>
      <c r="Q545" s="195">
        <f t="shared" si="291"/>
        <v>0</v>
      </c>
      <c r="R545" s="195">
        <f t="shared" si="291"/>
        <v>0</v>
      </c>
      <c r="S545" s="195">
        <f t="shared" si="291"/>
        <v>0</v>
      </c>
      <c r="T545" s="195">
        <f t="shared" si="291"/>
        <v>0</v>
      </c>
      <c r="U545" s="195">
        <f t="shared" si="291"/>
        <v>0</v>
      </c>
      <c r="V545" s="195">
        <f t="shared" si="291"/>
        <v>0</v>
      </c>
      <c r="W545" s="195">
        <f t="shared" si="291"/>
        <v>0</v>
      </c>
      <c r="X545" s="195">
        <f t="shared" si="291"/>
        <v>0</v>
      </c>
      <c r="Y545" s="195">
        <f t="shared" si="291"/>
        <v>0</v>
      </c>
      <c r="Z545" s="195">
        <f t="shared" si="291"/>
        <v>0</v>
      </c>
      <c r="AA545" s="195">
        <f t="shared" si="291"/>
        <v>0</v>
      </c>
      <c r="AB545" s="195">
        <f t="shared" si="291"/>
        <v>0</v>
      </c>
      <c r="AC545" s="195">
        <f t="shared" si="291"/>
        <v>0</v>
      </c>
      <c r="AD545" s="195">
        <f t="shared" si="291"/>
        <v>0</v>
      </c>
      <c r="AE545" s="195">
        <f t="shared" si="291"/>
        <v>0</v>
      </c>
      <c r="AF545" s="195">
        <f t="shared" si="291"/>
        <v>0</v>
      </c>
      <c r="AG545" s="195">
        <f t="shared" si="291"/>
        <v>0</v>
      </c>
      <c r="AH545" s="195">
        <f t="shared" si="291"/>
        <v>0</v>
      </c>
      <c r="AI545" s="195">
        <f t="shared" si="291"/>
        <v>0</v>
      </c>
      <c r="AJ545" s="195">
        <f t="shared" si="291"/>
        <v>0</v>
      </c>
      <c r="AK545" s="195">
        <f t="shared" si="291"/>
        <v>0</v>
      </c>
      <c r="AL545" s="195">
        <f t="shared" si="291"/>
        <v>0</v>
      </c>
      <c r="AM545" s="195">
        <f t="shared" si="291"/>
        <v>0</v>
      </c>
      <c r="AN545" s="195">
        <f t="shared" si="291"/>
        <v>0</v>
      </c>
      <c r="AO545" s="195">
        <f t="shared" si="291"/>
        <v>0</v>
      </c>
      <c r="AP545" s="195">
        <f t="shared" si="291"/>
        <v>0</v>
      </c>
    </row>
    <row r="546" spans="1:42" s="17" customFormat="1" x14ac:dyDescent="0.2">
      <c r="A546" s="28" t="s">
        <v>328</v>
      </c>
      <c r="B546" s="200">
        <f>IF(DebtPercent="Calculated",B556,B557)</f>
        <v>0</v>
      </c>
      <c r="C546" s="200">
        <f>B546-C545</f>
        <v>0</v>
      </c>
      <c r="D546" s="200">
        <f t="shared" ref="D546:AP546" si="292">C546-D545</f>
        <v>0</v>
      </c>
      <c r="E546" s="200">
        <f t="shared" si="292"/>
        <v>0</v>
      </c>
      <c r="F546" s="200">
        <f t="shared" si="292"/>
        <v>0</v>
      </c>
      <c r="G546" s="200">
        <f t="shared" si="292"/>
        <v>0</v>
      </c>
      <c r="H546" s="200">
        <f t="shared" si="292"/>
        <v>0</v>
      </c>
      <c r="I546" s="200">
        <f t="shared" si="292"/>
        <v>0</v>
      </c>
      <c r="J546" s="200">
        <f t="shared" si="292"/>
        <v>0</v>
      </c>
      <c r="K546" s="200">
        <f t="shared" si="292"/>
        <v>0</v>
      </c>
      <c r="L546" s="200">
        <f t="shared" si="292"/>
        <v>0</v>
      </c>
      <c r="M546" s="200">
        <f t="shared" si="292"/>
        <v>0</v>
      </c>
      <c r="N546" s="200">
        <f t="shared" si="292"/>
        <v>0</v>
      </c>
      <c r="O546" s="200">
        <f t="shared" si="292"/>
        <v>0</v>
      </c>
      <c r="P546" s="200">
        <f t="shared" si="292"/>
        <v>0</v>
      </c>
      <c r="Q546" s="200">
        <f t="shared" si="292"/>
        <v>0</v>
      </c>
      <c r="R546" s="200">
        <f t="shared" si="292"/>
        <v>0</v>
      </c>
      <c r="S546" s="200">
        <f t="shared" si="292"/>
        <v>0</v>
      </c>
      <c r="T546" s="200">
        <f t="shared" si="292"/>
        <v>0</v>
      </c>
      <c r="U546" s="200">
        <f t="shared" si="292"/>
        <v>0</v>
      </c>
      <c r="V546" s="200">
        <f t="shared" si="292"/>
        <v>0</v>
      </c>
      <c r="W546" s="200">
        <f t="shared" si="292"/>
        <v>0</v>
      </c>
      <c r="X546" s="200">
        <f t="shared" si="292"/>
        <v>0</v>
      </c>
      <c r="Y546" s="200">
        <f t="shared" si="292"/>
        <v>0</v>
      </c>
      <c r="Z546" s="200">
        <f t="shared" si="292"/>
        <v>0</v>
      </c>
      <c r="AA546" s="200">
        <f t="shared" si="292"/>
        <v>0</v>
      </c>
      <c r="AB546" s="200">
        <f t="shared" si="292"/>
        <v>0</v>
      </c>
      <c r="AC546" s="200">
        <f t="shared" si="292"/>
        <v>0</v>
      </c>
      <c r="AD546" s="200">
        <f t="shared" si="292"/>
        <v>0</v>
      </c>
      <c r="AE546" s="200">
        <f t="shared" si="292"/>
        <v>0</v>
      </c>
      <c r="AF546" s="200">
        <f t="shared" si="292"/>
        <v>0</v>
      </c>
      <c r="AG546" s="200">
        <f t="shared" si="292"/>
        <v>0</v>
      </c>
      <c r="AH546" s="200">
        <f t="shared" si="292"/>
        <v>0</v>
      </c>
      <c r="AI546" s="200">
        <f t="shared" si="292"/>
        <v>0</v>
      </c>
      <c r="AJ546" s="200">
        <f t="shared" si="292"/>
        <v>0</v>
      </c>
      <c r="AK546" s="200">
        <f t="shared" si="292"/>
        <v>0</v>
      </c>
      <c r="AL546" s="200">
        <f t="shared" si="292"/>
        <v>0</v>
      </c>
      <c r="AM546" s="200">
        <f t="shared" si="292"/>
        <v>0</v>
      </c>
      <c r="AN546" s="200">
        <f t="shared" si="292"/>
        <v>0</v>
      </c>
      <c r="AO546" s="200">
        <f t="shared" si="292"/>
        <v>0</v>
      </c>
      <c r="AP546" s="200">
        <f t="shared" si="292"/>
        <v>0</v>
      </c>
    </row>
    <row r="547" spans="1:42" s="17" customFormat="1" x14ac:dyDescent="0.2">
      <c r="A547" s="9"/>
      <c r="B547" s="200"/>
      <c r="C547" s="194"/>
    </row>
    <row r="548" spans="1:42" s="17" customFormat="1" x14ac:dyDescent="0.2">
      <c r="A548" s="24" t="s">
        <v>338</v>
      </c>
    </row>
    <row r="549" spans="1:42" s="17" customFormat="1" x14ac:dyDescent="0.2">
      <c r="A549" s="28" t="s">
        <v>39</v>
      </c>
      <c r="B549" s="172"/>
      <c r="C549" s="195">
        <f>IF(AND(C$2&lt;=term_tenor,C$2&lt;=analysis_period),C43,0)</f>
        <v>0</v>
      </c>
      <c r="D549" s="195">
        <f t="shared" ref="D549:AP549" si="293">IF(AND(D$2&lt;=term_tenor,D$2&lt;=analysis_period),D43,0)</f>
        <v>0</v>
      </c>
      <c r="E549" s="195">
        <f t="shared" si="293"/>
        <v>0</v>
      </c>
      <c r="F549" s="195">
        <f t="shared" si="293"/>
        <v>0</v>
      </c>
      <c r="G549" s="195">
        <f t="shared" si="293"/>
        <v>0</v>
      </c>
      <c r="H549" s="195">
        <f t="shared" si="293"/>
        <v>0</v>
      </c>
      <c r="I549" s="195">
        <f t="shared" si="293"/>
        <v>0</v>
      </c>
      <c r="J549" s="195">
        <f t="shared" si="293"/>
        <v>0</v>
      </c>
      <c r="K549" s="195">
        <f t="shared" si="293"/>
        <v>0</v>
      </c>
      <c r="L549" s="195">
        <f t="shared" si="293"/>
        <v>0</v>
      </c>
      <c r="M549" s="195">
        <f t="shared" si="293"/>
        <v>0</v>
      </c>
      <c r="N549" s="195">
        <f t="shared" si="293"/>
        <v>0</v>
      </c>
      <c r="O549" s="195">
        <f t="shared" si="293"/>
        <v>0</v>
      </c>
      <c r="P549" s="195">
        <f t="shared" si="293"/>
        <v>0</v>
      </c>
      <c r="Q549" s="195">
        <f t="shared" si="293"/>
        <v>0</v>
      </c>
      <c r="R549" s="195">
        <f t="shared" si="293"/>
        <v>0</v>
      </c>
      <c r="S549" s="195">
        <f t="shared" si="293"/>
        <v>0</v>
      </c>
      <c r="T549" s="195">
        <f t="shared" si="293"/>
        <v>0</v>
      </c>
      <c r="U549" s="195">
        <f t="shared" si="293"/>
        <v>0</v>
      </c>
      <c r="V549" s="195">
        <f t="shared" si="293"/>
        <v>0</v>
      </c>
      <c r="W549" s="195">
        <f t="shared" si="293"/>
        <v>0</v>
      </c>
      <c r="X549" s="195">
        <f t="shared" si="293"/>
        <v>0</v>
      </c>
      <c r="Y549" s="195">
        <f t="shared" si="293"/>
        <v>0</v>
      </c>
      <c r="Z549" s="195">
        <f t="shared" si="293"/>
        <v>0</v>
      </c>
      <c r="AA549" s="195">
        <f t="shared" si="293"/>
        <v>0</v>
      </c>
      <c r="AB549" s="195">
        <f t="shared" si="293"/>
        <v>0</v>
      </c>
      <c r="AC549" s="195">
        <f t="shared" si="293"/>
        <v>0</v>
      </c>
      <c r="AD549" s="195">
        <f t="shared" si="293"/>
        <v>0</v>
      </c>
      <c r="AE549" s="195">
        <f t="shared" si="293"/>
        <v>0</v>
      </c>
      <c r="AF549" s="195">
        <f t="shared" si="293"/>
        <v>0</v>
      </c>
      <c r="AG549" s="195">
        <f t="shared" si="293"/>
        <v>0</v>
      </c>
      <c r="AH549" s="195">
        <f t="shared" si="293"/>
        <v>0</v>
      </c>
      <c r="AI549" s="195">
        <f t="shared" si="293"/>
        <v>0</v>
      </c>
      <c r="AJ549" s="195">
        <f t="shared" si="293"/>
        <v>0</v>
      </c>
      <c r="AK549" s="195">
        <f t="shared" si="293"/>
        <v>0</v>
      </c>
      <c r="AL549" s="195">
        <f t="shared" si="293"/>
        <v>0</v>
      </c>
      <c r="AM549" s="195">
        <f t="shared" si="293"/>
        <v>0</v>
      </c>
      <c r="AN549" s="195">
        <f t="shared" si="293"/>
        <v>0</v>
      </c>
      <c r="AO549" s="195">
        <f t="shared" si="293"/>
        <v>0</v>
      </c>
      <c r="AP549" s="195">
        <f t="shared" si="293"/>
        <v>0</v>
      </c>
    </row>
    <row r="550" spans="1:42" s="17" customFormat="1" x14ac:dyDescent="0.2">
      <c r="A550" s="42" t="s">
        <v>324</v>
      </c>
      <c r="B550" s="172"/>
      <c r="C550" s="168">
        <f t="shared" ref="C550:AP550" si="294">IF(AND(C$2&lt;=term_tenor,C$2&lt;=analysis_period),-C580-C612-C644,0)</f>
        <v>0</v>
      </c>
      <c r="D550" s="168">
        <f t="shared" si="294"/>
        <v>0</v>
      </c>
      <c r="E550" s="168">
        <f t="shared" si="294"/>
        <v>0</v>
      </c>
      <c r="F550" s="168">
        <f t="shared" si="294"/>
        <v>0</v>
      </c>
      <c r="G550" s="168">
        <f t="shared" si="294"/>
        <v>0</v>
      </c>
      <c r="H550" s="168">
        <f t="shared" si="294"/>
        <v>0</v>
      </c>
      <c r="I550" s="168">
        <f t="shared" si="294"/>
        <v>0</v>
      </c>
      <c r="J550" s="168">
        <f t="shared" si="294"/>
        <v>0</v>
      </c>
      <c r="K550" s="168">
        <f t="shared" si="294"/>
        <v>0</v>
      </c>
      <c r="L550" s="168">
        <f t="shared" si="294"/>
        <v>0</v>
      </c>
      <c r="M550" s="168">
        <f t="shared" si="294"/>
        <v>0</v>
      </c>
      <c r="N550" s="168">
        <f t="shared" si="294"/>
        <v>0</v>
      </c>
      <c r="O550" s="168">
        <f t="shared" si="294"/>
        <v>0</v>
      </c>
      <c r="P550" s="168">
        <f t="shared" si="294"/>
        <v>0</v>
      </c>
      <c r="Q550" s="168">
        <f t="shared" si="294"/>
        <v>0</v>
      </c>
      <c r="R550" s="168">
        <f t="shared" si="294"/>
        <v>0</v>
      </c>
      <c r="S550" s="168">
        <f t="shared" si="294"/>
        <v>0</v>
      </c>
      <c r="T550" s="168">
        <f t="shared" si="294"/>
        <v>0</v>
      </c>
      <c r="U550" s="168">
        <f t="shared" si="294"/>
        <v>0</v>
      </c>
      <c r="V550" s="168">
        <f t="shared" si="294"/>
        <v>0</v>
      </c>
      <c r="W550" s="168">
        <f t="shared" si="294"/>
        <v>0</v>
      </c>
      <c r="X550" s="168">
        <f t="shared" si="294"/>
        <v>0</v>
      </c>
      <c r="Y550" s="168">
        <f t="shared" si="294"/>
        <v>0</v>
      </c>
      <c r="Z550" s="168">
        <f t="shared" si="294"/>
        <v>0</v>
      </c>
      <c r="AA550" s="168">
        <f t="shared" si="294"/>
        <v>0</v>
      </c>
      <c r="AB550" s="168">
        <f t="shared" si="294"/>
        <v>0</v>
      </c>
      <c r="AC550" s="168">
        <f t="shared" si="294"/>
        <v>0</v>
      </c>
      <c r="AD550" s="168">
        <f t="shared" si="294"/>
        <v>0</v>
      </c>
      <c r="AE550" s="168">
        <f t="shared" si="294"/>
        <v>0</v>
      </c>
      <c r="AF550" s="168">
        <f t="shared" si="294"/>
        <v>0</v>
      </c>
      <c r="AG550" s="168">
        <f t="shared" si="294"/>
        <v>0</v>
      </c>
      <c r="AH550" s="168">
        <f t="shared" si="294"/>
        <v>0</v>
      </c>
      <c r="AI550" s="168">
        <f t="shared" si="294"/>
        <v>0</v>
      </c>
      <c r="AJ550" s="168">
        <f t="shared" si="294"/>
        <v>0</v>
      </c>
      <c r="AK550" s="168">
        <f t="shared" si="294"/>
        <v>0</v>
      </c>
      <c r="AL550" s="168">
        <f t="shared" si="294"/>
        <v>0</v>
      </c>
      <c r="AM550" s="168">
        <f t="shared" si="294"/>
        <v>0</v>
      </c>
      <c r="AN550" s="168">
        <f t="shared" si="294"/>
        <v>0</v>
      </c>
      <c r="AO550" s="168">
        <f t="shared" si="294"/>
        <v>0</v>
      </c>
      <c r="AP550" s="168">
        <f t="shared" si="294"/>
        <v>0</v>
      </c>
    </row>
    <row r="551" spans="1:42" s="17" customFormat="1" x14ac:dyDescent="0.2">
      <c r="A551" s="28" t="s">
        <v>340</v>
      </c>
      <c r="B551" s="195"/>
      <c r="C551" s="195">
        <f>SUM(C549:C550)</f>
        <v>0</v>
      </c>
      <c r="D551" s="195">
        <f t="shared" ref="D551:AP551" si="295">SUM(D549:D550)</f>
        <v>0</v>
      </c>
      <c r="E551" s="195">
        <f t="shared" si="295"/>
        <v>0</v>
      </c>
      <c r="F551" s="195">
        <f t="shared" si="295"/>
        <v>0</v>
      </c>
      <c r="G551" s="195">
        <f t="shared" si="295"/>
        <v>0</v>
      </c>
      <c r="H551" s="195">
        <f t="shared" si="295"/>
        <v>0</v>
      </c>
      <c r="I551" s="195">
        <f t="shared" si="295"/>
        <v>0</v>
      </c>
      <c r="J551" s="195">
        <f t="shared" si="295"/>
        <v>0</v>
      </c>
      <c r="K551" s="195">
        <f t="shared" si="295"/>
        <v>0</v>
      </c>
      <c r="L551" s="195">
        <f t="shared" si="295"/>
        <v>0</v>
      </c>
      <c r="M551" s="195">
        <f t="shared" si="295"/>
        <v>0</v>
      </c>
      <c r="N551" s="195">
        <f t="shared" si="295"/>
        <v>0</v>
      </c>
      <c r="O551" s="195">
        <f t="shared" si="295"/>
        <v>0</v>
      </c>
      <c r="P551" s="195">
        <f t="shared" si="295"/>
        <v>0</v>
      </c>
      <c r="Q551" s="195">
        <f t="shared" si="295"/>
        <v>0</v>
      </c>
      <c r="R551" s="195">
        <f t="shared" si="295"/>
        <v>0</v>
      </c>
      <c r="S551" s="195">
        <f t="shared" si="295"/>
        <v>0</v>
      </c>
      <c r="T551" s="195">
        <f t="shared" si="295"/>
        <v>0</v>
      </c>
      <c r="U551" s="195">
        <f t="shared" si="295"/>
        <v>0</v>
      </c>
      <c r="V551" s="195">
        <f t="shared" si="295"/>
        <v>0</v>
      </c>
      <c r="W551" s="195">
        <f t="shared" si="295"/>
        <v>0</v>
      </c>
      <c r="X551" s="195">
        <f t="shared" si="295"/>
        <v>0</v>
      </c>
      <c r="Y551" s="195">
        <f t="shared" si="295"/>
        <v>0</v>
      </c>
      <c r="Z551" s="195">
        <f t="shared" si="295"/>
        <v>0</v>
      </c>
      <c r="AA551" s="195">
        <f t="shared" si="295"/>
        <v>0</v>
      </c>
      <c r="AB551" s="195">
        <f t="shared" si="295"/>
        <v>0</v>
      </c>
      <c r="AC551" s="195">
        <f t="shared" si="295"/>
        <v>0</v>
      </c>
      <c r="AD551" s="195">
        <f t="shared" si="295"/>
        <v>0</v>
      </c>
      <c r="AE551" s="195">
        <f t="shared" si="295"/>
        <v>0</v>
      </c>
      <c r="AF551" s="195">
        <f t="shared" si="295"/>
        <v>0</v>
      </c>
      <c r="AG551" s="195">
        <f t="shared" si="295"/>
        <v>0</v>
      </c>
      <c r="AH551" s="195">
        <f t="shared" si="295"/>
        <v>0</v>
      </c>
      <c r="AI551" s="195">
        <f t="shared" si="295"/>
        <v>0</v>
      </c>
      <c r="AJ551" s="195">
        <f t="shared" si="295"/>
        <v>0</v>
      </c>
      <c r="AK551" s="195">
        <f t="shared" si="295"/>
        <v>0</v>
      </c>
      <c r="AL551" s="195">
        <f t="shared" si="295"/>
        <v>0</v>
      </c>
      <c r="AM551" s="195">
        <f t="shared" si="295"/>
        <v>0</v>
      </c>
      <c r="AN551" s="195">
        <f t="shared" si="295"/>
        <v>0</v>
      </c>
      <c r="AO551" s="195">
        <f t="shared" si="295"/>
        <v>0</v>
      </c>
      <c r="AP551" s="195">
        <f t="shared" si="295"/>
        <v>0</v>
      </c>
    </row>
    <row r="552" spans="1:42" s="17" customFormat="1" x14ac:dyDescent="0.2">
      <c r="A552" s="28" t="s">
        <v>341</v>
      </c>
      <c r="B552" s="195"/>
      <c r="C552" s="277">
        <f>IF(AND(C$2&lt;=term_tenor,C$2&lt;=analysis_period),1/(1+term_int_rate/100),0)</f>
        <v>0</v>
      </c>
      <c r="D552" s="277">
        <f t="shared" ref="D552:AP552" si="296">IF(AND(C$2&lt;=term_tenor,C$2&lt;=analysis_period),C552/(1+term_int_rate/100),0)</f>
        <v>0</v>
      </c>
      <c r="E552" s="277">
        <f t="shared" si="296"/>
        <v>0</v>
      </c>
      <c r="F552" s="277">
        <f t="shared" si="296"/>
        <v>0</v>
      </c>
      <c r="G552" s="277">
        <f t="shared" si="296"/>
        <v>0</v>
      </c>
      <c r="H552" s="277">
        <f t="shared" si="296"/>
        <v>0</v>
      </c>
      <c r="I552" s="277">
        <f t="shared" si="296"/>
        <v>0</v>
      </c>
      <c r="J552" s="277">
        <f t="shared" si="296"/>
        <v>0</v>
      </c>
      <c r="K552" s="277">
        <f t="shared" si="296"/>
        <v>0</v>
      </c>
      <c r="L552" s="277">
        <f t="shared" si="296"/>
        <v>0</v>
      </c>
      <c r="M552" s="277">
        <f t="shared" si="296"/>
        <v>0</v>
      </c>
      <c r="N552" s="277">
        <f t="shared" si="296"/>
        <v>0</v>
      </c>
      <c r="O552" s="277">
        <f t="shared" si="296"/>
        <v>0</v>
      </c>
      <c r="P552" s="277">
        <f t="shared" si="296"/>
        <v>0</v>
      </c>
      <c r="Q552" s="277">
        <f t="shared" si="296"/>
        <v>0</v>
      </c>
      <c r="R552" s="277">
        <f t="shared" si="296"/>
        <v>0</v>
      </c>
      <c r="S552" s="277">
        <f t="shared" si="296"/>
        <v>0</v>
      </c>
      <c r="T552" s="277">
        <f t="shared" si="296"/>
        <v>0</v>
      </c>
      <c r="U552" s="277">
        <f t="shared" si="296"/>
        <v>0</v>
      </c>
      <c r="V552" s="277">
        <f t="shared" si="296"/>
        <v>0</v>
      </c>
      <c r="W552" s="277">
        <f t="shared" si="296"/>
        <v>0</v>
      </c>
      <c r="X552" s="277">
        <f t="shared" si="296"/>
        <v>0</v>
      </c>
      <c r="Y552" s="277">
        <f t="shared" si="296"/>
        <v>0</v>
      </c>
      <c r="Z552" s="277">
        <f t="shared" si="296"/>
        <v>0</v>
      </c>
      <c r="AA552" s="277">
        <f t="shared" si="296"/>
        <v>0</v>
      </c>
      <c r="AB552" s="277">
        <f t="shared" si="296"/>
        <v>0</v>
      </c>
      <c r="AC552" s="277">
        <f t="shared" si="296"/>
        <v>0</v>
      </c>
      <c r="AD552" s="277">
        <f t="shared" si="296"/>
        <v>0</v>
      </c>
      <c r="AE552" s="277">
        <f t="shared" si="296"/>
        <v>0</v>
      </c>
      <c r="AF552" s="277">
        <f t="shared" si="296"/>
        <v>0</v>
      </c>
      <c r="AG552" s="277">
        <f t="shared" si="296"/>
        <v>0</v>
      </c>
      <c r="AH552" s="277">
        <f t="shared" si="296"/>
        <v>0</v>
      </c>
      <c r="AI552" s="277">
        <f t="shared" si="296"/>
        <v>0</v>
      </c>
      <c r="AJ552" s="277">
        <f t="shared" si="296"/>
        <v>0</v>
      </c>
      <c r="AK552" s="277">
        <f t="shared" si="296"/>
        <v>0</v>
      </c>
      <c r="AL552" s="277">
        <f t="shared" si="296"/>
        <v>0</v>
      </c>
      <c r="AM552" s="277">
        <f t="shared" si="296"/>
        <v>0</v>
      </c>
      <c r="AN552" s="277">
        <f t="shared" si="296"/>
        <v>0</v>
      </c>
      <c r="AO552" s="277">
        <f t="shared" si="296"/>
        <v>0</v>
      </c>
      <c r="AP552" s="277">
        <f t="shared" si="296"/>
        <v>0</v>
      </c>
    </row>
    <row r="553" spans="1:42" s="17" customFormat="1" x14ac:dyDescent="0.2">
      <c r="A553" s="28" t="s">
        <v>339</v>
      </c>
      <c r="B553" s="195"/>
      <c r="C553" s="195">
        <f>C551*C552</f>
        <v>0</v>
      </c>
      <c r="D553" s="195">
        <f t="shared" ref="D553:AP553" si="297">D551*D552</f>
        <v>0</v>
      </c>
      <c r="E553" s="195">
        <f t="shared" si="297"/>
        <v>0</v>
      </c>
      <c r="F553" s="195">
        <f t="shared" si="297"/>
        <v>0</v>
      </c>
      <c r="G553" s="195">
        <f t="shared" si="297"/>
        <v>0</v>
      </c>
      <c r="H553" s="195">
        <f t="shared" si="297"/>
        <v>0</v>
      </c>
      <c r="I553" s="195">
        <f t="shared" si="297"/>
        <v>0</v>
      </c>
      <c r="J553" s="195">
        <f t="shared" si="297"/>
        <v>0</v>
      </c>
      <c r="K553" s="195">
        <f t="shared" si="297"/>
        <v>0</v>
      </c>
      <c r="L553" s="195">
        <f t="shared" si="297"/>
        <v>0</v>
      </c>
      <c r="M553" s="195">
        <f t="shared" si="297"/>
        <v>0</v>
      </c>
      <c r="N553" s="195">
        <f t="shared" si="297"/>
        <v>0</v>
      </c>
      <c r="O553" s="195">
        <f t="shared" si="297"/>
        <v>0</v>
      </c>
      <c r="P553" s="195">
        <f t="shared" si="297"/>
        <v>0</v>
      </c>
      <c r="Q553" s="195">
        <f t="shared" si="297"/>
        <v>0</v>
      </c>
      <c r="R553" s="195">
        <f t="shared" si="297"/>
        <v>0</v>
      </c>
      <c r="S553" s="195">
        <f t="shared" si="297"/>
        <v>0</v>
      </c>
      <c r="T553" s="195">
        <f t="shared" si="297"/>
        <v>0</v>
      </c>
      <c r="U553" s="195">
        <f t="shared" si="297"/>
        <v>0</v>
      </c>
      <c r="V553" s="195">
        <f t="shared" si="297"/>
        <v>0</v>
      </c>
      <c r="W553" s="195">
        <f t="shared" si="297"/>
        <v>0</v>
      </c>
      <c r="X553" s="195">
        <f t="shared" si="297"/>
        <v>0</v>
      </c>
      <c r="Y553" s="195">
        <f t="shared" si="297"/>
        <v>0</v>
      </c>
      <c r="Z553" s="195">
        <f t="shared" si="297"/>
        <v>0</v>
      </c>
      <c r="AA553" s="195">
        <f t="shared" si="297"/>
        <v>0</v>
      </c>
      <c r="AB553" s="195">
        <f t="shared" si="297"/>
        <v>0</v>
      </c>
      <c r="AC553" s="195">
        <f t="shared" si="297"/>
        <v>0</v>
      </c>
      <c r="AD553" s="195">
        <f t="shared" si="297"/>
        <v>0</v>
      </c>
      <c r="AE553" s="195">
        <f t="shared" si="297"/>
        <v>0</v>
      </c>
      <c r="AF553" s="195">
        <f t="shared" si="297"/>
        <v>0</v>
      </c>
      <c r="AG553" s="195">
        <f t="shared" si="297"/>
        <v>0</v>
      </c>
      <c r="AH553" s="195">
        <f t="shared" si="297"/>
        <v>0</v>
      </c>
      <c r="AI553" s="195">
        <f t="shared" si="297"/>
        <v>0</v>
      </c>
      <c r="AJ553" s="195">
        <f t="shared" si="297"/>
        <v>0</v>
      </c>
      <c r="AK553" s="195">
        <f t="shared" si="297"/>
        <v>0</v>
      </c>
      <c r="AL553" s="195">
        <f t="shared" si="297"/>
        <v>0</v>
      </c>
      <c r="AM553" s="195">
        <f t="shared" si="297"/>
        <v>0</v>
      </c>
      <c r="AN553" s="195">
        <f t="shared" si="297"/>
        <v>0</v>
      </c>
      <c r="AO553" s="195">
        <f t="shared" si="297"/>
        <v>0</v>
      </c>
      <c r="AP553" s="195">
        <f t="shared" si="297"/>
        <v>0</v>
      </c>
    </row>
    <row r="554" spans="1:42" s="17" customFormat="1" x14ac:dyDescent="0.2">
      <c r="A554" s="28"/>
      <c r="B554" s="195"/>
      <c r="C554" s="195"/>
      <c r="D554" s="195"/>
      <c r="E554" s="195"/>
      <c r="F554" s="195"/>
      <c r="G554" s="195"/>
      <c r="H554" s="195"/>
      <c r="I554" s="195"/>
      <c r="J554" s="195"/>
      <c r="K554" s="195"/>
      <c r="L554" s="195"/>
      <c r="M554" s="195"/>
      <c r="N554" s="195"/>
      <c r="O554" s="195"/>
      <c r="P554" s="195"/>
      <c r="Q554" s="195"/>
      <c r="R554" s="195"/>
      <c r="S554" s="195"/>
      <c r="T554" s="195"/>
      <c r="U554" s="195"/>
      <c r="V554" s="195"/>
      <c r="W554" s="195"/>
      <c r="X554" s="195"/>
      <c r="Y554" s="195"/>
      <c r="Z554" s="195"/>
      <c r="AA554" s="195"/>
      <c r="AB554" s="195"/>
      <c r="AC554" s="195"/>
      <c r="AD554" s="195"/>
      <c r="AE554" s="195"/>
      <c r="AF554" s="195"/>
      <c r="AG554" s="195"/>
      <c r="AH554" s="195"/>
      <c r="AI554" s="195"/>
      <c r="AJ554" s="195"/>
      <c r="AK554" s="195"/>
      <c r="AL554" s="195"/>
      <c r="AM554" s="195"/>
      <c r="AN554" s="195"/>
      <c r="AO554" s="195"/>
      <c r="AP554" s="195"/>
    </row>
    <row r="555" spans="1:42" s="17" customFormat="1" x14ac:dyDescent="0.2">
      <c r="A555" s="24" t="s">
        <v>329</v>
      </c>
      <c r="B555" s="195"/>
      <c r="C555" s="158"/>
      <c r="D555" s="158"/>
      <c r="E555" s="158"/>
      <c r="F555" s="158"/>
      <c r="G555" s="158"/>
      <c r="H555" s="158"/>
      <c r="I555" s="158"/>
      <c r="J555" s="158"/>
      <c r="K555" s="158"/>
      <c r="L555" s="158"/>
      <c r="M555" s="158"/>
      <c r="N555" s="158"/>
      <c r="O555" s="158"/>
      <c r="P555" s="158"/>
      <c r="Q555" s="158"/>
      <c r="R555" s="158"/>
      <c r="S555" s="158"/>
      <c r="T555" s="158"/>
      <c r="U555" s="158"/>
      <c r="V555" s="158"/>
      <c r="W555" s="158"/>
      <c r="X555" s="158"/>
      <c r="Y555" s="158"/>
      <c r="Z555" s="158"/>
      <c r="AA555" s="158"/>
      <c r="AB555" s="158"/>
      <c r="AC555" s="158"/>
      <c r="AD555" s="158"/>
      <c r="AE555" s="158"/>
      <c r="AF555" s="158"/>
      <c r="AG555" s="158"/>
      <c r="AH555" s="158"/>
      <c r="AI555" s="158"/>
      <c r="AJ555" s="158"/>
      <c r="AK555" s="158"/>
      <c r="AL555" s="158"/>
      <c r="AM555" s="158"/>
      <c r="AN555" s="158"/>
      <c r="AO555" s="158"/>
      <c r="AP555" s="158"/>
    </row>
    <row r="556" spans="1:42" s="17" customFormat="1" x14ac:dyDescent="0.2">
      <c r="A556" s="28" t="s">
        <v>327</v>
      </c>
      <c r="B556" s="244">
        <f>SUM(C556:AP556)</f>
        <v>0</v>
      </c>
      <c r="C556" s="200">
        <f t="shared" ref="C556:AP556" si="298">IF(DebtServiceCoverageRatio="Calculated",0,IF(AND(C$2&lt;=term_tenor,C$2&lt;=analysis_period),IF(C563=0,0,C553/C563),0))</f>
        <v>0</v>
      </c>
      <c r="D556" s="200">
        <f t="shared" si="298"/>
        <v>0</v>
      </c>
      <c r="E556" s="200">
        <f t="shared" si="298"/>
        <v>0</v>
      </c>
      <c r="F556" s="200">
        <f t="shared" si="298"/>
        <v>0</v>
      </c>
      <c r="G556" s="200">
        <f t="shared" si="298"/>
        <v>0</v>
      </c>
      <c r="H556" s="200">
        <f t="shared" si="298"/>
        <v>0</v>
      </c>
      <c r="I556" s="200">
        <f t="shared" si="298"/>
        <v>0</v>
      </c>
      <c r="J556" s="200">
        <f t="shared" si="298"/>
        <v>0</v>
      </c>
      <c r="K556" s="200">
        <f t="shared" si="298"/>
        <v>0</v>
      </c>
      <c r="L556" s="200">
        <f t="shared" si="298"/>
        <v>0</v>
      </c>
      <c r="M556" s="200">
        <f t="shared" si="298"/>
        <v>0</v>
      </c>
      <c r="N556" s="200">
        <f t="shared" si="298"/>
        <v>0</v>
      </c>
      <c r="O556" s="200">
        <f t="shared" si="298"/>
        <v>0</v>
      </c>
      <c r="P556" s="200">
        <f t="shared" si="298"/>
        <v>0</v>
      </c>
      <c r="Q556" s="200">
        <f t="shared" si="298"/>
        <v>0</v>
      </c>
      <c r="R556" s="200">
        <f t="shared" si="298"/>
        <v>0</v>
      </c>
      <c r="S556" s="200">
        <f t="shared" si="298"/>
        <v>0</v>
      </c>
      <c r="T556" s="200">
        <f t="shared" si="298"/>
        <v>0</v>
      </c>
      <c r="U556" s="200">
        <f t="shared" si="298"/>
        <v>0</v>
      </c>
      <c r="V556" s="200">
        <f t="shared" si="298"/>
        <v>0</v>
      </c>
      <c r="W556" s="200">
        <f t="shared" si="298"/>
        <v>0</v>
      </c>
      <c r="X556" s="200">
        <f t="shared" si="298"/>
        <v>0</v>
      </c>
      <c r="Y556" s="200">
        <f t="shared" si="298"/>
        <v>0</v>
      </c>
      <c r="Z556" s="200">
        <f t="shared" si="298"/>
        <v>0</v>
      </c>
      <c r="AA556" s="200">
        <f t="shared" si="298"/>
        <v>0</v>
      </c>
      <c r="AB556" s="200">
        <f t="shared" si="298"/>
        <v>0</v>
      </c>
      <c r="AC556" s="200">
        <f t="shared" si="298"/>
        <v>0</v>
      </c>
      <c r="AD556" s="200">
        <f t="shared" si="298"/>
        <v>0</v>
      </c>
      <c r="AE556" s="200">
        <f t="shared" si="298"/>
        <v>0</v>
      </c>
      <c r="AF556" s="200">
        <f t="shared" si="298"/>
        <v>0</v>
      </c>
      <c r="AG556" s="200">
        <f t="shared" si="298"/>
        <v>0</v>
      </c>
      <c r="AH556" s="200">
        <f t="shared" si="298"/>
        <v>0</v>
      </c>
      <c r="AI556" s="200">
        <f t="shared" si="298"/>
        <v>0</v>
      </c>
      <c r="AJ556" s="200">
        <f t="shared" si="298"/>
        <v>0</v>
      </c>
      <c r="AK556" s="200">
        <f t="shared" si="298"/>
        <v>0</v>
      </c>
      <c r="AL556" s="200">
        <f t="shared" si="298"/>
        <v>0</v>
      </c>
      <c r="AM556" s="200">
        <f t="shared" si="298"/>
        <v>0</v>
      </c>
      <c r="AN556" s="200">
        <f t="shared" si="298"/>
        <v>0</v>
      </c>
      <c r="AO556" s="200">
        <f t="shared" si="298"/>
        <v>0</v>
      </c>
      <c r="AP556" s="200">
        <f t="shared" si="298"/>
        <v>0</v>
      </c>
    </row>
    <row r="557" spans="1:42" s="17" customFormat="1" x14ac:dyDescent="0.2">
      <c r="A557" s="28" t="s">
        <v>326</v>
      </c>
      <c r="B557" s="244">
        <f>IF(DebtPercent="Calculated",0,(-B67*DebtPercent/100))</f>
        <v>0</v>
      </c>
      <c r="C557" s="200"/>
      <c r="D557" s="200"/>
      <c r="E557" s="200"/>
      <c r="F557" s="200"/>
      <c r="G557" s="200"/>
      <c r="H557" s="200"/>
      <c r="I557" s="200"/>
      <c r="J557" s="200"/>
      <c r="K557" s="200"/>
      <c r="L557" s="200"/>
      <c r="M557" s="200"/>
      <c r="N557" s="200"/>
      <c r="O557" s="200"/>
      <c r="P557" s="200"/>
      <c r="Q557" s="200"/>
      <c r="R557" s="200"/>
      <c r="S557" s="200"/>
      <c r="T557" s="200"/>
      <c r="U557" s="200"/>
      <c r="V557" s="200"/>
      <c r="W557" s="200"/>
      <c r="X557" s="200"/>
      <c r="Y557" s="200"/>
      <c r="Z557" s="200"/>
      <c r="AA557" s="200"/>
      <c r="AB557" s="200"/>
      <c r="AC557" s="200"/>
      <c r="AD557" s="200"/>
      <c r="AE557" s="200"/>
      <c r="AF557" s="200"/>
      <c r="AG557" s="200"/>
      <c r="AH557" s="200"/>
      <c r="AI557" s="200"/>
      <c r="AJ557" s="200"/>
      <c r="AK557" s="200"/>
      <c r="AL557" s="200"/>
      <c r="AM557" s="200"/>
      <c r="AN557" s="200"/>
      <c r="AO557" s="200"/>
      <c r="AP557" s="200"/>
    </row>
    <row r="558" spans="1:42" s="17" customFormat="1" x14ac:dyDescent="0.2">
      <c r="A558" s="24"/>
      <c r="B558" s="195"/>
      <c r="C558" s="200"/>
      <c r="D558" s="200"/>
      <c r="E558" s="200"/>
      <c r="F558" s="200"/>
      <c r="G558" s="200"/>
      <c r="H558" s="200"/>
      <c r="I558" s="200"/>
      <c r="J558" s="200"/>
      <c r="K558" s="200"/>
      <c r="L558" s="200"/>
      <c r="M558" s="200"/>
      <c r="N558" s="200"/>
      <c r="O558" s="200"/>
      <c r="P558" s="200"/>
      <c r="Q558" s="200"/>
      <c r="R558" s="200"/>
      <c r="S558" s="200"/>
      <c r="T558" s="200"/>
      <c r="U558" s="200"/>
      <c r="V558" s="200"/>
      <c r="W558" s="200"/>
      <c r="X558" s="200"/>
      <c r="Y558" s="200"/>
      <c r="Z558" s="200"/>
      <c r="AA558" s="200"/>
      <c r="AB558" s="200"/>
      <c r="AC558" s="200"/>
      <c r="AD558" s="200"/>
      <c r="AE558" s="200"/>
      <c r="AF558" s="200"/>
      <c r="AG558" s="200"/>
      <c r="AH558" s="200"/>
      <c r="AI558" s="200"/>
      <c r="AJ558" s="200"/>
      <c r="AK558" s="200"/>
      <c r="AL558" s="200"/>
      <c r="AM558" s="200"/>
      <c r="AN558" s="200"/>
      <c r="AO558" s="200"/>
      <c r="AP558" s="200"/>
    </row>
    <row r="559" spans="1:42" s="17" customFormat="1" x14ac:dyDescent="0.2">
      <c r="A559" s="24" t="s">
        <v>330</v>
      </c>
      <c r="C559" s="200"/>
      <c r="D559" s="200"/>
      <c r="E559" s="200"/>
      <c r="F559" s="200"/>
      <c r="G559" s="200"/>
      <c r="H559" s="200"/>
      <c r="I559" s="200"/>
      <c r="J559" s="200"/>
      <c r="K559" s="200"/>
      <c r="L559" s="200"/>
      <c r="M559" s="200"/>
      <c r="N559" s="200"/>
      <c r="O559" s="200"/>
      <c r="P559" s="200"/>
      <c r="Q559" s="200"/>
      <c r="R559" s="200"/>
      <c r="S559" s="200"/>
      <c r="T559" s="200"/>
      <c r="U559" s="200"/>
      <c r="V559" s="200"/>
      <c r="W559" s="200"/>
      <c r="X559" s="200"/>
      <c r="Y559" s="200"/>
      <c r="Z559" s="200"/>
      <c r="AA559" s="200"/>
      <c r="AB559" s="200"/>
      <c r="AC559" s="200"/>
      <c r="AD559" s="200"/>
      <c r="AE559" s="200"/>
      <c r="AF559" s="200"/>
      <c r="AG559" s="200"/>
      <c r="AH559" s="200"/>
      <c r="AI559" s="200"/>
      <c r="AJ559" s="200"/>
      <c r="AK559" s="200"/>
      <c r="AL559" s="200"/>
      <c r="AM559" s="200"/>
      <c r="AN559" s="200"/>
      <c r="AO559" s="200"/>
      <c r="AP559" s="200"/>
    </row>
    <row r="560" spans="1:42" s="17" customFormat="1" x14ac:dyDescent="0.2">
      <c r="A560" s="28" t="s">
        <v>327</v>
      </c>
      <c r="B560" s="195"/>
      <c r="C560" s="200">
        <f t="shared" ref="C560:AP560" si="299">IF(DebtPercent="Calculated",IF(C563=0,0,C551/C563),0)</f>
        <v>0</v>
      </c>
      <c r="D560" s="200">
        <f t="shared" si="299"/>
        <v>0</v>
      </c>
      <c r="E560" s="200">
        <f t="shared" si="299"/>
        <v>0</v>
      </c>
      <c r="F560" s="200">
        <f t="shared" si="299"/>
        <v>0</v>
      </c>
      <c r="G560" s="200">
        <f t="shared" si="299"/>
        <v>0</v>
      </c>
      <c r="H560" s="200">
        <f t="shared" si="299"/>
        <v>0</v>
      </c>
      <c r="I560" s="200">
        <f t="shared" si="299"/>
        <v>0</v>
      </c>
      <c r="J560" s="200">
        <f t="shared" si="299"/>
        <v>0</v>
      </c>
      <c r="K560" s="200">
        <f t="shared" si="299"/>
        <v>0</v>
      </c>
      <c r="L560" s="200">
        <f t="shared" si="299"/>
        <v>0</v>
      </c>
      <c r="M560" s="200">
        <f t="shared" si="299"/>
        <v>0</v>
      </c>
      <c r="N560" s="200">
        <f t="shared" si="299"/>
        <v>0</v>
      </c>
      <c r="O560" s="200">
        <f t="shared" si="299"/>
        <v>0</v>
      </c>
      <c r="P560" s="200">
        <f t="shared" si="299"/>
        <v>0</v>
      </c>
      <c r="Q560" s="200">
        <f t="shared" si="299"/>
        <v>0</v>
      </c>
      <c r="R560" s="200">
        <f t="shared" si="299"/>
        <v>0</v>
      </c>
      <c r="S560" s="200">
        <f t="shared" si="299"/>
        <v>0</v>
      </c>
      <c r="T560" s="200">
        <f t="shared" si="299"/>
        <v>0</v>
      </c>
      <c r="U560" s="200">
        <f t="shared" si="299"/>
        <v>0</v>
      </c>
      <c r="V560" s="200">
        <f t="shared" si="299"/>
        <v>0</v>
      </c>
      <c r="W560" s="200">
        <f t="shared" si="299"/>
        <v>0</v>
      </c>
      <c r="X560" s="200">
        <f t="shared" si="299"/>
        <v>0</v>
      </c>
      <c r="Y560" s="200">
        <f t="shared" si="299"/>
        <v>0</v>
      </c>
      <c r="Z560" s="200">
        <f t="shared" si="299"/>
        <v>0</v>
      </c>
      <c r="AA560" s="200">
        <f t="shared" si="299"/>
        <v>0</v>
      </c>
      <c r="AB560" s="200">
        <f t="shared" si="299"/>
        <v>0</v>
      </c>
      <c r="AC560" s="200">
        <f t="shared" si="299"/>
        <v>0</v>
      </c>
      <c r="AD560" s="200">
        <f t="shared" si="299"/>
        <v>0</v>
      </c>
      <c r="AE560" s="200">
        <f t="shared" si="299"/>
        <v>0</v>
      </c>
      <c r="AF560" s="200">
        <f t="shared" si="299"/>
        <v>0</v>
      </c>
      <c r="AG560" s="200">
        <f t="shared" si="299"/>
        <v>0</v>
      </c>
      <c r="AH560" s="200">
        <f t="shared" si="299"/>
        <v>0</v>
      </c>
      <c r="AI560" s="200">
        <f t="shared" si="299"/>
        <v>0</v>
      </c>
      <c r="AJ560" s="200">
        <f t="shared" si="299"/>
        <v>0</v>
      </c>
      <c r="AK560" s="200">
        <f t="shared" si="299"/>
        <v>0</v>
      </c>
      <c r="AL560" s="200">
        <f t="shared" si="299"/>
        <v>0</v>
      </c>
      <c r="AM560" s="200">
        <f t="shared" si="299"/>
        <v>0</v>
      </c>
      <c r="AN560" s="200">
        <f t="shared" si="299"/>
        <v>0</v>
      </c>
      <c r="AO560" s="200">
        <f t="shared" si="299"/>
        <v>0</v>
      </c>
      <c r="AP560" s="200">
        <f t="shared" si="299"/>
        <v>0</v>
      </c>
    </row>
    <row r="561" spans="1:42" s="17" customFormat="1" x14ac:dyDescent="0.2">
      <c r="A561" s="28" t="s">
        <v>326</v>
      </c>
      <c r="B561" s="195"/>
      <c r="C561" s="200">
        <f t="shared" ref="C561:AP561" si="300">IF(DebtPercent="Calculated",0,IF(AND(C$2&lt;=term_tenor,C$2&lt;=analysis_period),-PMT(term_int_rate/100,term_tenor,$B$557),0))</f>
        <v>0</v>
      </c>
      <c r="D561" s="200">
        <f t="shared" si="300"/>
        <v>0</v>
      </c>
      <c r="E561" s="200">
        <f t="shared" si="300"/>
        <v>0</v>
      </c>
      <c r="F561" s="200">
        <f t="shared" si="300"/>
        <v>0</v>
      </c>
      <c r="G561" s="200">
        <f t="shared" si="300"/>
        <v>0</v>
      </c>
      <c r="H561" s="200">
        <f t="shared" si="300"/>
        <v>0</v>
      </c>
      <c r="I561" s="200">
        <f t="shared" si="300"/>
        <v>0</v>
      </c>
      <c r="J561" s="200">
        <f t="shared" si="300"/>
        <v>0</v>
      </c>
      <c r="K561" s="200">
        <f t="shared" si="300"/>
        <v>0</v>
      </c>
      <c r="L561" s="200">
        <f t="shared" si="300"/>
        <v>0</v>
      </c>
      <c r="M561" s="200">
        <f t="shared" si="300"/>
        <v>0</v>
      </c>
      <c r="N561" s="200">
        <f t="shared" si="300"/>
        <v>0</v>
      </c>
      <c r="O561" s="200">
        <f t="shared" si="300"/>
        <v>0</v>
      </c>
      <c r="P561" s="200">
        <f t="shared" si="300"/>
        <v>0</v>
      </c>
      <c r="Q561" s="200">
        <f t="shared" si="300"/>
        <v>0</v>
      </c>
      <c r="R561" s="200">
        <f t="shared" si="300"/>
        <v>0</v>
      </c>
      <c r="S561" s="200">
        <f t="shared" si="300"/>
        <v>0</v>
      </c>
      <c r="T561" s="200">
        <f t="shared" si="300"/>
        <v>0</v>
      </c>
      <c r="U561" s="200">
        <f t="shared" si="300"/>
        <v>0</v>
      </c>
      <c r="V561" s="200">
        <f t="shared" si="300"/>
        <v>0</v>
      </c>
      <c r="W561" s="200">
        <f t="shared" si="300"/>
        <v>0</v>
      </c>
      <c r="X561" s="200">
        <f t="shared" si="300"/>
        <v>0</v>
      </c>
      <c r="Y561" s="200">
        <f t="shared" si="300"/>
        <v>0</v>
      </c>
      <c r="Z561" s="200">
        <f t="shared" si="300"/>
        <v>0</v>
      </c>
      <c r="AA561" s="200">
        <f t="shared" si="300"/>
        <v>0</v>
      </c>
      <c r="AB561" s="200">
        <f t="shared" si="300"/>
        <v>0</v>
      </c>
      <c r="AC561" s="200">
        <f t="shared" si="300"/>
        <v>0</v>
      </c>
      <c r="AD561" s="200">
        <f t="shared" si="300"/>
        <v>0</v>
      </c>
      <c r="AE561" s="200">
        <f t="shared" si="300"/>
        <v>0</v>
      </c>
      <c r="AF561" s="200">
        <f t="shared" si="300"/>
        <v>0</v>
      </c>
      <c r="AG561" s="200">
        <f t="shared" si="300"/>
        <v>0</v>
      </c>
      <c r="AH561" s="200">
        <f t="shared" si="300"/>
        <v>0</v>
      </c>
      <c r="AI561" s="200">
        <f t="shared" si="300"/>
        <v>0</v>
      </c>
      <c r="AJ561" s="200">
        <f t="shared" si="300"/>
        <v>0</v>
      </c>
      <c r="AK561" s="200">
        <f t="shared" si="300"/>
        <v>0</v>
      </c>
      <c r="AL561" s="200">
        <f t="shared" si="300"/>
        <v>0</v>
      </c>
      <c r="AM561" s="200">
        <f t="shared" si="300"/>
        <v>0</v>
      </c>
      <c r="AN561" s="200">
        <f t="shared" si="300"/>
        <v>0</v>
      </c>
      <c r="AO561" s="200">
        <f t="shared" si="300"/>
        <v>0</v>
      </c>
      <c r="AP561" s="200">
        <f t="shared" si="300"/>
        <v>0</v>
      </c>
    </row>
    <row r="562" spans="1:42" s="17" customFormat="1" x14ac:dyDescent="0.2">
      <c r="A562" s="28"/>
      <c r="B562" s="195"/>
      <c r="C562" s="200"/>
      <c r="D562" s="200"/>
      <c r="E562" s="200"/>
      <c r="F562" s="200"/>
      <c r="G562" s="200"/>
      <c r="H562" s="200"/>
      <c r="I562" s="200"/>
      <c r="J562" s="200"/>
      <c r="K562" s="200"/>
      <c r="L562" s="200"/>
      <c r="M562" s="200"/>
      <c r="N562" s="200"/>
      <c r="O562" s="200"/>
      <c r="P562" s="200"/>
      <c r="Q562" s="200"/>
      <c r="R562" s="200"/>
      <c r="S562" s="200"/>
      <c r="T562" s="200"/>
      <c r="U562" s="200"/>
      <c r="V562" s="200"/>
      <c r="W562" s="200"/>
      <c r="X562" s="200"/>
      <c r="Y562" s="200"/>
      <c r="Z562" s="200"/>
      <c r="AA562" s="200"/>
      <c r="AB562" s="200"/>
      <c r="AC562" s="200"/>
      <c r="AD562" s="200"/>
      <c r="AE562" s="200"/>
      <c r="AF562" s="200"/>
      <c r="AG562" s="200"/>
      <c r="AH562" s="200"/>
      <c r="AI562" s="200"/>
      <c r="AJ562" s="200"/>
      <c r="AK562" s="200"/>
      <c r="AL562" s="200"/>
      <c r="AM562" s="200"/>
      <c r="AN562" s="200"/>
      <c r="AO562" s="200"/>
      <c r="AP562" s="200"/>
    </row>
    <row r="563" spans="1:42" s="17" customFormat="1" x14ac:dyDescent="0.2">
      <c r="A563" s="24" t="s">
        <v>325</v>
      </c>
      <c r="B563" s="152" t="e">
        <f>SMALL(C563:AP563,COUNTIF(C563:AP563,0)+1)</f>
        <v>#NUM!</v>
      </c>
      <c r="C563" s="158">
        <f t="shared" ref="C563:AP563" si="301">IF(DebtServiceCoverageRatio="Calculated",IF(AND(C$2&lt;=term_tenor,C$2&lt;=analysis_period),C551/C561,0),IF(AND(C$2&lt;=term_tenor,C$2&lt;=analysis_period),DebtServiceCoverageRatio,0))</f>
        <v>0</v>
      </c>
      <c r="D563" s="158">
        <f t="shared" si="301"/>
        <v>0</v>
      </c>
      <c r="E563" s="158">
        <f t="shared" si="301"/>
        <v>0</v>
      </c>
      <c r="F563" s="158">
        <f t="shared" si="301"/>
        <v>0</v>
      </c>
      <c r="G563" s="158">
        <f t="shared" si="301"/>
        <v>0</v>
      </c>
      <c r="H563" s="158">
        <f t="shared" si="301"/>
        <v>0</v>
      </c>
      <c r="I563" s="158">
        <f t="shared" si="301"/>
        <v>0</v>
      </c>
      <c r="J563" s="158">
        <f t="shared" si="301"/>
        <v>0</v>
      </c>
      <c r="K563" s="158">
        <f t="shared" si="301"/>
        <v>0</v>
      </c>
      <c r="L563" s="158">
        <f t="shared" si="301"/>
        <v>0</v>
      </c>
      <c r="M563" s="158">
        <f t="shared" si="301"/>
        <v>0</v>
      </c>
      <c r="N563" s="158">
        <f t="shared" si="301"/>
        <v>0</v>
      </c>
      <c r="O563" s="158">
        <f t="shared" si="301"/>
        <v>0</v>
      </c>
      <c r="P563" s="158">
        <f t="shared" si="301"/>
        <v>0</v>
      </c>
      <c r="Q563" s="158">
        <f t="shared" si="301"/>
        <v>0</v>
      </c>
      <c r="R563" s="158">
        <f t="shared" si="301"/>
        <v>0</v>
      </c>
      <c r="S563" s="158">
        <f t="shared" si="301"/>
        <v>0</v>
      </c>
      <c r="T563" s="158">
        <f t="shared" si="301"/>
        <v>0</v>
      </c>
      <c r="U563" s="158">
        <f t="shared" si="301"/>
        <v>0</v>
      </c>
      <c r="V563" s="158">
        <f t="shared" si="301"/>
        <v>0</v>
      </c>
      <c r="W563" s="158">
        <f t="shared" si="301"/>
        <v>0</v>
      </c>
      <c r="X563" s="158">
        <f t="shared" si="301"/>
        <v>0</v>
      </c>
      <c r="Y563" s="158">
        <f t="shared" si="301"/>
        <v>0</v>
      </c>
      <c r="Z563" s="158">
        <f t="shared" si="301"/>
        <v>0</v>
      </c>
      <c r="AA563" s="158">
        <f t="shared" si="301"/>
        <v>0</v>
      </c>
      <c r="AB563" s="158">
        <f t="shared" si="301"/>
        <v>0</v>
      </c>
      <c r="AC563" s="158">
        <f t="shared" si="301"/>
        <v>0</v>
      </c>
      <c r="AD563" s="158">
        <f t="shared" si="301"/>
        <v>0</v>
      </c>
      <c r="AE563" s="158">
        <f t="shared" si="301"/>
        <v>0</v>
      </c>
      <c r="AF563" s="158">
        <f t="shared" si="301"/>
        <v>0</v>
      </c>
      <c r="AG563" s="158">
        <f t="shared" si="301"/>
        <v>0</v>
      </c>
      <c r="AH563" s="158">
        <f t="shared" si="301"/>
        <v>0</v>
      </c>
      <c r="AI563" s="158">
        <f t="shared" si="301"/>
        <v>0</v>
      </c>
      <c r="AJ563" s="158">
        <f t="shared" si="301"/>
        <v>0</v>
      </c>
      <c r="AK563" s="158">
        <f t="shared" si="301"/>
        <v>0</v>
      </c>
      <c r="AL563" s="158">
        <f t="shared" si="301"/>
        <v>0</v>
      </c>
      <c r="AM563" s="158">
        <f t="shared" si="301"/>
        <v>0</v>
      </c>
      <c r="AN563" s="158">
        <f t="shared" si="301"/>
        <v>0</v>
      </c>
      <c r="AO563" s="158">
        <f t="shared" si="301"/>
        <v>0</v>
      </c>
      <c r="AP563" s="158">
        <f t="shared" si="301"/>
        <v>0</v>
      </c>
    </row>
    <row r="564" spans="1:42" x14ac:dyDescent="0.2">
      <c r="A564" s="32"/>
      <c r="B564" s="249"/>
    </row>
    <row r="565" spans="1:42" x14ac:dyDescent="0.2">
      <c r="A565" s="114" t="s">
        <v>87</v>
      </c>
      <c r="B565" s="296"/>
      <c r="C565" s="296"/>
      <c r="D565" s="296"/>
      <c r="E565" s="296"/>
      <c r="F565" s="296"/>
      <c r="G565" s="296"/>
      <c r="H565" s="296"/>
      <c r="I565" s="296"/>
      <c r="J565" s="296"/>
      <c r="K565" s="296"/>
      <c r="L565" s="296"/>
      <c r="M565" s="296"/>
      <c r="N565" s="296"/>
      <c r="O565" s="296"/>
      <c r="P565" s="296"/>
      <c r="Q565" s="296"/>
      <c r="R565" s="296"/>
      <c r="S565" s="296"/>
      <c r="T565" s="296"/>
      <c r="U565" s="296"/>
      <c r="V565" s="296"/>
      <c r="W565" s="296"/>
      <c r="X565" s="296"/>
      <c r="Y565" s="296"/>
      <c r="Z565" s="296"/>
      <c r="AA565" s="296"/>
      <c r="AB565" s="296"/>
      <c r="AC565" s="296"/>
      <c r="AD565" s="296"/>
      <c r="AE565" s="296"/>
      <c r="AF565" s="296"/>
      <c r="AG565" s="296"/>
      <c r="AH565" s="296"/>
      <c r="AI565" s="296"/>
      <c r="AJ565" s="296"/>
      <c r="AK565" s="296"/>
      <c r="AL565" s="296"/>
      <c r="AM565" s="296"/>
      <c r="AN565" s="296"/>
      <c r="AO565" s="296"/>
      <c r="AP565" s="296"/>
    </row>
    <row r="566" spans="1:42" x14ac:dyDescent="0.2">
      <c r="A566" s="26" t="s">
        <v>28</v>
      </c>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row>
    <row r="567" spans="1:42" x14ac:dyDescent="0.2">
      <c r="A567" s="4" t="s">
        <v>30</v>
      </c>
      <c r="B567" s="224">
        <v>0</v>
      </c>
      <c r="C567" s="224">
        <f>B570</f>
        <v>0</v>
      </c>
      <c r="D567" s="224">
        <f t="shared" ref="D567:AP567" si="302">C570</f>
        <v>0</v>
      </c>
      <c r="E567" s="224">
        <f t="shared" si="302"/>
        <v>0</v>
      </c>
      <c r="F567" s="224">
        <f t="shared" si="302"/>
        <v>0</v>
      </c>
      <c r="G567" s="224">
        <f t="shared" si="302"/>
        <v>0</v>
      </c>
      <c r="H567" s="224">
        <f t="shared" si="302"/>
        <v>0</v>
      </c>
      <c r="I567" s="224">
        <f t="shared" si="302"/>
        <v>0</v>
      </c>
      <c r="J567" s="224">
        <f t="shared" si="302"/>
        <v>0</v>
      </c>
      <c r="K567" s="224">
        <f t="shared" si="302"/>
        <v>0</v>
      </c>
      <c r="L567" s="224">
        <f t="shared" si="302"/>
        <v>0</v>
      </c>
      <c r="M567" s="224">
        <f t="shared" si="302"/>
        <v>0</v>
      </c>
      <c r="N567" s="224">
        <f t="shared" si="302"/>
        <v>0</v>
      </c>
      <c r="O567" s="224">
        <f t="shared" si="302"/>
        <v>0</v>
      </c>
      <c r="P567" s="224">
        <f t="shared" si="302"/>
        <v>0</v>
      </c>
      <c r="Q567" s="224">
        <f t="shared" si="302"/>
        <v>0</v>
      </c>
      <c r="R567" s="224">
        <f t="shared" si="302"/>
        <v>0</v>
      </c>
      <c r="S567" s="224">
        <f t="shared" si="302"/>
        <v>0</v>
      </c>
      <c r="T567" s="224">
        <f t="shared" si="302"/>
        <v>0</v>
      </c>
      <c r="U567" s="224">
        <f t="shared" si="302"/>
        <v>0</v>
      </c>
      <c r="V567" s="224">
        <f t="shared" si="302"/>
        <v>0</v>
      </c>
      <c r="W567" s="224">
        <f t="shared" si="302"/>
        <v>0</v>
      </c>
      <c r="X567" s="224">
        <f t="shared" si="302"/>
        <v>0</v>
      </c>
      <c r="Y567" s="224">
        <f t="shared" si="302"/>
        <v>0</v>
      </c>
      <c r="Z567" s="224">
        <f t="shared" si="302"/>
        <v>0</v>
      </c>
      <c r="AA567" s="224">
        <f t="shared" si="302"/>
        <v>0</v>
      </c>
      <c r="AB567" s="224">
        <f t="shared" si="302"/>
        <v>0</v>
      </c>
      <c r="AC567" s="224">
        <f t="shared" si="302"/>
        <v>0</v>
      </c>
      <c r="AD567" s="224">
        <f t="shared" si="302"/>
        <v>0</v>
      </c>
      <c r="AE567" s="224">
        <f t="shared" si="302"/>
        <v>0</v>
      </c>
      <c r="AF567" s="224">
        <f t="shared" si="302"/>
        <v>0</v>
      </c>
      <c r="AG567" s="224">
        <f t="shared" si="302"/>
        <v>0</v>
      </c>
      <c r="AH567" s="224">
        <f t="shared" si="302"/>
        <v>0</v>
      </c>
      <c r="AI567" s="224">
        <f t="shared" si="302"/>
        <v>0</v>
      </c>
      <c r="AJ567" s="224">
        <f t="shared" si="302"/>
        <v>0</v>
      </c>
      <c r="AK567" s="224">
        <f t="shared" si="302"/>
        <v>0</v>
      </c>
      <c r="AL567" s="224">
        <f t="shared" si="302"/>
        <v>0</v>
      </c>
      <c r="AM567" s="224">
        <f t="shared" si="302"/>
        <v>0</v>
      </c>
      <c r="AN567" s="224">
        <f t="shared" si="302"/>
        <v>0</v>
      </c>
      <c r="AO567" s="224">
        <f t="shared" si="302"/>
        <v>0</v>
      </c>
      <c r="AP567" s="224">
        <f t="shared" si="302"/>
        <v>0</v>
      </c>
    </row>
    <row r="568" spans="1:42" x14ac:dyDescent="0.2">
      <c r="A568" s="4" t="s">
        <v>31</v>
      </c>
      <c r="B568" s="224">
        <f t="shared" ref="B568:AP568" si="303">IF(B2&lt;MIN(term_tenor,analysis_period),B570-B567,0)</f>
        <v>0</v>
      </c>
      <c r="C568" s="224">
        <f t="shared" si="303"/>
        <v>0</v>
      </c>
      <c r="D568" s="224">
        <f t="shared" si="303"/>
        <v>0</v>
      </c>
      <c r="E568" s="224">
        <f t="shared" si="303"/>
        <v>0</v>
      </c>
      <c r="F568" s="224">
        <f t="shared" si="303"/>
        <v>0</v>
      </c>
      <c r="G568" s="224">
        <f t="shared" si="303"/>
        <v>0</v>
      </c>
      <c r="H568" s="224">
        <f t="shared" si="303"/>
        <v>0</v>
      </c>
      <c r="I568" s="224">
        <f t="shared" si="303"/>
        <v>0</v>
      </c>
      <c r="J568" s="224">
        <f t="shared" si="303"/>
        <v>0</v>
      </c>
      <c r="K568" s="224">
        <f t="shared" si="303"/>
        <v>0</v>
      </c>
      <c r="L568" s="224">
        <f t="shared" si="303"/>
        <v>0</v>
      </c>
      <c r="M568" s="224">
        <f t="shared" si="303"/>
        <v>0</v>
      </c>
      <c r="N568" s="224">
        <f t="shared" si="303"/>
        <v>0</v>
      </c>
      <c r="O568" s="224">
        <f t="shared" si="303"/>
        <v>0</v>
      </c>
      <c r="P568" s="224">
        <f t="shared" si="303"/>
        <v>0</v>
      </c>
      <c r="Q568" s="224">
        <f t="shared" si="303"/>
        <v>0</v>
      </c>
      <c r="R568" s="224">
        <f t="shared" si="303"/>
        <v>0</v>
      </c>
      <c r="S568" s="224">
        <f t="shared" si="303"/>
        <v>0</v>
      </c>
      <c r="T568" s="224">
        <f t="shared" si="303"/>
        <v>0</v>
      </c>
      <c r="U568" s="224">
        <f t="shared" si="303"/>
        <v>0</v>
      </c>
      <c r="V568" s="224">
        <f t="shared" si="303"/>
        <v>0</v>
      </c>
      <c r="W568" s="224">
        <f t="shared" si="303"/>
        <v>0</v>
      </c>
      <c r="X568" s="224">
        <f t="shared" si="303"/>
        <v>0</v>
      </c>
      <c r="Y568" s="224">
        <f t="shared" si="303"/>
        <v>0</v>
      </c>
      <c r="Z568" s="224">
        <f t="shared" si="303"/>
        <v>0</v>
      </c>
      <c r="AA568" s="224">
        <f t="shared" si="303"/>
        <v>0</v>
      </c>
      <c r="AB568" s="224">
        <f t="shared" si="303"/>
        <v>0</v>
      </c>
      <c r="AC568" s="224">
        <f t="shared" si="303"/>
        <v>0</v>
      </c>
      <c r="AD568" s="224">
        <f t="shared" si="303"/>
        <v>0</v>
      </c>
      <c r="AE568" s="224">
        <f t="shared" si="303"/>
        <v>0</v>
      </c>
      <c r="AF568" s="224">
        <f t="shared" si="303"/>
        <v>0</v>
      </c>
      <c r="AG568" s="224">
        <f t="shared" si="303"/>
        <v>0</v>
      </c>
      <c r="AH568" s="224">
        <f t="shared" si="303"/>
        <v>0</v>
      </c>
      <c r="AI568" s="224">
        <f t="shared" si="303"/>
        <v>0</v>
      </c>
      <c r="AJ568" s="224">
        <f t="shared" si="303"/>
        <v>0</v>
      </c>
      <c r="AK568" s="224">
        <f t="shared" si="303"/>
        <v>0</v>
      </c>
      <c r="AL568" s="224">
        <f t="shared" si="303"/>
        <v>0</v>
      </c>
      <c r="AM568" s="224">
        <f t="shared" si="303"/>
        <v>0</v>
      </c>
      <c r="AN568" s="224">
        <f t="shared" si="303"/>
        <v>0</v>
      </c>
      <c r="AO568" s="224">
        <f t="shared" si="303"/>
        <v>0</v>
      </c>
      <c r="AP568" s="224">
        <f t="shared" si="303"/>
        <v>0</v>
      </c>
    </row>
    <row r="569" spans="1:42" x14ac:dyDescent="0.2">
      <c r="A569" s="4" t="s">
        <v>37</v>
      </c>
      <c r="B569" s="225">
        <v>0</v>
      </c>
      <c r="C569" s="225">
        <f t="shared" ref="C569:AP569" si="304">IF(C$2=term_tenor,-C567,0)</f>
        <v>0</v>
      </c>
      <c r="D569" s="225">
        <f t="shared" si="304"/>
        <v>0</v>
      </c>
      <c r="E569" s="225">
        <f t="shared" si="304"/>
        <v>0</v>
      </c>
      <c r="F569" s="225">
        <f t="shared" si="304"/>
        <v>0</v>
      </c>
      <c r="G569" s="225">
        <f t="shared" si="304"/>
        <v>0</v>
      </c>
      <c r="H569" s="225">
        <f t="shared" si="304"/>
        <v>0</v>
      </c>
      <c r="I569" s="225">
        <f t="shared" si="304"/>
        <v>0</v>
      </c>
      <c r="J569" s="225">
        <f t="shared" si="304"/>
        <v>0</v>
      </c>
      <c r="K569" s="225">
        <f t="shared" si="304"/>
        <v>0</v>
      </c>
      <c r="L569" s="225">
        <f t="shared" si="304"/>
        <v>0</v>
      </c>
      <c r="M569" s="225">
        <f t="shared" si="304"/>
        <v>0</v>
      </c>
      <c r="N569" s="225">
        <f t="shared" si="304"/>
        <v>0</v>
      </c>
      <c r="O569" s="225">
        <f t="shared" si="304"/>
        <v>0</v>
      </c>
      <c r="P569" s="225">
        <f t="shared" si="304"/>
        <v>0</v>
      </c>
      <c r="Q569" s="225">
        <f t="shared" si="304"/>
        <v>0</v>
      </c>
      <c r="R569" s="225">
        <f t="shared" si="304"/>
        <v>0</v>
      </c>
      <c r="S569" s="225">
        <f t="shared" si="304"/>
        <v>0</v>
      </c>
      <c r="T569" s="225">
        <f t="shared" si="304"/>
        <v>0</v>
      </c>
      <c r="U569" s="225">
        <f t="shared" si="304"/>
        <v>0</v>
      </c>
      <c r="V569" s="225">
        <f t="shared" si="304"/>
        <v>0</v>
      </c>
      <c r="W569" s="225">
        <f t="shared" si="304"/>
        <v>0</v>
      </c>
      <c r="X569" s="225">
        <f t="shared" si="304"/>
        <v>0</v>
      </c>
      <c r="Y569" s="225">
        <f t="shared" si="304"/>
        <v>0</v>
      </c>
      <c r="Z569" s="225">
        <f t="shared" si="304"/>
        <v>0</v>
      </c>
      <c r="AA569" s="225">
        <f t="shared" si="304"/>
        <v>0</v>
      </c>
      <c r="AB569" s="225">
        <f t="shared" si="304"/>
        <v>0</v>
      </c>
      <c r="AC569" s="225">
        <f t="shared" si="304"/>
        <v>0</v>
      </c>
      <c r="AD569" s="225">
        <f t="shared" si="304"/>
        <v>0</v>
      </c>
      <c r="AE569" s="225">
        <f t="shared" si="304"/>
        <v>0</v>
      </c>
      <c r="AF569" s="225">
        <f t="shared" si="304"/>
        <v>0</v>
      </c>
      <c r="AG569" s="225">
        <f t="shared" si="304"/>
        <v>0</v>
      </c>
      <c r="AH569" s="225">
        <f t="shared" si="304"/>
        <v>0</v>
      </c>
      <c r="AI569" s="225">
        <f t="shared" si="304"/>
        <v>0</v>
      </c>
      <c r="AJ569" s="225">
        <f t="shared" si="304"/>
        <v>0</v>
      </c>
      <c r="AK569" s="225">
        <f t="shared" si="304"/>
        <v>0</v>
      </c>
      <c r="AL569" s="225">
        <f t="shared" si="304"/>
        <v>0</v>
      </c>
      <c r="AM569" s="225">
        <f t="shared" si="304"/>
        <v>0</v>
      </c>
      <c r="AN569" s="225">
        <f t="shared" si="304"/>
        <v>0</v>
      </c>
      <c r="AO569" s="225">
        <f t="shared" si="304"/>
        <v>0</v>
      </c>
      <c r="AP569" s="225">
        <f t="shared" si="304"/>
        <v>0</v>
      </c>
    </row>
    <row r="570" spans="1:42" x14ac:dyDescent="0.2">
      <c r="A570" s="4" t="s">
        <v>33</v>
      </c>
      <c r="B570" s="224">
        <f t="shared" ref="B570:AO570" si="305">IF(B2&lt;=MIN(term_tenor,analysis_period),(dscr_reserve_months/12)*C543,0)</f>
        <v>0</v>
      </c>
      <c r="C570" s="224">
        <f t="shared" si="305"/>
        <v>0</v>
      </c>
      <c r="D570" s="224">
        <f t="shared" si="305"/>
        <v>0</v>
      </c>
      <c r="E570" s="224">
        <f t="shared" si="305"/>
        <v>0</v>
      </c>
      <c r="F570" s="224">
        <f t="shared" si="305"/>
        <v>0</v>
      </c>
      <c r="G570" s="224">
        <f t="shared" si="305"/>
        <v>0</v>
      </c>
      <c r="H570" s="224">
        <f t="shared" si="305"/>
        <v>0</v>
      </c>
      <c r="I570" s="224">
        <f t="shared" si="305"/>
        <v>0</v>
      </c>
      <c r="J570" s="224">
        <f t="shared" si="305"/>
        <v>0</v>
      </c>
      <c r="K570" s="224">
        <f t="shared" si="305"/>
        <v>0</v>
      </c>
      <c r="L570" s="224">
        <f t="shared" si="305"/>
        <v>0</v>
      </c>
      <c r="M570" s="224">
        <f t="shared" si="305"/>
        <v>0</v>
      </c>
      <c r="N570" s="224">
        <f t="shared" si="305"/>
        <v>0</v>
      </c>
      <c r="O570" s="224">
        <f t="shared" si="305"/>
        <v>0</v>
      </c>
      <c r="P570" s="224">
        <f t="shared" si="305"/>
        <v>0</v>
      </c>
      <c r="Q570" s="224">
        <f t="shared" si="305"/>
        <v>0</v>
      </c>
      <c r="R570" s="224">
        <f t="shared" si="305"/>
        <v>0</v>
      </c>
      <c r="S570" s="224">
        <f t="shared" si="305"/>
        <v>0</v>
      </c>
      <c r="T570" s="224">
        <f t="shared" si="305"/>
        <v>0</v>
      </c>
      <c r="U570" s="224">
        <f t="shared" si="305"/>
        <v>0</v>
      </c>
      <c r="V570" s="224">
        <f t="shared" si="305"/>
        <v>0</v>
      </c>
      <c r="W570" s="224">
        <f t="shared" si="305"/>
        <v>0</v>
      </c>
      <c r="X570" s="224">
        <f t="shared" si="305"/>
        <v>0</v>
      </c>
      <c r="Y570" s="224">
        <f t="shared" si="305"/>
        <v>0</v>
      </c>
      <c r="Z570" s="224">
        <f t="shared" si="305"/>
        <v>0</v>
      </c>
      <c r="AA570" s="224">
        <f t="shared" si="305"/>
        <v>0</v>
      </c>
      <c r="AB570" s="224">
        <f t="shared" si="305"/>
        <v>0</v>
      </c>
      <c r="AC570" s="224">
        <f t="shared" si="305"/>
        <v>0</v>
      </c>
      <c r="AD570" s="224">
        <f t="shared" si="305"/>
        <v>0</v>
      </c>
      <c r="AE570" s="224">
        <f t="shared" si="305"/>
        <v>0</v>
      </c>
      <c r="AF570" s="224">
        <f t="shared" si="305"/>
        <v>0</v>
      </c>
      <c r="AG570" s="224">
        <f t="shared" si="305"/>
        <v>0</v>
      </c>
      <c r="AH570" s="224">
        <f t="shared" si="305"/>
        <v>0</v>
      </c>
      <c r="AI570" s="224">
        <f t="shared" si="305"/>
        <v>0</v>
      </c>
      <c r="AJ570" s="224">
        <f t="shared" si="305"/>
        <v>0</v>
      </c>
      <c r="AK570" s="224">
        <f t="shared" si="305"/>
        <v>0</v>
      </c>
      <c r="AL570" s="224">
        <f t="shared" si="305"/>
        <v>0</v>
      </c>
      <c r="AM570" s="224">
        <f t="shared" si="305"/>
        <v>0</v>
      </c>
      <c r="AN570" s="224">
        <f t="shared" si="305"/>
        <v>0</v>
      </c>
      <c r="AO570" s="224">
        <f t="shared" si="305"/>
        <v>0</v>
      </c>
      <c r="AP570" s="224">
        <f>IF(AP2&lt;=MIN(term_tenor,analysis_period),(dscr_reserve_months/12)*AQ546,0)</f>
        <v>0</v>
      </c>
    </row>
    <row r="571" spans="1:42" x14ac:dyDescent="0.2">
      <c r="B571" s="21"/>
      <c r="C571" s="21"/>
      <c r="D571" s="21"/>
      <c r="E571" s="21"/>
      <c r="F571" s="21"/>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row>
    <row r="572" spans="1:42" x14ac:dyDescent="0.2">
      <c r="A572" s="26"/>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row>
    <row r="573" spans="1:42" x14ac:dyDescent="0.2">
      <c r="A573" s="4" t="s">
        <v>30</v>
      </c>
      <c r="B573" s="224">
        <v>0</v>
      </c>
      <c r="C573" s="224">
        <f>B576</f>
        <v>0</v>
      </c>
      <c r="D573" s="224">
        <f t="shared" ref="D573:AP573" si="306">C576</f>
        <v>0</v>
      </c>
      <c r="E573" s="224">
        <f t="shared" si="306"/>
        <v>0</v>
      </c>
      <c r="F573" s="224">
        <f t="shared" si="306"/>
        <v>0</v>
      </c>
      <c r="G573" s="224">
        <f t="shared" si="306"/>
        <v>0</v>
      </c>
      <c r="H573" s="224">
        <f t="shared" si="306"/>
        <v>0</v>
      </c>
      <c r="I573" s="224">
        <f t="shared" si="306"/>
        <v>0</v>
      </c>
      <c r="J573" s="224">
        <f t="shared" si="306"/>
        <v>0</v>
      </c>
      <c r="K573" s="224">
        <f t="shared" si="306"/>
        <v>0</v>
      </c>
      <c r="L573" s="224">
        <f t="shared" si="306"/>
        <v>0</v>
      </c>
      <c r="M573" s="224">
        <f t="shared" si="306"/>
        <v>0</v>
      </c>
      <c r="N573" s="224">
        <f t="shared" si="306"/>
        <v>0</v>
      </c>
      <c r="O573" s="224">
        <f t="shared" si="306"/>
        <v>0</v>
      </c>
      <c r="P573" s="224">
        <f t="shared" si="306"/>
        <v>0</v>
      </c>
      <c r="Q573" s="224">
        <f t="shared" si="306"/>
        <v>0</v>
      </c>
      <c r="R573" s="224">
        <f t="shared" si="306"/>
        <v>0</v>
      </c>
      <c r="S573" s="224">
        <f t="shared" si="306"/>
        <v>0</v>
      </c>
      <c r="T573" s="224">
        <f t="shared" si="306"/>
        <v>0</v>
      </c>
      <c r="U573" s="224">
        <f t="shared" si="306"/>
        <v>0</v>
      </c>
      <c r="V573" s="224">
        <f t="shared" si="306"/>
        <v>0</v>
      </c>
      <c r="W573" s="224">
        <f t="shared" si="306"/>
        <v>0</v>
      </c>
      <c r="X573" s="224">
        <f t="shared" si="306"/>
        <v>0</v>
      </c>
      <c r="Y573" s="224">
        <f t="shared" si="306"/>
        <v>0</v>
      </c>
      <c r="Z573" s="224">
        <f t="shared" si="306"/>
        <v>0</v>
      </c>
      <c r="AA573" s="224">
        <f t="shared" si="306"/>
        <v>0</v>
      </c>
      <c r="AB573" s="224">
        <f t="shared" si="306"/>
        <v>0</v>
      </c>
      <c r="AC573" s="224">
        <f t="shared" si="306"/>
        <v>0</v>
      </c>
      <c r="AD573" s="224">
        <f t="shared" si="306"/>
        <v>0</v>
      </c>
      <c r="AE573" s="224">
        <f t="shared" si="306"/>
        <v>0</v>
      </c>
      <c r="AF573" s="224">
        <f t="shared" si="306"/>
        <v>0</v>
      </c>
      <c r="AG573" s="224">
        <f t="shared" si="306"/>
        <v>0</v>
      </c>
      <c r="AH573" s="224">
        <f t="shared" si="306"/>
        <v>0</v>
      </c>
      <c r="AI573" s="224">
        <f t="shared" si="306"/>
        <v>0</v>
      </c>
      <c r="AJ573" s="224">
        <f t="shared" si="306"/>
        <v>0</v>
      </c>
      <c r="AK573" s="224">
        <f t="shared" si="306"/>
        <v>0</v>
      </c>
      <c r="AL573" s="224">
        <f t="shared" si="306"/>
        <v>0</v>
      </c>
      <c r="AM573" s="224">
        <f t="shared" si="306"/>
        <v>0</v>
      </c>
      <c r="AN573" s="224">
        <f t="shared" si="306"/>
        <v>0</v>
      </c>
      <c r="AO573" s="224">
        <f t="shared" si="306"/>
        <v>0</v>
      </c>
      <c r="AP573" s="224">
        <f t="shared" si="306"/>
        <v>0</v>
      </c>
    </row>
    <row r="574" spans="1:42" x14ac:dyDescent="0.2">
      <c r="A574" s="4" t="s">
        <v>31</v>
      </c>
      <c r="B574" s="224">
        <f t="shared" ref="B574:AP574" si="307">IF(B$2&lt;analysis_period,B576-B573,0)</f>
        <v>0</v>
      </c>
      <c r="C574" s="224">
        <f t="shared" si="307"/>
        <v>0</v>
      </c>
      <c r="D574" s="224">
        <f t="shared" si="307"/>
        <v>0</v>
      </c>
      <c r="E574" s="224">
        <f t="shared" si="307"/>
        <v>0</v>
      </c>
      <c r="F574" s="224">
        <f t="shared" si="307"/>
        <v>0</v>
      </c>
      <c r="G574" s="224">
        <f t="shared" si="307"/>
        <v>0</v>
      </c>
      <c r="H574" s="224">
        <f t="shared" si="307"/>
        <v>0</v>
      </c>
      <c r="I574" s="224">
        <f t="shared" si="307"/>
        <v>0</v>
      </c>
      <c r="J574" s="224">
        <f t="shared" si="307"/>
        <v>0</v>
      </c>
      <c r="K574" s="224">
        <f t="shared" si="307"/>
        <v>0</v>
      </c>
      <c r="L574" s="224">
        <f t="shared" si="307"/>
        <v>0</v>
      </c>
      <c r="M574" s="224">
        <f t="shared" si="307"/>
        <v>0</v>
      </c>
      <c r="N574" s="224">
        <f t="shared" si="307"/>
        <v>0</v>
      </c>
      <c r="O574" s="224">
        <f t="shared" si="307"/>
        <v>0</v>
      </c>
      <c r="P574" s="224">
        <f t="shared" si="307"/>
        <v>0</v>
      </c>
      <c r="Q574" s="224">
        <f t="shared" si="307"/>
        <v>0</v>
      </c>
      <c r="R574" s="224">
        <f t="shared" si="307"/>
        <v>0</v>
      </c>
      <c r="S574" s="224">
        <f t="shared" si="307"/>
        <v>0</v>
      </c>
      <c r="T574" s="224">
        <f t="shared" si="307"/>
        <v>0</v>
      </c>
      <c r="U574" s="224">
        <f t="shared" si="307"/>
        <v>0</v>
      </c>
      <c r="V574" s="224">
        <f t="shared" si="307"/>
        <v>0</v>
      </c>
      <c r="W574" s="224">
        <f t="shared" si="307"/>
        <v>0</v>
      </c>
      <c r="X574" s="224">
        <f t="shared" si="307"/>
        <v>0</v>
      </c>
      <c r="Y574" s="224">
        <f t="shared" si="307"/>
        <v>0</v>
      </c>
      <c r="Z574" s="224">
        <f t="shared" si="307"/>
        <v>0</v>
      </c>
      <c r="AA574" s="224">
        <f t="shared" si="307"/>
        <v>0</v>
      </c>
      <c r="AB574" s="224">
        <f t="shared" si="307"/>
        <v>0</v>
      </c>
      <c r="AC574" s="224">
        <f t="shared" si="307"/>
        <v>0</v>
      </c>
      <c r="AD574" s="224">
        <f t="shared" si="307"/>
        <v>0</v>
      </c>
      <c r="AE574" s="224">
        <f t="shared" si="307"/>
        <v>0</v>
      </c>
      <c r="AF574" s="224">
        <f t="shared" si="307"/>
        <v>0</v>
      </c>
      <c r="AG574" s="224">
        <f t="shared" si="307"/>
        <v>0</v>
      </c>
      <c r="AH574" s="224">
        <f t="shared" si="307"/>
        <v>0</v>
      </c>
      <c r="AI574" s="224">
        <f t="shared" si="307"/>
        <v>0</v>
      </c>
      <c r="AJ574" s="224">
        <f t="shared" si="307"/>
        <v>0</v>
      </c>
      <c r="AK574" s="224">
        <f t="shared" si="307"/>
        <v>0</v>
      </c>
      <c r="AL574" s="224">
        <f t="shared" si="307"/>
        <v>0</v>
      </c>
      <c r="AM574" s="224">
        <f t="shared" si="307"/>
        <v>0</v>
      </c>
      <c r="AN574" s="224">
        <f t="shared" si="307"/>
        <v>0</v>
      </c>
      <c r="AO574" s="224">
        <f t="shared" si="307"/>
        <v>0</v>
      </c>
      <c r="AP574" s="224">
        <f t="shared" si="307"/>
        <v>0</v>
      </c>
    </row>
    <row r="575" spans="1:42" x14ac:dyDescent="0.2">
      <c r="A575" s="4" t="s">
        <v>37</v>
      </c>
      <c r="B575" s="225">
        <v>0</v>
      </c>
      <c r="C575" s="225">
        <f t="shared" ref="C575:AP575" si="308">IF(C$2=analysis_period,-C573,0)</f>
        <v>0</v>
      </c>
      <c r="D575" s="225">
        <f t="shared" si="308"/>
        <v>0</v>
      </c>
      <c r="E575" s="225">
        <f t="shared" si="308"/>
        <v>0</v>
      </c>
      <c r="F575" s="225">
        <f t="shared" si="308"/>
        <v>0</v>
      </c>
      <c r="G575" s="225">
        <f t="shared" si="308"/>
        <v>0</v>
      </c>
      <c r="H575" s="225">
        <f t="shared" si="308"/>
        <v>0</v>
      </c>
      <c r="I575" s="225">
        <f t="shared" si="308"/>
        <v>0</v>
      </c>
      <c r="J575" s="225">
        <f t="shared" si="308"/>
        <v>0</v>
      </c>
      <c r="K575" s="225">
        <f t="shared" si="308"/>
        <v>0</v>
      </c>
      <c r="L575" s="225">
        <f t="shared" si="308"/>
        <v>0</v>
      </c>
      <c r="M575" s="225">
        <f t="shared" si="308"/>
        <v>0</v>
      </c>
      <c r="N575" s="225">
        <f t="shared" si="308"/>
        <v>0</v>
      </c>
      <c r="O575" s="225">
        <f t="shared" si="308"/>
        <v>0</v>
      </c>
      <c r="P575" s="225">
        <f t="shared" si="308"/>
        <v>0</v>
      </c>
      <c r="Q575" s="225">
        <f t="shared" si="308"/>
        <v>0</v>
      </c>
      <c r="R575" s="225">
        <f t="shared" si="308"/>
        <v>0</v>
      </c>
      <c r="S575" s="225">
        <f t="shared" si="308"/>
        <v>0</v>
      </c>
      <c r="T575" s="225">
        <f t="shared" si="308"/>
        <v>0</v>
      </c>
      <c r="U575" s="225">
        <f t="shared" si="308"/>
        <v>0</v>
      </c>
      <c r="V575" s="225">
        <f t="shared" si="308"/>
        <v>0</v>
      </c>
      <c r="W575" s="225">
        <f t="shared" si="308"/>
        <v>0</v>
      </c>
      <c r="X575" s="225">
        <f t="shared" si="308"/>
        <v>0</v>
      </c>
      <c r="Y575" s="225">
        <f t="shared" si="308"/>
        <v>0</v>
      </c>
      <c r="Z575" s="225">
        <f t="shared" si="308"/>
        <v>0</v>
      </c>
      <c r="AA575" s="225">
        <f t="shared" si="308"/>
        <v>0</v>
      </c>
      <c r="AB575" s="225">
        <f t="shared" si="308"/>
        <v>0</v>
      </c>
      <c r="AC575" s="225">
        <f t="shared" si="308"/>
        <v>0</v>
      </c>
      <c r="AD575" s="225">
        <f t="shared" si="308"/>
        <v>0</v>
      </c>
      <c r="AE575" s="225">
        <f t="shared" si="308"/>
        <v>0</v>
      </c>
      <c r="AF575" s="225">
        <f t="shared" si="308"/>
        <v>0</v>
      </c>
      <c r="AG575" s="225">
        <f t="shared" si="308"/>
        <v>0</v>
      </c>
      <c r="AH575" s="225">
        <f t="shared" si="308"/>
        <v>0</v>
      </c>
      <c r="AI575" s="225">
        <f t="shared" si="308"/>
        <v>0</v>
      </c>
      <c r="AJ575" s="225">
        <f t="shared" si="308"/>
        <v>0</v>
      </c>
      <c r="AK575" s="225">
        <f t="shared" si="308"/>
        <v>0</v>
      </c>
      <c r="AL575" s="225">
        <f t="shared" si="308"/>
        <v>0</v>
      </c>
      <c r="AM575" s="225">
        <f t="shared" si="308"/>
        <v>0</v>
      </c>
      <c r="AN575" s="225">
        <f t="shared" si="308"/>
        <v>0</v>
      </c>
      <c r="AO575" s="225">
        <f t="shared" si="308"/>
        <v>0</v>
      </c>
      <c r="AP575" s="225">
        <f t="shared" si="308"/>
        <v>0</v>
      </c>
    </row>
    <row r="576" spans="1:42" s="17" customFormat="1" x14ac:dyDescent="0.2">
      <c r="A576" s="17" t="s">
        <v>33</v>
      </c>
      <c r="B576" s="218">
        <f t="shared" ref="B576:AP576" si="309">C$41*(months_working_reserve/12)</f>
        <v>0</v>
      </c>
      <c r="C576" s="218">
        <f t="shared" si="309"/>
        <v>0</v>
      </c>
      <c r="D576" s="218">
        <f t="shared" si="309"/>
        <v>0</v>
      </c>
      <c r="E576" s="218">
        <f t="shared" si="309"/>
        <v>0</v>
      </c>
      <c r="F576" s="218">
        <f t="shared" si="309"/>
        <v>0</v>
      </c>
      <c r="G576" s="218">
        <f t="shared" si="309"/>
        <v>0</v>
      </c>
      <c r="H576" s="218">
        <f t="shared" si="309"/>
        <v>0</v>
      </c>
      <c r="I576" s="218">
        <f t="shared" si="309"/>
        <v>0</v>
      </c>
      <c r="J576" s="218">
        <f t="shared" si="309"/>
        <v>0</v>
      </c>
      <c r="K576" s="218">
        <f t="shared" si="309"/>
        <v>0</v>
      </c>
      <c r="L576" s="218">
        <f t="shared" si="309"/>
        <v>0</v>
      </c>
      <c r="M576" s="218">
        <f t="shared" si="309"/>
        <v>0</v>
      </c>
      <c r="N576" s="218">
        <f t="shared" si="309"/>
        <v>0</v>
      </c>
      <c r="O576" s="218">
        <f t="shared" si="309"/>
        <v>0</v>
      </c>
      <c r="P576" s="218">
        <f t="shared" si="309"/>
        <v>0</v>
      </c>
      <c r="Q576" s="218">
        <f t="shared" si="309"/>
        <v>0</v>
      </c>
      <c r="R576" s="218">
        <f t="shared" si="309"/>
        <v>0</v>
      </c>
      <c r="S576" s="218">
        <f t="shared" si="309"/>
        <v>0</v>
      </c>
      <c r="T576" s="218">
        <f t="shared" si="309"/>
        <v>0</v>
      </c>
      <c r="U576" s="218">
        <f t="shared" si="309"/>
        <v>0</v>
      </c>
      <c r="V576" s="218">
        <f t="shared" si="309"/>
        <v>0</v>
      </c>
      <c r="W576" s="218">
        <f t="shared" si="309"/>
        <v>0</v>
      </c>
      <c r="X576" s="218">
        <f t="shared" si="309"/>
        <v>0</v>
      </c>
      <c r="Y576" s="218">
        <f t="shared" si="309"/>
        <v>0</v>
      </c>
      <c r="Z576" s="218">
        <f t="shared" si="309"/>
        <v>0</v>
      </c>
      <c r="AA576" s="218">
        <f t="shared" si="309"/>
        <v>0</v>
      </c>
      <c r="AB576" s="218">
        <f t="shared" si="309"/>
        <v>0</v>
      </c>
      <c r="AC576" s="218">
        <f t="shared" si="309"/>
        <v>0</v>
      </c>
      <c r="AD576" s="218">
        <f t="shared" si="309"/>
        <v>0</v>
      </c>
      <c r="AE576" s="218">
        <f t="shared" si="309"/>
        <v>0</v>
      </c>
      <c r="AF576" s="218">
        <f t="shared" si="309"/>
        <v>0</v>
      </c>
      <c r="AG576" s="218">
        <f t="shared" si="309"/>
        <v>0</v>
      </c>
      <c r="AH576" s="218">
        <f t="shared" si="309"/>
        <v>0</v>
      </c>
      <c r="AI576" s="218">
        <f t="shared" si="309"/>
        <v>0</v>
      </c>
      <c r="AJ576" s="218">
        <f t="shared" si="309"/>
        <v>0</v>
      </c>
      <c r="AK576" s="218">
        <f t="shared" si="309"/>
        <v>0</v>
      </c>
      <c r="AL576" s="218">
        <f t="shared" si="309"/>
        <v>0</v>
      </c>
      <c r="AM576" s="218">
        <f t="shared" si="309"/>
        <v>0</v>
      </c>
      <c r="AN576" s="218">
        <f t="shared" si="309"/>
        <v>0</v>
      </c>
      <c r="AO576" s="218">
        <f t="shared" si="309"/>
        <v>0</v>
      </c>
      <c r="AP576" s="218">
        <f t="shared" si="309"/>
        <v>0</v>
      </c>
    </row>
    <row r="577" spans="1:42" x14ac:dyDescent="0.2">
      <c r="B577" s="21"/>
      <c r="C577" s="21"/>
      <c r="D577" s="21"/>
      <c r="E577" s="21"/>
      <c r="F577" s="21"/>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row>
    <row r="578" spans="1:42" x14ac:dyDescent="0.2">
      <c r="A578" s="26" t="s">
        <v>120</v>
      </c>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row>
    <row r="579" spans="1:42" x14ac:dyDescent="0.2">
      <c r="A579" s="4" t="s">
        <v>30</v>
      </c>
      <c r="B579" s="224">
        <v>0</v>
      </c>
      <c r="C579" s="224">
        <f>B582</f>
        <v>0</v>
      </c>
      <c r="D579" s="224">
        <f t="shared" ref="D579:AP579" si="310">C582</f>
        <v>0</v>
      </c>
      <c r="E579" s="224">
        <f t="shared" si="310"/>
        <v>0</v>
      </c>
      <c r="F579" s="224">
        <f t="shared" si="310"/>
        <v>0</v>
      </c>
      <c r="G579" s="224">
        <f t="shared" si="310"/>
        <v>0</v>
      </c>
      <c r="H579" s="224">
        <f t="shared" si="310"/>
        <v>0</v>
      </c>
      <c r="I579" s="224">
        <f t="shared" si="310"/>
        <v>0</v>
      </c>
      <c r="J579" s="224">
        <f t="shared" si="310"/>
        <v>0</v>
      </c>
      <c r="K579" s="224">
        <f t="shared" si="310"/>
        <v>0</v>
      </c>
      <c r="L579" s="224">
        <f t="shared" si="310"/>
        <v>0</v>
      </c>
      <c r="M579" s="224">
        <f t="shared" si="310"/>
        <v>0</v>
      </c>
      <c r="N579" s="224">
        <f t="shared" si="310"/>
        <v>0</v>
      </c>
      <c r="O579" s="224">
        <f t="shared" si="310"/>
        <v>0</v>
      </c>
      <c r="P579" s="224">
        <f t="shared" si="310"/>
        <v>0</v>
      </c>
      <c r="Q579" s="224">
        <f t="shared" si="310"/>
        <v>0</v>
      </c>
      <c r="R579" s="224">
        <f t="shared" si="310"/>
        <v>0</v>
      </c>
      <c r="S579" s="224">
        <f t="shared" si="310"/>
        <v>0</v>
      </c>
      <c r="T579" s="224">
        <f t="shared" si="310"/>
        <v>0</v>
      </c>
      <c r="U579" s="224">
        <f t="shared" si="310"/>
        <v>0</v>
      </c>
      <c r="V579" s="224">
        <f t="shared" si="310"/>
        <v>0</v>
      </c>
      <c r="W579" s="224">
        <f t="shared" si="310"/>
        <v>0</v>
      </c>
      <c r="X579" s="224">
        <f t="shared" si="310"/>
        <v>0</v>
      </c>
      <c r="Y579" s="224">
        <f t="shared" si="310"/>
        <v>0</v>
      </c>
      <c r="Z579" s="224">
        <f t="shared" si="310"/>
        <v>0</v>
      </c>
      <c r="AA579" s="224">
        <f t="shared" si="310"/>
        <v>0</v>
      </c>
      <c r="AB579" s="224">
        <f t="shared" si="310"/>
        <v>0</v>
      </c>
      <c r="AC579" s="224">
        <f t="shared" si="310"/>
        <v>0</v>
      </c>
      <c r="AD579" s="224">
        <f t="shared" si="310"/>
        <v>0</v>
      </c>
      <c r="AE579" s="224">
        <f t="shared" si="310"/>
        <v>0</v>
      </c>
      <c r="AF579" s="224">
        <f t="shared" si="310"/>
        <v>0</v>
      </c>
      <c r="AG579" s="224">
        <f t="shared" si="310"/>
        <v>0</v>
      </c>
      <c r="AH579" s="224">
        <f t="shared" si="310"/>
        <v>0</v>
      </c>
      <c r="AI579" s="224">
        <f t="shared" si="310"/>
        <v>0</v>
      </c>
      <c r="AJ579" s="224">
        <f t="shared" si="310"/>
        <v>0</v>
      </c>
      <c r="AK579" s="224">
        <f t="shared" si="310"/>
        <v>0</v>
      </c>
      <c r="AL579" s="224">
        <f t="shared" si="310"/>
        <v>0</v>
      </c>
      <c r="AM579" s="224">
        <f t="shared" si="310"/>
        <v>0</v>
      </c>
      <c r="AN579" s="224">
        <f t="shared" si="310"/>
        <v>0</v>
      </c>
      <c r="AO579" s="224">
        <f t="shared" si="310"/>
        <v>0</v>
      </c>
      <c r="AP579" s="224">
        <f t="shared" si="310"/>
        <v>0</v>
      </c>
    </row>
    <row r="580" spans="1:42" x14ac:dyDescent="0.2">
      <c r="A580" s="4" t="s">
        <v>90</v>
      </c>
      <c r="B580" s="224">
        <v>0</v>
      </c>
      <c r="C580" s="224">
        <f>C608</f>
        <v>0</v>
      </c>
      <c r="D580" s="224">
        <f t="shared" ref="D580:AP580" si="311">D608</f>
        <v>0</v>
      </c>
      <c r="E580" s="224">
        <f t="shared" si="311"/>
        <v>0</v>
      </c>
      <c r="F580" s="224">
        <f t="shared" si="311"/>
        <v>0</v>
      </c>
      <c r="G580" s="224">
        <f t="shared" si="311"/>
        <v>0</v>
      </c>
      <c r="H580" s="224">
        <f t="shared" si="311"/>
        <v>0</v>
      </c>
      <c r="I580" s="224">
        <f t="shared" si="311"/>
        <v>0</v>
      </c>
      <c r="J580" s="224">
        <f t="shared" si="311"/>
        <v>0</v>
      </c>
      <c r="K580" s="224">
        <f t="shared" si="311"/>
        <v>0</v>
      </c>
      <c r="L580" s="224">
        <f t="shared" si="311"/>
        <v>0</v>
      </c>
      <c r="M580" s="224">
        <f t="shared" si="311"/>
        <v>0</v>
      </c>
      <c r="N580" s="224">
        <f t="shared" si="311"/>
        <v>0</v>
      </c>
      <c r="O580" s="224">
        <f t="shared" si="311"/>
        <v>0</v>
      </c>
      <c r="P580" s="224">
        <f t="shared" si="311"/>
        <v>0</v>
      </c>
      <c r="Q580" s="224">
        <f t="shared" si="311"/>
        <v>0</v>
      </c>
      <c r="R580" s="224">
        <f t="shared" si="311"/>
        <v>0</v>
      </c>
      <c r="S580" s="224">
        <f t="shared" si="311"/>
        <v>0</v>
      </c>
      <c r="T580" s="224">
        <f t="shared" si="311"/>
        <v>0</v>
      </c>
      <c r="U580" s="224">
        <f t="shared" si="311"/>
        <v>0</v>
      </c>
      <c r="V580" s="224">
        <f t="shared" si="311"/>
        <v>0</v>
      </c>
      <c r="W580" s="224">
        <f t="shared" si="311"/>
        <v>0</v>
      </c>
      <c r="X580" s="224">
        <f t="shared" si="311"/>
        <v>0</v>
      </c>
      <c r="Y580" s="224">
        <f t="shared" si="311"/>
        <v>0</v>
      </c>
      <c r="Z580" s="224">
        <f t="shared" si="311"/>
        <v>0</v>
      </c>
      <c r="AA580" s="224">
        <f t="shared" si="311"/>
        <v>0</v>
      </c>
      <c r="AB580" s="224">
        <f t="shared" si="311"/>
        <v>0</v>
      </c>
      <c r="AC580" s="224">
        <f t="shared" si="311"/>
        <v>0</v>
      </c>
      <c r="AD580" s="224">
        <f t="shared" si="311"/>
        <v>0</v>
      </c>
      <c r="AE580" s="224">
        <f t="shared" si="311"/>
        <v>0</v>
      </c>
      <c r="AF580" s="224">
        <f t="shared" si="311"/>
        <v>0</v>
      </c>
      <c r="AG580" s="224">
        <f t="shared" si="311"/>
        <v>0</v>
      </c>
      <c r="AH580" s="224">
        <f t="shared" si="311"/>
        <v>0</v>
      </c>
      <c r="AI580" s="224">
        <f t="shared" si="311"/>
        <v>0</v>
      </c>
      <c r="AJ580" s="224">
        <f t="shared" si="311"/>
        <v>0</v>
      </c>
      <c r="AK580" s="224">
        <f t="shared" si="311"/>
        <v>0</v>
      </c>
      <c r="AL580" s="224">
        <f t="shared" si="311"/>
        <v>0</v>
      </c>
      <c r="AM580" s="224">
        <f t="shared" si="311"/>
        <v>0</v>
      </c>
      <c r="AN580" s="224">
        <f t="shared" si="311"/>
        <v>0</v>
      </c>
      <c r="AO580" s="224">
        <f t="shared" si="311"/>
        <v>0</v>
      </c>
      <c r="AP580" s="224">
        <f t="shared" si="311"/>
        <v>0</v>
      </c>
    </row>
    <row r="581" spans="1:42" x14ac:dyDescent="0.2">
      <c r="A581" s="4" t="s">
        <v>37</v>
      </c>
      <c r="B581" s="225">
        <v>0</v>
      </c>
      <c r="C581" s="225">
        <f>-C596</f>
        <v>0</v>
      </c>
      <c r="D581" s="225">
        <f t="shared" ref="D581:AP581" si="312">-D596</f>
        <v>0</v>
      </c>
      <c r="E581" s="225">
        <f t="shared" si="312"/>
        <v>0</v>
      </c>
      <c r="F581" s="225">
        <f t="shared" si="312"/>
        <v>0</v>
      </c>
      <c r="G581" s="225">
        <f t="shared" si="312"/>
        <v>0</v>
      </c>
      <c r="H581" s="225">
        <f t="shared" si="312"/>
        <v>0</v>
      </c>
      <c r="I581" s="225">
        <f t="shared" si="312"/>
        <v>0</v>
      </c>
      <c r="J581" s="225">
        <f t="shared" si="312"/>
        <v>0</v>
      </c>
      <c r="K581" s="225">
        <f t="shared" si="312"/>
        <v>0</v>
      </c>
      <c r="L581" s="225">
        <f t="shared" si="312"/>
        <v>0</v>
      </c>
      <c r="M581" s="225">
        <f t="shared" si="312"/>
        <v>0</v>
      </c>
      <c r="N581" s="225">
        <f t="shared" si="312"/>
        <v>0</v>
      </c>
      <c r="O581" s="225">
        <f t="shared" si="312"/>
        <v>0</v>
      </c>
      <c r="P581" s="225">
        <f t="shared" si="312"/>
        <v>0</v>
      </c>
      <c r="Q581" s="225">
        <f t="shared" si="312"/>
        <v>0</v>
      </c>
      <c r="R581" s="225">
        <f t="shared" si="312"/>
        <v>0</v>
      </c>
      <c r="S581" s="225">
        <f t="shared" si="312"/>
        <v>0</v>
      </c>
      <c r="T581" s="225">
        <f t="shared" si="312"/>
        <v>0</v>
      </c>
      <c r="U581" s="225">
        <f t="shared" si="312"/>
        <v>0</v>
      </c>
      <c r="V581" s="225">
        <f t="shared" si="312"/>
        <v>0</v>
      </c>
      <c r="W581" s="225">
        <f t="shared" si="312"/>
        <v>0</v>
      </c>
      <c r="X581" s="225">
        <f t="shared" si="312"/>
        <v>0</v>
      </c>
      <c r="Y581" s="225">
        <f t="shared" si="312"/>
        <v>0</v>
      </c>
      <c r="Z581" s="225">
        <f t="shared" si="312"/>
        <v>0</v>
      </c>
      <c r="AA581" s="225">
        <f t="shared" si="312"/>
        <v>0</v>
      </c>
      <c r="AB581" s="225">
        <f t="shared" si="312"/>
        <v>0</v>
      </c>
      <c r="AC581" s="225">
        <f t="shared" si="312"/>
        <v>0</v>
      </c>
      <c r="AD581" s="225">
        <f t="shared" si="312"/>
        <v>0</v>
      </c>
      <c r="AE581" s="225">
        <f t="shared" si="312"/>
        <v>0</v>
      </c>
      <c r="AF581" s="225">
        <f t="shared" si="312"/>
        <v>0</v>
      </c>
      <c r="AG581" s="225">
        <f t="shared" si="312"/>
        <v>0</v>
      </c>
      <c r="AH581" s="225">
        <f t="shared" si="312"/>
        <v>0</v>
      </c>
      <c r="AI581" s="225">
        <f t="shared" si="312"/>
        <v>0</v>
      </c>
      <c r="AJ581" s="225">
        <f t="shared" si="312"/>
        <v>0</v>
      </c>
      <c r="AK581" s="225">
        <f t="shared" si="312"/>
        <v>0</v>
      </c>
      <c r="AL581" s="225">
        <f t="shared" si="312"/>
        <v>0</v>
      </c>
      <c r="AM581" s="225">
        <f t="shared" si="312"/>
        <v>0</v>
      </c>
      <c r="AN581" s="225">
        <f t="shared" si="312"/>
        <v>0</v>
      </c>
      <c r="AO581" s="225">
        <f t="shared" si="312"/>
        <v>0</v>
      </c>
      <c r="AP581" s="225">
        <f t="shared" si="312"/>
        <v>0</v>
      </c>
    </row>
    <row r="582" spans="1:42" x14ac:dyDescent="0.2">
      <c r="A582" s="4" t="s">
        <v>33</v>
      </c>
      <c r="B582" s="224">
        <f>SUM(B579:B581)</f>
        <v>0</v>
      </c>
      <c r="C582" s="224">
        <f>SUM(C579:C581)</f>
        <v>0</v>
      </c>
      <c r="D582" s="224">
        <f t="shared" ref="D582:AP582" si="313">SUM(D579:D581)</f>
        <v>0</v>
      </c>
      <c r="E582" s="224">
        <f t="shared" si="313"/>
        <v>0</v>
      </c>
      <c r="F582" s="224">
        <f t="shared" si="313"/>
        <v>0</v>
      </c>
      <c r="G582" s="224">
        <f t="shared" si="313"/>
        <v>0</v>
      </c>
      <c r="H582" s="224">
        <f t="shared" si="313"/>
        <v>0</v>
      </c>
      <c r="I582" s="224">
        <f t="shared" si="313"/>
        <v>0</v>
      </c>
      <c r="J582" s="224">
        <f t="shared" si="313"/>
        <v>0</v>
      </c>
      <c r="K582" s="224">
        <f t="shared" si="313"/>
        <v>0</v>
      </c>
      <c r="L582" s="224">
        <f t="shared" si="313"/>
        <v>0</v>
      </c>
      <c r="M582" s="224">
        <f t="shared" si="313"/>
        <v>0</v>
      </c>
      <c r="N582" s="224">
        <f t="shared" si="313"/>
        <v>0</v>
      </c>
      <c r="O582" s="224">
        <f t="shared" si="313"/>
        <v>0</v>
      </c>
      <c r="P582" s="224">
        <f t="shared" si="313"/>
        <v>0</v>
      </c>
      <c r="Q582" s="224">
        <f t="shared" si="313"/>
        <v>0</v>
      </c>
      <c r="R582" s="224">
        <f t="shared" si="313"/>
        <v>0</v>
      </c>
      <c r="S582" s="224">
        <f t="shared" si="313"/>
        <v>0</v>
      </c>
      <c r="T582" s="224">
        <f t="shared" si="313"/>
        <v>0</v>
      </c>
      <c r="U582" s="224">
        <f t="shared" si="313"/>
        <v>0</v>
      </c>
      <c r="V582" s="224">
        <f t="shared" si="313"/>
        <v>0</v>
      </c>
      <c r="W582" s="224">
        <f t="shared" si="313"/>
        <v>0</v>
      </c>
      <c r="X582" s="224">
        <f t="shared" si="313"/>
        <v>0</v>
      </c>
      <c r="Y582" s="224">
        <f t="shared" si="313"/>
        <v>0</v>
      </c>
      <c r="Z582" s="224">
        <f t="shared" si="313"/>
        <v>0</v>
      </c>
      <c r="AA582" s="224">
        <f t="shared" si="313"/>
        <v>0</v>
      </c>
      <c r="AB582" s="224">
        <f t="shared" si="313"/>
        <v>0</v>
      </c>
      <c r="AC582" s="224">
        <f t="shared" si="313"/>
        <v>0</v>
      </c>
      <c r="AD582" s="224">
        <f t="shared" si="313"/>
        <v>0</v>
      </c>
      <c r="AE582" s="224">
        <f t="shared" si="313"/>
        <v>0</v>
      </c>
      <c r="AF582" s="224">
        <f t="shared" si="313"/>
        <v>0</v>
      </c>
      <c r="AG582" s="224">
        <f t="shared" si="313"/>
        <v>0</v>
      </c>
      <c r="AH582" s="224">
        <f t="shared" si="313"/>
        <v>0</v>
      </c>
      <c r="AI582" s="224">
        <f t="shared" si="313"/>
        <v>0</v>
      </c>
      <c r="AJ582" s="224">
        <f t="shared" si="313"/>
        <v>0</v>
      </c>
      <c r="AK582" s="224">
        <f t="shared" si="313"/>
        <v>0</v>
      </c>
      <c r="AL582" s="224">
        <f t="shared" si="313"/>
        <v>0</v>
      </c>
      <c r="AM582" s="224">
        <f t="shared" si="313"/>
        <v>0</v>
      </c>
      <c r="AN582" s="224">
        <f t="shared" si="313"/>
        <v>0</v>
      </c>
      <c r="AO582" s="224">
        <f t="shared" si="313"/>
        <v>0</v>
      </c>
      <c r="AP582" s="224">
        <f t="shared" si="313"/>
        <v>0</v>
      </c>
    </row>
    <row r="583" spans="1:42" x14ac:dyDescent="0.2">
      <c r="B583" s="21"/>
      <c r="C583" s="21"/>
      <c r="D583" s="21"/>
      <c r="E583" s="21"/>
      <c r="F583" s="21"/>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row>
    <row r="584" spans="1:42" x14ac:dyDescent="0.2">
      <c r="A584" s="4" t="s">
        <v>88</v>
      </c>
      <c r="B584" s="21"/>
      <c r="C584" s="21"/>
      <c r="D584" s="21"/>
      <c r="E584" s="21"/>
      <c r="F584" s="21"/>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row>
    <row r="585" spans="1:42" x14ac:dyDescent="0.2">
      <c r="A585" s="4" t="s">
        <v>89</v>
      </c>
      <c r="B585" s="21"/>
      <c r="C585" s="21"/>
      <c r="D585" s="21"/>
      <c r="E585" s="21"/>
      <c r="F585" s="21"/>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row>
    <row r="586" spans="1:42" x14ac:dyDescent="0.2">
      <c r="A586" s="4">
        <v>1</v>
      </c>
      <c r="B586" s="240">
        <f t="shared" ref="B586:B595" si="314">SUM(C586:AP586)</f>
        <v>0</v>
      </c>
      <c r="C586" s="220">
        <f t="shared" ref="C586:AP586" si="315">IF(C$2&gt;analysis_period,0,IF(C$2=equip1_reserve_freq*$A586,equip1_reserve_cost*system_capacity*1000*(1+inflation_rate/100)^B$2,0))</f>
        <v>0</v>
      </c>
      <c r="D586" s="220">
        <f t="shared" si="315"/>
        <v>0</v>
      </c>
      <c r="E586" s="220">
        <f t="shared" si="315"/>
        <v>0</v>
      </c>
      <c r="F586" s="220">
        <f t="shared" si="315"/>
        <v>0</v>
      </c>
      <c r="G586" s="220">
        <f t="shared" si="315"/>
        <v>0</v>
      </c>
      <c r="H586" s="220">
        <f t="shared" si="315"/>
        <v>0</v>
      </c>
      <c r="I586" s="220">
        <f t="shared" si="315"/>
        <v>0</v>
      </c>
      <c r="J586" s="220">
        <f t="shared" si="315"/>
        <v>0</v>
      </c>
      <c r="K586" s="220">
        <f t="shared" si="315"/>
        <v>0</v>
      </c>
      <c r="L586" s="220">
        <f t="shared" si="315"/>
        <v>0</v>
      </c>
      <c r="M586" s="220">
        <f t="shared" si="315"/>
        <v>0</v>
      </c>
      <c r="N586" s="220">
        <f t="shared" si="315"/>
        <v>0</v>
      </c>
      <c r="O586" s="220">
        <f t="shared" si="315"/>
        <v>0</v>
      </c>
      <c r="P586" s="220">
        <f t="shared" si="315"/>
        <v>0</v>
      </c>
      <c r="Q586" s="220">
        <f t="shared" si="315"/>
        <v>0</v>
      </c>
      <c r="R586" s="220">
        <f t="shared" si="315"/>
        <v>0</v>
      </c>
      <c r="S586" s="220">
        <f t="shared" si="315"/>
        <v>0</v>
      </c>
      <c r="T586" s="220">
        <f t="shared" si="315"/>
        <v>0</v>
      </c>
      <c r="U586" s="220">
        <f t="shared" si="315"/>
        <v>0</v>
      </c>
      <c r="V586" s="220">
        <f t="shared" si="315"/>
        <v>0</v>
      </c>
      <c r="W586" s="220">
        <f t="shared" si="315"/>
        <v>0</v>
      </c>
      <c r="X586" s="220">
        <f t="shared" si="315"/>
        <v>0</v>
      </c>
      <c r="Y586" s="220">
        <f t="shared" si="315"/>
        <v>0</v>
      </c>
      <c r="Z586" s="220">
        <f t="shared" si="315"/>
        <v>0</v>
      </c>
      <c r="AA586" s="220">
        <f t="shared" si="315"/>
        <v>0</v>
      </c>
      <c r="AB586" s="220">
        <f t="shared" si="315"/>
        <v>0</v>
      </c>
      <c r="AC586" s="220">
        <f t="shared" si="315"/>
        <v>0</v>
      </c>
      <c r="AD586" s="220">
        <f t="shared" si="315"/>
        <v>0</v>
      </c>
      <c r="AE586" s="220">
        <f t="shared" si="315"/>
        <v>0</v>
      </c>
      <c r="AF586" s="220">
        <f t="shared" si="315"/>
        <v>0</v>
      </c>
      <c r="AG586" s="220">
        <f t="shared" si="315"/>
        <v>0</v>
      </c>
      <c r="AH586" s="220">
        <f t="shared" si="315"/>
        <v>0</v>
      </c>
      <c r="AI586" s="220">
        <f t="shared" si="315"/>
        <v>0</v>
      </c>
      <c r="AJ586" s="220">
        <f t="shared" si="315"/>
        <v>0</v>
      </c>
      <c r="AK586" s="220">
        <f t="shared" si="315"/>
        <v>0</v>
      </c>
      <c r="AL586" s="220">
        <f t="shared" si="315"/>
        <v>0</v>
      </c>
      <c r="AM586" s="220">
        <f t="shared" si="315"/>
        <v>0</v>
      </c>
      <c r="AN586" s="220">
        <f t="shared" si="315"/>
        <v>0</v>
      </c>
      <c r="AO586" s="220">
        <f t="shared" si="315"/>
        <v>0</v>
      </c>
      <c r="AP586" s="220">
        <f t="shared" si="315"/>
        <v>0</v>
      </c>
    </row>
    <row r="587" spans="1:42" x14ac:dyDescent="0.2">
      <c r="A587" s="4">
        <f>A586+1</f>
        <v>2</v>
      </c>
      <c r="B587" s="240">
        <f t="shared" si="314"/>
        <v>0</v>
      </c>
      <c r="C587" s="220">
        <f t="shared" ref="C587:AP587" si="316">IF(C$2&gt;analysis_period,0,IF(C$2=equip1_reserve_freq*$A587,equip1_reserve_cost*system_capacity*1000*(1+inflation_rate/100)^B$2,0))</f>
        <v>0</v>
      </c>
      <c r="D587" s="220">
        <f t="shared" si="316"/>
        <v>0</v>
      </c>
      <c r="E587" s="220">
        <f t="shared" si="316"/>
        <v>0</v>
      </c>
      <c r="F587" s="220">
        <f t="shared" si="316"/>
        <v>0</v>
      </c>
      <c r="G587" s="220">
        <f t="shared" si="316"/>
        <v>0</v>
      </c>
      <c r="H587" s="220">
        <f t="shared" si="316"/>
        <v>0</v>
      </c>
      <c r="I587" s="220">
        <f t="shared" si="316"/>
        <v>0</v>
      </c>
      <c r="J587" s="220">
        <f t="shared" si="316"/>
        <v>0</v>
      </c>
      <c r="K587" s="220">
        <f t="shared" si="316"/>
        <v>0</v>
      </c>
      <c r="L587" s="220">
        <f t="shared" si="316"/>
        <v>0</v>
      </c>
      <c r="M587" s="220">
        <f t="shared" si="316"/>
        <v>0</v>
      </c>
      <c r="N587" s="220">
        <f t="shared" si="316"/>
        <v>0</v>
      </c>
      <c r="O587" s="220">
        <f t="shared" si="316"/>
        <v>0</v>
      </c>
      <c r="P587" s="220">
        <f t="shared" si="316"/>
        <v>0</v>
      </c>
      <c r="Q587" s="220">
        <f t="shared" si="316"/>
        <v>0</v>
      </c>
      <c r="R587" s="220">
        <f t="shared" si="316"/>
        <v>0</v>
      </c>
      <c r="S587" s="220">
        <f t="shared" si="316"/>
        <v>0</v>
      </c>
      <c r="T587" s="220">
        <f t="shared" si="316"/>
        <v>0</v>
      </c>
      <c r="U587" s="220">
        <f t="shared" si="316"/>
        <v>0</v>
      </c>
      <c r="V587" s="220">
        <f t="shared" si="316"/>
        <v>0</v>
      </c>
      <c r="W587" s="220">
        <f t="shared" si="316"/>
        <v>0</v>
      </c>
      <c r="X587" s="220">
        <f t="shared" si="316"/>
        <v>0</v>
      </c>
      <c r="Y587" s="220">
        <f t="shared" si="316"/>
        <v>0</v>
      </c>
      <c r="Z587" s="220">
        <f t="shared" si="316"/>
        <v>0</v>
      </c>
      <c r="AA587" s="220">
        <f t="shared" si="316"/>
        <v>0</v>
      </c>
      <c r="AB587" s="220">
        <f t="shared" si="316"/>
        <v>0</v>
      </c>
      <c r="AC587" s="220">
        <f t="shared" si="316"/>
        <v>0</v>
      </c>
      <c r="AD587" s="220">
        <f t="shared" si="316"/>
        <v>0</v>
      </c>
      <c r="AE587" s="220">
        <f t="shared" si="316"/>
        <v>0</v>
      </c>
      <c r="AF587" s="220">
        <f t="shared" si="316"/>
        <v>0</v>
      </c>
      <c r="AG587" s="220">
        <f t="shared" si="316"/>
        <v>0</v>
      </c>
      <c r="AH587" s="220">
        <f t="shared" si="316"/>
        <v>0</v>
      </c>
      <c r="AI587" s="220">
        <f t="shared" si="316"/>
        <v>0</v>
      </c>
      <c r="AJ587" s="220">
        <f t="shared" si="316"/>
        <v>0</v>
      </c>
      <c r="AK587" s="220">
        <f t="shared" si="316"/>
        <v>0</v>
      </c>
      <c r="AL587" s="220">
        <f t="shared" si="316"/>
        <v>0</v>
      </c>
      <c r="AM587" s="220">
        <f t="shared" si="316"/>
        <v>0</v>
      </c>
      <c r="AN587" s="220">
        <f t="shared" si="316"/>
        <v>0</v>
      </c>
      <c r="AO587" s="220">
        <f t="shared" si="316"/>
        <v>0</v>
      </c>
      <c r="AP587" s="220">
        <f t="shared" si="316"/>
        <v>0</v>
      </c>
    </row>
    <row r="588" spans="1:42" x14ac:dyDescent="0.2">
      <c r="A588" s="4">
        <f t="shared" ref="A588:A595" si="317">A587+1</f>
        <v>3</v>
      </c>
      <c r="B588" s="240">
        <f t="shared" si="314"/>
        <v>0</v>
      </c>
      <c r="C588" s="220">
        <f t="shared" ref="C588:AP588" si="318">IF(C$2&gt;analysis_period,0,IF(C$2=equip1_reserve_freq*$A588,equip1_reserve_cost*system_capacity*1000*(1+inflation_rate/100)^B$2,0))</f>
        <v>0</v>
      </c>
      <c r="D588" s="220">
        <f t="shared" si="318"/>
        <v>0</v>
      </c>
      <c r="E588" s="220">
        <f t="shared" si="318"/>
        <v>0</v>
      </c>
      <c r="F588" s="220">
        <f t="shared" si="318"/>
        <v>0</v>
      </c>
      <c r="G588" s="220">
        <f t="shared" si="318"/>
        <v>0</v>
      </c>
      <c r="H588" s="220">
        <f t="shared" si="318"/>
        <v>0</v>
      </c>
      <c r="I588" s="220">
        <f t="shared" si="318"/>
        <v>0</v>
      </c>
      <c r="J588" s="220">
        <f t="shared" si="318"/>
        <v>0</v>
      </c>
      <c r="K588" s="220">
        <f t="shared" si="318"/>
        <v>0</v>
      </c>
      <c r="L588" s="220">
        <f t="shared" si="318"/>
        <v>0</v>
      </c>
      <c r="M588" s="220">
        <f t="shared" si="318"/>
        <v>0</v>
      </c>
      <c r="N588" s="220">
        <f t="shared" si="318"/>
        <v>0</v>
      </c>
      <c r="O588" s="220">
        <f t="shared" si="318"/>
        <v>0</v>
      </c>
      <c r="P588" s="220">
        <f t="shared" si="318"/>
        <v>0</v>
      </c>
      <c r="Q588" s="220">
        <f t="shared" si="318"/>
        <v>0</v>
      </c>
      <c r="R588" s="220">
        <f t="shared" si="318"/>
        <v>0</v>
      </c>
      <c r="S588" s="220">
        <f t="shared" si="318"/>
        <v>0</v>
      </c>
      <c r="T588" s="220">
        <f t="shared" si="318"/>
        <v>0</v>
      </c>
      <c r="U588" s="220">
        <f t="shared" si="318"/>
        <v>0</v>
      </c>
      <c r="V588" s="220">
        <f t="shared" si="318"/>
        <v>0</v>
      </c>
      <c r="W588" s="220">
        <f t="shared" si="318"/>
        <v>0</v>
      </c>
      <c r="X588" s="220">
        <f t="shared" si="318"/>
        <v>0</v>
      </c>
      <c r="Y588" s="220">
        <f t="shared" si="318"/>
        <v>0</v>
      </c>
      <c r="Z588" s="220">
        <f t="shared" si="318"/>
        <v>0</v>
      </c>
      <c r="AA588" s="220">
        <f t="shared" si="318"/>
        <v>0</v>
      </c>
      <c r="AB588" s="220">
        <f t="shared" si="318"/>
        <v>0</v>
      </c>
      <c r="AC588" s="220">
        <f t="shared" si="318"/>
        <v>0</v>
      </c>
      <c r="AD588" s="220">
        <f t="shared" si="318"/>
        <v>0</v>
      </c>
      <c r="AE588" s="220">
        <f t="shared" si="318"/>
        <v>0</v>
      </c>
      <c r="AF588" s="220">
        <f t="shared" si="318"/>
        <v>0</v>
      </c>
      <c r="AG588" s="220">
        <f t="shared" si="318"/>
        <v>0</v>
      </c>
      <c r="AH588" s="220">
        <f t="shared" si="318"/>
        <v>0</v>
      </c>
      <c r="AI588" s="220">
        <f t="shared" si="318"/>
        <v>0</v>
      </c>
      <c r="AJ588" s="220">
        <f t="shared" si="318"/>
        <v>0</v>
      </c>
      <c r="AK588" s="220">
        <f t="shared" si="318"/>
        <v>0</v>
      </c>
      <c r="AL588" s="220">
        <f t="shared" si="318"/>
        <v>0</v>
      </c>
      <c r="AM588" s="220">
        <f t="shared" si="318"/>
        <v>0</v>
      </c>
      <c r="AN588" s="220">
        <f t="shared" si="318"/>
        <v>0</v>
      </c>
      <c r="AO588" s="220">
        <f t="shared" si="318"/>
        <v>0</v>
      </c>
      <c r="AP588" s="220">
        <f t="shared" si="318"/>
        <v>0</v>
      </c>
    </row>
    <row r="589" spans="1:42" x14ac:dyDescent="0.2">
      <c r="A589" s="4">
        <f t="shared" si="317"/>
        <v>4</v>
      </c>
      <c r="B589" s="240">
        <f t="shared" si="314"/>
        <v>0</v>
      </c>
      <c r="C589" s="220">
        <f t="shared" ref="C589:AP589" si="319">IF(C$2&gt;analysis_period,0,IF(C$2=equip1_reserve_freq*$A589,equip1_reserve_cost*system_capacity*1000*(1+inflation_rate/100)^B$2,0))</f>
        <v>0</v>
      </c>
      <c r="D589" s="220">
        <f t="shared" si="319"/>
        <v>0</v>
      </c>
      <c r="E589" s="220">
        <f t="shared" si="319"/>
        <v>0</v>
      </c>
      <c r="F589" s="220">
        <f t="shared" si="319"/>
        <v>0</v>
      </c>
      <c r="G589" s="220">
        <f t="shared" si="319"/>
        <v>0</v>
      </c>
      <c r="H589" s="220">
        <f t="shared" si="319"/>
        <v>0</v>
      </c>
      <c r="I589" s="220">
        <f t="shared" si="319"/>
        <v>0</v>
      </c>
      <c r="J589" s="220">
        <f t="shared" si="319"/>
        <v>0</v>
      </c>
      <c r="K589" s="220">
        <f t="shared" si="319"/>
        <v>0</v>
      </c>
      <c r="L589" s="220">
        <f t="shared" si="319"/>
        <v>0</v>
      </c>
      <c r="M589" s="220">
        <f t="shared" si="319"/>
        <v>0</v>
      </c>
      <c r="N589" s="220">
        <f t="shared" si="319"/>
        <v>0</v>
      </c>
      <c r="O589" s="220">
        <f t="shared" si="319"/>
        <v>0</v>
      </c>
      <c r="P589" s="220">
        <f t="shared" si="319"/>
        <v>0</v>
      </c>
      <c r="Q589" s="220">
        <f t="shared" si="319"/>
        <v>0</v>
      </c>
      <c r="R589" s="220">
        <f t="shared" si="319"/>
        <v>0</v>
      </c>
      <c r="S589" s="220">
        <f t="shared" si="319"/>
        <v>0</v>
      </c>
      <c r="T589" s="220">
        <f t="shared" si="319"/>
        <v>0</v>
      </c>
      <c r="U589" s="220">
        <f t="shared" si="319"/>
        <v>0</v>
      </c>
      <c r="V589" s="220">
        <f t="shared" si="319"/>
        <v>0</v>
      </c>
      <c r="W589" s="220">
        <f t="shared" si="319"/>
        <v>0</v>
      </c>
      <c r="X589" s="220">
        <f t="shared" si="319"/>
        <v>0</v>
      </c>
      <c r="Y589" s="220">
        <f t="shared" si="319"/>
        <v>0</v>
      </c>
      <c r="Z589" s="220">
        <f t="shared" si="319"/>
        <v>0</v>
      </c>
      <c r="AA589" s="220">
        <f t="shared" si="319"/>
        <v>0</v>
      </c>
      <c r="AB589" s="220">
        <f t="shared" si="319"/>
        <v>0</v>
      </c>
      <c r="AC589" s="220">
        <f t="shared" si="319"/>
        <v>0</v>
      </c>
      <c r="AD589" s="220">
        <f t="shared" si="319"/>
        <v>0</v>
      </c>
      <c r="AE589" s="220">
        <f t="shared" si="319"/>
        <v>0</v>
      </c>
      <c r="AF589" s="220">
        <f t="shared" si="319"/>
        <v>0</v>
      </c>
      <c r="AG589" s="220">
        <f t="shared" si="319"/>
        <v>0</v>
      </c>
      <c r="AH589" s="220">
        <f t="shared" si="319"/>
        <v>0</v>
      </c>
      <c r="AI589" s="220">
        <f t="shared" si="319"/>
        <v>0</v>
      </c>
      <c r="AJ589" s="220">
        <f t="shared" si="319"/>
        <v>0</v>
      </c>
      <c r="AK589" s="220">
        <f t="shared" si="319"/>
        <v>0</v>
      </c>
      <c r="AL589" s="220">
        <f t="shared" si="319"/>
        <v>0</v>
      </c>
      <c r="AM589" s="220">
        <f t="shared" si="319"/>
        <v>0</v>
      </c>
      <c r="AN589" s="220">
        <f t="shared" si="319"/>
        <v>0</v>
      </c>
      <c r="AO589" s="220">
        <f t="shared" si="319"/>
        <v>0</v>
      </c>
      <c r="AP589" s="220">
        <f t="shared" si="319"/>
        <v>0</v>
      </c>
    </row>
    <row r="590" spans="1:42" x14ac:dyDescent="0.2">
      <c r="A590" s="4">
        <f t="shared" si="317"/>
        <v>5</v>
      </c>
      <c r="B590" s="240">
        <f t="shared" si="314"/>
        <v>0</v>
      </c>
      <c r="C590" s="220">
        <f t="shared" ref="C590:AP590" si="320">IF(C$2&gt;analysis_period,0,IF(C$2=equip1_reserve_freq*$A590,equip1_reserve_cost*system_capacity*1000*(1+inflation_rate/100)^B$2,0))</f>
        <v>0</v>
      </c>
      <c r="D590" s="220">
        <f t="shared" si="320"/>
        <v>0</v>
      </c>
      <c r="E590" s="220">
        <f t="shared" si="320"/>
        <v>0</v>
      </c>
      <c r="F590" s="220">
        <f t="shared" si="320"/>
        <v>0</v>
      </c>
      <c r="G590" s="220">
        <f t="shared" si="320"/>
        <v>0</v>
      </c>
      <c r="H590" s="220">
        <f t="shared" si="320"/>
        <v>0</v>
      </c>
      <c r="I590" s="220">
        <f t="shared" si="320"/>
        <v>0</v>
      </c>
      <c r="J590" s="220">
        <f t="shared" si="320"/>
        <v>0</v>
      </c>
      <c r="K590" s="220">
        <f t="shared" si="320"/>
        <v>0</v>
      </c>
      <c r="L590" s="220">
        <f t="shared" si="320"/>
        <v>0</v>
      </c>
      <c r="M590" s="220">
        <f t="shared" si="320"/>
        <v>0</v>
      </c>
      <c r="N590" s="220">
        <f t="shared" si="320"/>
        <v>0</v>
      </c>
      <c r="O590" s="220">
        <f t="shared" si="320"/>
        <v>0</v>
      </c>
      <c r="P590" s="220">
        <f t="shared" si="320"/>
        <v>0</v>
      </c>
      <c r="Q590" s="220">
        <f t="shared" si="320"/>
        <v>0</v>
      </c>
      <c r="R590" s="220">
        <f t="shared" si="320"/>
        <v>0</v>
      </c>
      <c r="S590" s="220">
        <f t="shared" si="320"/>
        <v>0</v>
      </c>
      <c r="T590" s="220">
        <f t="shared" si="320"/>
        <v>0</v>
      </c>
      <c r="U590" s="220">
        <f t="shared" si="320"/>
        <v>0</v>
      </c>
      <c r="V590" s="220">
        <f t="shared" si="320"/>
        <v>0</v>
      </c>
      <c r="W590" s="220">
        <f t="shared" si="320"/>
        <v>0</v>
      </c>
      <c r="X590" s="220">
        <f t="shared" si="320"/>
        <v>0</v>
      </c>
      <c r="Y590" s="220">
        <f t="shared" si="320"/>
        <v>0</v>
      </c>
      <c r="Z590" s="220">
        <f t="shared" si="320"/>
        <v>0</v>
      </c>
      <c r="AA590" s="220">
        <f t="shared" si="320"/>
        <v>0</v>
      </c>
      <c r="AB590" s="220">
        <f t="shared" si="320"/>
        <v>0</v>
      </c>
      <c r="AC590" s="220">
        <f t="shared" si="320"/>
        <v>0</v>
      </c>
      <c r="AD590" s="220">
        <f t="shared" si="320"/>
        <v>0</v>
      </c>
      <c r="AE590" s="220">
        <f t="shared" si="320"/>
        <v>0</v>
      </c>
      <c r="AF590" s="220">
        <f t="shared" si="320"/>
        <v>0</v>
      </c>
      <c r="AG590" s="220">
        <f t="shared" si="320"/>
        <v>0</v>
      </c>
      <c r="AH590" s="220">
        <f t="shared" si="320"/>
        <v>0</v>
      </c>
      <c r="AI590" s="220">
        <f t="shared" si="320"/>
        <v>0</v>
      </c>
      <c r="AJ590" s="220">
        <f t="shared" si="320"/>
        <v>0</v>
      </c>
      <c r="AK590" s="220">
        <f t="shared" si="320"/>
        <v>0</v>
      </c>
      <c r="AL590" s="220">
        <f t="shared" si="320"/>
        <v>0</v>
      </c>
      <c r="AM590" s="220">
        <f t="shared" si="320"/>
        <v>0</v>
      </c>
      <c r="AN590" s="220">
        <f t="shared" si="320"/>
        <v>0</v>
      </c>
      <c r="AO590" s="220">
        <f t="shared" si="320"/>
        <v>0</v>
      </c>
      <c r="AP590" s="220">
        <f t="shared" si="320"/>
        <v>0</v>
      </c>
    </row>
    <row r="591" spans="1:42" x14ac:dyDescent="0.2">
      <c r="A591" s="4">
        <f t="shared" si="317"/>
        <v>6</v>
      </c>
      <c r="B591" s="240">
        <f t="shared" si="314"/>
        <v>0</v>
      </c>
      <c r="C591" s="220">
        <f t="shared" ref="C591:AP591" si="321">IF(C$2&gt;analysis_period,0,IF(C$2=equip1_reserve_freq*$A591,equip1_reserve_cost*system_capacity*1000*(1+inflation_rate/100)^B$2,0))</f>
        <v>0</v>
      </c>
      <c r="D591" s="220">
        <f t="shared" si="321"/>
        <v>0</v>
      </c>
      <c r="E591" s="220">
        <f t="shared" si="321"/>
        <v>0</v>
      </c>
      <c r="F591" s="220">
        <f t="shared" si="321"/>
        <v>0</v>
      </c>
      <c r="G591" s="220">
        <f t="shared" si="321"/>
        <v>0</v>
      </c>
      <c r="H591" s="220">
        <f t="shared" si="321"/>
        <v>0</v>
      </c>
      <c r="I591" s="220">
        <f t="shared" si="321"/>
        <v>0</v>
      </c>
      <c r="J591" s="220">
        <f t="shared" si="321"/>
        <v>0</v>
      </c>
      <c r="K591" s="220">
        <f t="shared" si="321"/>
        <v>0</v>
      </c>
      <c r="L591" s="220">
        <f t="shared" si="321"/>
        <v>0</v>
      </c>
      <c r="M591" s="220">
        <f t="shared" si="321"/>
        <v>0</v>
      </c>
      <c r="N591" s="220">
        <f t="shared" si="321"/>
        <v>0</v>
      </c>
      <c r="O591" s="220">
        <f t="shared" si="321"/>
        <v>0</v>
      </c>
      <c r="P591" s="220">
        <f t="shared" si="321"/>
        <v>0</v>
      </c>
      <c r="Q591" s="220">
        <f t="shared" si="321"/>
        <v>0</v>
      </c>
      <c r="R591" s="220">
        <f t="shared" si="321"/>
        <v>0</v>
      </c>
      <c r="S591" s="220">
        <f t="shared" si="321"/>
        <v>0</v>
      </c>
      <c r="T591" s="220">
        <f t="shared" si="321"/>
        <v>0</v>
      </c>
      <c r="U591" s="220">
        <f t="shared" si="321"/>
        <v>0</v>
      </c>
      <c r="V591" s="220">
        <f t="shared" si="321"/>
        <v>0</v>
      </c>
      <c r="W591" s="220">
        <f t="shared" si="321"/>
        <v>0</v>
      </c>
      <c r="X591" s="220">
        <f t="shared" si="321"/>
        <v>0</v>
      </c>
      <c r="Y591" s="220">
        <f t="shared" si="321"/>
        <v>0</v>
      </c>
      <c r="Z591" s="220">
        <f t="shared" si="321"/>
        <v>0</v>
      </c>
      <c r="AA591" s="220">
        <f t="shared" si="321"/>
        <v>0</v>
      </c>
      <c r="AB591" s="220">
        <f t="shared" si="321"/>
        <v>0</v>
      </c>
      <c r="AC591" s="220">
        <f t="shared" si="321"/>
        <v>0</v>
      </c>
      <c r="AD591" s="220">
        <f t="shared" si="321"/>
        <v>0</v>
      </c>
      <c r="AE591" s="220">
        <f t="shared" si="321"/>
        <v>0</v>
      </c>
      <c r="AF591" s="220">
        <f t="shared" si="321"/>
        <v>0</v>
      </c>
      <c r="AG591" s="220">
        <f t="shared" si="321"/>
        <v>0</v>
      </c>
      <c r="AH591" s="220">
        <f t="shared" si="321"/>
        <v>0</v>
      </c>
      <c r="AI591" s="220">
        <f t="shared" si="321"/>
        <v>0</v>
      </c>
      <c r="AJ591" s="220">
        <f t="shared" si="321"/>
        <v>0</v>
      </c>
      <c r="AK591" s="220">
        <f t="shared" si="321"/>
        <v>0</v>
      </c>
      <c r="AL591" s="220">
        <f t="shared" si="321"/>
        <v>0</v>
      </c>
      <c r="AM591" s="220">
        <f t="shared" si="321"/>
        <v>0</v>
      </c>
      <c r="AN591" s="220">
        <f t="shared" si="321"/>
        <v>0</v>
      </c>
      <c r="AO591" s="220">
        <f t="shared" si="321"/>
        <v>0</v>
      </c>
      <c r="AP591" s="220">
        <f t="shared" si="321"/>
        <v>0</v>
      </c>
    </row>
    <row r="592" spans="1:42" x14ac:dyDescent="0.2">
      <c r="A592" s="4">
        <f t="shared" si="317"/>
        <v>7</v>
      </c>
      <c r="B592" s="240">
        <f t="shared" si="314"/>
        <v>0</v>
      </c>
      <c r="C592" s="220">
        <f t="shared" ref="C592:AP592" si="322">IF(C$2&gt;analysis_period,0,IF(C$2=equip1_reserve_freq*$A592,equip1_reserve_cost*system_capacity*1000*(1+inflation_rate/100)^B$2,0))</f>
        <v>0</v>
      </c>
      <c r="D592" s="220">
        <f t="shared" si="322"/>
        <v>0</v>
      </c>
      <c r="E592" s="220">
        <f t="shared" si="322"/>
        <v>0</v>
      </c>
      <c r="F592" s="220">
        <f t="shared" si="322"/>
        <v>0</v>
      </c>
      <c r="G592" s="220">
        <f t="shared" si="322"/>
        <v>0</v>
      </c>
      <c r="H592" s="220">
        <f t="shared" si="322"/>
        <v>0</v>
      </c>
      <c r="I592" s="220">
        <f t="shared" si="322"/>
        <v>0</v>
      </c>
      <c r="J592" s="220">
        <f t="shared" si="322"/>
        <v>0</v>
      </c>
      <c r="K592" s="220">
        <f t="shared" si="322"/>
        <v>0</v>
      </c>
      <c r="L592" s="220">
        <f t="shared" si="322"/>
        <v>0</v>
      </c>
      <c r="M592" s="220">
        <f t="shared" si="322"/>
        <v>0</v>
      </c>
      <c r="N592" s="220">
        <f t="shared" si="322"/>
        <v>0</v>
      </c>
      <c r="O592" s="220">
        <f t="shared" si="322"/>
        <v>0</v>
      </c>
      <c r="P592" s="220">
        <f t="shared" si="322"/>
        <v>0</v>
      </c>
      <c r="Q592" s="220">
        <f t="shared" si="322"/>
        <v>0</v>
      </c>
      <c r="R592" s="220">
        <f t="shared" si="322"/>
        <v>0</v>
      </c>
      <c r="S592" s="220">
        <f t="shared" si="322"/>
        <v>0</v>
      </c>
      <c r="T592" s="220">
        <f t="shared" si="322"/>
        <v>0</v>
      </c>
      <c r="U592" s="220">
        <f t="shared" si="322"/>
        <v>0</v>
      </c>
      <c r="V592" s="220">
        <f t="shared" si="322"/>
        <v>0</v>
      </c>
      <c r="W592" s="220">
        <f t="shared" si="322"/>
        <v>0</v>
      </c>
      <c r="X592" s="220">
        <f t="shared" si="322"/>
        <v>0</v>
      </c>
      <c r="Y592" s="220">
        <f t="shared" si="322"/>
        <v>0</v>
      </c>
      <c r="Z592" s="220">
        <f t="shared" si="322"/>
        <v>0</v>
      </c>
      <c r="AA592" s="220">
        <f t="shared" si="322"/>
        <v>0</v>
      </c>
      <c r="AB592" s="220">
        <f t="shared" si="322"/>
        <v>0</v>
      </c>
      <c r="AC592" s="220">
        <f t="shared" si="322"/>
        <v>0</v>
      </c>
      <c r="AD592" s="220">
        <f t="shared" si="322"/>
        <v>0</v>
      </c>
      <c r="AE592" s="220">
        <f t="shared" si="322"/>
        <v>0</v>
      </c>
      <c r="AF592" s="220">
        <f t="shared" si="322"/>
        <v>0</v>
      </c>
      <c r="AG592" s="220">
        <f t="shared" si="322"/>
        <v>0</v>
      </c>
      <c r="AH592" s="220">
        <f t="shared" si="322"/>
        <v>0</v>
      </c>
      <c r="AI592" s="220">
        <f t="shared" si="322"/>
        <v>0</v>
      </c>
      <c r="AJ592" s="220">
        <f t="shared" si="322"/>
        <v>0</v>
      </c>
      <c r="AK592" s="220">
        <f t="shared" si="322"/>
        <v>0</v>
      </c>
      <c r="AL592" s="220">
        <f t="shared" si="322"/>
        <v>0</v>
      </c>
      <c r="AM592" s="220">
        <f t="shared" si="322"/>
        <v>0</v>
      </c>
      <c r="AN592" s="220">
        <f t="shared" si="322"/>
        <v>0</v>
      </c>
      <c r="AO592" s="220">
        <f t="shared" si="322"/>
        <v>0</v>
      </c>
      <c r="AP592" s="220">
        <f t="shared" si="322"/>
        <v>0</v>
      </c>
    </row>
    <row r="593" spans="1:42" x14ac:dyDescent="0.2">
      <c r="A593" s="4">
        <f t="shared" si="317"/>
        <v>8</v>
      </c>
      <c r="B593" s="240">
        <f t="shared" si="314"/>
        <v>0</v>
      </c>
      <c r="C593" s="220">
        <f t="shared" ref="C593:AP593" si="323">IF(C$2&gt;analysis_period,0,IF(C$2=equip1_reserve_freq*$A593,equip1_reserve_cost*system_capacity*1000*(1+inflation_rate/100)^B$2,0))</f>
        <v>0</v>
      </c>
      <c r="D593" s="220">
        <f t="shared" si="323"/>
        <v>0</v>
      </c>
      <c r="E593" s="220">
        <f t="shared" si="323"/>
        <v>0</v>
      </c>
      <c r="F593" s="220">
        <f t="shared" si="323"/>
        <v>0</v>
      </c>
      <c r="G593" s="220">
        <f t="shared" si="323"/>
        <v>0</v>
      </c>
      <c r="H593" s="220">
        <f t="shared" si="323"/>
        <v>0</v>
      </c>
      <c r="I593" s="220">
        <f t="shared" si="323"/>
        <v>0</v>
      </c>
      <c r="J593" s="220">
        <f t="shared" si="323"/>
        <v>0</v>
      </c>
      <c r="K593" s="220">
        <f t="shared" si="323"/>
        <v>0</v>
      </c>
      <c r="L593" s="220">
        <f t="shared" si="323"/>
        <v>0</v>
      </c>
      <c r="M593" s="220">
        <f t="shared" si="323"/>
        <v>0</v>
      </c>
      <c r="N593" s="220">
        <f t="shared" si="323"/>
        <v>0</v>
      </c>
      <c r="O593" s="220">
        <f t="shared" si="323"/>
        <v>0</v>
      </c>
      <c r="P593" s="220">
        <f t="shared" si="323"/>
        <v>0</v>
      </c>
      <c r="Q593" s="220">
        <f t="shared" si="323"/>
        <v>0</v>
      </c>
      <c r="R593" s="220">
        <f t="shared" si="323"/>
        <v>0</v>
      </c>
      <c r="S593" s="220">
        <f t="shared" si="323"/>
        <v>0</v>
      </c>
      <c r="T593" s="220">
        <f t="shared" si="323"/>
        <v>0</v>
      </c>
      <c r="U593" s="220">
        <f t="shared" si="323"/>
        <v>0</v>
      </c>
      <c r="V593" s="220">
        <f t="shared" si="323"/>
        <v>0</v>
      </c>
      <c r="W593" s="220">
        <f t="shared" si="323"/>
        <v>0</v>
      </c>
      <c r="X593" s="220">
        <f t="shared" si="323"/>
        <v>0</v>
      </c>
      <c r="Y593" s="220">
        <f t="shared" si="323"/>
        <v>0</v>
      </c>
      <c r="Z593" s="220">
        <f t="shared" si="323"/>
        <v>0</v>
      </c>
      <c r="AA593" s="220">
        <f t="shared" si="323"/>
        <v>0</v>
      </c>
      <c r="AB593" s="220">
        <f t="shared" si="323"/>
        <v>0</v>
      </c>
      <c r="AC593" s="220">
        <f t="shared" si="323"/>
        <v>0</v>
      </c>
      <c r="AD593" s="220">
        <f t="shared" si="323"/>
        <v>0</v>
      </c>
      <c r="AE593" s="220">
        <f t="shared" si="323"/>
        <v>0</v>
      </c>
      <c r="AF593" s="220">
        <f t="shared" si="323"/>
        <v>0</v>
      </c>
      <c r="AG593" s="220">
        <f t="shared" si="323"/>
        <v>0</v>
      </c>
      <c r="AH593" s="220">
        <f t="shared" si="323"/>
        <v>0</v>
      </c>
      <c r="AI593" s="220">
        <f t="shared" si="323"/>
        <v>0</v>
      </c>
      <c r="AJ593" s="220">
        <f t="shared" si="323"/>
        <v>0</v>
      </c>
      <c r="AK593" s="220">
        <f t="shared" si="323"/>
        <v>0</v>
      </c>
      <c r="AL593" s="220">
        <f t="shared" si="323"/>
        <v>0</v>
      </c>
      <c r="AM593" s="220">
        <f t="shared" si="323"/>
        <v>0</v>
      </c>
      <c r="AN593" s="220">
        <f t="shared" si="323"/>
        <v>0</v>
      </c>
      <c r="AO593" s="220">
        <f t="shared" si="323"/>
        <v>0</v>
      </c>
      <c r="AP593" s="220">
        <f t="shared" si="323"/>
        <v>0</v>
      </c>
    </row>
    <row r="594" spans="1:42" x14ac:dyDescent="0.2">
      <c r="A594" s="4">
        <f>A593+1</f>
        <v>9</v>
      </c>
      <c r="B594" s="240">
        <f t="shared" si="314"/>
        <v>0</v>
      </c>
      <c r="C594" s="220">
        <f t="shared" ref="C594:AP594" si="324">IF(C$2&gt;analysis_period,0,IF(C$2=equip1_reserve_freq*$A594,equip1_reserve_cost*system_capacity*1000*(1+inflation_rate/100)^B$2,0))</f>
        <v>0</v>
      </c>
      <c r="D594" s="220">
        <f t="shared" si="324"/>
        <v>0</v>
      </c>
      <c r="E594" s="220">
        <f t="shared" si="324"/>
        <v>0</v>
      </c>
      <c r="F594" s="220">
        <f t="shared" si="324"/>
        <v>0</v>
      </c>
      <c r="G594" s="220">
        <f t="shared" si="324"/>
        <v>0</v>
      </c>
      <c r="H594" s="220">
        <f t="shared" si="324"/>
        <v>0</v>
      </c>
      <c r="I594" s="220">
        <f t="shared" si="324"/>
        <v>0</v>
      </c>
      <c r="J594" s="220">
        <f t="shared" si="324"/>
        <v>0</v>
      </c>
      <c r="K594" s="220">
        <f t="shared" si="324"/>
        <v>0</v>
      </c>
      <c r="L594" s="220">
        <f t="shared" si="324"/>
        <v>0</v>
      </c>
      <c r="M594" s="220">
        <f t="shared" si="324"/>
        <v>0</v>
      </c>
      <c r="N594" s="220">
        <f t="shared" si="324"/>
        <v>0</v>
      </c>
      <c r="O594" s="220">
        <f t="shared" si="324"/>
        <v>0</v>
      </c>
      <c r="P594" s="220">
        <f t="shared" si="324"/>
        <v>0</v>
      </c>
      <c r="Q594" s="220">
        <f t="shared" si="324"/>
        <v>0</v>
      </c>
      <c r="R594" s="220">
        <f t="shared" si="324"/>
        <v>0</v>
      </c>
      <c r="S594" s="220">
        <f t="shared" si="324"/>
        <v>0</v>
      </c>
      <c r="T594" s="220">
        <f t="shared" si="324"/>
        <v>0</v>
      </c>
      <c r="U594" s="220">
        <f t="shared" si="324"/>
        <v>0</v>
      </c>
      <c r="V594" s="220">
        <f t="shared" si="324"/>
        <v>0</v>
      </c>
      <c r="W594" s="220">
        <f t="shared" si="324"/>
        <v>0</v>
      </c>
      <c r="X594" s="220">
        <f t="shared" si="324"/>
        <v>0</v>
      </c>
      <c r="Y594" s="220">
        <f t="shared" si="324"/>
        <v>0</v>
      </c>
      <c r="Z594" s="220">
        <f t="shared" si="324"/>
        <v>0</v>
      </c>
      <c r="AA594" s="220">
        <f t="shared" si="324"/>
        <v>0</v>
      </c>
      <c r="AB594" s="220">
        <f t="shared" si="324"/>
        <v>0</v>
      </c>
      <c r="AC594" s="220">
        <f t="shared" si="324"/>
        <v>0</v>
      </c>
      <c r="AD594" s="220">
        <f t="shared" si="324"/>
        <v>0</v>
      </c>
      <c r="AE594" s="220">
        <f t="shared" si="324"/>
        <v>0</v>
      </c>
      <c r="AF594" s="220">
        <f t="shared" si="324"/>
        <v>0</v>
      </c>
      <c r="AG594" s="220">
        <f t="shared" si="324"/>
        <v>0</v>
      </c>
      <c r="AH594" s="220">
        <f t="shared" si="324"/>
        <v>0</v>
      </c>
      <c r="AI594" s="220">
        <f t="shared" si="324"/>
        <v>0</v>
      </c>
      <c r="AJ594" s="220">
        <f t="shared" si="324"/>
        <v>0</v>
      </c>
      <c r="AK594" s="220">
        <f t="shared" si="324"/>
        <v>0</v>
      </c>
      <c r="AL594" s="220">
        <f t="shared" si="324"/>
        <v>0</v>
      </c>
      <c r="AM594" s="220">
        <f t="shared" si="324"/>
        <v>0</v>
      </c>
      <c r="AN594" s="220">
        <f t="shared" si="324"/>
        <v>0</v>
      </c>
      <c r="AO594" s="220">
        <f t="shared" si="324"/>
        <v>0</v>
      </c>
      <c r="AP594" s="220">
        <f t="shared" si="324"/>
        <v>0</v>
      </c>
    </row>
    <row r="595" spans="1:42" x14ac:dyDescent="0.2">
      <c r="A595" s="4">
        <f t="shared" si="317"/>
        <v>10</v>
      </c>
      <c r="B595" s="240">
        <f t="shared" si="314"/>
        <v>0</v>
      </c>
      <c r="C595" s="220">
        <f t="shared" ref="C595:AP595" si="325">IF(C$2&gt;analysis_period,0,IF(C$2=equip1_reserve_freq*$A595,equip1_reserve_cost*system_capacity*1000*(1+inflation_rate/100)^B$2,0))</f>
        <v>0</v>
      </c>
      <c r="D595" s="220">
        <f t="shared" si="325"/>
        <v>0</v>
      </c>
      <c r="E595" s="220">
        <f t="shared" si="325"/>
        <v>0</v>
      </c>
      <c r="F595" s="220">
        <f t="shared" si="325"/>
        <v>0</v>
      </c>
      <c r="G595" s="220">
        <f t="shared" si="325"/>
        <v>0</v>
      </c>
      <c r="H595" s="220">
        <f t="shared" si="325"/>
        <v>0</v>
      </c>
      <c r="I595" s="220">
        <f t="shared" si="325"/>
        <v>0</v>
      </c>
      <c r="J595" s="220">
        <f t="shared" si="325"/>
        <v>0</v>
      </c>
      <c r="K595" s="220">
        <f t="shared" si="325"/>
        <v>0</v>
      </c>
      <c r="L595" s="220">
        <f t="shared" si="325"/>
        <v>0</v>
      </c>
      <c r="M595" s="220">
        <f t="shared" si="325"/>
        <v>0</v>
      </c>
      <c r="N595" s="220">
        <f t="shared" si="325"/>
        <v>0</v>
      </c>
      <c r="O595" s="220">
        <f t="shared" si="325"/>
        <v>0</v>
      </c>
      <c r="P595" s="220">
        <f t="shared" si="325"/>
        <v>0</v>
      </c>
      <c r="Q595" s="220">
        <f t="shared" si="325"/>
        <v>0</v>
      </c>
      <c r="R595" s="220">
        <f t="shared" si="325"/>
        <v>0</v>
      </c>
      <c r="S595" s="220">
        <f t="shared" si="325"/>
        <v>0</v>
      </c>
      <c r="T595" s="220">
        <f t="shared" si="325"/>
        <v>0</v>
      </c>
      <c r="U595" s="220">
        <f t="shared" si="325"/>
        <v>0</v>
      </c>
      <c r="V595" s="220">
        <f t="shared" si="325"/>
        <v>0</v>
      </c>
      <c r="W595" s="220">
        <f t="shared" si="325"/>
        <v>0</v>
      </c>
      <c r="X595" s="220">
        <f t="shared" si="325"/>
        <v>0</v>
      </c>
      <c r="Y595" s="220">
        <f t="shared" si="325"/>
        <v>0</v>
      </c>
      <c r="Z595" s="220">
        <f t="shared" si="325"/>
        <v>0</v>
      </c>
      <c r="AA595" s="220">
        <f t="shared" si="325"/>
        <v>0</v>
      </c>
      <c r="AB595" s="220">
        <f t="shared" si="325"/>
        <v>0</v>
      </c>
      <c r="AC595" s="220">
        <f t="shared" si="325"/>
        <v>0</v>
      </c>
      <c r="AD595" s="220">
        <f t="shared" si="325"/>
        <v>0</v>
      </c>
      <c r="AE595" s="220">
        <f t="shared" si="325"/>
        <v>0</v>
      </c>
      <c r="AF595" s="220">
        <f t="shared" si="325"/>
        <v>0</v>
      </c>
      <c r="AG595" s="220">
        <f t="shared" si="325"/>
        <v>0</v>
      </c>
      <c r="AH595" s="220">
        <f t="shared" si="325"/>
        <v>0</v>
      </c>
      <c r="AI595" s="220">
        <f t="shared" si="325"/>
        <v>0</v>
      </c>
      <c r="AJ595" s="220">
        <f t="shared" si="325"/>
        <v>0</v>
      </c>
      <c r="AK595" s="220">
        <f t="shared" si="325"/>
        <v>0</v>
      </c>
      <c r="AL595" s="220">
        <f t="shared" si="325"/>
        <v>0</v>
      </c>
      <c r="AM595" s="220">
        <f t="shared" si="325"/>
        <v>0</v>
      </c>
      <c r="AN595" s="220">
        <f t="shared" si="325"/>
        <v>0</v>
      </c>
      <c r="AO595" s="220">
        <f t="shared" si="325"/>
        <v>0</v>
      </c>
      <c r="AP595" s="220">
        <f t="shared" si="325"/>
        <v>0</v>
      </c>
    </row>
    <row r="596" spans="1:42" x14ac:dyDescent="0.2">
      <c r="A596" s="38" t="s">
        <v>14</v>
      </c>
      <c r="B596" s="29"/>
      <c r="C596" s="224">
        <f>SUM(C586:C595)</f>
        <v>0</v>
      </c>
      <c r="D596" s="224">
        <f t="shared" ref="D596:AD596" si="326">SUM(D586:D595)</f>
        <v>0</v>
      </c>
      <c r="E596" s="224">
        <f t="shared" si="326"/>
        <v>0</v>
      </c>
      <c r="F596" s="224">
        <f t="shared" si="326"/>
        <v>0</v>
      </c>
      <c r="G596" s="224">
        <f t="shared" si="326"/>
        <v>0</v>
      </c>
      <c r="H596" s="224">
        <f t="shared" si="326"/>
        <v>0</v>
      </c>
      <c r="I596" s="224">
        <f t="shared" si="326"/>
        <v>0</v>
      </c>
      <c r="J596" s="224">
        <f t="shared" si="326"/>
        <v>0</v>
      </c>
      <c r="K596" s="224">
        <f t="shared" si="326"/>
        <v>0</v>
      </c>
      <c r="L596" s="224">
        <f t="shared" si="326"/>
        <v>0</v>
      </c>
      <c r="M596" s="224">
        <f t="shared" si="326"/>
        <v>0</v>
      </c>
      <c r="N596" s="224">
        <f t="shared" si="326"/>
        <v>0</v>
      </c>
      <c r="O596" s="224">
        <f t="shared" si="326"/>
        <v>0</v>
      </c>
      <c r="P596" s="224">
        <f t="shared" si="326"/>
        <v>0</v>
      </c>
      <c r="Q596" s="224">
        <f t="shared" si="326"/>
        <v>0</v>
      </c>
      <c r="R596" s="224">
        <f t="shared" si="326"/>
        <v>0</v>
      </c>
      <c r="S596" s="224">
        <f t="shared" si="326"/>
        <v>0</v>
      </c>
      <c r="T596" s="224">
        <f t="shared" si="326"/>
        <v>0</v>
      </c>
      <c r="U596" s="224">
        <f t="shared" si="326"/>
        <v>0</v>
      </c>
      <c r="V596" s="224">
        <f t="shared" si="326"/>
        <v>0</v>
      </c>
      <c r="W596" s="224">
        <f t="shared" si="326"/>
        <v>0</v>
      </c>
      <c r="X596" s="224">
        <f t="shared" si="326"/>
        <v>0</v>
      </c>
      <c r="Y596" s="224">
        <f t="shared" si="326"/>
        <v>0</v>
      </c>
      <c r="Z596" s="224">
        <f t="shared" si="326"/>
        <v>0</v>
      </c>
      <c r="AA596" s="224">
        <f t="shared" si="326"/>
        <v>0</v>
      </c>
      <c r="AB596" s="224">
        <f t="shared" si="326"/>
        <v>0</v>
      </c>
      <c r="AC596" s="224">
        <f t="shared" si="326"/>
        <v>0</v>
      </c>
      <c r="AD596" s="224">
        <f t="shared" si="326"/>
        <v>0</v>
      </c>
      <c r="AE596" s="224">
        <f t="shared" ref="AE596" si="327">SUM(AE586:AE595)</f>
        <v>0</v>
      </c>
      <c r="AF596" s="224">
        <f t="shared" ref="AF596:AP596" si="328">SUM(AF586:AF595)</f>
        <v>0</v>
      </c>
      <c r="AG596" s="224">
        <f t="shared" si="328"/>
        <v>0</v>
      </c>
      <c r="AH596" s="224">
        <f t="shared" si="328"/>
        <v>0</v>
      </c>
      <c r="AI596" s="224">
        <f t="shared" si="328"/>
        <v>0</v>
      </c>
      <c r="AJ596" s="224">
        <f t="shared" si="328"/>
        <v>0</v>
      </c>
      <c r="AK596" s="224">
        <f t="shared" si="328"/>
        <v>0</v>
      </c>
      <c r="AL596" s="224">
        <f t="shared" si="328"/>
        <v>0</v>
      </c>
      <c r="AM596" s="224">
        <f t="shared" si="328"/>
        <v>0</v>
      </c>
      <c r="AN596" s="224">
        <f t="shared" si="328"/>
        <v>0</v>
      </c>
      <c r="AO596" s="224">
        <f t="shared" si="328"/>
        <v>0</v>
      </c>
      <c r="AP596" s="224">
        <f t="shared" si="328"/>
        <v>0</v>
      </c>
    </row>
    <row r="597" spans="1:42" x14ac:dyDescent="0.2">
      <c r="A597" s="4" t="s">
        <v>91</v>
      </c>
      <c r="B597" s="21"/>
      <c r="C597" s="21"/>
      <c r="D597" s="21"/>
      <c r="E597" s="21"/>
      <c r="F597" s="21"/>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row>
    <row r="598" spans="1:42" x14ac:dyDescent="0.2">
      <c r="A598" s="4">
        <v>1</v>
      </c>
      <c r="B598" s="240">
        <f t="shared" ref="B598:B607" si="329">SUM(C598:AP598)</f>
        <v>0</v>
      </c>
      <c r="C598" s="224">
        <f t="shared" ref="C598:AP598" si="330">IF(C$2&lt;=equip1_reserve_freq*$A$586,$B$586/(equip1_reserve_freq),0)</f>
        <v>0</v>
      </c>
      <c r="D598" s="224">
        <f t="shared" si="330"/>
        <v>0</v>
      </c>
      <c r="E598" s="224">
        <f t="shared" si="330"/>
        <v>0</v>
      </c>
      <c r="F598" s="224">
        <f t="shared" si="330"/>
        <v>0</v>
      </c>
      <c r="G598" s="224">
        <f t="shared" si="330"/>
        <v>0</v>
      </c>
      <c r="H598" s="224">
        <f t="shared" si="330"/>
        <v>0</v>
      </c>
      <c r="I598" s="224">
        <f t="shared" si="330"/>
        <v>0</v>
      </c>
      <c r="J598" s="224">
        <f t="shared" si="330"/>
        <v>0</v>
      </c>
      <c r="K598" s="224">
        <f t="shared" si="330"/>
        <v>0</v>
      </c>
      <c r="L598" s="224">
        <f t="shared" si="330"/>
        <v>0</v>
      </c>
      <c r="M598" s="224">
        <f t="shared" si="330"/>
        <v>0</v>
      </c>
      <c r="N598" s="224">
        <f t="shared" si="330"/>
        <v>0</v>
      </c>
      <c r="O598" s="224">
        <f t="shared" si="330"/>
        <v>0</v>
      </c>
      <c r="P598" s="224">
        <f t="shared" si="330"/>
        <v>0</v>
      </c>
      <c r="Q598" s="224">
        <f t="shared" si="330"/>
        <v>0</v>
      </c>
      <c r="R598" s="224">
        <f t="shared" si="330"/>
        <v>0</v>
      </c>
      <c r="S598" s="224">
        <f t="shared" si="330"/>
        <v>0</v>
      </c>
      <c r="T598" s="224">
        <f t="shared" si="330"/>
        <v>0</v>
      </c>
      <c r="U598" s="224">
        <f t="shared" si="330"/>
        <v>0</v>
      </c>
      <c r="V598" s="224">
        <f t="shared" si="330"/>
        <v>0</v>
      </c>
      <c r="W598" s="224">
        <f t="shared" si="330"/>
        <v>0</v>
      </c>
      <c r="X598" s="224">
        <f t="shared" si="330"/>
        <v>0</v>
      </c>
      <c r="Y598" s="224">
        <f t="shared" si="330"/>
        <v>0</v>
      </c>
      <c r="Z598" s="224">
        <f t="shared" si="330"/>
        <v>0</v>
      </c>
      <c r="AA598" s="224">
        <f t="shared" si="330"/>
        <v>0</v>
      </c>
      <c r="AB598" s="224">
        <f t="shared" si="330"/>
        <v>0</v>
      </c>
      <c r="AC598" s="224">
        <f t="shared" si="330"/>
        <v>0</v>
      </c>
      <c r="AD598" s="224">
        <f t="shared" si="330"/>
        <v>0</v>
      </c>
      <c r="AE598" s="224">
        <f t="shared" si="330"/>
        <v>0</v>
      </c>
      <c r="AF598" s="224">
        <f t="shared" si="330"/>
        <v>0</v>
      </c>
      <c r="AG598" s="224">
        <f t="shared" si="330"/>
        <v>0</v>
      </c>
      <c r="AH598" s="224">
        <f t="shared" si="330"/>
        <v>0</v>
      </c>
      <c r="AI598" s="224">
        <f t="shared" si="330"/>
        <v>0</v>
      </c>
      <c r="AJ598" s="224">
        <f t="shared" si="330"/>
        <v>0</v>
      </c>
      <c r="AK598" s="224">
        <f t="shared" si="330"/>
        <v>0</v>
      </c>
      <c r="AL598" s="224">
        <f t="shared" si="330"/>
        <v>0</v>
      </c>
      <c r="AM598" s="224">
        <f t="shared" si="330"/>
        <v>0</v>
      </c>
      <c r="AN598" s="224">
        <f t="shared" si="330"/>
        <v>0</v>
      </c>
      <c r="AO598" s="224">
        <f t="shared" si="330"/>
        <v>0</v>
      </c>
      <c r="AP598" s="224">
        <f t="shared" si="330"/>
        <v>0</v>
      </c>
    </row>
    <row r="599" spans="1:42" x14ac:dyDescent="0.2">
      <c r="A599" s="4">
        <f>A598+1</f>
        <v>2</v>
      </c>
      <c r="B599" s="240">
        <f t="shared" si="329"/>
        <v>0</v>
      </c>
      <c r="C599" s="242">
        <f t="shared" ref="C599:AP599" si="331">IF(AND(C$2&gt;equip1_reserve_freq*$A586,C$2&lt;=equip1_reserve_freq*$A587),$B587/(equip1_reserve_freq),0)</f>
        <v>0</v>
      </c>
      <c r="D599" s="220">
        <f t="shared" si="331"/>
        <v>0</v>
      </c>
      <c r="E599" s="220">
        <f t="shared" si="331"/>
        <v>0</v>
      </c>
      <c r="F599" s="220">
        <f t="shared" si="331"/>
        <v>0</v>
      </c>
      <c r="G599" s="220">
        <f t="shared" si="331"/>
        <v>0</v>
      </c>
      <c r="H599" s="220">
        <f t="shared" si="331"/>
        <v>0</v>
      </c>
      <c r="I599" s="220">
        <f t="shared" si="331"/>
        <v>0</v>
      </c>
      <c r="J599" s="220">
        <f t="shared" si="331"/>
        <v>0</v>
      </c>
      <c r="K599" s="220">
        <f t="shared" si="331"/>
        <v>0</v>
      </c>
      <c r="L599" s="220">
        <f t="shared" si="331"/>
        <v>0</v>
      </c>
      <c r="M599" s="220">
        <f t="shared" si="331"/>
        <v>0</v>
      </c>
      <c r="N599" s="220">
        <f t="shared" si="331"/>
        <v>0</v>
      </c>
      <c r="O599" s="220">
        <f t="shared" si="331"/>
        <v>0</v>
      </c>
      <c r="P599" s="220">
        <f t="shared" si="331"/>
        <v>0</v>
      </c>
      <c r="Q599" s="220">
        <f t="shared" si="331"/>
        <v>0</v>
      </c>
      <c r="R599" s="220">
        <f t="shared" si="331"/>
        <v>0</v>
      </c>
      <c r="S599" s="220">
        <f t="shared" si="331"/>
        <v>0</v>
      </c>
      <c r="T599" s="220">
        <f t="shared" si="331"/>
        <v>0</v>
      </c>
      <c r="U599" s="220">
        <f t="shared" si="331"/>
        <v>0</v>
      </c>
      <c r="V599" s="220">
        <f t="shared" si="331"/>
        <v>0</v>
      </c>
      <c r="W599" s="220">
        <f t="shared" si="331"/>
        <v>0</v>
      </c>
      <c r="X599" s="220">
        <f t="shared" si="331"/>
        <v>0</v>
      </c>
      <c r="Y599" s="220">
        <f t="shared" si="331"/>
        <v>0</v>
      </c>
      <c r="Z599" s="220">
        <f t="shared" si="331"/>
        <v>0</v>
      </c>
      <c r="AA599" s="220">
        <f t="shared" si="331"/>
        <v>0</v>
      </c>
      <c r="AB599" s="220">
        <f t="shared" si="331"/>
        <v>0</v>
      </c>
      <c r="AC599" s="220">
        <f t="shared" si="331"/>
        <v>0</v>
      </c>
      <c r="AD599" s="220">
        <f t="shared" si="331"/>
        <v>0</v>
      </c>
      <c r="AE599" s="220">
        <f t="shared" si="331"/>
        <v>0</v>
      </c>
      <c r="AF599" s="220">
        <f t="shared" si="331"/>
        <v>0</v>
      </c>
      <c r="AG599" s="220">
        <f t="shared" si="331"/>
        <v>0</v>
      </c>
      <c r="AH599" s="220">
        <f t="shared" si="331"/>
        <v>0</v>
      </c>
      <c r="AI599" s="220">
        <f t="shared" si="331"/>
        <v>0</v>
      </c>
      <c r="AJ599" s="220">
        <f t="shared" si="331"/>
        <v>0</v>
      </c>
      <c r="AK599" s="220">
        <f t="shared" si="331"/>
        <v>0</v>
      </c>
      <c r="AL599" s="220">
        <f t="shared" si="331"/>
        <v>0</v>
      </c>
      <c r="AM599" s="220">
        <f t="shared" si="331"/>
        <v>0</v>
      </c>
      <c r="AN599" s="220">
        <f t="shared" si="331"/>
        <v>0</v>
      </c>
      <c r="AO599" s="220">
        <f t="shared" si="331"/>
        <v>0</v>
      </c>
      <c r="AP599" s="220">
        <f t="shared" si="331"/>
        <v>0</v>
      </c>
    </row>
    <row r="600" spans="1:42" x14ac:dyDescent="0.2">
      <c r="A600" s="4">
        <f t="shared" ref="A600:A605" si="332">A599+1</f>
        <v>3</v>
      </c>
      <c r="B600" s="240">
        <f t="shared" si="329"/>
        <v>0</v>
      </c>
      <c r="C600" s="242">
        <f t="shared" ref="C600:AP600" si="333">IF(AND(C$2&gt;equip1_reserve_freq*$A587,C$2&lt;=equip1_reserve_freq*$A588),$B588/(equip1_reserve_freq),0)</f>
        <v>0</v>
      </c>
      <c r="D600" s="220">
        <f t="shared" si="333"/>
        <v>0</v>
      </c>
      <c r="E600" s="220">
        <f t="shared" si="333"/>
        <v>0</v>
      </c>
      <c r="F600" s="220">
        <f t="shared" si="333"/>
        <v>0</v>
      </c>
      <c r="G600" s="220">
        <f t="shared" si="333"/>
        <v>0</v>
      </c>
      <c r="H600" s="220">
        <f t="shared" si="333"/>
        <v>0</v>
      </c>
      <c r="I600" s="220">
        <f t="shared" si="333"/>
        <v>0</v>
      </c>
      <c r="J600" s="220">
        <f t="shared" si="333"/>
        <v>0</v>
      </c>
      <c r="K600" s="220">
        <f t="shared" si="333"/>
        <v>0</v>
      </c>
      <c r="L600" s="220">
        <f t="shared" si="333"/>
        <v>0</v>
      </c>
      <c r="M600" s="220">
        <f t="shared" si="333"/>
        <v>0</v>
      </c>
      <c r="N600" s="220">
        <f t="shared" si="333"/>
        <v>0</v>
      </c>
      <c r="O600" s="220">
        <f t="shared" si="333"/>
        <v>0</v>
      </c>
      <c r="P600" s="220">
        <f t="shared" si="333"/>
        <v>0</v>
      </c>
      <c r="Q600" s="220">
        <f t="shared" si="333"/>
        <v>0</v>
      </c>
      <c r="R600" s="220">
        <f t="shared" si="333"/>
        <v>0</v>
      </c>
      <c r="S600" s="220">
        <f t="shared" si="333"/>
        <v>0</v>
      </c>
      <c r="T600" s="220">
        <f t="shared" si="333"/>
        <v>0</v>
      </c>
      <c r="U600" s="220">
        <f t="shared" si="333"/>
        <v>0</v>
      </c>
      <c r="V600" s="220">
        <f t="shared" si="333"/>
        <v>0</v>
      </c>
      <c r="W600" s="220">
        <f t="shared" si="333"/>
        <v>0</v>
      </c>
      <c r="X600" s="220">
        <f t="shared" si="333"/>
        <v>0</v>
      </c>
      <c r="Y600" s="220">
        <f t="shared" si="333"/>
        <v>0</v>
      </c>
      <c r="Z600" s="220">
        <f t="shared" si="333"/>
        <v>0</v>
      </c>
      <c r="AA600" s="220">
        <f t="shared" si="333"/>
        <v>0</v>
      </c>
      <c r="AB600" s="220">
        <f t="shared" si="333"/>
        <v>0</v>
      </c>
      <c r="AC600" s="220">
        <f t="shared" si="333"/>
        <v>0</v>
      </c>
      <c r="AD600" s="220">
        <f t="shared" si="333"/>
        <v>0</v>
      </c>
      <c r="AE600" s="220">
        <f t="shared" si="333"/>
        <v>0</v>
      </c>
      <c r="AF600" s="220">
        <f t="shared" si="333"/>
        <v>0</v>
      </c>
      <c r="AG600" s="220">
        <f t="shared" si="333"/>
        <v>0</v>
      </c>
      <c r="AH600" s="220">
        <f t="shared" si="333"/>
        <v>0</v>
      </c>
      <c r="AI600" s="220">
        <f t="shared" si="333"/>
        <v>0</v>
      </c>
      <c r="AJ600" s="220">
        <f t="shared" si="333"/>
        <v>0</v>
      </c>
      <c r="AK600" s="220">
        <f t="shared" si="333"/>
        <v>0</v>
      </c>
      <c r="AL600" s="220">
        <f t="shared" si="333"/>
        <v>0</v>
      </c>
      <c r="AM600" s="220">
        <f t="shared" si="333"/>
        <v>0</v>
      </c>
      <c r="AN600" s="220">
        <f t="shared" si="333"/>
        <v>0</v>
      </c>
      <c r="AO600" s="220">
        <f t="shared" si="333"/>
        <v>0</v>
      </c>
      <c r="AP600" s="220">
        <f t="shared" si="333"/>
        <v>0</v>
      </c>
    </row>
    <row r="601" spans="1:42" x14ac:dyDescent="0.2">
      <c r="A601" s="4">
        <f t="shared" si="332"/>
        <v>4</v>
      </c>
      <c r="B601" s="240">
        <f t="shared" si="329"/>
        <v>0</v>
      </c>
      <c r="C601" s="242">
        <f t="shared" ref="C601:AP601" si="334">IF(AND(C$2&gt;equip1_reserve_freq*$A588,C$2&lt;=equip1_reserve_freq*$A589),$B589/(equip1_reserve_freq),0)</f>
        <v>0</v>
      </c>
      <c r="D601" s="220">
        <f t="shared" si="334"/>
        <v>0</v>
      </c>
      <c r="E601" s="220">
        <f t="shared" si="334"/>
        <v>0</v>
      </c>
      <c r="F601" s="220">
        <f t="shared" si="334"/>
        <v>0</v>
      </c>
      <c r="G601" s="220">
        <f t="shared" si="334"/>
        <v>0</v>
      </c>
      <c r="H601" s="220">
        <f t="shared" si="334"/>
        <v>0</v>
      </c>
      <c r="I601" s="220">
        <f t="shared" si="334"/>
        <v>0</v>
      </c>
      <c r="J601" s="220">
        <f t="shared" si="334"/>
        <v>0</v>
      </c>
      <c r="K601" s="220">
        <f t="shared" si="334"/>
        <v>0</v>
      </c>
      <c r="L601" s="220">
        <f t="shared" si="334"/>
        <v>0</v>
      </c>
      <c r="M601" s="220">
        <f t="shared" si="334"/>
        <v>0</v>
      </c>
      <c r="N601" s="220">
        <f t="shared" si="334"/>
        <v>0</v>
      </c>
      <c r="O601" s="220">
        <f t="shared" si="334"/>
        <v>0</v>
      </c>
      <c r="P601" s="220">
        <f t="shared" si="334"/>
        <v>0</v>
      </c>
      <c r="Q601" s="220">
        <f t="shared" si="334"/>
        <v>0</v>
      </c>
      <c r="R601" s="220">
        <f t="shared" si="334"/>
        <v>0</v>
      </c>
      <c r="S601" s="220">
        <f t="shared" si="334"/>
        <v>0</v>
      </c>
      <c r="T601" s="220">
        <f t="shared" si="334"/>
        <v>0</v>
      </c>
      <c r="U601" s="220">
        <f t="shared" si="334"/>
        <v>0</v>
      </c>
      <c r="V601" s="220">
        <f t="shared" si="334"/>
        <v>0</v>
      </c>
      <c r="W601" s="220">
        <f t="shared" si="334"/>
        <v>0</v>
      </c>
      <c r="X601" s="220">
        <f t="shared" si="334"/>
        <v>0</v>
      </c>
      <c r="Y601" s="220">
        <f t="shared" si="334"/>
        <v>0</v>
      </c>
      <c r="Z601" s="220">
        <f t="shared" si="334"/>
        <v>0</v>
      </c>
      <c r="AA601" s="220">
        <f t="shared" si="334"/>
        <v>0</v>
      </c>
      <c r="AB601" s="220">
        <f t="shared" si="334"/>
        <v>0</v>
      </c>
      <c r="AC601" s="220">
        <f t="shared" si="334"/>
        <v>0</v>
      </c>
      <c r="AD601" s="220">
        <f t="shared" si="334"/>
        <v>0</v>
      </c>
      <c r="AE601" s="220">
        <f t="shared" si="334"/>
        <v>0</v>
      </c>
      <c r="AF601" s="220">
        <f t="shared" si="334"/>
        <v>0</v>
      </c>
      <c r="AG601" s="220">
        <f t="shared" si="334"/>
        <v>0</v>
      </c>
      <c r="AH601" s="220">
        <f t="shared" si="334"/>
        <v>0</v>
      </c>
      <c r="AI601" s="220">
        <f t="shared" si="334"/>
        <v>0</v>
      </c>
      <c r="AJ601" s="220">
        <f t="shared" si="334"/>
        <v>0</v>
      </c>
      <c r="AK601" s="220">
        <f t="shared" si="334"/>
        <v>0</v>
      </c>
      <c r="AL601" s="220">
        <f t="shared" si="334"/>
        <v>0</v>
      </c>
      <c r="AM601" s="220">
        <f t="shared" si="334"/>
        <v>0</v>
      </c>
      <c r="AN601" s="220">
        <f t="shared" si="334"/>
        <v>0</v>
      </c>
      <c r="AO601" s="220">
        <f t="shared" si="334"/>
        <v>0</v>
      </c>
      <c r="AP601" s="220">
        <f t="shared" si="334"/>
        <v>0</v>
      </c>
    </row>
    <row r="602" spans="1:42" x14ac:dyDescent="0.2">
      <c r="A602" s="4">
        <f t="shared" si="332"/>
        <v>5</v>
      </c>
      <c r="B602" s="240">
        <f t="shared" si="329"/>
        <v>0</v>
      </c>
      <c r="C602" s="242">
        <f t="shared" ref="C602:AP602" si="335">IF(AND(C$2&gt;equip1_reserve_freq*$A589,C$2&lt;=equip1_reserve_freq*$A590),$B590/(equip1_reserve_freq),0)</f>
        <v>0</v>
      </c>
      <c r="D602" s="220">
        <f t="shared" si="335"/>
        <v>0</v>
      </c>
      <c r="E602" s="220">
        <f t="shared" si="335"/>
        <v>0</v>
      </c>
      <c r="F602" s="220">
        <f t="shared" si="335"/>
        <v>0</v>
      </c>
      <c r="G602" s="220">
        <f t="shared" si="335"/>
        <v>0</v>
      </c>
      <c r="H602" s="220">
        <f t="shared" si="335"/>
        <v>0</v>
      </c>
      <c r="I602" s="220">
        <f t="shared" si="335"/>
        <v>0</v>
      </c>
      <c r="J602" s="220">
        <f t="shared" si="335"/>
        <v>0</v>
      </c>
      <c r="K602" s="220">
        <f t="shared" si="335"/>
        <v>0</v>
      </c>
      <c r="L602" s="220">
        <f t="shared" si="335"/>
        <v>0</v>
      </c>
      <c r="M602" s="220">
        <f t="shared" si="335"/>
        <v>0</v>
      </c>
      <c r="N602" s="220">
        <f t="shared" si="335"/>
        <v>0</v>
      </c>
      <c r="O602" s="220">
        <f t="shared" si="335"/>
        <v>0</v>
      </c>
      <c r="P602" s="220">
        <f t="shared" si="335"/>
        <v>0</v>
      </c>
      <c r="Q602" s="220">
        <f t="shared" si="335"/>
        <v>0</v>
      </c>
      <c r="R602" s="220">
        <f t="shared" si="335"/>
        <v>0</v>
      </c>
      <c r="S602" s="220">
        <f t="shared" si="335"/>
        <v>0</v>
      </c>
      <c r="T602" s="220">
        <f t="shared" si="335"/>
        <v>0</v>
      </c>
      <c r="U602" s="220">
        <f t="shared" si="335"/>
        <v>0</v>
      </c>
      <c r="V602" s="220">
        <f t="shared" si="335"/>
        <v>0</v>
      </c>
      <c r="W602" s="220">
        <f t="shared" si="335"/>
        <v>0</v>
      </c>
      <c r="X602" s="220">
        <f t="shared" si="335"/>
        <v>0</v>
      </c>
      <c r="Y602" s="220">
        <f t="shared" si="335"/>
        <v>0</v>
      </c>
      <c r="Z602" s="220">
        <f t="shared" si="335"/>
        <v>0</v>
      </c>
      <c r="AA602" s="220">
        <f t="shared" si="335"/>
        <v>0</v>
      </c>
      <c r="AB602" s="220">
        <f t="shared" si="335"/>
        <v>0</v>
      </c>
      <c r="AC602" s="220">
        <f t="shared" si="335"/>
        <v>0</v>
      </c>
      <c r="AD602" s="220">
        <f t="shared" si="335"/>
        <v>0</v>
      </c>
      <c r="AE602" s="220">
        <f t="shared" si="335"/>
        <v>0</v>
      </c>
      <c r="AF602" s="220">
        <f t="shared" si="335"/>
        <v>0</v>
      </c>
      <c r="AG602" s="220">
        <f t="shared" si="335"/>
        <v>0</v>
      </c>
      <c r="AH602" s="220">
        <f t="shared" si="335"/>
        <v>0</v>
      </c>
      <c r="AI602" s="220">
        <f t="shared" si="335"/>
        <v>0</v>
      </c>
      <c r="AJ602" s="220">
        <f t="shared" si="335"/>
        <v>0</v>
      </c>
      <c r="AK602" s="220">
        <f t="shared" si="335"/>
        <v>0</v>
      </c>
      <c r="AL602" s="220">
        <f t="shared" si="335"/>
        <v>0</v>
      </c>
      <c r="AM602" s="220">
        <f t="shared" si="335"/>
        <v>0</v>
      </c>
      <c r="AN602" s="220">
        <f t="shared" si="335"/>
        <v>0</v>
      </c>
      <c r="AO602" s="220">
        <f t="shared" si="335"/>
        <v>0</v>
      </c>
      <c r="AP602" s="220">
        <f t="shared" si="335"/>
        <v>0</v>
      </c>
    </row>
    <row r="603" spans="1:42" x14ac:dyDescent="0.2">
      <c r="A603" s="4">
        <f t="shared" si="332"/>
        <v>6</v>
      </c>
      <c r="B603" s="240">
        <f t="shared" si="329"/>
        <v>0</v>
      </c>
      <c r="C603" s="242">
        <f t="shared" ref="C603:AP603" si="336">IF(AND(C$2&gt;equip1_reserve_freq*$A590,C$2&lt;=equip1_reserve_freq*$A591),$B591/(equip1_reserve_freq),0)</f>
        <v>0</v>
      </c>
      <c r="D603" s="220">
        <f t="shared" si="336"/>
        <v>0</v>
      </c>
      <c r="E603" s="220">
        <f t="shared" si="336"/>
        <v>0</v>
      </c>
      <c r="F603" s="220">
        <f t="shared" si="336"/>
        <v>0</v>
      </c>
      <c r="G603" s="220">
        <f t="shared" si="336"/>
        <v>0</v>
      </c>
      <c r="H603" s="220">
        <f t="shared" si="336"/>
        <v>0</v>
      </c>
      <c r="I603" s="220">
        <f t="shared" si="336"/>
        <v>0</v>
      </c>
      <c r="J603" s="220">
        <f t="shared" si="336"/>
        <v>0</v>
      </c>
      <c r="K603" s="220">
        <f t="shared" si="336"/>
        <v>0</v>
      </c>
      <c r="L603" s="220">
        <f t="shared" si="336"/>
        <v>0</v>
      </c>
      <c r="M603" s="220">
        <f t="shared" si="336"/>
        <v>0</v>
      </c>
      <c r="N603" s="220">
        <f t="shared" si="336"/>
        <v>0</v>
      </c>
      <c r="O603" s="220">
        <f t="shared" si="336"/>
        <v>0</v>
      </c>
      <c r="P603" s="220">
        <f t="shared" si="336"/>
        <v>0</v>
      </c>
      <c r="Q603" s="220">
        <f t="shared" si="336"/>
        <v>0</v>
      </c>
      <c r="R603" s="220">
        <f t="shared" si="336"/>
        <v>0</v>
      </c>
      <c r="S603" s="220">
        <f t="shared" si="336"/>
        <v>0</v>
      </c>
      <c r="T603" s="220">
        <f t="shared" si="336"/>
        <v>0</v>
      </c>
      <c r="U603" s="220">
        <f t="shared" si="336"/>
        <v>0</v>
      </c>
      <c r="V603" s="220">
        <f t="shared" si="336"/>
        <v>0</v>
      </c>
      <c r="W603" s="220">
        <f t="shared" si="336"/>
        <v>0</v>
      </c>
      <c r="X603" s="220">
        <f t="shared" si="336"/>
        <v>0</v>
      </c>
      <c r="Y603" s="220">
        <f t="shared" si="336"/>
        <v>0</v>
      </c>
      <c r="Z603" s="220">
        <f t="shared" si="336"/>
        <v>0</v>
      </c>
      <c r="AA603" s="220">
        <f t="shared" si="336"/>
        <v>0</v>
      </c>
      <c r="AB603" s="220">
        <f t="shared" si="336"/>
        <v>0</v>
      </c>
      <c r="AC603" s="220">
        <f t="shared" si="336"/>
        <v>0</v>
      </c>
      <c r="AD603" s="220">
        <f t="shared" si="336"/>
        <v>0</v>
      </c>
      <c r="AE603" s="220">
        <f t="shared" si="336"/>
        <v>0</v>
      </c>
      <c r="AF603" s="220">
        <f t="shared" si="336"/>
        <v>0</v>
      </c>
      <c r="AG603" s="220">
        <f t="shared" si="336"/>
        <v>0</v>
      </c>
      <c r="AH603" s="220">
        <f t="shared" si="336"/>
        <v>0</v>
      </c>
      <c r="AI603" s="220">
        <f t="shared" si="336"/>
        <v>0</v>
      </c>
      <c r="AJ603" s="220">
        <f t="shared" si="336"/>
        <v>0</v>
      </c>
      <c r="AK603" s="220">
        <f t="shared" si="336"/>
        <v>0</v>
      </c>
      <c r="AL603" s="220">
        <f t="shared" si="336"/>
        <v>0</v>
      </c>
      <c r="AM603" s="220">
        <f t="shared" si="336"/>
        <v>0</v>
      </c>
      <c r="AN603" s="220">
        <f t="shared" si="336"/>
        <v>0</v>
      </c>
      <c r="AO603" s="220">
        <f t="shared" si="336"/>
        <v>0</v>
      </c>
      <c r="AP603" s="220">
        <f t="shared" si="336"/>
        <v>0</v>
      </c>
    </row>
    <row r="604" spans="1:42" x14ac:dyDescent="0.2">
      <c r="A604" s="4">
        <f t="shared" si="332"/>
        <v>7</v>
      </c>
      <c r="B604" s="240">
        <f t="shared" si="329"/>
        <v>0</v>
      </c>
      <c r="C604" s="242">
        <f t="shared" ref="C604:AP604" si="337">IF(AND(C$2&gt;equip1_reserve_freq*$A591,C$2&lt;=equip1_reserve_freq*$A592),$B592/(equip1_reserve_freq),0)</f>
        <v>0</v>
      </c>
      <c r="D604" s="220">
        <f t="shared" si="337"/>
        <v>0</v>
      </c>
      <c r="E604" s="220">
        <f t="shared" si="337"/>
        <v>0</v>
      </c>
      <c r="F604" s="220">
        <f t="shared" si="337"/>
        <v>0</v>
      </c>
      <c r="G604" s="220">
        <f t="shared" si="337"/>
        <v>0</v>
      </c>
      <c r="H604" s="220">
        <f t="shared" si="337"/>
        <v>0</v>
      </c>
      <c r="I604" s="220">
        <f t="shared" si="337"/>
        <v>0</v>
      </c>
      <c r="J604" s="220">
        <f t="shared" si="337"/>
        <v>0</v>
      </c>
      <c r="K604" s="220">
        <f t="shared" si="337"/>
        <v>0</v>
      </c>
      <c r="L604" s="220">
        <f t="shared" si="337"/>
        <v>0</v>
      </c>
      <c r="M604" s="220">
        <f t="shared" si="337"/>
        <v>0</v>
      </c>
      <c r="N604" s="220">
        <f t="shared" si="337"/>
        <v>0</v>
      </c>
      <c r="O604" s="220">
        <f t="shared" si="337"/>
        <v>0</v>
      </c>
      <c r="P604" s="220">
        <f t="shared" si="337"/>
        <v>0</v>
      </c>
      <c r="Q604" s="220">
        <f t="shared" si="337"/>
        <v>0</v>
      </c>
      <c r="R604" s="220">
        <f t="shared" si="337"/>
        <v>0</v>
      </c>
      <c r="S604" s="220">
        <f t="shared" si="337"/>
        <v>0</v>
      </c>
      <c r="T604" s="220">
        <f t="shared" si="337"/>
        <v>0</v>
      </c>
      <c r="U604" s="220">
        <f t="shared" si="337"/>
        <v>0</v>
      </c>
      <c r="V604" s="220">
        <f t="shared" si="337"/>
        <v>0</v>
      </c>
      <c r="W604" s="220">
        <f t="shared" si="337"/>
        <v>0</v>
      </c>
      <c r="X604" s="220">
        <f t="shared" si="337"/>
        <v>0</v>
      </c>
      <c r="Y604" s="220">
        <f t="shared" si="337"/>
        <v>0</v>
      </c>
      <c r="Z604" s="220">
        <f t="shared" si="337"/>
        <v>0</v>
      </c>
      <c r="AA604" s="220">
        <f t="shared" si="337"/>
        <v>0</v>
      </c>
      <c r="AB604" s="220">
        <f t="shared" si="337"/>
        <v>0</v>
      </c>
      <c r="AC604" s="220">
        <f t="shared" si="337"/>
        <v>0</v>
      </c>
      <c r="AD604" s="220">
        <f t="shared" si="337"/>
        <v>0</v>
      </c>
      <c r="AE604" s="220">
        <f t="shared" si="337"/>
        <v>0</v>
      </c>
      <c r="AF604" s="220">
        <f t="shared" si="337"/>
        <v>0</v>
      </c>
      <c r="AG604" s="220">
        <f t="shared" si="337"/>
        <v>0</v>
      </c>
      <c r="AH604" s="220">
        <f t="shared" si="337"/>
        <v>0</v>
      </c>
      <c r="AI604" s="220">
        <f t="shared" si="337"/>
        <v>0</v>
      </c>
      <c r="AJ604" s="220">
        <f t="shared" si="337"/>
        <v>0</v>
      </c>
      <c r="AK604" s="220">
        <f t="shared" si="337"/>
        <v>0</v>
      </c>
      <c r="AL604" s="220">
        <f t="shared" si="337"/>
        <v>0</v>
      </c>
      <c r="AM604" s="220">
        <f t="shared" si="337"/>
        <v>0</v>
      </c>
      <c r="AN604" s="220">
        <f t="shared" si="337"/>
        <v>0</v>
      </c>
      <c r="AO604" s="220">
        <f t="shared" si="337"/>
        <v>0</v>
      </c>
      <c r="AP604" s="220">
        <f t="shared" si="337"/>
        <v>0</v>
      </c>
    </row>
    <row r="605" spans="1:42" x14ac:dyDescent="0.2">
      <c r="A605" s="4">
        <f t="shared" si="332"/>
        <v>8</v>
      </c>
      <c r="B605" s="240">
        <f t="shared" si="329"/>
        <v>0</v>
      </c>
      <c r="C605" s="242">
        <f t="shared" ref="C605:AP605" si="338">IF(AND(C$2&gt;equip1_reserve_freq*$A592,C$2&lt;=equip1_reserve_freq*$A593),$B593/(equip1_reserve_freq),0)</f>
        <v>0</v>
      </c>
      <c r="D605" s="220">
        <f t="shared" si="338"/>
        <v>0</v>
      </c>
      <c r="E605" s="220">
        <f t="shared" si="338"/>
        <v>0</v>
      </c>
      <c r="F605" s="220">
        <f t="shared" si="338"/>
        <v>0</v>
      </c>
      <c r="G605" s="220">
        <f t="shared" si="338"/>
        <v>0</v>
      </c>
      <c r="H605" s="220">
        <f t="shared" si="338"/>
        <v>0</v>
      </c>
      <c r="I605" s="220">
        <f t="shared" si="338"/>
        <v>0</v>
      </c>
      <c r="J605" s="220">
        <f t="shared" si="338"/>
        <v>0</v>
      </c>
      <c r="K605" s="220">
        <f t="shared" si="338"/>
        <v>0</v>
      </c>
      <c r="L605" s="220">
        <f t="shared" si="338"/>
        <v>0</v>
      </c>
      <c r="M605" s="220">
        <f t="shared" si="338"/>
        <v>0</v>
      </c>
      <c r="N605" s="220">
        <f t="shared" si="338"/>
        <v>0</v>
      </c>
      <c r="O605" s="220">
        <f t="shared" si="338"/>
        <v>0</v>
      </c>
      <c r="P605" s="220">
        <f t="shared" si="338"/>
        <v>0</v>
      </c>
      <c r="Q605" s="220">
        <f t="shared" si="338"/>
        <v>0</v>
      </c>
      <c r="R605" s="220">
        <f t="shared" si="338"/>
        <v>0</v>
      </c>
      <c r="S605" s="220">
        <f t="shared" si="338"/>
        <v>0</v>
      </c>
      <c r="T605" s="220">
        <f t="shared" si="338"/>
        <v>0</v>
      </c>
      <c r="U605" s="220">
        <f t="shared" si="338"/>
        <v>0</v>
      </c>
      <c r="V605" s="220">
        <f t="shared" si="338"/>
        <v>0</v>
      </c>
      <c r="W605" s="220">
        <f t="shared" si="338"/>
        <v>0</v>
      </c>
      <c r="X605" s="220">
        <f t="shared" si="338"/>
        <v>0</v>
      </c>
      <c r="Y605" s="220">
        <f t="shared" si="338"/>
        <v>0</v>
      </c>
      <c r="Z605" s="220">
        <f t="shared" si="338"/>
        <v>0</v>
      </c>
      <c r="AA605" s="220">
        <f t="shared" si="338"/>
        <v>0</v>
      </c>
      <c r="AB605" s="220">
        <f t="shared" si="338"/>
        <v>0</v>
      </c>
      <c r="AC605" s="220">
        <f t="shared" si="338"/>
        <v>0</v>
      </c>
      <c r="AD605" s="220">
        <f t="shared" si="338"/>
        <v>0</v>
      </c>
      <c r="AE605" s="220">
        <f t="shared" si="338"/>
        <v>0</v>
      </c>
      <c r="AF605" s="220">
        <f t="shared" si="338"/>
        <v>0</v>
      </c>
      <c r="AG605" s="220">
        <f t="shared" si="338"/>
        <v>0</v>
      </c>
      <c r="AH605" s="220">
        <f t="shared" si="338"/>
        <v>0</v>
      </c>
      <c r="AI605" s="220">
        <f t="shared" si="338"/>
        <v>0</v>
      </c>
      <c r="AJ605" s="220">
        <f t="shared" si="338"/>
        <v>0</v>
      </c>
      <c r="AK605" s="220">
        <f t="shared" si="338"/>
        <v>0</v>
      </c>
      <c r="AL605" s="220">
        <f t="shared" si="338"/>
        <v>0</v>
      </c>
      <c r="AM605" s="220">
        <f t="shared" si="338"/>
        <v>0</v>
      </c>
      <c r="AN605" s="220">
        <f t="shared" si="338"/>
        <v>0</v>
      </c>
      <c r="AO605" s="220">
        <f t="shared" si="338"/>
        <v>0</v>
      </c>
      <c r="AP605" s="220">
        <f t="shared" si="338"/>
        <v>0</v>
      </c>
    </row>
    <row r="606" spans="1:42" x14ac:dyDescent="0.2">
      <c r="A606" s="4">
        <f>A605+1</f>
        <v>9</v>
      </c>
      <c r="B606" s="240">
        <f t="shared" si="329"/>
        <v>0</v>
      </c>
      <c r="C606" s="242">
        <f t="shared" ref="C606:AP606" si="339">IF(AND(C$2&gt;equip1_reserve_freq*$A593,C$2&lt;=equip1_reserve_freq*$A594),$B594/(equip1_reserve_freq),0)</f>
        <v>0</v>
      </c>
      <c r="D606" s="220">
        <f t="shared" si="339"/>
        <v>0</v>
      </c>
      <c r="E606" s="220">
        <f t="shared" si="339"/>
        <v>0</v>
      </c>
      <c r="F606" s="220">
        <f t="shared" si="339"/>
        <v>0</v>
      </c>
      <c r="G606" s="220">
        <f t="shared" si="339"/>
        <v>0</v>
      </c>
      <c r="H606" s="220">
        <f t="shared" si="339"/>
        <v>0</v>
      </c>
      <c r="I606" s="220">
        <f t="shared" si="339"/>
        <v>0</v>
      </c>
      <c r="J606" s="220">
        <f t="shared" si="339"/>
        <v>0</v>
      </c>
      <c r="K606" s="220">
        <f t="shared" si="339"/>
        <v>0</v>
      </c>
      <c r="L606" s="220">
        <f t="shared" si="339"/>
        <v>0</v>
      </c>
      <c r="M606" s="220">
        <f t="shared" si="339"/>
        <v>0</v>
      </c>
      <c r="N606" s="220">
        <f t="shared" si="339"/>
        <v>0</v>
      </c>
      <c r="O606" s="220">
        <f t="shared" si="339"/>
        <v>0</v>
      </c>
      <c r="P606" s="220">
        <f t="shared" si="339"/>
        <v>0</v>
      </c>
      <c r="Q606" s="220">
        <f t="shared" si="339"/>
        <v>0</v>
      </c>
      <c r="R606" s="220">
        <f t="shared" si="339"/>
        <v>0</v>
      </c>
      <c r="S606" s="220">
        <f t="shared" si="339"/>
        <v>0</v>
      </c>
      <c r="T606" s="220">
        <f t="shared" si="339"/>
        <v>0</v>
      </c>
      <c r="U606" s="220">
        <f t="shared" si="339"/>
        <v>0</v>
      </c>
      <c r="V606" s="220">
        <f t="shared" si="339"/>
        <v>0</v>
      </c>
      <c r="W606" s="220">
        <f t="shared" si="339"/>
        <v>0</v>
      </c>
      <c r="X606" s="220">
        <f t="shared" si="339"/>
        <v>0</v>
      </c>
      <c r="Y606" s="220">
        <f t="shared" si="339"/>
        <v>0</v>
      </c>
      <c r="Z606" s="220">
        <f t="shared" si="339"/>
        <v>0</v>
      </c>
      <c r="AA606" s="220">
        <f t="shared" si="339"/>
        <v>0</v>
      </c>
      <c r="AB606" s="220">
        <f t="shared" si="339"/>
        <v>0</v>
      </c>
      <c r="AC606" s="220">
        <f t="shared" si="339"/>
        <v>0</v>
      </c>
      <c r="AD606" s="220">
        <f t="shared" si="339"/>
        <v>0</v>
      </c>
      <c r="AE606" s="220">
        <f t="shared" si="339"/>
        <v>0</v>
      </c>
      <c r="AF606" s="220">
        <f t="shared" si="339"/>
        <v>0</v>
      </c>
      <c r="AG606" s="220">
        <f t="shared" si="339"/>
        <v>0</v>
      </c>
      <c r="AH606" s="220">
        <f t="shared" si="339"/>
        <v>0</v>
      </c>
      <c r="AI606" s="220">
        <f t="shared" si="339"/>
        <v>0</v>
      </c>
      <c r="AJ606" s="220">
        <f t="shared" si="339"/>
        <v>0</v>
      </c>
      <c r="AK606" s="220">
        <f t="shared" si="339"/>
        <v>0</v>
      </c>
      <c r="AL606" s="220">
        <f t="shared" si="339"/>
        <v>0</v>
      </c>
      <c r="AM606" s="220">
        <f t="shared" si="339"/>
        <v>0</v>
      </c>
      <c r="AN606" s="220">
        <f t="shared" si="339"/>
        <v>0</v>
      </c>
      <c r="AO606" s="220">
        <f t="shared" si="339"/>
        <v>0</v>
      </c>
      <c r="AP606" s="220">
        <f t="shared" si="339"/>
        <v>0</v>
      </c>
    </row>
    <row r="607" spans="1:42" x14ac:dyDescent="0.2">
      <c r="A607" s="4">
        <f t="shared" ref="A607" si="340">A606+1</f>
        <v>10</v>
      </c>
      <c r="B607" s="240">
        <f t="shared" si="329"/>
        <v>0</v>
      </c>
      <c r="C607" s="241">
        <f t="shared" ref="C607:AP607" si="341">IF(AND(C$2&gt;equip1_reserve_freq*$A594,C$2&lt;=equip1_reserve_freq*$A595),$B595/(equip1_reserve_freq),0)</f>
        <v>0</v>
      </c>
      <c r="D607" s="225">
        <f t="shared" si="341"/>
        <v>0</v>
      </c>
      <c r="E607" s="225">
        <f t="shared" si="341"/>
        <v>0</v>
      </c>
      <c r="F607" s="225">
        <f t="shared" si="341"/>
        <v>0</v>
      </c>
      <c r="G607" s="225">
        <f t="shared" si="341"/>
        <v>0</v>
      </c>
      <c r="H607" s="225">
        <f t="shared" si="341"/>
        <v>0</v>
      </c>
      <c r="I607" s="225">
        <f t="shared" si="341"/>
        <v>0</v>
      </c>
      <c r="J607" s="225">
        <f t="shared" si="341"/>
        <v>0</v>
      </c>
      <c r="K607" s="225">
        <f t="shared" si="341"/>
        <v>0</v>
      </c>
      <c r="L607" s="225">
        <f t="shared" si="341"/>
        <v>0</v>
      </c>
      <c r="M607" s="225">
        <f t="shared" si="341"/>
        <v>0</v>
      </c>
      <c r="N607" s="225">
        <f t="shared" si="341"/>
        <v>0</v>
      </c>
      <c r="O607" s="225">
        <f t="shared" si="341"/>
        <v>0</v>
      </c>
      <c r="P607" s="225">
        <f t="shared" si="341"/>
        <v>0</v>
      </c>
      <c r="Q607" s="225">
        <f t="shared" si="341"/>
        <v>0</v>
      </c>
      <c r="R607" s="225">
        <f t="shared" si="341"/>
        <v>0</v>
      </c>
      <c r="S607" s="225">
        <f t="shared" si="341"/>
        <v>0</v>
      </c>
      <c r="T607" s="225">
        <f t="shared" si="341"/>
        <v>0</v>
      </c>
      <c r="U607" s="225">
        <f t="shared" si="341"/>
        <v>0</v>
      </c>
      <c r="V607" s="225">
        <f t="shared" si="341"/>
        <v>0</v>
      </c>
      <c r="W607" s="225">
        <f t="shared" si="341"/>
        <v>0</v>
      </c>
      <c r="X607" s="225">
        <f t="shared" si="341"/>
        <v>0</v>
      </c>
      <c r="Y607" s="225">
        <f t="shared" si="341"/>
        <v>0</v>
      </c>
      <c r="Z607" s="225">
        <f t="shared" si="341"/>
        <v>0</v>
      </c>
      <c r="AA607" s="225">
        <f t="shared" si="341"/>
        <v>0</v>
      </c>
      <c r="AB607" s="225">
        <f t="shared" si="341"/>
        <v>0</v>
      </c>
      <c r="AC607" s="225">
        <f t="shared" si="341"/>
        <v>0</v>
      </c>
      <c r="AD607" s="225">
        <f t="shared" si="341"/>
        <v>0</v>
      </c>
      <c r="AE607" s="225">
        <f t="shared" si="341"/>
        <v>0</v>
      </c>
      <c r="AF607" s="225">
        <f t="shared" si="341"/>
        <v>0</v>
      </c>
      <c r="AG607" s="225">
        <f t="shared" si="341"/>
        <v>0</v>
      </c>
      <c r="AH607" s="225">
        <f t="shared" si="341"/>
        <v>0</v>
      </c>
      <c r="AI607" s="225">
        <f t="shared" si="341"/>
        <v>0</v>
      </c>
      <c r="AJ607" s="225">
        <f t="shared" si="341"/>
        <v>0</v>
      </c>
      <c r="AK607" s="225">
        <f t="shared" si="341"/>
        <v>0</v>
      </c>
      <c r="AL607" s="225">
        <f t="shared" si="341"/>
        <v>0</v>
      </c>
      <c r="AM607" s="225">
        <f t="shared" si="341"/>
        <v>0</v>
      </c>
      <c r="AN607" s="225">
        <f t="shared" si="341"/>
        <v>0</v>
      </c>
      <c r="AO607" s="225">
        <f t="shared" si="341"/>
        <v>0</v>
      </c>
      <c r="AP607" s="225">
        <f t="shared" si="341"/>
        <v>0</v>
      </c>
    </row>
    <row r="608" spans="1:42" x14ac:dyDescent="0.2">
      <c r="A608" s="38" t="s">
        <v>14</v>
      </c>
      <c r="B608" s="29"/>
      <c r="C608" s="21">
        <f>SUM(C598:C607)</f>
        <v>0</v>
      </c>
      <c r="D608" s="21">
        <f t="shared" ref="D608:AP608" si="342">SUM(D598:D607)</f>
        <v>0</v>
      </c>
      <c r="E608" s="21">
        <f t="shared" si="342"/>
        <v>0</v>
      </c>
      <c r="F608" s="21">
        <f t="shared" si="342"/>
        <v>0</v>
      </c>
      <c r="G608" s="21">
        <f t="shared" si="342"/>
        <v>0</v>
      </c>
      <c r="H608" s="21">
        <f t="shared" si="342"/>
        <v>0</v>
      </c>
      <c r="I608" s="21">
        <f t="shared" si="342"/>
        <v>0</v>
      </c>
      <c r="J608" s="21">
        <f t="shared" si="342"/>
        <v>0</v>
      </c>
      <c r="K608" s="21">
        <f t="shared" si="342"/>
        <v>0</v>
      </c>
      <c r="L608" s="21">
        <f t="shared" si="342"/>
        <v>0</v>
      </c>
      <c r="M608" s="21">
        <f t="shared" si="342"/>
        <v>0</v>
      </c>
      <c r="N608" s="21">
        <f t="shared" si="342"/>
        <v>0</v>
      </c>
      <c r="O608" s="21">
        <f t="shared" si="342"/>
        <v>0</v>
      </c>
      <c r="P608" s="21">
        <f t="shared" si="342"/>
        <v>0</v>
      </c>
      <c r="Q608" s="21">
        <f t="shared" si="342"/>
        <v>0</v>
      </c>
      <c r="R608" s="21">
        <f t="shared" si="342"/>
        <v>0</v>
      </c>
      <c r="S608" s="21">
        <f t="shared" si="342"/>
        <v>0</v>
      </c>
      <c r="T608" s="21">
        <f t="shared" si="342"/>
        <v>0</v>
      </c>
      <c r="U608" s="21">
        <f t="shared" si="342"/>
        <v>0</v>
      </c>
      <c r="V608" s="21">
        <f t="shared" si="342"/>
        <v>0</v>
      </c>
      <c r="W608" s="21">
        <f t="shared" si="342"/>
        <v>0</v>
      </c>
      <c r="X608" s="21">
        <f t="shared" si="342"/>
        <v>0</v>
      </c>
      <c r="Y608" s="21">
        <f t="shared" si="342"/>
        <v>0</v>
      </c>
      <c r="Z608" s="21">
        <f t="shared" si="342"/>
        <v>0</v>
      </c>
      <c r="AA608" s="21">
        <f t="shared" si="342"/>
        <v>0</v>
      </c>
      <c r="AB608" s="21">
        <f t="shared" si="342"/>
        <v>0</v>
      </c>
      <c r="AC608" s="21">
        <f t="shared" si="342"/>
        <v>0</v>
      </c>
      <c r="AD608" s="21">
        <f t="shared" si="342"/>
        <v>0</v>
      </c>
      <c r="AE608" s="21">
        <f t="shared" si="342"/>
        <v>0</v>
      </c>
      <c r="AF608" s="21">
        <f t="shared" si="342"/>
        <v>0</v>
      </c>
      <c r="AG608" s="21">
        <f t="shared" si="342"/>
        <v>0</v>
      </c>
      <c r="AH608" s="21">
        <f t="shared" si="342"/>
        <v>0</v>
      </c>
      <c r="AI608" s="21">
        <f t="shared" si="342"/>
        <v>0</v>
      </c>
      <c r="AJ608" s="21">
        <f t="shared" si="342"/>
        <v>0</v>
      </c>
      <c r="AK608" s="21">
        <f t="shared" si="342"/>
        <v>0</v>
      </c>
      <c r="AL608" s="21">
        <f t="shared" si="342"/>
        <v>0</v>
      </c>
      <c r="AM608" s="21">
        <f t="shared" si="342"/>
        <v>0</v>
      </c>
      <c r="AN608" s="21">
        <f t="shared" si="342"/>
        <v>0</v>
      </c>
      <c r="AO608" s="21">
        <f t="shared" si="342"/>
        <v>0</v>
      </c>
      <c r="AP608" s="21">
        <f t="shared" si="342"/>
        <v>0</v>
      </c>
    </row>
    <row r="609" spans="1:42" x14ac:dyDescent="0.2">
      <c r="B609" s="29"/>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c r="AP609" s="21"/>
    </row>
    <row r="610" spans="1:42" x14ac:dyDescent="0.2">
      <c r="A610" s="26" t="s">
        <v>121</v>
      </c>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row>
    <row r="611" spans="1:42" x14ac:dyDescent="0.2">
      <c r="A611" s="4" t="s">
        <v>30</v>
      </c>
      <c r="B611" s="224">
        <v>0</v>
      </c>
      <c r="C611" s="224">
        <f>B614</f>
        <v>0</v>
      </c>
      <c r="D611" s="224">
        <f t="shared" ref="D611:AP611" si="343">C614</f>
        <v>0</v>
      </c>
      <c r="E611" s="224">
        <f t="shared" si="343"/>
        <v>0</v>
      </c>
      <c r="F611" s="224">
        <f t="shared" si="343"/>
        <v>0</v>
      </c>
      <c r="G611" s="224">
        <f t="shared" si="343"/>
        <v>0</v>
      </c>
      <c r="H611" s="224">
        <f t="shared" si="343"/>
        <v>0</v>
      </c>
      <c r="I611" s="224">
        <f t="shared" si="343"/>
        <v>0</v>
      </c>
      <c r="J611" s="224">
        <f t="shared" si="343"/>
        <v>0</v>
      </c>
      <c r="K611" s="224">
        <f t="shared" si="343"/>
        <v>0</v>
      </c>
      <c r="L611" s="224">
        <f t="shared" si="343"/>
        <v>0</v>
      </c>
      <c r="M611" s="224">
        <f t="shared" si="343"/>
        <v>0</v>
      </c>
      <c r="N611" s="224">
        <f t="shared" si="343"/>
        <v>0</v>
      </c>
      <c r="O611" s="224">
        <f t="shared" si="343"/>
        <v>0</v>
      </c>
      <c r="P611" s="224">
        <f t="shared" si="343"/>
        <v>0</v>
      </c>
      <c r="Q611" s="224">
        <f t="shared" si="343"/>
        <v>0</v>
      </c>
      <c r="R611" s="224">
        <f t="shared" si="343"/>
        <v>0</v>
      </c>
      <c r="S611" s="224">
        <f t="shared" si="343"/>
        <v>0</v>
      </c>
      <c r="T611" s="224">
        <f t="shared" si="343"/>
        <v>0</v>
      </c>
      <c r="U611" s="224">
        <f t="shared" si="343"/>
        <v>0</v>
      </c>
      <c r="V611" s="224">
        <f t="shared" si="343"/>
        <v>0</v>
      </c>
      <c r="W611" s="224">
        <f t="shared" si="343"/>
        <v>0</v>
      </c>
      <c r="X611" s="224">
        <f t="shared" si="343"/>
        <v>0</v>
      </c>
      <c r="Y611" s="224">
        <f t="shared" si="343"/>
        <v>0</v>
      </c>
      <c r="Z611" s="224">
        <f t="shared" si="343"/>
        <v>0</v>
      </c>
      <c r="AA611" s="224">
        <f t="shared" si="343"/>
        <v>0</v>
      </c>
      <c r="AB611" s="224">
        <f t="shared" si="343"/>
        <v>0</v>
      </c>
      <c r="AC611" s="224">
        <f t="shared" si="343"/>
        <v>0</v>
      </c>
      <c r="AD611" s="224">
        <f t="shared" si="343"/>
        <v>0</v>
      </c>
      <c r="AE611" s="224">
        <f t="shared" si="343"/>
        <v>0</v>
      </c>
      <c r="AF611" s="224">
        <f t="shared" si="343"/>
        <v>0</v>
      </c>
      <c r="AG611" s="224">
        <f t="shared" si="343"/>
        <v>0</v>
      </c>
      <c r="AH611" s="224">
        <f t="shared" si="343"/>
        <v>0</v>
      </c>
      <c r="AI611" s="224">
        <f t="shared" si="343"/>
        <v>0</v>
      </c>
      <c r="AJ611" s="224">
        <f t="shared" si="343"/>
        <v>0</v>
      </c>
      <c r="AK611" s="224">
        <f t="shared" si="343"/>
        <v>0</v>
      </c>
      <c r="AL611" s="224">
        <f t="shared" si="343"/>
        <v>0</v>
      </c>
      <c r="AM611" s="224">
        <f t="shared" si="343"/>
        <v>0</v>
      </c>
      <c r="AN611" s="224">
        <f t="shared" si="343"/>
        <v>0</v>
      </c>
      <c r="AO611" s="224">
        <f t="shared" si="343"/>
        <v>0</v>
      </c>
      <c r="AP611" s="224">
        <f t="shared" si="343"/>
        <v>0</v>
      </c>
    </row>
    <row r="612" spans="1:42" x14ac:dyDescent="0.2">
      <c r="A612" s="4" t="s">
        <v>90</v>
      </c>
      <c r="B612" s="224">
        <v>0</v>
      </c>
      <c r="C612" s="224">
        <f>C640</f>
        <v>0</v>
      </c>
      <c r="D612" s="224">
        <f t="shared" ref="D612:AP612" si="344">D640</f>
        <v>0</v>
      </c>
      <c r="E612" s="224">
        <f t="shared" si="344"/>
        <v>0</v>
      </c>
      <c r="F612" s="224">
        <f t="shared" si="344"/>
        <v>0</v>
      </c>
      <c r="G612" s="224">
        <f t="shared" si="344"/>
        <v>0</v>
      </c>
      <c r="H612" s="224">
        <f t="shared" si="344"/>
        <v>0</v>
      </c>
      <c r="I612" s="224">
        <f t="shared" si="344"/>
        <v>0</v>
      </c>
      <c r="J612" s="224">
        <f t="shared" si="344"/>
        <v>0</v>
      </c>
      <c r="K612" s="224">
        <f t="shared" si="344"/>
        <v>0</v>
      </c>
      <c r="L612" s="224">
        <f t="shared" si="344"/>
        <v>0</v>
      </c>
      <c r="M612" s="224">
        <f t="shared" si="344"/>
        <v>0</v>
      </c>
      <c r="N612" s="224">
        <f t="shared" si="344"/>
        <v>0</v>
      </c>
      <c r="O612" s="224">
        <f t="shared" si="344"/>
        <v>0</v>
      </c>
      <c r="P612" s="224">
        <f t="shared" si="344"/>
        <v>0</v>
      </c>
      <c r="Q612" s="224">
        <f t="shared" si="344"/>
        <v>0</v>
      </c>
      <c r="R612" s="224">
        <f t="shared" si="344"/>
        <v>0</v>
      </c>
      <c r="S612" s="224">
        <f t="shared" si="344"/>
        <v>0</v>
      </c>
      <c r="T612" s="224">
        <f t="shared" si="344"/>
        <v>0</v>
      </c>
      <c r="U612" s="224">
        <f t="shared" si="344"/>
        <v>0</v>
      </c>
      <c r="V612" s="224">
        <f t="shared" si="344"/>
        <v>0</v>
      </c>
      <c r="W612" s="224">
        <f t="shared" si="344"/>
        <v>0</v>
      </c>
      <c r="X612" s="224">
        <f t="shared" si="344"/>
        <v>0</v>
      </c>
      <c r="Y612" s="224">
        <f t="shared" si="344"/>
        <v>0</v>
      </c>
      <c r="Z612" s="224">
        <f t="shared" si="344"/>
        <v>0</v>
      </c>
      <c r="AA612" s="224">
        <f t="shared" si="344"/>
        <v>0</v>
      </c>
      <c r="AB612" s="224">
        <f t="shared" si="344"/>
        <v>0</v>
      </c>
      <c r="AC612" s="224">
        <f t="shared" si="344"/>
        <v>0</v>
      </c>
      <c r="AD612" s="224">
        <f t="shared" si="344"/>
        <v>0</v>
      </c>
      <c r="AE612" s="224">
        <f t="shared" si="344"/>
        <v>0</v>
      </c>
      <c r="AF612" s="224">
        <f t="shared" si="344"/>
        <v>0</v>
      </c>
      <c r="AG612" s="224">
        <f t="shared" si="344"/>
        <v>0</v>
      </c>
      <c r="AH612" s="224">
        <f t="shared" si="344"/>
        <v>0</v>
      </c>
      <c r="AI612" s="224">
        <f t="shared" si="344"/>
        <v>0</v>
      </c>
      <c r="AJ612" s="224">
        <f t="shared" si="344"/>
        <v>0</v>
      </c>
      <c r="AK612" s="224">
        <f t="shared" si="344"/>
        <v>0</v>
      </c>
      <c r="AL612" s="224">
        <f t="shared" si="344"/>
        <v>0</v>
      </c>
      <c r="AM612" s="224">
        <f t="shared" si="344"/>
        <v>0</v>
      </c>
      <c r="AN612" s="224">
        <f t="shared" si="344"/>
        <v>0</v>
      </c>
      <c r="AO612" s="224">
        <f t="shared" si="344"/>
        <v>0</v>
      </c>
      <c r="AP612" s="224">
        <f t="shared" si="344"/>
        <v>0</v>
      </c>
    </row>
    <row r="613" spans="1:42" x14ac:dyDescent="0.2">
      <c r="A613" s="4" t="s">
        <v>37</v>
      </c>
      <c r="B613" s="225">
        <v>0</v>
      </c>
      <c r="C613" s="225">
        <f>-C628</f>
        <v>0</v>
      </c>
      <c r="D613" s="225">
        <f t="shared" ref="D613:AP613" si="345">-D628</f>
        <v>0</v>
      </c>
      <c r="E613" s="225">
        <f t="shared" si="345"/>
        <v>0</v>
      </c>
      <c r="F613" s="225">
        <f t="shared" si="345"/>
        <v>0</v>
      </c>
      <c r="G613" s="225">
        <f t="shared" si="345"/>
        <v>0</v>
      </c>
      <c r="H613" s="225">
        <f t="shared" si="345"/>
        <v>0</v>
      </c>
      <c r="I613" s="225">
        <f t="shared" si="345"/>
        <v>0</v>
      </c>
      <c r="J613" s="225">
        <f t="shared" si="345"/>
        <v>0</v>
      </c>
      <c r="K613" s="225">
        <f t="shared" si="345"/>
        <v>0</v>
      </c>
      <c r="L613" s="225">
        <f t="shared" si="345"/>
        <v>0</v>
      </c>
      <c r="M613" s="225">
        <f t="shared" si="345"/>
        <v>0</v>
      </c>
      <c r="N613" s="225">
        <f t="shared" si="345"/>
        <v>0</v>
      </c>
      <c r="O613" s="225">
        <f t="shared" si="345"/>
        <v>0</v>
      </c>
      <c r="P613" s="225">
        <f t="shared" si="345"/>
        <v>0</v>
      </c>
      <c r="Q613" s="225">
        <f t="shared" si="345"/>
        <v>0</v>
      </c>
      <c r="R613" s="225">
        <f t="shared" si="345"/>
        <v>0</v>
      </c>
      <c r="S613" s="225">
        <f t="shared" si="345"/>
        <v>0</v>
      </c>
      <c r="T613" s="225">
        <f t="shared" si="345"/>
        <v>0</v>
      </c>
      <c r="U613" s="225">
        <f t="shared" si="345"/>
        <v>0</v>
      </c>
      <c r="V613" s="225">
        <f t="shared" si="345"/>
        <v>0</v>
      </c>
      <c r="W613" s="225">
        <f t="shared" si="345"/>
        <v>0</v>
      </c>
      <c r="X613" s="225">
        <f t="shared" si="345"/>
        <v>0</v>
      </c>
      <c r="Y613" s="225">
        <f t="shared" si="345"/>
        <v>0</v>
      </c>
      <c r="Z613" s="225">
        <f t="shared" si="345"/>
        <v>0</v>
      </c>
      <c r="AA613" s="225">
        <f t="shared" si="345"/>
        <v>0</v>
      </c>
      <c r="AB613" s="225">
        <f t="shared" si="345"/>
        <v>0</v>
      </c>
      <c r="AC613" s="225">
        <f t="shared" si="345"/>
        <v>0</v>
      </c>
      <c r="AD613" s="225">
        <f t="shared" si="345"/>
        <v>0</v>
      </c>
      <c r="AE613" s="225">
        <f t="shared" si="345"/>
        <v>0</v>
      </c>
      <c r="AF613" s="225">
        <f t="shared" si="345"/>
        <v>0</v>
      </c>
      <c r="AG613" s="225">
        <f t="shared" si="345"/>
        <v>0</v>
      </c>
      <c r="AH613" s="225">
        <f t="shared" si="345"/>
        <v>0</v>
      </c>
      <c r="AI613" s="225">
        <f t="shared" si="345"/>
        <v>0</v>
      </c>
      <c r="AJ613" s="225">
        <f t="shared" si="345"/>
        <v>0</v>
      </c>
      <c r="AK613" s="225">
        <f t="shared" si="345"/>
        <v>0</v>
      </c>
      <c r="AL613" s="225">
        <f t="shared" si="345"/>
        <v>0</v>
      </c>
      <c r="AM613" s="225">
        <f t="shared" si="345"/>
        <v>0</v>
      </c>
      <c r="AN613" s="225">
        <f t="shared" si="345"/>
        <v>0</v>
      </c>
      <c r="AO613" s="225">
        <f t="shared" si="345"/>
        <v>0</v>
      </c>
      <c r="AP613" s="225">
        <f t="shared" si="345"/>
        <v>0</v>
      </c>
    </row>
    <row r="614" spans="1:42" x14ac:dyDescent="0.2">
      <c r="A614" s="4" t="s">
        <v>33</v>
      </c>
      <c r="B614" s="224">
        <f>SUM(B611:B613)</f>
        <v>0</v>
      </c>
      <c r="C614" s="224">
        <f>SUM(C611:C613)</f>
        <v>0</v>
      </c>
      <c r="D614" s="224">
        <f t="shared" ref="D614:AP614" si="346">SUM(D611:D613)</f>
        <v>0</v>
      </c>
      <c r="E614" s="224">
        <f t="shared" si="346"/>
        <v>0</v>
      </c>
      <c r="F614" s="224">
        <f t="shared" si="346"/>
        <v>0</v>
      </c>
      <c r="G614" s="224">
        <f t="shared" si="346"/>
        <v>0</v>
      </c>
      <c r="H614" s="224">
        <f t="shared" si="346"/>
        <v>0</v>
      </c>
      <c r="I614" s="224">
        <f t="shared" si="346"/>
        <v>0</v>
      </c>
      <c r="J614" s="224">
        <f t="shared" si="346"/>
        <v>0</v>
      </c>
      <c r="K614" s="224">
        <f t="shared" si="346"/>
        <v>0</v>
      </c>
      <c r="L614" s="224">
        <f t="shared" si="346"/>
        <v>0</v>
      </c>
      <c r="M614" s="224">
        <f t="shared" si="346"/>
        <v>0</v>
      </c>
      <c r="N614" s="224">
        <f t="shared" si="346"/>
        <v>0</v>
      </c>
      <c r="O614" s="224">
        <f t="shared" si="346"/>
        <v>0</v>
      </c>
      <c r="P614" s="224">
        <f t="shared" si="346"/>
        <v>0</v>
      </c>
      <c r="Q614" s="224">
        <f t="shared" si="346"/>
        <v>0</v>
      </c>
      <c r="R614" s="224">
        <f t="shared" si="346"/>
        <v>0</v>
      </c>
      <c r="S614" s="224">
        <f t="shared" si="346"/>
        <v>0</v>
      </c>
      <c r="T614" s="224">
        <f t="shared" si="346"/>
        <v>0</v>
      </c>
      <c r="U614" s="224">
        <f t="shared" si="346"/>
        <v>0</v>
      </c>
      <c r="V614" s="224">
        <f t="shared" si="346"/>
        <v>0</v>
      </c>
      <c r="W614" s="224">
        <f t="shared" si="346"/>
        <v>0</v>
      </c>
      <c r="X614" s="224">
        <f t="shared" si="346"/>
        <v>0</v>
      </c>
      <c r="Y614" s="224">
        <f t="shared" si="346"/>
        <v>0</v>
      </c>
      <c r="Z614" s="224">
        <f t="shared" si="346"/>
        <v>0</v>
      </c>
      <c r="AA614" s="224">
        <f t="shared" si="346"/>
        <v>0</v>
      </c>
      <c r="AB614" s="224">
        <f t="shared" si="346"/>
        <v>0</v>
      </c>
      <c r="AC614" s="224">
        <f t="shared" si="346"/>
        <v>0</v>
      </c>
      <c r="AD614" s="224">
        <f t="shared" si="346"/>
        <v>0</v>
      </c>
      <c r="AE614" s="224">
        <f t="shared" si="346"/>
        <v>0</v>
      </c>
      <c r="AF614" s="224">
        <f t="shared" si="346"/>
        <v>0</v>
      </c>
      <c r="AG614" s="224">
        <f t="shared" si="346"/>
        <v>0</v>
      </c>
      <c r="AH614" s="224">
        <f t="shared" si="346"/>
        <v>0</v>
      </c>
      <c r="AI614" s="224">
        <f t="shared" si="346"/>
        <v>0</v>
      </c>
      <c r="AJ614" s="224">
        <f t="shared" si="346"/>
        <v>0</v>
      </c>
      <c r="AK614" s="224">
        <f t="shared" si="346"/>
        <v>0</v>
      </c>
      <c r="AL614" s="224">
        <f t="shared" si="346"/>
        <v>0</v>
      </c>
      <c r="AM614" s="224">
        <f t="shared" si="346"/>
        <v>0</v>
      </c>
      <c r="AN614" s="224">
        <f t="shared" si="346"/>
        <v>0</v>
      </c>
      <c r="AO614" s="224">
        <f t="shared" si="346"/>
        <v>0</v>
      </c>
      <c r="AP614" s="224">
        <f t="shared" si="346"/>
        <v>0</v>
      </c>
    </row>
    <row r="615" spans="1:42" s="127" customFormat="1" x14ac:dyDescent="0.2">
      <c r="A615" s="4"/>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D615" s="210"/>
      <c r="AE615" s="210"/>
      <c r="AF615" s="210"/>
      <c r="AG615" s="210"/>
      <c r="AH615" s="210"/>
      <c r="AI615" s="210"/>
      <c r="AJ615" s="210"/>
      <c r="AK615" s="210"/>
      <c r="AL615" s="210"/>
      <c r="AM615" s="210"/>
      <c r="AN615" s="210"/>
      <c r="AO615" s="210"/>
      <c r="AP615" s="210"/>
    </row>
    <row r="616" spans="1:42" s="127" customFormat="1" x14ac:dyDescent="0.2">
      <c r="A616" s="4" t="s">
        <v>88</v>
      </c>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D616" s="210"/>
      <c r="AE616" s="210"/>
      <c r="AF616" s="210"/>
      <c r="AG616" s="210"/>
      <c r="AH616" s="210"/>
      <c r="AI616" s="210"/>
      <c r="AJ616" s="210"/>
      <c r="AK616" s="210"/>
      <c r="AL616" s="210"/>
      <c r="AM616" s="210"/>
      <c r="AN616" s="210"/>
      <c r="AO616" s="210"/>
      <c r="AP616" s="210"/>
    </row>
    <row r="617" spans="1:42" s="127" customFormat="1" x14ac:dyDescent="0.2">
      <c r="A617" s="4" t="s">
        <v>89</v>
      </c>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D617" s="210"/>
      <c r="AE617" s="210"/>
      <c r="AF617" s="210"/>
      <c r="AG617" s="210"/>
      <c r="AH617" s="210"/>
      <c r="AI617" s="210"/>
      <c r="AJ617" s="210"/>
      <c r="AK617" s="210"/>
      <c r="AL617" s="210"/>
      <c r="AM617" s="210"/>
      <c r="AN617" s="210"/>
      <c r="AO617" s="210"/>
      <c r="AP617" s="210"/>
    </row>
    <row r="618" spans="1:42" x14ac:dyDescent="0.2">
      <c r="A618" s="4">
        <v>1</v>
      </c>
      <c r="B618" s="240">
        <f t="shared" ref="B618:B627" si="347">SUM(C618:AP618)</f>
        <v>0</v>
      </c>
      <c r="C618" s="220">
        <f t="shared" ref="C618:AP618" si="348">IF(C$2&gt;analysis_period,0,IF(C$2=equip2_reserve_freq*$A618,equip2_reserve_cost*system_capacity*1000*(1+inflation_rate/100)^B$2,0))</f>
        <v>0</v>
      </c>
      <c r="D618" s="220">
        <f t="shared" si="348"/>
        <v>0</v>
      </c>
      <c r="E618" s="220">
        <f t="shared" si="348"/>
        <v>0</v>
      </c>
      <c r="F618" s="220">
        <f t="shared" si="348"/>
        <v>0</v>
      </c>
      <c r="G618" s="220">
        <f t="shared" si="348"/>
        <v>0</v>
      </c>
      <c r="H618" s="220">
        <f t="shared" si="348"/>
        <v>0</v>
      </c>
      <c r="I618" s="220">
        <f t="shared" si="348"/>
        <v>0</v>
      </c>
      <c r="J618" s="220">
        <f t="shared" si="348"/>
        <v>0</v>
      </c>
      <c r="K618" s="220">
        <f t="shared" si="348"/>
        <v>0</v>
      </c>
      <c r="L618" s="220">
        <f t="shared" si="348"/>
        <v>0</v>
      </c>
      <c r="M618" s="220">
        <f t="shared" si="348"/>
        <v>0</v>
      </c>
      <c r="N618" s="220">
        <f t="shared" si="348"/>
        <v>0</v>
      </c>
      <c r="O618" s="220">
        <f t="shared" si="348"/>
        <v>0</v>
      </c>
      <c r="P618" s="220">
        <f t="shared" si="348"/>
        <v>0</v>
      </c>
      <c r="Q618" s="220">
        <f t="shared" si="348"/>
        <v>0</v>
      </c>
      <c r="R618" s="220">
        <f t="shared" si="348"/>
        <v>0</v>
      </c>
      <c r="S618" s="220">
        <f t="shared" si="348"/>
        <v>0</v>
      </c>
      <c r="T618" s="220">
        <f t="shared" si="348"/>
        <v>0</v>
      </c>
      <c r="U618" s="220">
        <f t="shared" si="348"/>
        <v>0</v>
      </c>
      <c r="V618" s="220">
        <f t="shared" si="348"/>
        <v>0</v>
      </c>
      <c r="W618" s="220">
        <f t="shared" si="348"/>
        <v>0</v>
      </c>
      <c r="X618" s="220">
        <f t="shared" si="348"/>
        <v>0</v>
      </c>
      <c r="Y618" s="220">
        <f t="shared" si="348"/>
        <v>0</v>
      </c>
      <c r="Z618" s="220">
        <f t="shared" si="348"/>
        <v>0</v>
      </c>
      <c r="AA618" s="220">
        <f t="shared" si="348"/>
        <v>0</v>
      </c>
      <c r="AB618" s="220">
        <f t="shared" si="348"/>
        <v>0</v>
      </c>
      <c r="AC618" s="220">
        <f t="shared" si="348"/>
        <v>0</v>
      </c>
      <c r="AD618" s="220">
        <f t="shared" si="348"/>
        <v>0</v>
      </c>
      <c r="AE618" s="220">
        <f t="shared" si="348"/>
        <v>0</v>
      </c>
      <c r="AF618" s="220">
        <f t="shared" si="348"/>
        <v>0</v>
      </c>
      <c r="AG618" s="220">
        <f t="shared" si="348"/>
        <v>0</v>
      </c>
      <c r="AH618" s="220">
        <f t="shared" si="348"/>
        <v>0</v>
      </c>
      <c r="AI618" s="220">
        <f t="shared" si="348"/>
        <v>0</v>
      </c>
      <c r="AJ618" s="220">
        <f t="shared" si="348"/>
        <v>0</v>
      </c>
      <c r="AK618" s="220">
        <f t="shared" si="348"/>
        <v>0</v>
      </c>
      <c r="AL618" s="220">
        <f t="shared" si="348"/>
        <v>0</v>
      </c>
      <c r="AM618" s="220">
        <f t="shared" si="348"/>
        <v>0</v>
      </c>
      <c r="AN618" s="220">
        <f t="shared" si="348"/>
        <v>0</v>
      </c>
      <c r="AO618" s="220">
        <f t="shared" si="348"/>
        <v>0</v>
      </c>
      <c r="AP618" s="220">
        <f t="shared" si="348"/>
        <v>0</v>
      </c>
    </row>
    <row r="619" spans="1:42" x14ac:dyDescent="0.2">
      <c r="A619" s="4">
        <f>A618+1</f>
        <v>2</v>
      </c>
      <c r="B619" s="240">
        <f t="shared" si="347"/>
        <v>0</v>
      </c>
      <c r="C619" s="220">
        <f t="shared" ref="C619:AP619" si="349">IF(C$2&gt;analysis_period,0,IF(C$2=equip2_reserve_freq*$A619,equip2_reserve_cost*system_capacity*1000*(1+inflation_rate/100)^B$2,0))</f>
        <v>0</v>
      </c>
      <c r="D619" s="220">
        <f t="shared" si="349"/>
        <v>0</v>
      </c>
      <c r="E619" s="220">
        <f t="shared" si="349"/>
        <v>0</v>
      </c>
      <c r="F619" s="220">
        <f t="shared" si="349"/>
        <v>0</v>
      </c>
      <c r="G619" s="220">
        <f t="shared" si="349"/>
        <v>0</v>
      </c>
      <c r="H619" s="220">
        <f t="shared" si="349"/>
        <v>0</v>
      </c>
      <c r="I619" s="220">
        <f t="shared" si="349"/>
        <v>0</v>
      </c>
      <c r="J619" s="220">
        <f t="shared" si="349"/>
        <v>0</v>
      </c>
      <c r="K619" s="220">
        <f t="shared" si="349"/>
        <v>0</v>
      </c>
      <c r="L619" s="220">
        <f t="shared" si="349"/>
        <v>0</v>
      </c>
      <c r="M619" s="220">
        <f t="shared" si="349"/>
        <v>0</v>
      </c>
      <c r="N619" s="220">
        <f t="shared" si="349"/>
        <v>0</v>
      </c>
      <c r="O619" s="220">
        <f t="shared" si="349"/>
        <v>0</v>
      </c>
      <c r="P619" s="220">
        <f t="shared" si="349"/>
        <v>0</v>
      </c>
      <c r="Q619" s="220">
        <f t="shared" si="349"/>
        <v>0</v>
      </c>
      <c r="R619" s="220">
        <f t="shared" si="349"/>
        <v>0</v>
      </c>
      <c r="S619" s="220">
        <f t="shared" si="349"/>
        <v>0</v>
      </c>
      <c r="T619" s="220">
        <f t="shared" si="349"/>
        <v>0</v>
      </c>
      <c r="U619" s="220">
        <f t="shared" si="349"/>
        <v>0</v>
      </c>
      <c r="V619" s="220">
        <f t="shared" si="349"/>
        <v>0</v>
      </c>
      <c r="W619" s="220">
        <f t="shared" si="349"/>
        <v>0</v>
      </c>
      <c r="X619" s="220">
        <f t="shared" si="349"/>
        <v>0</v>
      </c>
      <c r="Y619" s="220">
        <f t="shared" si="349"/>
        <v>0</v>
      </c>
      <c r="Z619" s="220">
        <f t="shared" si="349"/>
        <v>0</v>
      </c>
      <c r="AA619" s="220">
        <f t="shared" si="349"/>
        <v>0</v>
      </c>
      <c r="AB619" s="220">
        <f t="shared" si="349"/>
        <v>0</v>
      </c>
      <c r="AC619" s="220">
        <f t="shared" si="349"/>
        <v>0</v>
      </c>
      <c r="AD619" s="220">
        <f t="shared" si="349"/>
        <v>0</v>
      </c>
      <c r="AE619" s="220">
        <f t="shared" si="349"/>
        <v>0</v>
      </c>
      <c r="AF619" s="220">
        <f t="shared" si="349"/>
        <v>0</v>
      </c>
      <c r="AG619" s="220">
        <f t="shared" si="349"/>
        <v>0</v>
      </c>
      <c r="AH619" s="220">
        <f t="shared" si="349"/>
        <v>0</v>
      </c>
      <c r="AI619" s="220">
        <f t="shared" si="349"/>
        <v>0</v>
      </c>
      <c r="AJ619" s="220">
        <f t="shared" si="349"/>
        <v>0</v>
      </c>
      <c r="AK619" s="220">
        <f t="shared" si="349"/>
        <v>0</v>
      </c>
      <c r="AL619" s="220">
        <f t="shared" si="349"/>
        <v>0</v>
      </c>
      <c r="AM619" s="220">
        <f t="shared" si="349"/>
        <v>0</v>
      </c>
      <c r="AN619" s="220">
        <f t="shared" si="349"/>
        <v>0</v>
      </c>
      <c r="AO619" s="220">
        <f t="shared" si="349"/>
        <v>0</v>
      </c>
      <c r="AP619" s="220">
        <f t="shared" si="349"/>
        <v>0</v>
      </c>
    </row>
    <row r="620" spans="1:42" x14ac:dyDescent="0.2">
      <c r="A620" s="4">
        <f t="shared" ref="A620:A627" si="350">A619+1</f>
        <v>3</v>
      </c>
      <c r="B620" s="240">
        <f t="shared" si="347"/>
        <v>0</v>
      </c>
      <c r="C620" s="220">
        <f t="shared" ref="C620:AP620" si="351">IF(C$2&gt;analysis_period,0,IF(C$2=equip2_reserve_freq*$A620,equip2_reserve_cost*system_capacity*1000*(1+inflation_rate/100)^B$2,0))</f>
        <v>0</v>
      </c>
      <c r="D620" s="220">
        <f t="shared" si="351"/>
        <v>0</v>
      </c>
      <c r="E620" s="220">
        <f t="shared" si="351"/>
        <v>0</v>
      </c>
      <c r="F620" s="220">
        <f t="shared" si="351"/>
        <v>0</v>
      </c>
      <c r="G620" s="220">
        <f t="shared" si="351"/>
        <v>0</v>
      </c>
      <c r="H620" s="220">
        <f t="shared" si="351"/>
        <v>0</v>
      </c>
      <c r="I620" s="220">
        <f t="shared" si="351"/>
        <v>0</v>
      </c>
      <c r="J620" s="220">
        <f t="shared" si="351"/>
        <v>0</v>
      </c>
      <c r="K620" s="220">
        <f t="shared" si="351"/>
        <v>0</v>
      </c>
      <c r="L620" s="220">
        <f t="shared" si="351"/>
        <v>0</v>
      </c>
      <c r="M620" s="220">
        <f t="shared" si="351"/>
        <v>0</v>
      </c>
      <c r="N620" s="220">
        <f t="shared" si="351"/>
        <v>0</v>
      </c>
      <c r="O620" s="220">
        <f t="shared" si="351"/>
        <v>0</v>
      </c>
      <c r="P620" s="220">
        <f t="shared" si="351"/>
        <v>0</v>
      </c>
      <c r="Q620" s="220">
        <f t="shared" si="351"/>
        <v>0</v>
      </c>
      <c r="R620" s="220">
        <f t="shared" si="351"/>
        <v>0</v>
      </c>
      <c r="S620" s="220">
        <f t="shared" si="351"/>
        <v>0</v>
      </c>
      <c r="T620" s="220">
        <f t="shared" si="351"/>
        <v>0</v>
      </c>
      <c r="U620" s="220">
        <f t="shared" si="351"/>
        <v>0</v>
      </c>
      <c r="V620" s="220">
        <f t="shared" si="351"/>
        <v>0</v>
      </c>
      <c r="W620" s="220">
        <f t="shared" si="351"/>
        <v>0</v>
      </c>
      <c r="X620" s="220">
        <f t="shared" si="351"/>
        <v>0</v>
      </c>
      <c r="Y620" s="220">
        <f t="shared" si="351"/>
        <v>0</v>
      </c>
      <c r="Z620" s="220">
        <f t="shared" si="351"/>
        <v>0</v>
      </c>
      <c r="AA620" s="220">
        <f t="shared" si="351"/>
        <v>0</v>
      </c>
      <c r="AB620" s="220">
        <f t="shared" si="351"/>
        <v>0</v>
      </c>
      <c r="AC620" s="220">
        <f t="shared" si="351"/>
        <v>0</v>
      </c>
      <c r="AD620" s="220">
        <f t="shared" si="351"/>
        <v>0</v>
      </c>
      <c r="AE620" s="220">
        <f t="shared" si="351"/>
        <v>0</v>
      </c>
      <c r="AF620" s="220">
        <f t="shared" si="351"/>
        <v>0</v>
      </c>
      <c r="AG620" s="220">
        <f t="shared" si="351"/>
        <v>0</v>
      </c>
      <c r="AH620" s="220">
        <f t="shared" si="351"/>
        <v>0</v>
      </c>
      <c r="AI620" s="220">
        <f t="shared" si="351"/>
        <v>0</v>
      </c>
      <c r="AJ620" s="220">
        <f t="shared" si="351"/>
        <v>0</v>
      </c>
      <c r="AK620" s="220">
        <f t="shared" si="351"/>
        <v>0</v>
      </c>
      <c r="AL620" s="220">
        <f t="shared" si="351"/>
        <v>0</v>
      </c>
      <c r="AM620" s="220">
        <f t="shared" si="351"/>
        <v>0</v>
      </c>
      <c r="AN620" s="220">
        <f t="shared" si="351"/>
        <v>0</v>
      </c>
      <c r="AO620" s="220">
        <f t="shared" si="351"/>
        <v>0</v>
      </c>
      <c r="AP620" s="220">
        <f t="shared" si="351"/>
        <v>0</v>
      </c>
    </row>
    <row r="621" spans="1:42" x14ac:dyDescent="0.2">
      <c r="A621" s="4">
        <f t="shared" si="350"/>
        <v>4</v>
      </c>
      <c r="B621" s="240">
        <f t="shared" si="347"/>
        <v>0</v>
      </c>
      <c r="C621" s="220">
        <f t="shared" ref="C621:AP621" si="352">IF(C$2&gt;analysis_period,0,IF(C$2=equip2_reserve_freq*$A621,equip2_reserve_cost*system_capacity*1000*(1+inflation_rate/100)^B$2,0))</f>
        <v>0</v>
      </c>
      <c r="D621" s="220">
        <f t="shared" si="352"/>
        <v>0</v>
      </c>
      <c r="E621" s="220">
        <f t="shared" si="352"/>
        <v>0</v>
      </c>
      <c r="F621" s="220">
        <f t="shared" si="352"/>
        <v>0</v>
      </c>
      <c r="G621" s="220">
        <f t="shared" si="352"/>
        <v>0</v>
      </c>
      <c r="H621" s="220">
        <f t="shared" si="352"/>
        <v>0</v>
      </c>
      <c r="I621" s="220">
        <f t="shared" si="352"/>
        <v>0</v>
      </c>
      <c r="J621" s="220">
        <f t="shared" si="352"/>
        <v>0</v>
      </c>
      <c r="K621" s="220">
        <f t="shared" si="352"/>
        <v>0</v>
      </c>
      <c r="L621" s="220">
        <f t="shared" si="352"/>
        <v>0</v>
      </c>
      <c r="M621" s="220">
        <f t="shared" si="352"/>
        <v>0</v>
      </c>
      <c r="N621" s="220">
        <f t="shared" si="352"/>
        <v>0</v>
      </c>
      <c r="O621" s="220">
        <f t="shared" si="352"/>
        <v>0</v>
      </c>
      <c r="P621" s="220">
        <f t="shared" si="352"/>
        <v>0</v>
      </c>
      <c r="Q621" s="220">
        <f t="shared" si="352"/>
        <v>0</v>
      </c>
      <c r="R621" s="220">
        <f t="shared" si="352"/>
        <v>0</v>
      </c>
      <c r="S621" s="220">
        <f t="shared" si="352"/>
        <v>0</v>
      </c>
      <c r="T621" s="220">
        <f t="shared" si="352"/>
        <v>0</v>
      </c>
      <c r="U621" s="220">
        <f t="shared" si="352"/>
        <v>0</v>
      </c>
      <c r="V621" s="220">
        <f t="shared" si="352"/>
        <v>0</v>
      </c>
      <c r="W621" s="220">
        <f t="shared" si="352"/>
        <v>0</v>
      </c>
      <c r="X621" s="220">
        <f t="shared" si="352"/>
        <v>0</v>
      </c>
      <c r="Y621" s="220">
        <f t="shared" si="352"/>
        <v>0</v>
      </c>
      <c r="Z621" s="220">
        <f t="shared" si="352"/>
        <v>0</v>
      </c>
      <c r="AA621" s="220">
        <f t="shared" si="352"/>
        <v>0</v>
      </c>
      <c r="AB621" s="220">
        <f t="shared" si="352"/>
        <v>0</v>
      </c>
      <c r="AC621" s="220">
        <f t="shared" si="352"/>
        <v>0</v>
      </c>
      <c r="AD621" s="220">
        <f t="shared" si="352"/>
        <v>0</v>
      </c>
      <c r="AE621" s="220">
        <f t="shared" si="352"/>
        <v>0</v>
      </c>
      <c r="AF621" s="220">
        <f t="shared" si="352"/>
        <v>0</v>
      </c>
      <c r="AG621" s="220">
        <f t="shared" si="352"/>
        <v>0</v>
      </c>
      <c r="AH621" s="220">
        <f t="shared" si="352"/>
        <v>0</v>
      </c>
      <c r="AI621" s="220">
        <f t="shared" si="352"/>
        <v>0</v>
      </c>
      <c r="AJ621" s="220">
        <f t="shared" si="352"/>
        <v>0</v>
      </c>
      <c r="AK621" s="220">
        <f t="shared" si="352"/>
        <v>0</v>
      </c>
      <c r="AL621" s="220">
        <f t="shared" si="352"/>
        <v>0</v>
      </c>
      <c r="AM621" s="220">
        <f t="shared" si="352"/>
        <v>0</v>
      </c>
      <c r="AN621" s="220">
        <f t="shared" si="352"/>
        <v>0</v>
      </c>
      <c r="AO621" s="220">
        <f t="shared" si="352"/>
        <v>0</v>
      </c>
      <c r="AP621" s="220">
        <f t="shared" si="352"/>
        <v>0</v>
      </c>
    </row>
    <row r="622" spans="1:42" x14ac:dyDescent="0.2">
      <c r="A622" s="4">
        <f t="shared" si="350"/>
        <v>5</v>
      </c>
      <c r="B622" s="240">
        <f t="shared" si="347"/>
        <v>0</v>
      </c>
      <c r="C622" s="220">
        <f t="shared" ref="C622:AP622" si="353">IF(C$2&gt;analysis_period,0,IF(C$2=equip2_reserve_freq*$A622,equip2_reserve_cost*system_capacity*1000*(1+inflation_rate/100)^B$2,0))</f>
        <v>0</v>
      </c>
      <c r="D622" s="220">
        <f t="shared" si="353"/>
        <v>0</v>
      </c>
      <c r="E622" s="220">
        <f t="shared" si="353"/>
        <v>0</v>
      </c>
      <c r="F622" s="220">
        <f t="shared" si="353"/>
        <v>0</v>
      </c>
      <c r="G622" s="220">
        <f t="shared" si="353"/>
        <v>0</v>
      </c>
      <c r="H622" s="220">
        <f t="shared" si="353"/>
        <v>0</v>
      </c>
      <c r="I622" s="220">
        <f t="shared" si="353"/>
        <v>0</v>
      </c>
      <c r="J622" s="220">
        <f t="shared" si="353"/>
        <v>0</v>
      </c>
      <c r="K622" s="220">
        <f t="shared" si="353"/>
        <v>0</v>
      </c>
      <c r="L622" s="220">
        <f t="shared" si="353"/>
        <v>0</v>
      </c>
      <c r="M622" s="220">
        <f t="shared" si="353"/>
        <v>0</v>
      </c>
      <c r="N622" s="220">
        <f t="shared" si="353"/>
        <v>0</v>
      </c>
      <c r="O622" s="220">
        <f t="shared" si="353"/>
        <v>0</v>
      </c>
      <c r="P622" s="220">
        <f t="shared" si="353"/>
        <v>0</v>
      </c>
      <c r="Q622" s="220">
        <f t="shared" si="353"/>
        <v>0</v>
      </c>
      <c r="R622" s="220">
        <f t="shared" si="353"/>
        <v>0</v>
      </c>
      <c r="S622" s="220">
        <f t="shared" si="353"/>
        <v>0</v>
      </c>
      <c r="T622" s="220">
        <f t="shared" si="353"/>
        <v>0</v>
      </c>
      <c r="U622" s="220">
        <f t="shared" si="353"/>
        <v>0</v>
      </c>
      <c r="V622" s="220">
        <f t="shared" si="353"/>
        <v>0</v>
      </c>
      <c r="W622" s="220">
        <f t="shared" si="353"/>
        <v>0</v>
      </c>
      <c r="X622" s="220">
        <f t="shared" si="353"/>
        <v>0</v>
      </c>
      <c r="Y622" s="220">
        <f t="shared" si="353"/>
        <v>0</v>
      </c>
      <c r="Z622" s="220">
        <f t="shared" si="353"/>
        <v>0</v>
      </c>
      <c r="AA622" s="220">
        <f t="shared" si="353"/>
        <v>0</v>
      </c>
      <c r="AB622" s="220">
        <f t="shared" si="353"/>
        <v>0</v>
      </c>
      <c r="AC622" s="220">
        <f t="shared" si="353"/>
        <v>0</v>
      </c>
      <c r="AD622" s="220">
        <f t="shared" si="353"/>
        <v>0</v>
      </c>
      <c r="AE622" s="220">
        <f t="shared" si="353"/>
        <v>0</v>
      </c>
      <c r="AF622" s="220">
        <f t="shared" si="353"/>
        <v>0</v>
      </c>
      <c r="AG622" s="220">
        <f t="shared" si="353"/>
        <v>0</v>
      </c>
      <c r="AH622" s="220">
        <f t="shared" si="353"/>
        <v>0</v>
      </c>
      <c r="AI622" s="220">
        <f t="shared" si="353"/>
        <v>0</v>
      </c>
      <c r="AJ622" s="220">
        <f t="shared" si="353"/>
        <v>0</v>
      </c>
      <c r="AK622" s="220">
        <f t="shared" si="353"/>
        <v>0</v>
      </c>
      <c r="AL622" s="220">
        <f t="shared" si="353"/>
        <v>0</v>
      </c>
      <c r="AM622" s="220">
        <f t="shared" si="353"/>
        <v>0</v>
      </c>
      <c r="AN622" s="220">
        <f t="shared" si="353"/>
        <v>0</v>
      </c>
      <c r="AO622" s="220">
        <f t="shared" si="353"/>
        <v>0</v>
      </c>
      <c r="AP622" s="220">
        <f t="shared" si="353"/>
        <v>0</v>
      </c>
    </row>
    <row r="623" spans="1:42" x14ac:dyDescent="0.2">
      <c r="A623" s="4">
        <f t="shared" si="350"/>
        <v>6</v>
      </c>
      <c r="B623" s="240">
        <f t="shared" si="347"/>
        <v>0</v>
      </c>
      <c r="C623" s="220">
        <f t="shared" ref="C623:AP623" si="354">IF(C$2&gt;analysis_period,0,IF(C$2=equip2_reserve_freq*$A623,equip2_reserve_cost*system_capacity*1000*(1+inflation_rate/100)^B$2,0))</f>
        <v>0</v>
      </c>
      <c r="D623" s="220">
        <f t="shared" si="354"/>
        <v>0</v>
      </c>
      <c r="E623" s="220">
        <f t="shared" si="354"/>
        <v>0</v>
      </c>
      <c r="F623" s="220">
        <f t="shared" si="354"/>
        <v>0</v>
      </c>
      <c r="G623" s="220">
        <f t="shared" si="354"/>
        <v>0</v>
      </c>
      <c r="H623" s="220">
        <f t="shared" si="354"/>
        <v>0</v>
      </c>
      <c r="I623" s="220">
        <f t="shared" si="354"/>
        <v>0</v>
      </c>
      <c r="J623" s="220">
        <f t="shared" si="354"/>
        <v>0</v>
      </c>
      <c r="K623" s="220">
        <f t="shared" si="354"/>
        <v>0</v>
      </c>
      <c r="L623" s="220">
        <f t="shared" si="354"/>
        <v>0</v>
      </c>
      <c r="M623" s="220">
        <f t="shared" si="354"/>
        <v>0</v>
      </c>
      <c r="N623" s="220">
        <f t="shared" si="354"/>
        <v>0</v>
      </c>
      <c r="O623" s="220">
        <f t="shared" si="354"/>
        <v>0</v>
      </c>
      <c r="P623" s="220">
        <f t="shared" si="354"/>
        <v>0</v>
      </c>
      <c r="Q623" s="220">
        <f t="shared" si="354"/>
        <v>0</v>
      </c>
      <c r="R623" s="220">
        <f t="shared" si="354"/>
        <v>0</v>
      </c>
      <c r="S623" s="220">
        <f t="shared" si="354"/>
        <v>0</v>
      </c>
      <c r="T623" s="220">
        <f t="shared" si="354"/>
        <v>0</v>
      </c>
      <c r="U623" s="220">
        <f t="shared" si="354"/>
        <v>0</v>
      </c>
      <c r="V623" s="220">
        <f t="shared" si="354"/>
        <v>0</v>
      </c>
      <c r="W623" s="220">
        <f t="shared" si="354"/>
        <v>0</v>
      </c>
      <c r="X623" s="220">
        <f t="shared" si="354"/>
        <v>0</v>
      </c>
      <c r="Y623" s="220">
        <f t="shared" si="354"/>
        <v>0</v>
      </c>
      <c r="Z623" s="220">
        <f t="shared" si="354"/>
        <v>0</v>
      </c>
      <c r="AA623" s="220">
        <f t="shared" si="354"/>
        <v>0</v>
      </c>
      <c r="AB623" s="220">
        <f t="shared" si="354"/>
        <v>0</v>
      </c>
      <c r="AC623" s="220">
        <f t="shared" si="354"/>
        <v>0</v>
      </c>
      <c r="AD623" s="220">
        <f t="shared" si="354"/>
        <v>0</v>
      </c>
      <c r="AE623" s="220">
        <f t="shared" si="354"/>
        <v>0</v>
      </c>
      <c r="AF623" s="220">
        <f t="shared" si="354"/>
        <v>0</v>
      </c>
      <c r="AG623" s="220">
        <f t="shared" si="354"/>
        <v>0</v>
      </c>
      <c r="AH623" s="220">
        <f t="shared" si="354"/>
        <v>0</v>
      </c>
      <c r="AI623" s="220">
        <f t="shared" si="354"/>
        <v>0</v>
      </c>
      <c r="AJ623" s="220">
        <f t="shared" si="354"/>
        <v>0</v>
      </c>
      <c r="AK623" s="220">
        <f t="shared" si="354"/>
        <v>0</v>
      </c>
      <c r="AL623" s="220">
        <f t="shared" si="354"/>
        <v>0</v>
      </c>
      <c r="AM623" s="220">
        <f t="shared" si="354"/>
        <v>0</v>
      </c>
      <c r="AN623" s="220">
        <f t="shared" si="354"/>
        <v>0</v>
      </c>
      <c r="AO623" s="220">
        <f t="shared" si="354"/>
        <v>0</v>
      </c>
      <c r="AP623" s="220">
        <f t="shared" si="354"/>
        <v>0</v>
      </c>
    </row>
    <row r="624" spans="1:42" x14ac:dyDescent="0.2">
      <c r="A624" s="4">
        <f t="shared" si="350"/>
        <v>7</v>
      </c>
      <c r="B624" s="240">
        <f t="shared" si="347"/>
        <v>0</v>
      </c>
      <c r="C624" s="220">
        <f t="shared" ref="C624:AP624" si="355">IF(C$2&gt;analysis_period,0,IF(C$2=equip2_reserve_freq*$A624,equip2_reserve_cost*system_capacity*1000*(1+inflation_rate/100)^B$2,0))</f>
        <v>0</v>
      </c>
      <c r="D624" s="220">
        <f t="shared" si="355"/>
        <v>0</v>
      </c>
      <c r="E624" s="220">
        <f t="shared" si="355"/>
        <v>0</v>
      </c>
      <c r="F624" s="220">
        <f t="shared" si="355"/>
        <v>0</v>
      </c>
      <c r="G624" s="220">
        <f t="shared" si="355"/>
        <v>0</v>
      </c>
      <c r="H624" s="220">
        <f t="shared" si="355"/>
        <v>0</v>
      </c>
      <c r="I624" s="220">
        <f t="shared" si="355"/>
        <v>0</v>
      </c>
      <c r="J624" s="220">
        <f t="shared" si="355"/>
        <v>0</v>
      </c>
      <c r="K624" s="220">
        <f t="shared" si="355"/>
        <v>0</v>
      </c>
      <c r="L624" s="220">
        <f t="shared" si="355"/>
        <v>0</v>
      </c>
      <c r="M624" s="220">
        <f t="shared" si="355"/>
        <v>0</v>
      </c>
      <c r="N624" s="220">
        <f t="shared" si="355"/>
        <v>0</v>
      </c>
      <c r="O624" s="220">
        <f t="shared" si="355"/>
        <v>0</v>
      </c>
      <c r="P624" s="220">
        <f t="shared" si="355"/>
        <v>0</v>
      </c>
      <c r="Q624" s="220">
        <f t="shared" si="355"/>
        <v>0</v>
      </c>
      <c r="R624" s="220">
        <f t="shared" si="355"/>
        <v>0</v>
      </c>
      <c r="S624" s="220">
        <f t="shared" si="355"/>
        <v>0</v>
      </c>
      <c r="T624" s="220">
        <f t="shared" si="355"/>
        <v>0</v>
      </c>
      <c r="U624" s="220">
        <f t="shared" si="355"/>
        <v>0</v>
      </c>
      <c r="V624" s="220">
        <f t="shared" si="355"/>
        <v>0</v>
      </c>
      <c r="W624" s="220">
        <f t="shared" si="355"/>
        <v>0</v>
      </c>
      <c r="X624" s="220">
        <f t="shared" si="355"/>
        <v>0</v>
      </c>
      <c r="Y624" s="220">
        <f t="shared" si="355"/>
        <v>0</v>
      </c>
      <c r="Z624" s="220">
        <f t="shared" si="355"/>
        <v>0</v>
      </c>
      <c r="AA624" s="220">
        <f t="shared" si="355"/>
        <v>0</v>
      </c>
      <c r="AB624" s="220">
        <f t="shared" si="355"/>
        <v>0</v>
      </c>
      <c r="AC624" s="220">
        <f t="shared" si="355"/>
        <v>0</v>
      </c>
      <c r="AD624" s="220">
        <f t="shared" si="355"/>
        <v>0</v>
      </c>
      <c r="AE624" s="220">
        <f t="shared" si="355"/>
        <v>0</v>
      </c>
      <c r="AF624" s="220">
        <f t="shared" si="355"/>
        <v>0</v>
      </c>
      <c r="AG624" s="220">
        <f t="shared" si="355"/>
        <v>0</v>
      </c>
      <c r="AH624" s="220">
        <f t="shared" si="355"/>
        <v>0</v>
      </c>
      <c r="AI624" s="220">
        <f t="shared" si="355"/>
        <v>0</v>
      </c>
      <c r="AJ624" s="220">
        <f t="shared" si="355"/>
        <v>0</v>
      </c>
      <c r="AK624" s="220">
        <f t="shared" si="355"/>
        <v>0</v>
      </c>
      <c r="AL624" s="220">
        <f t="shared" si="355"/>
        <v>0</v>
      </c>
      <c r="AM624" s="220">
        <f t="shared" si="355"/>
        <v>0</v>
      </c>
      <c r="AN624" s="220">
        <f t="shared" si="355"/>
        <v>0</v>
      </c>
      <c r="AO624" s="220">
        <f t="shared" si="355"/>
        <v>0</v>
      </c>
      <c r="AP624" s="220">
        <f t="shared" si="355"/>
        <v>0</v>
      </c>
    </row>
    <row r="625" spans="1:42" x14ac:dyDescent="0.2">
      <c r="A625" s="4">
        <f t="shared" si="350"/>
        <v>8</v>
      </c>
      <c r="B625" s="240">
        <f t="shared" si="347"/>
        <v>0</v>
      </c>
      <c r="C625" s="220">
        <f t="shared" ref="C625:AP625" si="356">IF(C$2&gt;analysis_period,0,IF(C$2=equip2_reserve_freq*$A625,equip2_reserve_cost*system_capacity*1000*(1+inflation_rate/100)^B$2,0))</f>
        <v>0</v>
      </c>
      <c r="D625" s="220">
        <f t="shared" si="356"/>
        <v>0</v>
      </c>
      <c r="E625" s="220">
        <f t="shared" si="356"/>
        <v>0</v>
      </c>
      <c r="F625" s="220">
        <f t="shared" si="356"/>
        <v>0</v>
      </c>
      <c r="G625" s="220">
        <f t="shared" si="356"/>
        <v>0</v>
      </c>
      <c r="H625" s="220">
        <f t="shared" si="356"/>
        <v>0</v>
      </c>
      <c r="I625" s="220">
        <f t="shared" si="356"/>
        <v>0</v>
      </c>
      <c r="J625" s="220">
        <f t="shared" si="356"/>
        <v>0</v>
      </c>
      <c r="K625" s="220">
        <f t="shared" si="356"/>
        <v>0</v>
      </c>
      <c r="L625" s="220">
        <f t="shared" si="356"/>
        <v>0</v>
      </c>
      <c r="M625" s="220">
        <f t="shared" si="356"/>
        <v>0</v>
      </c>
      <c r="N625" s="220">
        <f t="shared" si="356"/>
        <v>0</v>
      </c>
      <c r="O625" s="220">
        <f t="shared" si="356"/>
        <v>0</v>
      </c>
      <c r="P625" s="220">
        <f t="shared" si="356"/>
        <v>0</v>
      </c>
      <c r="Q625" s="220">
        <f t="shared" si="356"/>
        <v>0</v>
      </c>
      <c r="R625" s="220">
        <f t="shared" si="356"/>
        <v>0</v>
      </c>
      <c r="S625" s="220">
        <f t="shared" si="356"/>
        <v>0</v>
      </c>
      <c r="T625" s="220">
        <f t="shared" si="356"/>
        <v>0</v>
      </c>
      <c r="U625" s="220">
        <f t="shared" si="356"/>
        <v>0</v>
      </c>
      <c r="V625" s="220">
        <f t="shared" si="356"/>
        <v>0</v>
      </c>
      <c r="W625" s="220">
        <f t="shared" si="356"/>
        <v>0</v>
      </c>
      <c r="X625" s="220">
        <f t="shared" si="356"/>
        <v>0</v>
      </c>
      <c r="Y625" s="220">
        <f t="shared" si="356"/>
        <v>0</v>
      </c>
      <c r="Z625" s="220">
        <f t="shared" si="356"/>
        <v>0</v>
      </c>
      <c r="AA625" s="220">
        <f t="shared" si="356"/>
        <v>0</v>
      </c>
      <c r="AB625" s="220">
        <f t="shared" si="356"/>
        <v>0</v>
      </c>
      <c r="AC625" s="220">
        <f t="shared" si="356"/>
        <v>0</v>
      </c>
      <c r="AD625" s="220">
        <f t="shared" si="356"/>
        <v>0</v>
      </c>
      <c r="AE625" s="220">
        <f t="shared" si="356"/>
        <v>0</v>
      </c>
      <c r="AF625" s="220">
        <f t="shared" si="356"/>
        <v>0</v>
      </c>
      <c r="AG625" s="220">
        <f t="shared" si="356"/>
        <v>0</v>
      </c>
      <c r="AH625" s="220">
        <f t="shared" si="356"/>
        <v>0</v>
      </c>
      <c r="AI625" s="220">
        <f t="shared" si="356"/>
        <v>0</v>
      </c>
      <c r="AJ625" s="220">
        <f t="shared" si="356"/>
        <v>0</v>
      </c>
      <c r="AK625" s="220">
        <f t="shared" si="356"/>
        <v>0</v>
      </c>
      <c r="AL625" s="220">
        <f t="shared" si="356"/>
        <v>0</v>
      </c>
      <c r="AM625" s="220">
        <f t="shared" si="356"/>
        <v>0</v>
      </c>
      <c r="AN625" s="220">
        <f t="shared" si="356"/>
        <v>0</v>
      </c>
      <c r="AO625" s="220">
        <f t="shared" si="356"/>
        <v>0</v>
      </c>
      <c r="AP625" s="220">
        <f t="shared" si="356"/>
        <v>0</v>
      </c>
    </row>
    <row r="626" spans="1:42" x14ac:dyDescent="0.2">
      <c r="A626" s="4">
        <f>A625+1</f>
        <v>9</v>
      </c>
      <c r="B626" s="240">
        <f t="shared" si="347"/>
        <v>0</v>
      </c>
      <c r="C626" s="220">
        <f t="shared" ref="C626:AP626" si="357">IF(C$2&gt;analysis_period,0,IF(C$2=equip2_reserve_freq*$A626,equip2_reserve_cost*system_capacity*1000*(1+inflation_rate/100)^B$2,0))</f>
        <v>0</v>
      </c>
      <c r="D626" s="220">
        <f t="shared" si="357"/>
        <v>0</v>
      </c>
      <c r="E626" s="220">
        <f t="shared" si="357"/>
        <v>0</v>
      </c>
      <c r="F626" s="220">
        <f t="shared" si="357"/>
        <v>0</v>
      </c>
      <c r="G626" s="220">
        <f t="shared" si="357"/>
        <v>0</v>
      </c>
      <c r="H626" s="220">
        <f t="shared" si="357"/>
        <v>0</v>
      </c>
      <c r="I626" s="220">
        <f t="shared" si="357"/>
        <v>0</v>
      </c>
      <c r="J626" s="220">
        <f t="shared" si="357"/>
        <v>0</v>
      </c>
      <c r="K626" s="220">
        <f t="shared" si="357"/>
        <v>0</v>
      </c>
      <c r="L626" s="220">
        <f t="shared" si="357"/>
        <v>0</v>
      </c>
      <c r="M626" s="220">
        <f t="shared" si="357"/>
        <v>0</v>
      </c>
      <c r="N626" s="220">
        <f t="shared" si="357"/>
        <v>0</v>
      </c>
      <c r="O626" s="220">
        <f t="shared" si="357"/>
        <v>0</v>
      </c>
      <c r="P626" s="220">
        <f t="shared" si="357"/>
        <v>0</v>
      </c>
      <c r="Q626" s="220">
        <f t="shared" si="357"/>
        <v>0</v>
      </c>
      <c r="R626" s="220">
        <f t="shared" si="357"/>
        <v>0</v>
      </c>
      <c r="S626" s="220">
        <f t="shared" si="357"/>
        <v>0</v>
      </c>
      <c r="T626" s="220">
        <f t="shared" si="357"/>
        <v>0</v>
      </c>
      <c r="U626" s="220">
        <f t="shared" si="357"/>
        <v>0</v>
      </c>
      <c r="V626" s="220">
        <f t="shared" si="357"/>
        <v>0</v>
      </c>
      <c r="W626" s="220">
        <f t="shared" si="357"/>
        <v>0</v>
      </c>
      <c r="X626" s="220">
        <f t="shared" si="357"/>
        <v>0</v>
      </c>
      <c r="Y626" s="220">
        <f t="shared" si="357"/>
        <v>0</v>
      </c>
      <c r="Z626" s="220">
        <f t="shared" si="357"/>
        <v>0</v>
      </c>
      <c r="AA626" s="220">
        <f t="shared" si="357"/>
        <v>0</v>
      </c>
      <c r="AB626" s="220">
        <f t="shared" si="357"/>
        <v>0</v>
      </c>
      <c r="AC626" s="220">
        <f t="shared" si="357"/>
        <v>0</v>
      </c>
      <c r="AD626" s="220">
        <f t="shared" si="357"/>
        <v>0</v>
      </c>
      <c r="AE626" s="220">
        <f t="shared" si="357"/>
        <v>0</v>
      </c>
      <c r="AF626" s="220">
        <f t="shared" si="357"/>
        <v>0</v>
      </c>
      <c r="AG626" s="220">
        <f t="shared" si="357"/>
        <v>0</v>
      </c>
      <c r="AH626" s="220">
        <f t="shared" si="357"/>
        <v>0</v>
      </c>
      <c r="AI626" s="220">
        <f t="shared" si="357"/>
        <v>0</v>
      </c>
      <c r="AJ626" s="220">
        <f t="shared" si="357"/>
        <v>0</v>
      </c>
      <c r="AK626" s="220">
        <f t="shared" si="357"/>
        <v>0</v>
      </c>
      <c r="AL626" s="220">
        <f t="shared" si="357"/>
        <v>0</v>
      </c>
      <c r="AM626" s="220">
        <f t="shared" si="357"/>
        <v>0</v>
      </c>
      <c r="AN626" s="220">
        <f t="shared" si="357"/>
        <v>0</v>
      </c>
      <c r="AO626" s="220">
        <f t="shared" si="357"/>
        <v>0</v>
      </c>
      <c r="AP626" s="220">
        <f t="shared" si="357"/>
        <v>0</v>
      </c>
    </row>
    <row r="627" spans="1:42" x14ac:dyDescent="0.2">
      <c r="A627" s="4">
        <f t="shared" si="350"/>
        <v>10</v>
      </c>
      <c r="B627" s="240">
        <f t="shared" si="347"/>
        <v>0</v>
      </c>
      <c r="C627" s="220">
        <f t="shared" ref="C627:AP627" si="358">IF(C$2&gt;analysis_period,0,IF(C$2=equip2_reserve_freq*$A627,equip2_reserve_cost*system_capacity*1000*(1+inflation_rate/100)^B$2,0))</f>
        <v>0</v>
      </c>
      <c r="D627" s="220">
        <f t="shared" si="358"/>
        <v>0</v>
      </c>
      <c r="E627" s="220">
        <f t="shared" si="358"/>
        <v>0</v>
      </c>
      <c r="F627" s="220">
        <f t="shared" si="358"/>
        <v>0</v>
      </c>
      <c r="G627" s="220">
        <f t="shared" si="358"/>
        <v>0</v>
      </c>
      <c r="H627" s="220">
        <f t="shared" si="358"/>
        <v>0</v>
      </c>
      <c r="I627" s="220">
        <f t="shared" si="358"/>
        <v>0</v>
      </c>
      <c r="J627" s="220">
        <f t="shared" si="358"/>
        <v>0</v>
      </c>
      <c r="K627" s="220">
        <f t="shared" si="358"/>
        <v>0</v>
      </c>
      <c r="L627" s="220">
        <f t="shared" si="358"/>
        <v>0</v>
      </c>
      <c r="M627" s="220">
        <f t="shared" si="358"/>
        <v>0</v>
      </c>
      <c r="N627" s="220">
        <f t="shared" si="358"/>
        <v>0</v>
      </c>
      <c r="O627" s="220">
        <f t="shared" si="358"/>
        <v>0</v>
      </c>
      <c r="P627" s="220">
        <f t="shared" si="358"/>
        <v>0</v>
      </c>
      <c r="Q627" s="220">
        <f t="shared" si="358"/>
        <v>0</v>
      </c>
      <c r="R627" s="220">
        <f t="shared" si="358"/>
        <v>0</v>
      </c>
      <c r="S627" s="220">
        <f t="shared" si="358"/>
        <v>0</v>
      </c>
      <c r="T627" s="220">
        <f t="shared" si="358"/>
        <v>0</v>
      </c>
      <c r="U627" s="220">
        <f t="shared" si="358"/>
        <v>0</v>
      </c>
      <c r="V627" s="220">
        <f t="shared" si="358"/>
        <v>0</v>
      </c>
      <c r="W627" s="220">
        <f t="shared" si="358"/>
        <v>0</v>
      </c>
      <c r="X627" s="220">
        <f t="shared" si="358"/>
        <v>0</v>
      </c>
      <c r="Y627" s="220">
        <f t="shared" si="358"/>
        <v>0</v>
      </c>
      <c r="Z627" s="220">
        <f t="shared" si="358"/>
        <v>0</v>
      </c>
      <c r="AA627" s="220">
        <f t="shared" si="358"/>
        <v>0</v>
      </c>
      <c r="AB627" s="220">
        <f t="shared" si="358"/>
        <v>0</v>
      </c>
      <c r="AC627" s="220">
        <f t="shared" si="358"/>
        <v>0</v>
      </c>
      <c r="AD627" s="220">
        <f t="shared" si="358"/>
        <v>0</v>
      </c>
      <c r="AE627" s="220">
        <f t="shared" si="358"/>
        <v>0</v>
      </c>
      <c r="AF627" s="220">
        <f t="shared" si="358"/>
        <v>0</v>
      </c>
      <c r="AG627" s="220">
        <f t="shared" si="358"/>
        <v>0</v>
      </c>
      <c r="AH627" s="220">
        <f t="shared" si="358"/>
        <v>0</v>
      </c>
      <c r="AI627" s="220">
        <f t="shared" si="358"/>
        <v>0</v>
      </c>
      <c r="AJ627" s="220">
        <f t="shared" si="358"/>
        <v>0</v>
      </c>
      <c r="AK627" s="220">
        <f t="shared" si="358"/>
        <v>0</v>
      </c>
      <c r="AL627" s="220">
        <f t="shared" si="358"/>
        <v>0</v>
      </c>
      <c r="AM627" s="220">
        <f t="shared" si="358"/>
        <v>0</v>
      </c>
      <c r="AN627" s="220">
        <f t="shared" si="358"/>
        <v>0</v>
      </c>
      <c r="AO627" s="220">
        <f t="shared" si="358"/>
        <v>0</v>
      </c>
      <c r="AP627" s="220">
        <f t="shared" si="358"/>
        <v>0</v>
      </c>
    </row>
    <row r="628" spans="1:42" x14ac:dyDescent="0.2">
      <c r="A628" s="38" t="s">
        <v>14</v>
      </c>
      <c r="B628" s="29"/>
      <c r="C628" s="224">
        <f>SUM(C618:C627)</f>
        <v>0</v>
      </c>
      <c r="D628" s="224">
        <f t="shared" ref="D628:AP628" si="359">SUM(D618:D627)</f>
        <v>0</v>
      </c>
      <c r="E628" s="224">
        <f t="shared" si="359"/>
        <v>0</v>
      </c>
      <c r="F628" s="224">
        <f t="shared" si="359"/>
        <v>0</v>
      </c>
      <c r="G628" s="224">
        <f t="shared" si="359"/>
        <v>0</v>
      </c>
      <c r="H628" s="224">
        <f t="shared" si="359"/>
        <v>0</v>
      </c>
      <c r="I628" s="224">
        <f t="shared" si="359"/>
        <v>0</v>
      </c>
      <c r="J628" s="224">
        <f t="shared" si="359"/>
        <v>0</v>
      </c>
      <c r="K628" s="224">
        <f t="shared" si="359"/>
        <v>0</v>
      </c>
      <c r="L628" s="224">
        <f t="shared" si="359"/>
        <v>0</v>
      </c>
      <c r="M628" s="224">
        <f t="shared" si="359"/>
        <v>0</v>
      </c>
      <c r="N628" s="224">
        <f t="shared" si="359"/>
        <v>0</v>
      </c>
      <c r="O628" s="224">
        <f t="shared" si="359"/>
        <v>0</v>
      </c>
      <c r="P628" s="224">
        <f t="shared" si="359"/>
        <v>0</v>
      </c>
      <c r="Q628" s="224">
        <f t="shared" si="359"/>
        <v>0</v>
      </c>
      <c r="R628" s="224">
        <f t="shared" si="359"/>
        <v>0</v>
      </c>
      <c r="S628" s="224">
        <f t="shared" si="359"/>
        <v>0</v>
      </c>
      <c r="T628" s="224">
        <f t="shared" si="359"/>
        <v>0</v>
      </c>
      <c r="U628" s="224">
        <f t="shared" si="359"/>
        <v>0</v>
      </c>
      <c r="V628" s="224">
        <f t="shared" si="359"/>
        <v>0</v>
      </c>
      <c r="W628" s="224">
        <f t="shared" si="359"/>
        <v>0</v>
      </c>
      <c r="X628" s="224">
        <f t="shared" si="359"/>
        <v>0</v>
      </c>
      <c r="Y628" s="224">
        <f t="shared" si="359"/>
        <v>0</v>
      </c>
      <c r="Z628" s="224">
        <f t="shared" si="359"/>
        <v>0</v>
      </c>
      <c r="AA628" s="224">
        <f t="shared" si="359"/>
        <v>0</v>
      </c>
      <c r="AB628" s="224">
        <f t="shared" si="359"/>
        <v>0</v>
      </c>
      <c r="AC628" s="224">
        <f t="shared" si="359"/>
        <v>0</v>
      </c>
      <c r="AD628" s="224">
        <f t="shared" si="359"/>
        <v>0</v>
      </c>
      <c r="AE628" s="224">
        <f t="shared" si="359"/>
        <v>0</v>
      </c>
      <c r="AF628" s="224">
        <f t="shared" si="359"/>
        <v>0</v>
      </c>
      <c r="AG628" s="224">
        <f t="shared" si="359"/>
        <v>0</v>
      </c>
      <c r="AH628" s="224">
        <f t="shared" si="359"/>
        <v>0</v>
      </c>
      <c r="AI628" s="224">
        <f t="shared" si="359"/>
        <v>0</v>
      </c>
      <c r="AJ628" s="224">
        <f t="shared" si="359"/>
        <v>0</v>
      </c>
      <c r="AK628" s="224">
        <f t="shared" si="359"/>
        <v>0</v>
      </c>
      <c r="AL628" s="224">
        <f t="shared" si="359"/>
        <v>0</v>
      </c>
      <c r="AM628" s="224">
        <f t="shared" si="359"/>
        <v>0</v>
      </c>
      <c r="AN628" s="224">
        <f t="shared" si="359"/>
        <v>0</v>
      </c>
      <c r="AO628" s="224">
        <f t="shared" si="359"/>
        <v>0</v>
      </c>
      <c r="AP628" s="224">
        <f t="shared" si="359"/>
        <v>0</v>
      </c>
    </row>
    <row r="629" spans="1:42" s="127" customFormat="1" x14ac:dyDescent="0.2">
      <c r="A629" s="4" t="s">
        <v>91</v>
      </c>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D629" s="210"/>
      <c r="AE629" s="210"/>
      <c r="AF629" s="210"/>
      <c r="AG629" s="210"/>
      <c r="AH629" s="210"/>
      <c r="AI629" s="210"/>
      <c r="AJ629" s="210"/>
      <c r="AK629" s="210"/>
      <c r="AL629" s="210"/>
      <c r="AM629" s="210"/>
      <c r="AN629" s="210"/>
      <c r="AO629" s="210"/>
      <c r="AP629" s="210"/>
    </row>
    <row r="630" spans="1:42" x14ac:dyDescent="0.2">
      <c r="A630" s="4">
        <v>1</v>
      </c>
      <c r="B630" s="245">
        <f t="shared" ref="B630:B639" si="360">SUM(C630:AP630)</f>
        <v>0</v>
      </c>
      <c r="C630" s="220">
        <f t="shared" ref="C630:AP630" si="361">IF(C$2&lt;=equip2_reserve_freq*$A$618,$B$618/(equip2_reserve_freq),0)</f>
        <v>0</v>
      </c>
      <c r="D630" s="220">
        <f t="shared" si="361"/>
        <v>0</v>
      </c>
      <c r="E630" s="220">
        <f t="shared" si="361"/>
        <v>0</v>
      </c>
      <c r="F630" s="220">
        <f t="shared" si="361"/>
        <v>0</v>
      </c>
      <c r="G630" s="220">
        <f t="shared" si="361"/>
        <v>0</v>
      </c>
      <c r="H630" s="220">
        <f t="shared" si="361"/>
        <v>0</v>
      </c>
      <c r="I630" s="220">
        <f t="shared" si="361"/>
        <v>0</v>
      </c>
      <c r="J630" s="220">
        <f t="shared" si="361"/>
        <v>0</v>
      </c>
      <c r="K630" s="220">
        <f t="shared" si="361"/>
        <v>0</v>
      </c>
      <c r="L630" s="220">
        <f t="shared" si="361"/>
        <v>0</v>
      </c>
      <c r="M630" s="220">
        <f t="shared" si="361"/>
        <v>0</v>
      </c>
      <c r="N630" s="220">
        <f t="shared" si="361"/>
        <v>0</v>
      </c>
      <c r="O630" s="220">
        <f t="shared" si="361"/>
        <v>0</v>
      </c>
      <c r="P630" s="220">
        <f t="shared" si="361"/>
        <v>0</v>
      </c>
      <c r="Q630" s="220">
        <f t="shared" si="361"/>
        <v>0</v>
      </c>
      <c r="R630" s="220">
        <f t="shared" si="361"/>
        <v>0</v>
      </c>
      <c r="S630" s="220">
        <f t="shared" si="361"/>
        <v>0</v>
      </c>
      <c r="T630" s="220">
        <f t="shared" si="361"/>
        <v>0</v>
      </c>
      <c r="U630" s="220">
        <f t="shared" si="361"/>
        <v>0</v>
      </c>
      <c r="V630" s="220">
        <f t="shared" si="361"/>
        <v>0</v>
      </c>
      <c r="W630" s="220">
        <f t="shared" si="361"/>
        <v>0</v>
      </c>
      <c r="X630" s="220">
        <f t="shared" si="361"/>
        <v>0</v>
      </c>
      <c r="Y630" s="220">
        <f t="shared" si="361"/>
        <v>0</v>
      </c>
      <c r="Z630" s="220">
        <f t="shared" si="361"/>
        <v>0</v>
      </c>
      <c r="AA630" s="220">
        <f t="shared" si="361"/>
        <v>0</v>
      </c>
      <c r="AB630" s="220">
        <f t="shared" si="361"/>
        <v>0</v>
      </c>
      <c r="AC630" s="220">
        <f t="shared" si="361"/>
        <v>0</v>
      </c>
      <c r="AD630" s="220">
        <f t="shared" si="361"/>
        <v>0</v>
      </c>
      <c r="AE630" s="220">
        <f t="shared" si="361"/>
        <v>0</v>
      </c>
      <c r="AF630" s="220">
        <f t="shared" si="361"/>
        <v>0</v>
      </c>
      <c r="AG630" s="220">
        <f t="shared" si="361"/>
        <v>0</v>
      </c>
      <c r="AH630" s="220">
        <f t="shared" si="361"/>
        <v>0</v>
      </c>
      <c r="AI630" s="220">
        <f t="shared" si="361"/>
        <v>0</v>
      </c>
      <c r="AJ630" s="220">
        <f t="shared" si="361"/>
        <v>0</v>
      </c>
      <c r="AK630" s="220">
        <f t="shared" si="361"/>
        <v>0</v>
      </c>
      <c r="AL630" s="220">
        <f t="shared" si="361"/>
        <v>0</v>
      </c>
      <c r="AM630" s="220">
        <f t="shared" si="361"/>
        <v>0</v>
      </c>
      <c r="AN630" s="220">
        <f t="shared" si="361"/>
        <v>0</v>
      </c>
      <c r="AO630" s="220">
        <f t="shared" si="361"/>
        <v>0</v>
      </c>
      <c r="AP630" s="220">
        <f t="shared" si="361"/>
        <v>0</v>
      </c>
    </row>
    <row r="631" spans="1:42" x14ac:dyDescent="0.2">
      <c r="A631" s="4">
        <f>A630+1</f>
        <v>2</v>
      </c>
      <c r="B631" s="245">
        <f t="shared" si="360"/>
        <v>0</v>
      </c>
      <c r="C631" s="220">
        <f t="shared" ref="C631:AP631" si="362">IF(AND(C$2&gt;equip2_reserve_freq*$A618,C$2&lt;=equip2_reserve_freq*$A619),$B619/(equip2_reserve_freq),0)</f>
        <v>0</v>
      </c>
      <c r="D631" s="220">
        <f t="shared" si="362"/>
        <v>0</v>
      </c>
      <c r="E631" s="220">
        <f t="shared" si="362"/>
        <v>0</v>
      </c>
      <c r="F631" s="220">
        <f t="shared" si="362"/>
        <v>0</v>
      </c>
      <c r="G631" s="220">
        <f t="shared" si="362"/>
        <v>0</v>
      </c>
      <c r="H631" s="220">
        <f t="shared" si="362"/>
        <v>0</v>
      </c>
      <c r="I631" s="220">
        <f t="shared" si="362"/>
        <v>0</v>
      </c>
      <c r="J631" s="220">
        <f t="shared" si="362"/>
        <v>0</v>
      </c>
      <c r="K631" s="220">
        <f t="shared" si="362"/>
        <v>0</v>
      </c>
      <c r="L631" s="220">
        <f t="shared" si="362"/>
        <v>0</v>
      </c>
      <c r="M631" s="220">
        <f t="shared" si="362"/>
        <v>0</v>
      </c>
      <c r="N631" s="220">
        <f t="shared" si="362"/>
        <v>0</v>
      </c>
      <c r="O631" s="220">
        <f t="shared" si="362"/>
        <v>0</v>
      </c>
      <c r="P631" s="220">
        <f t="shared" si="362"/>
        <v>0</v>
      </c>
      <c r="Q631" s="220">
        <f t="shared" si="362"/>
        <v>0</v>
      </c>
      <c r="R631" s="220">
        <f t="shared" si="362"/>
        <v>0</v>
      </c>
      <c r="S631" s="220">
        <f t="shared" si="362"/>
        <v>0</v>
      </c>
      <c r="T631" s="220">
        <f t="shared" si="362"/>
        <v>0</v>
      </c>
      <c r="U631" s="220">
        <f t="shared" si="362"/>
        <v>0</v>
      </c>
      <c r="V631" s="220">
        <f t="shared" si="362"/>
        <v>0</v>
      </c>
      <c r="W631" s="220">
        <f t="shared" si="362"/>
        <v>0</v>
      </c>
      <c r="X631" s="220">
        <f t="shared" si="362"/>
        <v>0</v>
      </c>
      <c r="Y631" s="220">
        <f t="shared" si="362"/>
        <v>0</v>
      </c>
      <c r="Z631" s="220">
        <f t="shared" si="362"/>
        <v>0</v>
      </c>
      <c r="AA631" s="220">
        <f t="shared" si="362"/>
        <v>0</v>
      </c>
      <c r="AB631" s="220">
        <f t="shared" si="362"/>
        <v>0</v>
      </c>
      <c r="AC631" s="220">
        <f t="shared" si="362"/>
        <v>0</v>
      </c>
      <c r="AD631" s="220">
        <f t="shared" si="362"/>
        <v>0</v>
      </c>
      <c r="AE631" s="220">
        <f t="shared" si="362"/>
        <v>0</v>
      </c>
      <c r="AF631" s="220">
        <f t="shared" si="362"/>
        <v>0</v>
      </c>
      <c r="AG631" s="220">
        <f t="shared" si="362"/>
        <v>0</v>
      </c>
      <c r="AH631" s="220">
        <f t="shared" si="362"/>
        <v>0</v>
      </c>
      <c r="AI631" s="220">
        <f t="shared" si="362"/>
        <v>0</v>
      </c>
      <c r="AJ631" s="220">
        <f t="shared" si="362"/>
        <v>0</v>
      </c>
      <c r="AK631" s="220">
        <f t="shared" si="362"/>
        <v>0</v>
      </c>
      <c r="AL631" s="220">
        <f t="shared" si="362"/>
        <v>0</v>
      </c>
      <c r="AM631" s="220">
        <f t="shared" si="362"/>
        <v>0</v>
      </c>
      <c r="AN631" s="220">
        <f t="shared" si="362"/>
        <v>0</v>
      </c>
      <c r="AO631" s="220">
        <f t="shared" si="362"/>
        <v>0</v>
      </c>
      <c r="AP631" s="220">
        <f t="shared" si="362"/>
        <v>0</v>
      </c>
    </row>
    <row r="632" spans="1:42" x14ac:dyDescent="0.2">
      <c r="A632" s="4">
        <f t="shared" ref="A632:A637" si="363">A631+1</f>
        <v>3</v>
      </c>
      <c r="B632" s="245">
        <f t="shared" si="360"/>
        <v>0</v>
      </c>
      <c r="C632" s="220">
        <f t="shared" ref="C632:AP632" si="364">IF(AND(C$2&gt;equip2_reserve_freq*$A619,C$2&lt;=equip2_reserve_freq*$A620),$B620/(equip2_reserve_freq),0)</f>
        <v>0</v>
      </c>
      <c r="D632" s="220">
        <f t="shared" si="364"/>
        <v>0</v>
      </c>
      <c r="E632" s="220">
        <f t="shared" si="364"/>
        <v>0</v>
      </c>
      <c r="F632" s="220">
        <f t="shared" si="364"/>
        <v>0</v>
      </c>
      <c r="G632" s="220">
        <f t="shared" si="364"/>
        <v>0</v>
      </c>
      <c r="H632" s="220">
        <f t="shared" si="364"/>
        <v>0</v>
      </c>
      <c r="I632" s="220">
        <f t="shared" si="364"/>
        <v>0</v>
      </c>
      <c r="J632" s="220">
        <f t="shared" si="364"/>
        <v>0</v>
      </c>
      <c r="K632" s="220">
        <f t="shared" si="364"/>
        <v>0</v>
      </c>
      <c r="L632" s="220">
        <f t="shared" si="364"/>
        <v>0</v>
      </c>
      <c r="M632" s="220">
        <f t="shared" si="364"/>
        <v>0</v>
      </c>
      <c r="N632" s="220">
        <f t="shared" si="364"/>
        <v>0</v>
      </c>
      <c r="O632" s="220">
        <f t="shared" si="364"/>
        <v>0</v>
      </c>
      <c r="P632" s="220">
        <f t="shared" si="364"/>
        <v>0</v>
      </c>
      <c r="Q632" s="220">
        <f t="shared" si="364"/>
        <v>0</v>
      </c>
      <c r="R632" s="220">
        <f t="shared" si="364"/>
        <v>0</v>
      </c>
      <c r="S632" s="220">
        <f t="shared" si="364"/>
        <v>0</v>
      </c>
      <c r="T632" s="220">
        <f t="shared" si="364"/>
        <v>0</v>
      </c>
      <c r="U632" s="220">
        <f t="shared" si="364"/>
        <v>0</v>
      </c>
      <c r="V632" s="220">
        <f t="shared" si="364"/>
        <v>0</v>
      </c>
      <c r="W632" s="220">
        <f t="shared" si="364"/>
        <v>0</v>
      </c>
      <c r="X632" s="220">
        <f t="shared" si="364"/>
        <v>0</v>
      </c>
      <c r="Y632" s="220">
        <f t="shared" si="364"/>
        <v>0</v>
      </c>
      <c r="Z632" s="220">
        <f t="shared" si="364"/>
        <v>0</v>
      </c>
      <c r="AA632" s="220">
        <f t="shared" si="364"/>
        <v>0</v>
      </c>
      <c r="AB632" s="220">
        <f t="shared" si="364"/>
        <v>0</v>
      </c>
      <c r="AC632" s="220">
        <f t="shared" si="364"/>
        <v>0</v>
      </c>
      <c r="AD632" s="220">
        <f t="shared" si="364"/>
        <v>0</v>
      </c>
      <c r="AE632" s="220">
        <f t="shared" si="364"/>
        <v>0</v>
      </c>
      <c r="AF632" s="220">
        <f t="shared" si="364"/>
        <v>0</v>
      </c>
      <c r="AG632" s="220">
        <f t="shared" si="364"/>
        <v>0</v>
      </c>
      <c r="AH632" s="220">
        <f t="shared" si="364"/>
        <v>0</v>
      </c>
      <c r="AI632" s="220">
        <f t="shared" si="364"/>
        <v>0</v>
      </c>
      <c r="AJ632" s="220">
        <f t="shared" si="364"/>
        <v>0</v>
      </c>
      <c r="AK632" s="220">
        <f t="shared" si="364"/>
        <v>0</v>
      </c>
      <c r="AL632" s="220">
        <f t="shared" si="364"/>
        <v>0</v>
      </c>
      <c r="AM632" s="220">
        <f t="shared" si="364"/>
        <v>0</v>
      </c>
      <c r="AN632" s="220">
        <f t="shared" si="364"/>
        <v>0</v>
      </c>
      <c r="AO632" s="220">
        <f t="shared" si="364"/>
        <v>0</v>
      </c>
      <c r="AP632" s="220">
        <f t="shared" si="364"/>
        <v>0</v>
      </c>
    </row>
    <row r="633" spans="1:42" x14ac:dyDescent="0.2">
      <c r="A633" s="4">
        <f t="shared" si="363"/>
        <v>4</v>
      </c>
      <c r="B633" s="245">
        <f t="shared" si="360"/>
        <v>0</v>
      </c>
      <c r="C633" s="220">
        <f t="shared" ref="C633:AP633" si="365">IF(AND(C$2&gt;equip2_reserve_freq*$A620,C$2&lt;=equip2_reserve_freq*$A621),$B621/(equip2_reserve_freq),0)</f>
        <v>0</v>
      </c>
      <c r="D633" s="220">
        <f t="shared" si="365"/>
        <v>0</v>
      </c>
      <c r="E633" s="220">
        <f t="shared" si="365"/>
        <v>0</v>
      </c>
      <c r="F633" s="220">
        <f t="shared" si="365"/>
        <v>0</v>
      </c>
      <c r="G633" s="220">
        <f t="shared" si="365"/>
        <v>0</v>
      </c>
      <c r="H633" s="220">
        <f t="shared" si="365"/>
        <v>0</v>
      </c>
      <c r="I633" s="220">
        <f t="shared" si="365"/>
        <v>0</v>
      </c>
      <c r="J633" s="220">
        <f t="shared" si="365"/>
        <v>0</v>
      </c>
      <c r="K633" s="220">
        <f t="shared" si="365"/>
        <v>0</v>
      </c>
      <c r="L633" s="220">
        <f t="shared" si="365"/>
        <v>0</v>
      </c>
      <c r="M633" s="220">
        <f t="shared" si="365"/>
        <v>0</v>
      </c>
      <c r="N633" s="220">
        <f t="shared" si="365"/>
        <v>0</v>
      </c>
      <c r="O633" s="220">
        <f t="shared" si="365"/>
        <v>0</v>
      </c>
      <c r="P633" s="220">
        <f t="shared" si="365"/>
        <v>0</v>
      </c>
      <c r="Q633" s="220">
        <f t="shared" si="365"/>
        <v>0</v>
      </c>
      <c r="R633" s="220">
        <f t="shared" si="365"/>
        <v>0</v>
      </c>
      <c r="S633" s="220">
        <f t="shared" si="365"/>
        <v>0</v>
      </c>
      <c r="T633" s="220">
        <f t="shared" si="365"/>
        <v>0</v>
      </c>
      <c r="U633" s="220">
        <f t="shared" si="365"/>
        <v>0</v>
      </c>
      <c r="V633" s="220">
        <f t="shared" si="365"/>
        <v>0</v>
      </c>
      <c r="W633" s="220">
        <f t="shared" si="365"/>
        <v>0</v>
      </c>
      <c r="X633" s="220">
        <f t="shared" si="365"/>
        <v>0</v>
      </c>
      <c r="Y633" s="220">
        <f t="shared" si="365"/>
        <v>0</v>
      </c>
      <c r="Z633" s="220">
        <f t="shared" si="365"/>
        <v>0</v>
      </c>
      <c r="AA633" s="220">
        <f t="shared" si="365"/>
        <v>0</v>
      </c>
      <c r="AB633" s="220">
        <f t="shared" si="365"/>
        <v>0</v>
      </c>
      <c r="AC633" s="220">
        <f t="shared" si="365"/>
        <v>0</v>
      </c>
      <c r="AD633" s="220">
        <f t="shared" si="365"/>
        <v>0</v>
      </c>
      <c r="AE633" s="220">
        <f t="shared" si="365"/>
        <v>0</v>
      </c>
      <c r="AF633" s="220">
        <f t="shared" si="365"/>
        <v>0</v>
      </c>
      <c r="AG633" s="220">
        <f t="shared" si="365"/>
        <v>0</v>
      </c>
      <c r="AH633" s="220">
        <f t="shared" si="365"/>
        <v>0</v>
      </c>
      <c r="AI633" s="220">
        <f t="shared" si="365"/>
        <v>0</v>
      </c>
      <c r="AJ633" s="220">
        <f t="shared" si="365"/>
        <v>0</v>
      </c>
      <c r="AK633" s="220">
        <f t="shared" si="365"/>
        <v>0</v>
      </c>
      <c r="AL633" s="220">
        <f t="shared" si="365"/>
        <v>0</v>
      </c>
      <c r="AM633" s="220">
        <f t="shared" si="365"/>
        <v>0</v>
      </c>
      <c r="AN633" s="220">
        <f t="shared" si="365"/>
        <v>0</v>
      </c>
      <c r="AO633" s="220">
        <f t="shared" si="365"/>
        <v>0</v>
      </c>
      <c r="AP633" s="220">
        <f t="shared" si="365"/>
        <v>0</v>
      </c>
    </row>
    <row r="634" spans="1:42" x14ac:dyDescent="0.2">
      <c r="A634" s="4">
        <f t="shared" si="363"/>
        <v>5</v>
      </c>
      <c r="B634" s="245">
        <f t="shared" si="360"/>
        <v>0</v>
      </c>
      <c r="C634" s="220">
        <f t="shared" ref="C634:AP634" si="366">IF(AND(C$2&gt;equip2_reserve_freq*$A621,C$2&lt;=equip2_reserve_freq*$A622),$B622/(equip2_reserve_freq),0)</f>
        <v>0</v>
      </c>
      <c r="D634" s="220">
        <f t="shared" si="366"/>
        <v>0</v>
      </c>
      <c r="E634" s="220">
        <f t="shared" si="366"/>
        <v>0</v>
      </c>
      <c r="F634" s="220">
        <f t="shared" si="366"/>
        <v>0</v>
      </c>
      <c r="G634" s="220">
        <f t="shared" si="366"/>
        <v>0</v>
      </c>
      <c r="H634" s="220">
        <f t="shared" si="366"/>
        <v>0</v>
      </c>
      <c r="I634" s="220">
        <f t="shared" si="366"/>
        <v>0</v>
      </c>
      <c r="J634" s="220">
        <f t="shared" si="366"/>
        <v>0</v>
      </c>
      <c r="K634" s="220">
        <f t="shared" si="366"/>
        <v>0</v>
      </c>
      <c r="L634" s="220">
        <f t="shared" si="366"/>
        <v>0</v>
      </c>
      <c r="M634" s="220">
        <f t="shared" si="366"/>
        <v>0</v>
      </c>
      <c r="N634" s="220">
        <f t="shared" si="366"/>
        <v>0</v>
      </c>
      <c r="O634" s="220">
        <f t="shared" si="366"/>
        <v>0</v>
      </c>
      <c r="P634" s="220">
        <f t="shared" si="366"/>
        <v>0</v>
      </c>
      <c r="Q634" s="220">
        <f t="shared" si="366"/>
        <v>0</v>
      </c>
      <c r="R634" s="220">
        <f t="shared" si="366"/>
        <v>0</v>
      </c>
      <c r="S634" s="220">
        <f t="shared" si="366"/>
        <v>0</v>
      </c>
      <c r="T634" s="220">
        <f t="shared" si="366"/>
        <v>0</v>
      </c>
      <c r="U634" s="220">
        <f t="shared" si="366"/>
        <v>0</v>
      </c>
      <c r="V634" s="220">
        <f t="shared" si="366"/>
        <v>0</v>
      </c>
      <c r="W634" s="220">
        <f t="shared" si="366"/>
        <v>0</v>
      </c>
      <c r="X634" s="220">
        <f t="shared" si="366"/>
        <v>0</v>
      </c>
      <c r="Y634" s="220">
        <f t="shared" si="366"/>
        <v>0</v>
      </c>
      <c r="Z634" s="220">
        <f t="shared" si="366"/>
        <v>0</v>
      </c>
      <c r="AA634" s="220">
        <f t="shared" si="366"/>
        <v>0</v>
      </c>
      <c r="AB634" s="220">
        <f t="shared" si="366"/>
        <v>0</v>
      </c>
      <c r="AC634" s="220">
        <f t="shared" si="366"/>
        <v>0</v>
      </c>
      <c r="AD634" s="220">
        <f t="shared" si="366"/>
        <v>0</v>
      </c>
      <c r="AE634" s="220">
        <f t="shared" si="366"/>
        <v>0</v>
      </c>
      <c r="AF634" s="220">
        <f t="shared" si="366"/>
        <v>0</v>
      </c>
      <c r="AG634" s="220">
        <f t="shared" si="366"/>
        <v>0</v>
      </c>
      <c r="AH634" s="220">
        <f t="shared" si="366"/>
        <v>0</v>
      </c>
      <c r="AI634" s="220">
        <f t="shared" si="366"/>
        <v>0</v>
      </c>
      <c r="AJ634" s="220">
        <f t="shared" si="366"/>
        <v>0</v>
      </c>
      <c r="AK634" s="220">
        <f t="shared" si="366"/>
        <v>0</v>
      </c>
      <c r="AL634" s="220">
        <f t="shared" si="366"/>
        <v>0</v>
      </c>
      <c r="AM634" s="220">
        <f t="shared" si="366"/>
        <v>0</v>
      </c>
      <c r="AN634" s="220">
        <f t="shared" si="366"/>
        <v>0</v>
      </c>
      <c r="AO634" s="220">
        <f t="shared" si="366"/>
        <v>0</v>
      </c>
      <c r="AP634" s="220">
        <f t="shared" si="366"/>
        <v>0</v>
      </c>
    </row>
    <row r="635" spans="1:42" x14ac:dyDescent="0.2">
      <c r="A635" s="4">
        <f t="shared" si="363"/>
        <v>6</v>
      </c>
      <c r="B635" s="245">
        <f t="shared" si="360"/>
        <v>0</v>
      </c>
      <c r="C635" s="220">
        <f t="shared" ref="C635:AP635" si="367">IF(AND(C$2&gt;equip2_reserve_freq*$A622,C$2&lt;=equip2_reserve_freq*$A623),$B623/(equip2_reserve_freq),0)</f>
        <v>0</v>
      </c>
      <c r="D635" s="220">
        <f t="shared" si="367"/>
        <v>0</v>
      </c>
      <c r="E635" s="220">
        <f t="shared" si="367"/>
        <v>0</v>
      </c>
      <c r="F635" s="220">
        <f t="shared" si="367"/>
        <v>0</v>
      </c>
      <c r="G635" s="220">
        <f t="shared" si="367"/>
        <v>0</v>
      </c>
      <c r="H635" s="220">
        <f t="shared" si="367"/>
        <v>0</v>
      </c>
      <c r="I635" s="220">
        <f t="shared" si="367"/>
        <v>0</v>
      </c>
      <c r="J635" s="220">
        <f t="shared" si="367"/>
        <v>0</v>
      </c>
      <c r="K635" s="220">
        <f t="shared" si="367"/>
        <v>0</v>
      </c>
      <c r="L635" s="220">
        <f t="shared" si="367"/>
        <v>0</v>
      </c>
      <c r="M635" s="220">
        <f t="shared" si="367"/>
        <v>0</v>
      </c>
      <c r="N635" s="220">
        <f t="shared" si="367"/>
        <v>0</v>
      </c>
      <c r="O635" s="220">
        <f t="shared" si="367"/>
        <v>0</v>
      </c>
      <c r="P635" s="220">
        <f t="shared" si="367"/>
        <v>0</v>
      </c>
      <c r="Q635" s="220">
        <f t="shared" si="367"/>
        <v>0</v>
      </c>
      <c r="R635" s="220">
        <f t="shared" si="367"/>
        <v>0</v>
      </c>
      <c r="S635" s="220">
        <f t="shared" si="367"/>
        <v>0</v>
      </c>
      <c r="T635" s="220">
        <f t="shared" si="367"/>
        <v>0</v>
      </c>
      <c r="U635" s="220">
        <f t="shared" si="367"/>
        <v>0</v>
      </c>
      <c r="V635" s="220">
        <f t="shared" si="367"/>
        <v>0</v>
      </c>
      <c r="W635" s="220">
        <f t="shared" si="367"/>
        <v>0</v>
      </c>
      <c r="X635" s="220">
        <f t="shared" si="367"/>
        <v>0</v>
      </c>
      <c r="Y635" s="220">
        <f t="shared" si="367"/>
        <v>0</v>
      </c>
      <c r="Z635" s="220">
        <f t="shared" si="367"/>
        <v>0</v>
      </c>
      <c r="AA635" s="220">
        <f t="shared" si="367"/>
        <v>0</v>
      </c>
      <c r="AB635" s="220">
        <f t="shared" si="367"/>
        <v>0</v>
      </c>
      <c r="AC635" s="220">
        <f t="shared" si="367"/>
        <v>0</v>
      </c>
      <c r="AD635" s="220">
        <f t="shared" si="367"/>
        <v>0</v>
      </c>
      <c r="AE635" s="220">
        <f t="shared" si="367"/>
        <v>0</v>
      </c>
      <c r="AF635" s="220">
        <f t="shared" si="367"/>
        <v>0</v>
      </c>
      <c r="AG635" s="220">
        <f t="shared" si="367"/>
        <v>0</v>
      </c>
      <c r="AH635" s="220">
        <f t="shared" si="367"/>
        <v>0</v>
      </c>
      <c r="AI635" s="220">
        <f t="shared" si="367"/>
        <v>0</v>
      </c>
      <c r="AJ635" s="220">
        <f t="shared" si="367"/>
        <v>0</v>
      </c>
      <c r="AK635" s="220">
        <f t="shared" si="367"/>
        <v>0</v>
      </c>
      <c r="AL635" s="220">
        <f t="shared" si="367"/>
        <v>0</v>
      </c>
      <c r="AM635" s="220">
        <f t="shared" si="367"/>
        <v>0</v>
      </c>
      <c r="AN635" s="220">
        <f t="shared" si="367"/>
        <v>0</v>
      </c>
      <c r="AO635" s="220">
        <f t="shared" si="367"/>
        <v>0</v>
      </c>
      <c r="AP635" s="220">
        <f t="shared" si="367"/>
        <v>0</v>
      </c>
    </row>
    <row r="636" spans="1:42" x14ac:dyDescent="0.2">
      <c r="A636" s="4">
        <f t="shared" si="363"/>
        <v>7</v>
      </c>
      <c r="B636" s="245">
        <f t="shared" si="360"/>
        <v>0</v>
      </c>
      <c r="C636" s="220">
        <f t="shared" ref="C636:AP636" si="368">IF(AND(C$2&gt;equip2_reserve_freq*$A623,C$2&lt;=equip2_reserve_freq*$A624),$B624/(equip2_reserve_freq),0)</f>
        <v>0</v>
      </c>
      <c r="D636" s="220">
        <f t="shared" si="368"/>
        <v>0</v>
      </c>
      <c r="E636" s="220">
        <f t="shared" si="368"/>
        <v>0</v>
      </c>
      <c r="F636" s="220">
        <f t="shared" si="368"/>
        <v>0</v>
      </c>
      <c r="G636" s="220">
        <f t="shared" si="368"/>
        <v>0</v>
      </c>
      <c r="H636" s="220">
        <f t="shared" si="368"/>
        <v>0</v>
      </c>
      <c r="I636" s="220">
        <f t="shared" si="368"/>
        <v>0</v>
      </c>
      <c r="J636" s="220">
        <f t="shared" si="368"/>
        <v>0</v>
      </c>
      <c r="K636" s="220">
        <f t="shared" si="368"/>
        <v>0</v>
      </c>
      <c r="L636" s="220">
        <f t="shared" si="368"/>
        <v>0</v>
      </c>
      <c r="M636" s="220">
        <f t="shared" si="368"/>
        <v>0</v>
      </c>
      <c r="N636" s="220">
        <f t="shared" si="368"/>
        <v>0</v>
      </c>
      <c r="O636" s="220">
        <f t="shared" si="368"/>
        <v>0</v>
      </c>
      <c r="P636" s="220">
        <f t="shared" si="368"/>
        <v>0</v>
      </c>
      <c r="Q636" s="220">
        <f t="shared" si="368"/>
        <v>0</v>
      </c>
      <c r="R636" s="220">
        <f t="shared" si="368"/>
        <v>0</v>
      </c>
      <c r="S636" s="220">
        <f t="shared" si="368"/>
        <v>0</v>
      </c>
      <c r="T636" s="220">
        <f t="shared" si="368"/>
        <v>0</v>
      </c>
      <c r="U636" s="220">
        <f t="shared" si="368"/>
        <v>0</v>
      </c>
      <c r="V636" s="220">
        <f t="shared" si="368"/>
        <v>0</v>
      </c>
      <c r="W636" s="220">
        <f t="shared" si="368"/>
        <v>0</v>
      </c>
      <c r="X636" s="220">
        <f t="shared" si="368"/>
        <v>0</v>
      </c>
      <c r="Y636" s="220">
        <f t="shared" si="368"/>
        <v>0</v>
      </c>
      <c r="Z636" s="220">
        <f t="shared" si="368"/>
        <v>0</v>
      </c>
      <c r="AA636" s="220">
        <f t="shared" si="368"/>
        <v>0</v>
      </c>
      <c r="AB636" s="220">
        <f t="shared" si="368"/>
        <v>0</v>
      </c>
      <c r="AC636" s="220">
        <f t="shared" si="368"/>
        <v>0</v>
      </c>
      <c r="AD636" s="220">
        <f t="shared" si="368"/>
        <v>0</v>
      </c>
      <c r="AE636" s="220">
        <f t="shared" si="368"/>
        <v>0</v>
      </c>
      <c r="AF636" s="220">
        <f t="shared" si="368"/>
        <v>0</v>
      </c>
      <c r="AG636" s="220">
        <f t="shared" si="368"/>
        <v>0</v>
      </c>
      <c r="AH636" s="220">
        <f t="shared" si="368"/>
        <v>0</v>
      </c>
      <c r="AI636" s="220">
        <f t="shared" si="368"/>
        <v>0</v>
      </c>
      <c r="AJ636" s="220">
        <f t="shared" si="368"/>
        <v>0</v>
      </c>
      <c r="AK636" s="220">
        <f t="shared" si="368"/>
        <v>0</v>
      </c>
      <c r="AL636" s="220">
        <f t="shared" si="368"/>
        <v>0</v>
      </c>
      <c r="AM636" s="220">
        <f t="shared" si="368"/>
        <v>0</v>
      </c>
      <c r="AN636" s="220">
        <f t="shared" si="368"/>
        <v>0</v>
      </c>
      <c r="AO636" s="220">
        <f t="shared" si="368"/>
        <v>0</v>
      </c>
      <c r="AP636" s="220">
        <f t="shared" si="368"/>
        <v>0</v>
      </c>
    </row>
    <row r="637" spans="1:42" x14ac:dyDescent="0.2">
      <c r="A637" s="4">
        <f t="shared" si="363"/>
        <v>8</v>
      </c>
      <c r="B637" s="245">
        <f t="shared" si="360"/>
        <v>0</v>
      </c>
      <c r="C637" s="220">
        <f t="shared" ref="C637:AP637" si="369">IF(AND(C$2&gt;equip2_reserve_freq*$A624,C$2&lt;=equip2_reserve_freq*$A625),$B625/(equip2_reserve_freq),0)</f>
        <v>0</v>
      </c>
      <c r="D637" s="220">
        <f t="shared" si="369"/>
        <v>0</v>
      </c>
      <c r="E637" s="220">
        <f t="shared" si="369"/>
        <v>0</v>
      </c>
      <c r="F637" s="220">
        <f t="shared" si="369"/>
        <v>0</v>
      </c>
      <c r="G637" s="220">
        <f t="shared" si="369"/>
        <v>0</v>
      </c>
      <c r="H637" s="220">
        <f t="shared" si="369"/>
        <v>0</v>
      </c>
      <c r="I637" s="220">
        <f t="shared" si="369"/>
        <v>0</v>
      </c>
      <c r="J637" s="220">
        <f t="shared" si="369"/>
        <v>0</v>
      </c>
      <c r="K637" s="220">
        <f t="shared" si="369"/>
        <v>0</v>
      </c>
      <c r="L637" s="220">
        <f t="shared" si="369"/>
        <v>0</v>
      </c>
      <c r="M637" s="220">
        <f t="shared" si="369"/>
        <v>0</v>
      </c>
      <c r="N637" s="220">
        <f t="shared" si="369"/>
        <v>0</v>
      </c>
      <c r="O637" s="220">
        <f t="shared" si="369"/>
        <v>0</v>
      </c>
      <c r="P637" s="220">
        <f t="shared" si="369"/>
        <v>0</v>
      </c>
      <c r="Q637" s="220">
        <f t="shared" si="369"/>
        <v>0</v>
      </c>
      <c r="R637" s="220">
        <f t="shared" si="369"/>
        <v>0</v>
      </c>
      <c r="S637" s="220">
        <f t="shared" si="369"/>
        <v>0</v>
      </c>
      <c r="T637" s="220">
        <f t="shared" si="369"/>
        <v>0</v>
      </c>
      <c r="U637" s="220">
        <f t="shared" si="369"/>
        <v>0</v>
      </c>
      <c r="V637" s="220">
        <f t="shared" si="369"/>
        <v>0</v>
      </c>
      <c r="W637" s="220">
        <f t="shared" si="369"/>
        <v>0</v>
      </c>
      <c r="X637" s="220">
        <f t="shared" si="369"/>
        <v>0</v>
      </c>
      <c r="Y637" s="220">
        <f t="shared" si="369"/>
        <v>0</v>
      </c>
      <c r="Z637" s="220">
        <f t="shared" si="369"/>
        <v>0</v>
      </c>
      <c r="AA637" s="220">
        <f t="shared" si="369"/>
        <v>0</v>
      </c>
      <c r="AB637" s="220">
        <f t="shared" si="369"/>
        <v>0</v>
      </c>
      <c r="AC637" s="220">
        <f t="shared" si="369"/>
        <v>0</v>
      </c>
      <c r="AD637" s="220">
        <f t="shared" si="369"/>
        <v>0</v>
      </c>
      <c r="AE637" s="220">
        <f t="shared" si="369"/>
        <v>0</v>
      </c>
      <c r="AF637" s="220">
        <f t="shared" si="369"/>
        <v>0</v>
      </c>
      <c r="AG637" s="220">
        <f t="shared" si="369"/>
        <v>0</v>
      </c>
      <c r="AH637" s="220">
        <f t="shared" si="369"/>
        <v>0</v>
      </c>
      <c r="AI637" s="220">
        <f t="shared" si="369"/>
        <v>0</v>
      </c>
      <c r="AJ637" s="220">
        <f t="shared" si="369"/>
        <v>0</v>
      </c>
      <c r="AK637" s="220">
        <f t="shared" si="369"/>
        <v>0</v>
      </c>
      <c r="AL637" s="220">
        <f t="shared" si="369"/>
        <v>0</v>
      </c>
      <c r="AM637" s="220">
        <f t="shared" si="369"/>
        <v>0</v>
      </c>
      <c r="AN637" s="220">
        <f t="shared" si="369"/>
        <v>0</v>
      </c>
      <c r="AO637" s="220">
        <f t="shared" si="369"/>
        <v>0</v>
      </c>
      <c r="AP637" s="220">
        <f t="shared" si="369"/>
        <v>0</v>
      </c>
    </row>
    <row r="638" spans="1:42" x14ac:dyDescent="0.2">
      <c r="A638" s="4">
        <f>A637+1</f>
        <v>9</v>
      </c>
      <c r="B638" s="245">
        <f t="shared" si="360"/>
        <v>0</v>
      </c>
      <c r="C638" s="220">
        <f t="shared" ref="C638:AP638" si="370">IF(AND(C$2&gt;equip2_reserve_freq*$A625,C$2&lt;=equip2_reserve_freq*$A626),$B626/(equip2_reserve_freq),0)</f>
        <v>0</v>
      </c>
      <c r="D638" s="220">
        <f t="shared" si="370"/>
        <v>0</v>
      </c>
      <c r="E638" s="220">
        <f t="shared" si="370"/>
        <v>0</v>
      </c>
      <c r="F638" s="220">
        <f t="shared" si="370"/>
        <v>0</v>
      </c>
      <c r="G638" s="220">
        <f t="shared" si="370"/>
        <v>0</v>
      </c>
      <c r="H638" s="220">
        <f t="shared" si="370"/>
        <v>0</v>
      </c>
      <c r="I638" s="220">
        <f t="shared" si="370"/>
        <v>0</v>
      </c>
      <c r="J638" s="220">
        <f t="shared" si="370"/>
        <v>0</v>
      </c>
      <c r="K638" s="220">
        <f t="shared" si="370"/>
        <v>0</v>
      </c>
      <c r="L638" s="220">
        <f t="shared" si="370"/>
        <v>0</v>
      </c>
      <c r="M638" s="220">
        <f t="shared" si="370"/>
        <v>0</v>
      </c>
      <c r="N638" s="220">
        <f t="shared" si="370"/>
        <v>0</v>
      </c>
      <c r="O638" s="220">
        <f t="shared" si="370"/>
        <v>0</v>
      </c>
      <c r="P638" s="220">
        <f t="shared" si="370"/>
        <v>0</v>
      </c>
      <c r="Q638" s="220">
        <f t="shared" si="370"/>
        <v>0</v>
      </c>
      <c r="R638" s="220">
        <f t="shared" si="370"/>
        <v>0</v>
      </c>
      <c r="S638" s="220">
        <f t="shared" si="370"/>
        <v>0</v>
      </c>
      <c r="T638" s="220">
        <f t="shared" si="370"/>
        <v>0</v>
      </c>
      <c r="U638" s="220">
        <f t="shared" si="370"/>
        <v>0</v>
      </c>
      <c r="V638" s="220">
        <f t="shared" si="370"/>
        <v>0</v>
      </c>
      <c r="W638" s="220">
        <f t="shared" si="370"/>
        <v>0</v>
      </c>
      <c r="X638" s="220">
        <f t="shared" si="370"/>
        <v>0</v>
      </c>
      <c r="Y638" s="220">
        <f t="shared" si="370"/>
        <v>0</v>
      </c>
      <c r="Z638" s="220">
        <f t="shared" si="370"/>
        <v>0</v>
      </c>
      <c r="AA638" s="220">
        <f t="shared" si="370"/>
        <v>0</v>
      </c>
      <c r="AB638" s="220">
        <f t="shared" si="370"/>
        <v>0</v>
      </c>
      <c r="AC638" s="220">
        <f t="shared" si="370"/>
        <v>0</v>
      </c>
      <c r="AD638" s="220">
        <f t="shared" si="370"/>
        <v>0</v>
      </c>
      <c r="AE638" s="220">
        <f t="shared" si="370"/>
        <v>0</v>
      </c>
      <c r="AF638" s="220">
        <f t="shared" si="370"/>
        <v>0</v>
      </c>
      <c r="AG638" s="220">
        <f t="shared" si="370"/>
        <v>0</v>
      </c>
      <c r="AH638" s="220">
        <f t="shared" si="370"/>
        <v>0</v>
      </c>
      <c r="AI638" s="220">
        <f t="shared" si="370"/>
        <v>0</v>
      </c>
      <c r="AJ638" s="220">
        <f t="shared" si="370"/>
        <v>0</v>
      </c>
      <c r="AK638" s="220">
        <f t="shared" si="370"/>
        <v>0</v>
      </c>
      <c r="AL638" s="220">
        <f t="shared" si="370"/>
        <v>0</v>
      </c>
      <c r="AM638" s="220">
        <f t="shared" si="370"/>
        <v>0</v>
      </c>
      <c r="AN638" s="220">
        <f t="shared" si="370"/>
        <v>0</v>
      </c>
      <c r="AO638" s="220">
        <f t="shared" si="370"/>
        <v>0</v>
      </c>
      <c r="AP638" s="220">
        <f t="shared" si="370"/>
        <v>0</v>
      </c>
    </row>
    <row r="639" spans="1:42" x14ac:dyDescent="0.2">
      <c r="A639" s="4">
        <f t="shared" ref="A639" si="371">A638+1</f>
        <v>10</v>
      </c>
      <c r="B639" s="245">
        <f t="shared" si="360"/>
        <v>0</v>
      </c>
      <c r="C639" s="225">
        <f t="shared" ref="C639:AP639" si="372">IF(AND(C$2&gt;equip2_reserve_freq*$A626,C$2&lt;=equip2_reserve_freq*$A627),$B627/(equip2_reserve_freq),0)</f>
        <v>0</v>
      </c>
      <c r="D639" s="225">
        <f t="shared" si="372"/>
        <v>0</v>
      </c>
      <c r="E639" s="225">
        <f t="shared" si="372"/>
        <v>0</v>
      </c>
      <c r="F639" s="225">
        <f t="shared" si="372"/>
        <v>0</v>
      </c>
      <c r="G639" s="225">
        <f t="shared" si="372"/>
        <v>0</v>
      </c>
      <c r="H639" s="225">
        <f t="shared" si="372"/>
        <v>0</v>
      </c>
      <c r="I639" s="225">
        <f t="shared" si="372"/>
        <v>0</v>
      </c>
      <c r="J639" s="225">
        <f t="shared" si="372"/>
        <v>0</v>
      </c>
      <c r="K639" s="225">
        <f t="shared" si="372"/>
        <v>0</v>
      </c>
      <c r="L639" s="225">
        <f t="shared" si="372"/>
        <v>0</v>
      </c>
      <c r="M639" s="225">
        <f t="shared" si="372"/>
        <v>0</v>
      </c>
      <c r="N639" s="225">
        <f t="shared" si="372"/>
        <v>0</v>
      </c>
      <c r="O639" s="225">
        <f t="shared" si="372"/>
        <v>0</v>
      </c>
      <c r="P639" s="225">
        <f t="shared" si="372"/>
        <v>0</v>
      </c>
      <c r="Q639" s="225">
        <f t="shared" si="372"/>
        <v>0</v>
      </c>
      <c r="R639" s="225">
        <f t="shared" si="372"/>
        <v>0</v>
      </c>
      <c r="S639" s="225">
        <f t="shared" si="372"/>
        <v>0</v>
      </c>
      <c r="T639" s="225">
        <f t="shared" si="372"/>
        <v>0</v>
      </c>
      <c r="U639" s="225">
        <f t="shared" si="372"/>
        <v>0</v>
      </c>
      <c r="V639" s="225">
        <f t="shared" si="372"/>
        <v>0</v>
      </c>
      <c r="W639" s="225">
        <f t="shared" si="372"/>
        <v>0</v>
      </c>
      <c r="X639" s="225">
        <f t="shared" si="372"/>
        <v>0</v>
      </c>
      <c r="Y639" s="225">
        <f t="shared" si="372"/>
        <v>0</v>
      </c>
      <c r="Z639" s="225">
        <f t="shared" si="372"/>
        <v>0</v>
      </c>
      <c r="AA639" s="225">
        <f t="shared" si="372"/>
        <v>0</v>
      </c>
      <c r="AB639" s="225">
        <f t="shared" si="372"/>
        <v>0</v>
      </c>
      <c r="AC639" s="225">
        <f t="shared" si="372"/>
        <v>0</v>
      </c>
      <c r="AD639" s="225">
        <f t="shared" si="372"/>
        <v>0</v>
      </c>
      <c r="AE639" s="225">
        <f t="shared" si="372"/>
        <v>0</v>
      </c>
      <c r="AF639" s="225">
        <f t="shared" si="372"/>
        <v>0</v>
      </c>
      <c r="AG639" s="225">
        <f t="shared" si="372"/>
        <v>0</v>
      </c>
      <c r="AH639" s="225">
        <f t="shared" si="372"/>
        <v>0</v>
      </c>
      <c r="AI639" s="225">
        <f t="shared" si="372"/>
        <v>0</v>
      </c>
      <c r="AJ639" s="225">
        <f t="shared" si="372"/>
        <v>0</v>
      </c>
      <c r="AK639" s="225">
        <f t="shared" si="372"/>
        <v>0</v>
      </c>
      <c r="AL639" s="225">
        <f t="shared" si="372"/>
        <v>0</v>
      </c>
      <c r="AM639" s="225">
        <f t="shared" si="372"/>
        <v>0</v>
      </c>
      <c r="AN639" s="225">
        <f t="shared" si="372"/>
        <v>0</v>
      </c>
      <c r="AO639" s="225">
        <f t="shared" si="372"/>
        <v>0</v>
      </c>
      <c r="AP639" s="225">
        <f t="shared" si="372"/>
        <v>0</v>
      </c>
    </row>
    <row r="640" spans="1:42" x14ac:dyDescent="0.2">
      <c r="A640" s="38" t="s">
        <v>14</v>
      </c>
      <c r="B640" s="29"/>
      <c r="C640" s="224">
        <f>SUM(C630:C639)</f>
        <v>0</v>
      </c>
      <c r="D640" s="224">
        <f t="shared" ref="D640:AP640" si="373">SUM(D630:D639)</f>
        <v>0</v>
      </c>
      <c r="E640" s="224">
        <f t="shared" si="373"/>
        <v>0</v>
      </c>
      <c r="F640" s="224">
        <f t="shared" si="373"/>
        <v>0</v>
      </c>
      <c r="G640" s="224">
        <f t="shared" si="373"/>
        <v>0</v>
      </c>
      <c r="H640" s="224">
        <f t="shared" si="373"/>
        <v>0</v>
      </c>
      <c r="I640" s="224">
        <f t="shared" si="373"/>
        <v>0</v>
      </c>
      <c r="J640" s="224">
        <f t="shared" si="373"/>
        <v>0</v>
      </c>
      <c r="K640" s="224">
        <f t="shared" si="373"/>
        <v>0</v>
      </c>
      <c r="L640" s="224">
        <f t="shared" si="373"/>
        <v>0</v>
      </c>
      <c r="M640" s="224">
        <f t="shared" si="373"/>
        <v>0</v>
      </c>
      <c r="N640" s="224">
        <f t="shared" si="373"/>
        <v>0</v>
      </c>
      <c r="O640" s="224">
        <f t="shared" si="373"/>
        <v>0</v>
      </c>
      <c r="P640" s="224">
        <f t="shared" si="373"/>
        <v>0</v>
      </c>
      <c r="Q640" s="224">
        <f t="shared" si="373"/>
        <v>0</v>
      </c>
      <c r="R640" s="224">
        <f t="shared" si="373"/>
        <v>0</v>
      </c>
      <c r="S640" s="224">
        <f t="shared" si="373"/>
        <v>0</v>
      </c>
      <c r="T640" s="224">
        <f t="shared" si="373"/>
        <v>0</v>
      </c>
      <c r="U640" s="224">
        <f t="shared" si="373"/>
        <v>0</v>
      </c>
      <c r="V640" s="224">
        <f t="shared" si="373"/>
        <v>0</v>
      </c>
      <c r="W640" s="224">
        <f t="shared" si="373"/>
        <v>0</v>
      </c>
      <c r="X640" s="224">
        <f t="shared" si="373"/>
        <v>0</v>
      </c>
      <c r="Y640" s="224">
        <f t="shared" si="373"/>
        <v>0</v>
      </c>
      <c r="Z640" s="224">
        <f t="shared" si="373"/>
        <v>0</v>
      </c>
      <c r="AA640" s="224">
        <f t="shared" si="373"/>
        <v>0</v>
      </c>
      <c r="AB640" s="224">
        <f t="shared" si="373"/>
        <v>0</v>
      </c>
      <c r="AC640" s="224">
        <f t="shared" si="373"/>
        <v>0</v>
      </c>
      <c r="AD640" s="224">
        <f t="shared" si="373"/>
        <v>0</v>
      </c>
      <c r="AE640" s="224">
        <f t="shared" si="373"/>
        <v>0</v>
      </c>
      <c r="AF640" s="224">
        <f t="shared" si="373"/>
        <v>0</v>
      </c>
      <c r="AG640" s="224">
        <f t="shared" si="373"/>
        <v>0</v>
      </c>
      <c r="AH640" s="224">
        <f t="shared" si="373"/>
        <v>0</v>
      </c>
      <c r="AI640" s="224">
        <f t="shared" si="373"/>
        <v>0</v>
      </c>
      <c r="AJ640" s="224">
        <f t="shared" si="373"/>
        <v>0</v>
      </c>
      <c r="AK640" s="224">
        <f t="shared" si="373"/>
        <v>0</v>
      </c>
      <c r="AL640" s="224">
        <f t="shared" si="373"/>
        <v>0</v>
      </c>
      <c r="AM640" s="224">
        <f t="shared" si="373"/>
        <v>0</v>
      </c>
      <c r="AN640" s="224">
        <f t="shared" si="373"/>
        <v>0</v>
      </c>
      <c r="AO640" s="224">
        <f t="shared" si="373"/>
        <v>0</v>
      </c>
      <c r="AP640" s="224">
        <f t="shared" si="373"/>
        <v>0</v>
      </c>
    </row>
    <row r="641" spans="1:42" s="127" customFormat="1" x14ac:dyDescent="0.2">
      <c r="A641" s="4"/>
      <c r="B641" s="210"/>
    </row>
    <row r="642" spans="1:42" s="127" customFormat="1" x14ac:dyDescent="0.2">
      <c r="A642" s="26" t="s">
        <v>122</v>
      </c>
    </row>
    <row r="643" spans="1:42" x14ac:dyDescent="0.2">
      <c r="A643" s="4" t="s">
        <v>30</v>
      </c>
      <c r="B643" s="224">
        <v>0</v>
      </c>
      <c r="C643" s="224">
        <f>B646</f>
        <v>0</v>
      </c>
      <c r="D643" s="224">
        <f t="shared" ref="D643:AP643" si="374">C646</f>
        <v>0</v>
      </c>
      <c r="E643" s="224">
        <f t="shared" si="374"/>
        <v>0</v>
      </c>
      <c r="F643" s="224">
        <f t="shared" si="374"/>
        <v>0</v>
      </c>
      <c r="G643" s="224">
        <f t="shared" si="374"/>
        <v>0</v>
      </c>
      <c r="H643" s="224">
        <f t="shared" si="374"/>
        <v>0</v>
      </c>
      <c r="I643" s="224">
        <f t="shared" si="374"/>
        <v>0</v>
      </c>
      <c r="J643" s="224">
        <f t="shared" si="374"/>
        <v>0</v>
      </c>
      <c r="K643" s="224">
        <f t="shared" si="374"/>
        <v>0</v>
      </c>
      <c r="L643" s="224">
        <f t="shared" si="374"/>
        <v>0</v>
      </c>
      <c r="M643" s="224">
        <f t="shared" si="374"/>
        <v>0</v>
      </c>
      <c r="N643" s="224">
        <f t="shared" si="374"/>
        <v>0</v>
      </c>
      <c r="O643" s="224">
        <f t="shared" si="374"/>
        <v>0</v>
      </c>
      <c r="P643" s="224">
        <f t="shared" si="374"/>
        <v>0</v>
      </c>
      <c r="Q643" s="224">
        <f t="shared" si="374"/>
        <v>0</v>
      </c>
      <c r="R643" s="224">
        <f t="shared" si="374"/>
        <v>0</v>
      </c>
      <c r="S643" s="224">
        <f t="shared" si="374"/>
        <v>0</v>
      </c>
      <c r="T643" s="224">
        <f t="shared" si="374"/>
        <v>0</v>
      </c>
      <c r="U643" s="224">
        <f t="shared" si="374"/>
        <v>0</v>
      </c>
      <c r="V643" s="224">
        <f t="shared" si="374"/>
        <v>0</v>
      </c>
      <c r="W643" s="224">
        <f t="shared" si="374"/>
        <v>0</v>
      </c>
      <c r="X643" s="224">
        <f t="shared" si="374"/>
        <v>0</v>
      </c>
      <c r="Y643" s="224">
        <f t="shared" si="374"/>
        <v>0</v>
      </c>
      <c r="Z643" s="224">
        <f t="shared" si="374"/>
        <v>0</v>
      </c>
      <c r="AA643" s="224">
        <f t="shared" si="374"/>
        <v>0</v>
      </c>
      <c r="AB643" s="224">
        <f t="shared" si="374"/>
        <v>0</v>
      </c>
      <c r="AC643" s="224">
        <f t="shared" si="374"/>
        <v>0</v>
      </c>
      <c r="AD643" s="224">
        <f t="shared" si="374"/>
        <v>0</v>
      </c>
      <c r="AE643" s="224">
        <f t="shared" si="374"/>
        <v>0</v>
      </c>
      <c r="AF643" s="224">
        <f t="shared" si="374"/>
        <v>0</v>
      </c>
      <c r="AG643" s="224">
        <f t="shared" si="374"/>
        <v>0</v>
      </c>
      <c r="AH643" s="224">
        <f t="shared" si="374"/>
        <v>0</v>
      </c>
      <c r="AI643" s="224">
        <f t="shared" si="374"/>
        <v>0</v>
      </c>
      <c r="AJ643" s="224">
        <f t="shared" si="374"/>
        <v>0</v>
      </c>
      <c r="AK643" s="224">
        <f t="shared" si="374"/>
        <v>0</v>
      </c>
      <c r="AL643" s="224">
        <f t="shared" si="374"/>
        <v>0</v>
      </c>
      <c r="AM643" s="224">
        <f t="shared" si="374"/>
        <v>0</v>
      </c>
      <c r="AN643" s="224">
        <f t="shared" si="374"/>
        <v>0</v>
      </c>
      <c r="AO643" s="224">
        <f t="shared" si="374"/>
        <v>0</v>
      </c>
      <c r="AP643" s="224">
        <f t="shared" si="374"/>
        <v>0</v>
      </c>
    </row>
    <row r="644" spans="1:42" x14ac:dyDescent="0.2">
      <c r="A644" s="4" t="s">
        <v>90</v>
      </c>
      <c r="B644" s="224">
        <v>0</v>
      </c>
      <c r="C644" s="224">
        <f>C672</f>
        <v>0</v>
      </c>
      <c r="D644" s="224">
        <f t="shared" ref="D644:AP644" si="375">D672</f>
        <v>0</v>
      </c>
      <c r="E644" s="224">
        <f t="shared" si="375"/>
        <v>0</v>
      </c>
      <c r="F644" s="224">
        <f t="shared" si="375"/>
        <v>0</v>
      </c>
      <c r="G644" s="224">
        <f t="shared" si="375"/>
        <v>0</v>
      </c>
      <c r="H644" s="224">
        <f t="shared" si="375"/>
        <v>0</v>
      </c>
      <c r="I644" s="224">
        <f t="shared" si="375"/>
        <v>0</v>
      </c>
      <c r="J644" s="224">
        <f t="shared" si="375"/>
        <v>0</v>
      </c>
      <c r="K644" s="224">
        <f t="shared" si="375"/>
        <v>0</v>
      </c>
      <c r="L644" s="224">
        <f t="shared" si="375"/>
        <v>0</v>
      </c>
      <c r="M644" s="224">
        <f t="shared" si="375"/>
        <v>0</v>
      </c>
      <c r="N644" s="224">
        <f t="shared" si="375"/>
        <v>0</v>
      </c>
      <c r="O644" s="224">
        <f t="shared" si="375"/>
        <v>0</v>
      </c>
      <c r="P644" s="224">
        <f t="shared" si="375"/>
        <v>0</v>
      </c>
      <c r="Q644" s="224">
        <f t="shared" si="375"/>
        <v>0</v>
      </c>
      <c r="R644" s="224">
        <f t="shared" si="375"/>
        <v>0</v>
      </c>
      <c r="S644" s="224">
        <f t="shared" si="375"/>
        <v>0</v>
      </c>
      <c r="T644" s="224">
        <f t="shared" si="375"/>
        <v>0</v>
      </c>
      <c r="U644" s="224">
        <f t="shared" si="375"/>
        <v>0</v>
      </c>
      <c r="V644" s="224">
        <f t="shared" si="375"/>
        <v>0</v>
      </c>
      <c r="W644" s="224">
        <f t="shared" si="375"/>
        <v>0</v>
      </c>
      <c r="X644" s="224">
        <f t="shared" si="375"/>
        <v>0</v>
      </c>
      <c r="Y644" s="224">
        <f t="shared" si="375"/>
        <v>0</v>
      </c>
      <c r="Z644" s="224">
        <f t="shared" si="375"/>
        <v>0</v>
      </c>
      <c r="AA644" s="224">
        <f t="shared" si="375"/>
        <v>0</v>
      </c>
      <c r="AB644" s="224">
        <f t="shared" si="375"/>
        <v>0</v>
      </c>
      <c r="AC644" s="224">
        <f t="shared" si="375"/>
        <v>0</v>
      </c>
      <c r="AD644" s="224">
        <f t="shared" si="375"/>
        <v>0</v>
      </c>
      <c r="AE644" s="224">
        <f t="shared" si="375"/>
        <v>0</v>
      </c>
      <c r="AF644" s="224">
        <f t="shared" si="375"/>
        <v>0</v>
      </c>
      <c r="AG644" s="224">
        <f t="shared" si="375"/>
        <v>0</v>
      </c>
      <c r="AH644" s="224">
        <f t="shared" si="375"/>
        <v>0</v>
      </c>
      <c r="AI644" s="224">
        <f t="shared" si="375"/>
        <v>0</v>
      </c>
      <c r="AJ644" s="224">
        <f t="shared" si="375"/>
        <v>0</v>
      </c>
      <c r="AK644" s="224">
        <f t="shared" si="375"/>
        <v>0</v>
      </c>
      <c r="AL644" s="224">
        <f t="shared" si="375"/>
        <v>0</v>
      </c>
      <c r="AM644" s="224">
        <f t="shared" si="375"/>
        <v>0</v>
      </c>
      <c r="AN644" s="224">
        <f t="shared" si="375"/>
        <v>0</v>
      </c>
      <c r="AO644" s="224">
        <f t="shared" si="375"/>
        <v>0</v>
      </c>
      <c r="AP644" s="224">
        <f t="shared" si="375"/>
        <v>0</v>
      </c>
    </row>
    <row r="645" spans="1:42" x14ac:dyDescent="0.2">
      <c r="A645" s="4" t="s">
        <v>37</v>
      </c>
      <c r="B645" s="225">
        <v>0</v>
      </c>
      <c r="C645" s="225">
        <f>-C660</f>
        <v>0</v>
      </c>
      <c r="D645" s="225">
        <f t="shared" ref="D645:AP645" si="376">-D660</f>
        <v>0</v>
      </c>
      <c r="E645" s="225">
        <f t="shared" si="376"/>
        <v>0</v>
      </c>
      <c r="F645" s="225">
        <f t="shared" si="376"/>
        <v>0</v>
      </c>
      <c r="G645" s="225">
        <f t="shared" si="376"/>
        <v>0</v>
      </c>
      <c r="H645" s="225">
        <f t="shared" si="376"/>
        <v>0</v>
      </c>
      <c r="I645" s="225">
        <f t="shared" si="376"/>
        <v>0</v>
      </c>
      <c r="J645" s="225">
        <f t="shared" si="376"/>
        <v>0</v>
      </c>
      <c r="K645" s="225">
        <f t="shared" si="376"/>
        <v>0</v>
      </c>
      <c r="L645" s="225">
        <f t="shared" si="376"/>
        <v>0</v>
      </c>
      <c r="M645" s="225">
        <f t="shared" si="376"/>
        <v>0</v>
      </c>
      <c r="N645" s="225">
        <f t="shared" si="376"/>
        <v>0</v>
      </c>
      <c r="O645" s="225">
        <f t="shared" si="376"/>
        <v>0</v>
      </c>
      <c r="P645" s="225">
        <f t="shared" si="376"/>
        <v>0</v>
      </c>
      <c r="Q645" s="225">
        <f t="shared" si="376"/>
        <v>0</v>
      </c>
      <c r="R645" s="225">
        <f t="shared" si="376"/>
        <v>0</v>
      </c>
      <c r="S645" s="225">
        <f t="shared" si="376"/>
        <v>0</v>
      </c>
      <c r="T645" s="225">
        <f t="shared" si="376"/>
        <v>0</v>
      </c>
      <c r="U645" s="225">
        <f t="shared" si="376"/>
        <v>0</v>
      </c>
      <c r="V645" s="225">
        <f t="shared" si="376"/>
        <v>0</v>
      </c>
      <c r="W645" s="225">
        <f t="shared" si="376"/>
        <v>0</v>
      </c>
      <c r="X645" s="225">
        <f t="shared" si="376"/>
        <v>0</v>
      </c>
      <c r="Y645" s="225">
        <f t="shared" si="376"/>
        <v>0</v>
      </c>
      <c r="Z645" s="225">
        <f t="shared" si="376"/>
        <v>0</v>
      </c>
      <c r="AA645" s="225">
        <f t="shared" si="376"/>
        <v>0</v>
      </c>
      <c r="AB645" s="225">
        <f t="shared" si="376"/>
        <v>0</v>
      </c>
      <c r="AC645" s="225">
        <f t="shared" si="376"/>
        <v>0</v>
      </c>
      <c r="AD645" s="225">
        <f t="shared" si="376"/>
        <v>0</v>
      </c>
      <c r="AE645" s="225">
        <f t="shared" si="376"/>
        <v>0</v>
      </c>
      <c r="AF645" s="225">
        <f t="shared" si="376"/>
        <v>0</v>
      </c>
      <c r="AG645" s="225">
        <f t="shared" si="376"/>
        <v>0</v>
      </c>
      <c r="AH645" s="225">
        <f t="shared" si="376"/>
        <v>0</v>
      </c>
      <c r="AI645" s="225">
        <f t="shared" si="376"/>
        <v>0</v>
      </c>
      <c r="AJ645" s="225">
        <f t="shared" si="376"/>
        <v>0</v>
      </c>
      <c r="AK645" s="225">
        <f t="shared" si="376"/>
        <v>0</v>
      </c>
      <c r="AL645" s="225">
        <f t="shared" si="376"/>
        <v>0</v>
      </c>
      <c r="AM645" s="225">
        <f t="shared" si="376"/>
        <v>0</v>
      </c>
      <c r="AN645" s="225">
        <f t="shared" si="376"/>
        <v>0</v>
      </c>
      <c r="AO645" s="225">
        <f t="shared" si="376"/>
        <v>0</v>
      </c>
      <c r="AP645" s="225">
        <f t="shared" si="376"/>
        <v>0</v>
      </c>
    </row>
    <row r="646" spans="1:42" x14ac:dyDescent="0.2">
      <c r="A646" s="4" t="s">
        <v>33</v>
      </c>
      <c r="B646" s="224">
        <f>SUM(B643:B645)</f>
        <v>0</v>
      </c>
      <c r="C646" s="224">
        <f>SUM(C643:C645)</f>
        <v>0</v>
      </c>
      <c r="D646" s="224">
        <f t="shared" ref="D646:AP646" si="377">SUM(D643:D645)</f>
        <v>0</v>
      </c>
      <c r="E646" s="224">
        <f t="shared" si="377"/>
        <v>0</v>
      </c>
      <c r="F646" s="224">
        <f t="shared" si="377"/>
        <v>0</v>
      </c>
      <c r="G646" s="224">
        <f t="shared" si="377"/>
        <v>0</v>
      </c>
      <c r="H646" s="224">
        <f t="shared" si="377"/>
        <v>0</v>
      </c>
      <c r="I646" s="224">
        <f t="shared" si="377"/>
        <v>0</v>
      </c>
      <c r="J646" s="224">
        <f t="shared" si="377"/>
        <v>0</v>
      </c>
      <c r="K646" s="224">
        <f t="shared" si="377"/>
        <v>0</v>
      </c>
      <c r="L646" s="224">
        <f t="shared" si="377"/>
        <v>0</v>
      </c>
      <c r="M646" s="224">
        <f t="shared" si="377"/>
        <v>0</v>
      </c>
      <c r="N646" s="224">
        <f t="shared" si="377"/>
        <v>0</v>
      </c>
      <c r="O646" s="224">
        <f t="shared" si="377"/>
        <v>0</v>
      </c>
      <c r="P646" s="224">
        <f t="shared" si="377"/>
        <v>0</v>
      </c>
      <c r="Q646" s="224">
        <f t="shared" si="377"/>
        <v>0</v>
      </c>
      <c r="R646" s="224">
        <f t="shared" si="377"/>
        <v>0</v>
      </c>
      <c r="S646" s="224">
        <f t="shared" si="377"/>
        <v>0</v>
      </c>
      <c r="T646" s="224">
        <f t="shared" si="377"/>
        <v>0</v>
      </c>
      <c r="U646" s="224">
        <f t="shared" si="377"/>
        <v>0</v>
      </c>
      <c r="V646" s="224">
        <f t="shared" si="377"/>
        <v>0</v>
      </c>
      <c r="W646" s="224">
        <f t="shared" si="377"/>
        <v>0</v>
      </c>
      <c r="X646" s="224">
        <f t="shared" si="377"/>
        <v>0</v>
      </c>
      <c r="Y646" s="224">
        <f t="shared" si="377"/>
        <v>0</v>
      </c>
      <c r="Z646" s="224">
        <f t="shared" si="377"/>
        <v>0</v>
      </c>
      <c r="AA646" s="224">
        <f t="shared" si="377"/>
        <v>0</v>
      </c>
      <c r="AB646" s="224">
        <f t="shared" si="377"/>
        <v>0</v>
      </c>
      <c r="AC646" s="224">
        <f t="shared" si="377"/>
        <v>0</v>
      </c>
      <c r="AD646" s="224">
        <f t="shared" si="377"/>
        <v>0</v>
      </c>
      <c r="AE646" s="224">
        <f t="shared" si="377"/>
        <v>0</v>
      </c>
      <c r="AF646" s="224">
        <f t="shared" si="377"/>
        <v>0</v>
      </c>
      <c r="AG646" s="224">
        <f t="shared" si="377"/>
        <v>0</v>
      </c>
      <c r="AH646" s="224">
        <f t="shared" si="377"/>
        <v>0</v>
      </c>
      <c r="AI646" s="224">
        <f t="shared" si="377"/>
        <v>0</v>
      </c>
      <c r="AJ646" s="224">
        <f t="shared" si="377"/>
        <v>0</v>
      </c>
      <c r="AK646" s="224">
        <f t="shared" si="377"/>
        <v>0</v>
      </c>
      <c r="AL646" s="224">
        <f t="shared" si="377"/>
        <v>0</v>
      </c>
      <c r="AM646" s="224">
        <f t="shared" si="377"/>
        <v>0</v>
      </c>
      <c r="AN646" s="224">
        <f t="shared" si="377"/>
        <v>0</v>
      </c>
      <c r="AO646" s="224">
        <f t="shared" si="377"/>
        <v>0</v>
      </c>
      <c r="AP646" s="224">
        <f t="shared" si="377"/>
        <v>0</v>
      </c>
    </row>
    <row r="647" spans="1:42" s="127" customFormat="1" x14ac:dyDescent="0.2">
      <c r="A647" s="4"/>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D647" s="210"/>
      <c r="AE647" s="210"/>
      <c r="AF647" s="210"/>
      <c r="AG647" s="210"/>
      <c r="AH647" s="210"/>
      <c r="AI647" s="210"/>
      <c r="AJ647" s="210"/>
      <c r="AK647" s="210"/>
      <c r="AL647" s="210"/>
      <c r="AM647" s="210"/>
      <c r="AN647" s="210"/>
      <c r="AO647" s="210"/>
      <c r="AP647" s="210"/>
    </row>
    <row r="648" spans="1:42" s="127" customFormat="1" x14ac:dyDescent="0.2">
      <c r="A648" s="4" t="s">
        <v>88</v>
      </c>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D648" s="210"/>
      <c r="AE648" s="210"/>
      <c r="AF648" s="210"/>
      <c r="AG648" s="210"/>
      <c r="AH648" s="210"/>
      <c r="AI648" s="210"/>
      <c r="AJ648" s="210"/>
      <c r="AK648" s="210"/>
      <c r="AL648" s="210"/>
      <c r="AM648" s="210"/>
      <c r="AN648" s="210"/>
      <c r="AO648" s="210"/>
      <c r="AP648" s="210"/>
    </row>
    <row r="649" spans="1:42" s="127" customFormat="1" x14ac:dyDescent="0.2">
      <c r="A649" s="4" t="s">
        <v>89</v>
      </c>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D649" s="210"/>
      <c r="AE649" s="210"/>
      <c r="AF649" s="210"/>
      <c r="AG649" s="210"/>
      <c r="AH649" s="210"/>
      <c r="AI649" s="210"/>
      <c r="AJ649" s="210"/>
      <c r="AK649" s="210"/>
      <c r="AL649" s="210"/>
      <c r="AM649" s="210"/>
      <c r="AN649" s="210"/>
      <c r="AO649" s="210"/>
      <c r="AP649" s="210"/>
    </row>
    <row r="650" spans="1:42" x14ac:dyDescent="0.2">
      <c r="A650" s="4">
        <v>1</v>
      </c>
      <c r="B650" s="245">
        <f t="shared" ref="B650:B659" si="378">SUM(C650:AP650)</f>
        <v>0</v>
      </c>
      <c r="C650" s="220">
        <f t="shared" ref="C650:AP650" si="379">IF(C$2&gt;analysis_period,0,IF(C$2=equip3_reserve_freq*$A650,equip3_reserve_cost*system_capacity*1000*(1+inflation_rate/100)^B$2,0))</f>
        <v>0</v>
      </c>
      <c r="D650" s="220">
        <f t="shared" si="379"/>
        <v>0</v>
      </c>
      <c r="E650" s="220">
        <f t="shared" si="379"/>
        <v>0</v>
      </c>
      <c r="F650" s="220">
        <f t="shared" si="379"/>
        <v>0</v>
      </c>
      <c r="G650" s="220">
        <f t="shared" si="379"/>
        <v>0</v>
      </c>
      <c r="H650" s="220">
        <f t="shared" si="379"/>
        <v>0</v>
      </c>
      <c r="I650" s="220">
        <f t="shared" si="379"/>
        <v>0</v>
      </c>
      <c r="J650" s="220">
        <f t="shared" si="379"/>
        <v>0</v>
      </c>
      <c r="K650" s="220">
        <f t="shared" si="379"/>
        <v>0</v>
      </c>
      <c r="L650" s="220">
        <f t="shared" si="379"/>
        <v>0</v>
      </c>
      <c r="M650" s="220">
        <f t="shared" si="379"/>
        <v>0</v>
      </c>
      <c r="N650" s="220">
        <f t="shared" si="379"/>
        <v>0</v>
      </c>
      <c r="O650" s="220">
        <f t="shared" si="379"/>
        <v>0</v>
      </c>
      <c r="P650" s="220">
        <f t="shared" si="379"/>
        <v>0</v>
      </c>
      <c r="Q650" s="220">
        <f t="shared" si="379"/>
        <v>0</v>
      </c>
      <c r="R650" s="220">
        <f t="shared" si="379"/>
        <v>0</v>
      </c>
      <c r="S650" s="220">
        <f t="shared" si="379"/>
        <v>0</v>
      </c>
      <c r="T650" s="220">
        <f t="shared" si="379"/>
        <v>0</v>
      </c>
      <c r="U650" s="220">
        <f t="shared" si="379"/>
        <v>0</v>
      </c>
      <c r="V650" s="220">
        <f t="shared" si="379"/>
        <v>0</v>
      </c>
      <c r="W650" s="220">
        <f t="shared" si="379"/>
        <v>0</v>
      </c>
      <c r="X650" s="220">
        <f t="shared" si="379"/>
        <v>0</v>
      </c>
      <c r="Y650" s="220">
        <f t="shared" si="379"/>
        <v>0</v>
      </c>
      <c r="Z650" s="220">
        <f t="shared" si="379"/>
        <v>0</v>
      </c>
      <c r="AA650" s="220">
        <f t="shared" si="379"/>
        <v>0</v>
      </c>
      <c r="AB650" s="220">
        <f t="shared" si="379"/>
        <v>0</v>
      </c>
      <c r="AC650" s="220">
        <f t="shared" si="379"/>
        <v>0</v>
      </c>
      <c r="AD650" s="220">
        <f t="shared" si="379"/>
        <v>0</v>
      </c>
      <c r="AE650" s="220">
        <f t="shared" si="379"/>
        <v>0</v>
      </c>
      <c r="AF650" s="220">
        <f t="shared" si="379"/>
        <v>0</v>
      </c>
      <c r="AG650" s="220">
        <f t="shared" si="379"/>
        <v>0</v>
      </c>
      <c r="AH650" s="220">
        <f t="shared" si="379"/>
        <v>0</v>
      </c>
      <c r="AI650" s="220">
        <f t="shared" si="379"/>
        <v>0</v>
      </c>
      <c r="AJ650" s="220">
        <f t="shared" si="379"/>
        <v>0</v>
      </c>
      <c r="AK650" s="220">
        <f t="shared" si="379"/>
        <v>0</v>
      </c>
      <c r="AL650" s="220">
        <f t="shared" si="379"/>
        <v>0</v>
      </c>
      <c r="AM650" s="220">
        <f t="shared" si="379"/>
        <v>0</v>
      </c>
      <c r="AN650" s="220">
        <f t="shared" si="379"/>
        <v>0</v>
      </c>
      <c r="AO650" s="220">
        <f t="shared" si="379"/>
        <v>0</v>
      </c>
      <c r="AP650" s="220">
        <f t="shared" si="379"/>
        <v>0</v>
      </c>
    </row>
    <row r="651" spans="1:42" x14ac:dyDescent="0.2">
      <c r="A651" s="4">
        <f>A650+1</f>
        <v>2</v>
      </c>
      <c r="B651" s="245">
        <f t="shared" si="378"/>
        <v>0</v>
      </c>
      <c r="C651" s="220">
        <f t="shared" ref="C651:AP651" si="380">IF(C$2&gt;analysis_period,0,IF(C$2=equip3_reserve_freq*$A651,equip3_reserve_cost*system_capacity*1000*(1+inflation_rate/100)^B$2,0))</f>
        <v>0</v>
      </c>
      <c r="D651" s="220">
        <f t="shared" si="380"/>
        <v>0</v>
      </c>
      <c r="E651" s="220">
        <f t="shared" si="380"/>
        <v>0</v>
      </c>
      <c r="F651" s="220">
        <f t="shared" si="380"/>
        <v>0</v>
      </c>
      <c r="G651" s="220">
        <f t="shared" si="380"/>
        <v>0</v>
      </c>
      <c r="H651" s="220">
        <f t="shared" si="380"/>
        <v>0</v>
      </c>
      <c r="I651" s="220">
        <f t="shared" si="380"/>
        <v>0</v>
      </c>
      <c r="J651" s="220">
        <f t="shared" si="380"/>
        <v>0</v>
      </c>
      <c r="K651" s="220">
        <f t="shared" si="380"/>
        <v>0</v>
      </c>
      <c r="L651" s="220">
        <f t="shared" si="380"/>
        <v>0</v>
      </c>
      <c r="M651" s="220">
        <f t="shared" si="380"/>
        <v>0</v>
      </c>
      <c r="N651" s="220">
        <f t="shared" si="380"/>
        <v>0</v>
      </c>
      <c r="O651" s="220">
        <f t="shared" si="380"/>
        <v>0</v>
      </c>
      <c r="P651" s="220">
        <f t="shared" si="380"/>
        <v>0</v>
      </c>
      <c r="Q651" s="220">
        <f t="shared" si="380"/>
        <v>0</v>
      </c>
      <c r="R651" s="220">
        <f t="shared" si="380"/>
        <v>0</v>
      </c>
      <c r="S651" s="220">
        <f t="shared" si="380"/>
        <v>0</v>
      </c>
      <c r="T651" s="220">
        <f t="shared" si="380"/>
        <v>0</v>
      </c>
      <c r="U651" s="220">
        <f t="shared" si="380"/>
        <v>0</v>
      </c>
      <c r="V651" s="220">
        <f t="shared" si="380"/>
        <v>0</v>
      </c>
      <c r="W651" s="220">
        <f t="shared" si="380"/>
        <v>0</v>
      </c>
      <c r="X651" s="220">
        <f t="shared" si="380"/>
        <v>0</v>
      </c>
      <c r="Y651" s="220">
        <f t="shared" si="380"/>
        <v>0</v>
      </c>
      <c r="Z651" s="220">
        <f t="shared" si="380"/>
        <v>0</v>
      </c>
      <c r="AA651" s="220">
        <f t="shared" si="380"/>
        <v>0</v>
      </c>
      <c r="AB651" s="220">
        <f t="shared" si="380"/>
        <v>0</v>
      </c>
      <c r="AC651" s="220">
        <f t="shared" si="380"/>
        <v>0</v>
      </c>
      <c r="AD651" s="220">
        <f t="shared" si="380"/>
        <v>0</v>
      </c>
      <c r="AE651" s="220">
        <f t="shared" si="380"/>
        <v>0</v>
      </c>
      <c r="AF651" s="220">
        <f t="shared" si="380"/>
        <v>0</v>
      </c>
      <c r="AG651" s="220">
        <f t="shared" si="380"/>
        <v>0</v>
      </c>
      <c r="AH651" s="220">
        <f t="shared" si="380"/>
        <v>0</v>
      </c>
      <c r="AI651" s="220">
        <f t="shared" si="380"/>
        <v>0</v>
      </c>
      <c r="AJ651" s="220">
        <f t="shared" si="380"/>
        <v>0</v>
      </c>
      <c r="AK651" s="220">
        <f t="shared" si="380"/>
        <v>0</v>
      </c>
      <c r="AL651" s="220">
        <f t="shared" si="380"/>
        <v>0</v>
      </c>
      <c r="AM651" s="220">
        <f t="shared" si="380"/>
        <v>0</v>
      </c>
      <c r="AN651" s="220">
        <f t="shared" si="380"/>
        <v>0</v>
      </c>
      <c r="AO651" s="220">
        <f t="shared" si="380"/>
        <v>0</v>
      </c>
      <c r="AP651" s="220">
        <f t="shared" si="380"/>
        <v>0</v>
      </c>
    </row>
    <row r="652" spans="1:42" x14ac:dyDescent="0.2">
      <c r="A652" s="4">
        <f t="shared" ref="A652:A659" si="381">A651+1</f>
        <v>3</v>
      </c>
      <c r="B652" s="245">
        <f t="shared" si="378"/>
        <v>0</v>
      </c>
      <c r="C652" s="220">
        <f t="shared" ref="C652:AP652" si="382">IF(C$2&gt;analysis_period,0,IF(C$2=equip3_reserve_freq*$A652,equip3_reserve_cost*system_capacity*1000*(1+inflation_rate/100)^B$2,0))</f>
        <v>0</v>
      </c>
      <c r="D652" s="220">
        <f t="shared" si="382"/>
        <v>0</v>
      </c>
      <c r="E652" s="220">
        <f t="shared" si="382"/>
        <v>0</v>
      </c>
      <c r="F652" s="220">
        <f t="shared" si="382"/>
        <v>0</v>
      </c>
      <c r="G652" s="220">
        <f t="shared" si="382"/>
        <v>0</v>
      </c>
      <c r="H652" s="220">
        <f t="shared" si="382"/>
        <v>0</v>
      </c>
      <c r="I652" s="220">
        <f t="shared" si="382"/>
        <v>0</v>
      </c>
      <c r="J652" s="220">
        <f t="shared" si="382"/>
        <v>0</v>
      </c>
      <c r="K652" s="220">
        <f t="shared" si="382"/>
        <v>0</v>
      </c>
      <c r="L652" s="220">
        <f t="shared" si="382"/>
        <v>0</v>
      </c>
      <c r="M652" s="220">
        <f t="shared" si="382"/>
        <v>0</v>
      </c>
      <c r="N652" s="220">
        <f t="shared" si="382"/>
        <v>0</v>
      </c>
      <c r="O652" s="220">
        <f t="shared" si="382"/>
        <v>0</v>
      </c>
      <c r="P652" s="220">
        <f t="shared" si="382"/>
        <v>0</v>
      </c>
      <c r="Q652" s="220">
        <f t="shared" si="382"/>
        <v>0</v>
      </c>
      <c r="R652" s="220">
        <f t="shared" si="382"/>
        <v>0</v>
      </c>
      <c r="S652" s="220">
        <f t="shared" si="382"/>
        <v>0</v>
      </c>
      <c r="T652" s="220">
        <f t="shared" si="382"/>
        <v>0</v>
      </c>
      <c r="U652" s="220">
        <f t="shared" si="382"/>
        <v>0</v>
      </c>
      <c r="V652" s="220">
        <f t="shared" si="382"/>
        <v>0</v>
      </c>
      <c r="W652" s="220">
        <f t="shared" si="382"/>
        <v>0</v>
      </c>
      <c r="X652" s="220">
        <f t="shared" si="382"/>
        <v>0</v>
      </c>
      <c r="Y652" s="220">
        <f t="shared" si="382"/>
        <v>0</v>
      </c>
      <c r="Z652" s="220">
        <f t="shared" si="382"/>
        <v>0</v>
      </c>
      <c r="AA652" s="220">
        <f t="shared" si="382"/>
        <v>0</v>
      </c>
      <c r="AB652" s="220">
        <f t="shared" si="382"/>
        <v>0</v>
      </c>
      <c r="AC652" s="220">
        <f t="shared" si="382"/>
        <v>0</v>
      </c>
      <c r="AD652" s="220">
        <f t="shared" si="382"/>
        <v>0</v>
      </c>
      <c r="AE652" s="220">
        <f t="shared" si="382"/>
        <v>0</v>
      </c>
      <c r="AF652" s="220">
        <f t="shared" si="382"/>
        <v>0</v>
      </c>
      <c r="AG652" s="220">
        <f t="shared" si="382"/>
        <v>0</v>
      </c>
      <c r="AH652" s="220">
        <f t="shared" si="382"/>
        <v>0</v>
      </c>
      <c r="AI652" s="220">
        <f t="shared" si="382"/>
        <v>0</v>
      </c>
      <c r="AJ652" s="220">
        <f t="shared" si="382"/>
        <v>0</v>
      </c>
      <c r="AK652" s="220">
        <f t="shared" si="382"/>
        <v>0</v>
      </c>
      <c r="AL652" s="220">
        <f t="shared" si="382"/>
        <v>0</v>
      </c>
      <c r="AM652" s="220">
        <f t="shared" si="382"/>
        <v>0</v>
      </c>
      <c r="AN652" s="220">
        <f t="shared" si="382"/>
        <v>0</v>
      </c>
      <c r="AO652" s="220">
        <f t="shared" si="382"/>
        <v>0</v>
      </c>
      <c r="AP652" s="220">
        <f t="shared" si="382"/>
        <v>0</v>
      </c>
    </row>
    <row r="653" spans="1:42" x14ac:dyDescent="0.2">
      <c r="A653" s="4">
        <f t="shared" si="381"/>
        <v>4</v>
      </c>
      <c r="B653" s="245">
        <f t="shared" si="378"/>
        <v>0</v>
      </c>
      <c r="C653" s="220">
        <f t="shared" ref="C653:AP653" si="383">IF(C$2&gt;analysis_period,0,IF(C$2=equip3_reserve_freq*$A653,equip3_reserve_cost*system_capacity*1000*(1+inflation_rate/100)^B$2,0))</f>
        <v>0</v>
      </c>
      <c r="D653" s="220">
        <f t="shared" si="383"/>
        <v>0</v>
      </c>
      <c r="E653" s="220">
        <f t="shared" si="383"/>
        <v>0</v>
      </c>
      <c r="F653" s="220">
        <f t="shared" si="383"/>
        <v>0</v>
      </c>
      <c r="G653" s="220">
        <f t="shared" si="383"/>
        <v>0</v>
      </c>
      <c r="H653" s="220">
        <f t="shared" si="383"/>
        <v>0</v>
      </c>
      <c r="I653" s="220">
        <f t="shared" si="383"/>
        <v>0</v>
      </c>
      <c r="J653" s="220">
        <f t="shared" si="383"/>
        <v>0</v>
      </c>
      <c r="K653" s="220">
        <f t="shared" si="383"/>
        <v>0</v>
      </c>
      <c r="L653" s="220">
        <f t="shared" si="383"/>
        <v>0</v>
      </c>
      <c r="M653" s="220">
        <f t="shared" si="383"/>
        <v>0</v>
      </c>
      <c r="N653" s="220">
        <f t="shared" si="383"/>
        <v>0</v>
      </c>
      <c r="O653" s="220">
        <f t="shared" si="383"/>
        <v>0</v>
      </c>
      <c r="P653" s="220">
        <f t="shared" si="383"/>
        <v>0</v>
      </c>
      <c r="Q653" s="220">
        <f t="shared" si="383"/>
        <v>0</v>
      </c>
      <c r="R653" s="220">
        <f t="shared" si="383"/>
        <v>0</v>
      </c>
      <c r="S653" s="220">
        <f t="shared" si="383"/>
        <v>0</v>
      </c>
      <c r="T653" s="220">
        <f t="shared" si="383"/>
        <v>0</v>
      </c>
      <c r="U653" s="220">
        <f t="shared" si="383"/>
        <v>0</v>
      </c>
      <c r="V653" s="220">
        <f t="shared" si="383"/>
        <v>0</v>
      </c>
      <c r="W653" s="220">
        <f t="shared" si="383"/>
        <v>0</v>
      </c>
      <c r="X653" s="220">
        <f t="shared" si="383"/>
        <v>0</v>
      </c>
      <c r="Y653" s="220">
        <f t="shared" si="383"/>
        <v>0</v>
      </c>
      <c r="Z653" s="220">
        <f t="shared" si="383"/>
        <v>0</v>
      </c>
      <c r="AA653" s="220">
        <f t="shared" si="383"/>
        <v>0</v>
      </c>
      <c r="AB653" s="220">
        <f t="shared" si="383"/>
        <v>0</v>
      </c>
      <c r="AC653" s="220">
        <f t="shared" si="383"/>
        <v>0</v>
      </c>
      <c r="AD653" s="220">
        <f t="shared" si="383"/>
        <v>0</v>
      </c>
      <c r="AE653" s="220">
        <f t="shared" si="383"/>
        <v>0</v>
      </c>
      <c r="AF653" s="220">
        <f t="shared" si="383"/>
        <v>0</v>
      </c>
      <c r="AG653" s="220">
        <f t="shared" si="383"/>
        <v>0</v>
      </c>
      <c r="AH653" s="220">
        <f t="shared" si="383"/>
        <v>0</v>
      </c>
      <c r="AI653" s="220">
        <f t="shared" si="383"/>
        <v>0</v>
      </c>
      <c r="AJ653" s="220">
        <f t="shared" si="383"/>
        <v>0</v>
      </c>
      <c r="AK653" s="220">
        <f t="shared" si="383"/>
        <v>0</v>
      </c>
      <c r="AL653" s="220">
        <f t="shared" si="383"/>
        <v>0</v>
      </c>
      <c r="AM653" s="220">
        <f t="shared" si="383"/>
        <v>0</v>
      </c>
      <c r="AN653" s="220">
        <f t="shared" si="383"/>
        <v>0</v>
      </c>
      <c r="AO653" s="220">
        <f t="shared" si="383"/>
        <v>0</v>
      </c>
      <c r="AP653" s="220">
        <f t="shared" si="383"/>
        <v>0</v>
      </c>
    </row>
    <row r="654" spans="1:42" x14ac:dyDescent="0.2">
      <c r="A654" s="4">
        <f t="shared" si="381"/>
        <v>5</v>
      </c>
      <c r="B654" s="245">
        <f t="shared" si="378"/>
        <v>0</v>
      </c>
      <c r="C654" s="220">
        <f t="shared" ref="C654:AP654" si="384">IF(C$2&gt;analysis_period,0,IF(C$2=equip3_reserve_freq*$A654,equip3_reserve_cost*system_capacity*1000*(1+inflation_rate/100)^B$2,0))</f>
        <v>0</v>
      </c>
      <c r="D654" s="220">
        <f t="shared" si="384"/>
        <v>0</v>
      </c>
      <c r="E654" s="220">
        <f t="shared" si="384"/>
        <v>0</v>
      </c>
      <c r="F654" s="220">
        <f t="shared" si="384"/>
        <v>0</v>
      </c>
      <c r="G654" s="220">
        <f t="shared" si="384"/>
        <v>0</v>
      </c>
      <c r="H654" s="220">
        <f t="shared" si="384"/>
        <v>0</v>
      </c>
      <c r="I654" s="220">
        <f t="shared" si="384"/>
        <v>0</v>
      </c>
      <c r="J654" s="220">
        <f t="shared" si="384"/>
        <v>0</v>
      </c>
      <c r="K654" s="220">
        <f t="shared" si="384"/>
        <v>0</v>
      </c>
      <c r="L654" s="220">
        <f t="shared" si="384"/>
        <v>0</v>
      </c>
      <c r="M654" s="220">
        <f t="shared" si="384"/>
        <v>0</v>
      </c>
      <c r="N654" s="220">
        <f t="shared" si="384"/>
        <v>0</v>
      </c>
      <c r="O654" s="220">
        <f t="shared" si="384"/>
        <v>0</v>
      </c>
      <c r="P654" s="220">
        <f t="shared" si="384"/>
        <v>0</v>
      </c>
      <c r="Q654" s="220">
        <f t="shared" si="384"/>
        <v>0</v>
      </c>
      <c r="R654" s="220">
        <f t="shared" si="384"/>
        <v>0</v>
      </c>
      <c r="S654" s="220">
        <f t="shared" si="384"/>
        <v>0</v>
      </c>
      <c r="T654" s="220">
        <f t="shared" si="384"/>
        <v>0</v>
      </c>
      <c r="U654" s="220">
        <f t="shared" si="384"/>
        <v>0</v>
      </c>
      <c r="V654" s="220">
        <f t="shared" si="384"/>
        <v>0</v>
      </c>
      <c r="W654" s="220">
        <f t="shared" si="384"/>
        <v>0</v>
      </c>
      <c r="X654" s="220">
        <f t="shared" si="384"/>
        <v>0</v>
      </c>
      <c r="Y654" s="220">
        <f t="shared" si="384"/>
        <v>0</v>
      </c>
      <c r="Z654" s="220">
        <f t="shared" si="384"/>
        <v>0</v>
      </c>
      <c r="AA654" s="220">
        <f t="shared" si="384"/>
        <v>0</v>
      </c>
      <c r="AB654" s="220">
        <f t="shared" si="384"/>
        <v>0</v>
      </c>
      <c r="AC654" s="220">
        <f t="shared" si="384"/>
        <v>0</v>
      </c>
      <c r="AD654" s="220">
        <f t="shared" si="384"/>
        <v>0</v>
      </c>
      <c r="AE654" s="220">
        <f t="shared" si="384"/>
        <v>0</v>
      </c>
      <c r="AF654" s="220">
        <f t="shared" si="384"/>
        <v>0</v>
      </c>
      <c r="AG654" s="220">
        <f t="shared" si="384"/>
        <v>0</v>
      </c>
      <c r="AH654" s="220">
        <f t="shared" si="384"/>
        <v>0</v>
      </c>
      <c r="AI654" s="220">
        <f t="shared" si="384"/>
        <v>0</v>
      </c>
      <c r="AJ654" s="220">
        <f t="shared" si="384"/>
        <v>0</v>
      </c>
      <c r="AK654" s="220">
        <f t="shared" si="384"/>
        <v>0</v>
      </c>
      <c r="AL654" s="220">
        <f t="shared" si="384"/>
        <v>0</v>
      </c>
      <c r="AM654" s="220">
        <f t="shared" si="384"/>
        <v>0</v>
      </c>
      <c r="AN654" s="220">
        <f t="shared" si="384"/>
        <v>0</v>
      </c>
      <c r="AO654" s="220">
        <f t="shared" si="384"/>
        <v>0</v>
      </c>
      <c r="AP654" s="220">
        <f t="shared" si="384"/>
        <v>0</v>
      </c>
    </row>
    <row r="655" spans="1:42" x14ac:dyDescent="0.2">
      <c r="A655" s="4">
        <f t="shared" si="381"/>
        <v>6</v>
      </c>
      <c r="B655" s="245">
        <f t="shared" si="378"/>
        <v>0</v>
      </c>
      <c r="C655" s="220">
        <f t="shared" ref="C655:AP655" si="385">IF(C$2&gt;analysis_period,0,IF(C$2=equip3_reserve_freq*$A655,equip3_reserve_cost*system_capacity*1000*(1+inflation_rate/100)^B$2,0))</f>
        <v>0</v>
      </c>
      <c r="D655" s="220">
        <f t="shared" si="385"/>
        <v>0</v>
      </c>
      <c r="E655" s="220">
        <f t="shared" si="385"/>
        <v>0</v>
      </c>
      <c r="F655" s="220">
        <f t="shared" si="385"/>
        <v>0</v>
      </c>
      <c r="G655" s="220">
        <f t="shared" si="385"/>
        <v>0</v>
      </c>
      <c r="H655" s="220">
        <f t="shared" si="385"/>
        <v>0</v>
      </c>
      <c r="I655" s="220">
        <f t="shared" si="385"/>
        <v>0</v>
      </c>
      <c r="J655" s="220">
        <f t="shared" si="385"/>
        <v>0</v>
      </c>
      <c r="K655" s="220">
        <f t="shared" si="385"/>
        <v>0</v>
      </c>
      <c r="L655" s="220">
        <f t="shared" si="385"/>
        <v>0</v>
      </c>
      <c r="M655" s="220">
        <f t="shared" si="385"/>
        <v>0</v>
      </c>
      <c r="N655" s="220">
        <f t="shared" si="385"/>
        <v>0</v>
      </c>
      <c r="O655" s="220">
        <f t="shared" si="385"/>
        <v>0</v>
      </c>
      <c r="P655" s="220">
        <f t="shared" si="385"/>
        <v>0</v>
      </c>
      <c r="Q655" s="220">
        <f t="shared" si="385"/>
        <v>0</v>
      </c>
      <c r="R655" s="220">
        <f t="shared" si="385"/>
        <v>0</v>
      </c>
      <c r="S655" s="220">
        <f t="shared" si="385"/>
        <v>0</v>
      </c>
      <c r="T655" s="220">
        <f t="shared" si="385"/>
        <v>0</v>
      </c>
      <c r="U655" s="220">
        <f t="shared" si="385"/>
        <v>0</v>
      </c>
      <c r="V655" s="220">
        <f t="shared" si="385"/>
        <v>0</v>
      </c>
      <c r="W655" s="220">
        <f t="shared" si="385"/>
        <v>0</v>
      </c>
      <c r="X655" s="220">
        <f t="shared" si="385"/>
        <v>0</v>
      </c>
      <c r="Y655" s="220">
        <f t="shared" si="385"/>
        <v>0</v>
      </c>
      <c r="Z655" s="220">
        <f t="shared" si="385"/>
        <v>0</v>
      </c>
      <c r="AA655" s="220">
        <f t="shared" si="385"/>
        <v>0</v>
      </c>
      <c r="AB655" s="220">
        <f t="shared" si="385"/>
        <v>0</v>
      </c>
      <c r="AC655" s="220">
        <f t="shared" si="385"/>
        <v>0</v>
      </c>
      <c r="AD655" s="220">
        <f t="shared" si="385"/>
        <v>0</v>
      </c>
      <c r="AE655" s="220">
        <f t="shared" si="385"/>
        <v>0</v>
      </c>
      <c r="AF655" s="220">
        <f t="shared" si="385"/>
        <v>0</v>
      </c>
      <c r="AG655" s="220">
        <f t="shared" si="385"/>
        <v>0</v>
      </c>
      <c r="AH655" s="220">
        <f t="shared" si="385"/>
        <v>0</v>
      </c>
      <c r="AI655" s="220">
        <f t="shared" si="385"/>
        <v>0</v>
      </c>
      <c r="AJ655" s="220">
        <f t="shared" si="385"/>
        <v>0</v>
      </c>
      <c r="AK655" s="220">
        <f t="shared" si="385"/>
        <v>0</v>
      </c>
      <c r="AL655" s="220">
        <f t="shared" si="385"/>
        <v>0</v>
      </c>
      <c r="AM655" s="220">
        <f t="shared" si="385"/>
        <v>0</v>
      </c>
      <c r="AN655" s="220">
        <f t="shared" si="385"/>
        <v>0</v>
      </c>
      <c r="AO655" s="220">
        <f t="shared" si="385"/>
        <v>0</v>
      </c>
      <c r="AP655" s="220">
        <f t="shared" si="385"/>
        <v>0</v>
      </c>
    </row>
    <row r="656" spans="1:42" x14ac:dyDescent="0.2">
      <c r="A656" s="4">
        <f t="shared" si="381"/>
        <v>7</v>
      </c>
      <c r="B656" s="245">
        <f t="shared" si="378"/>
        <v>0</v>
      </c>
      <c r="C656" s="220">
        <f t="shared" ref="C656:AP656" si="386">IF(C$2&gt;analysis_period,0,IF(C$2=equip3_reserve_freq*$A656,equip3_reserve_cost*system_capacity*1000*(1+inflation_rate/100)^B$2,0))</f>
        <v>0</v>
      </c>
      <c r="D656" s="220">
        <f t="shared" si="386"/>
        <v>0</v>
      </c>
      <c r="E656" s="220">
        <f t="shared" si="386"/>
        <v>0</v>
      </c>
      <c r="F656" s="220">
        <f t="shared" si="386"/>
        <v>0</v>
      </c>
      <c r="G656" s="220">
        <f t="shared" si="386"/>
        <v>0</v>
      </c>
      <c r="H656" s="220">
        <f t="shared" si="386"/>
        <v>0</v>
      </c>
      <c r="I656" s="220">
        <f t="shared" si="386"/>
        <v>0</v>
      </c>
      <c r="J656" s="220">
        <f t="shared" si="386"/>
        <v>0</v>
      </c>
      <c r="K656" s="220">
        <f t="shared" si="386"/>
        <v>0</v>
      </c>
      <c r="L656" s="220">
        <f t="shared" si="386"/>
        <v>0</v>
      </c>
      <c r="M656" s="220">
        <f t="shared" si="386"/>
        <v>0</v>
      </c>
      <c r="N656" s="220">
        <f t="shared" si="386"/>
        <v>0</v>
      </c>
      <c r="O656" s="220">
        <f t="shared" si="386"/>
        <v>0</v>
      </c>
      <c r="P656" s="220">
        <f t="shared" si="386"/>
        <v>0</v>
      </c>
      <c r="Q656" s="220">
        <f t="shared" si="386"/>
        <v>0</v>
      </c>
      <c r="R656" s="220">
        <f t="shared" si="386"/>
        <v>0</v>
      </c>
      <c r="S656" s="220">
        <f t="shared" si="386"/>
        <v>0</v>
      </c>
      <c r="T656" s="220">
        <f t="shared" si="386"/>
        <v>0</v>
      </c>
      <c r="U656" s="220">
        <f t="shared" si="386"/>
        <v>0</v>
      </c>
      <c r="V656" s="220">
        <f t="shared" si="386"/>
        <v>0</v>
      </c>
      <c r="W656" s="220">
        <f t="shared" si="386"/>
        <v>0</v>
      </c>
      <c r="X656" s="220">
        <f t="shared" si="386"/>
        <v>0</v>
      </c>
      <c r="Y656" s="220">
        <f t="shared" si="386"/>
        <v>0</v>
      </c>
      <c r="Z656" s="220">
        <f t="shared" si="386"/>
        <v>0</v>
      </c>
      <c r="AA656" s="220">
        <f t="shared" si="386"/>
        <v>0</v>
      </c>
      <c r="AB656" s="220">
        <f t="shared" si="386"/>
        <v>0</v>
      </c>
      <c r="AC656" s="220">
        <f t="shared" si="386"/>
        <v>0</v>
      </c>
      <c r="AD656" s="220">
        <f t="shared" si="386"/>
        <v>0</v>
      </c>
      <c r="AE656" s="220">
        <f t="shared" si="386"/>
        <v>0</v>
      </c>
      <c r="AF656" s="220">
        <f t="shared" si="386"/>
        <v>0</v>
      </c>
      <c r="AG656" s="220">
        <f t="shared" si="386"/>
        <v>0</v>
      </c>
      <c r="AH656" s="220">
        <f t="shared" si="386"/>
        <v>0</v>
      </c>
      <c r="AI656" s="220">
        <f t="shared" si="386"/>
        <v>0</v>
      </c>
      <c r="AJ656" s="220">
        <f t="shared" si="386"/>
        <v>0</v>
      </c>
      <c r="AK656" s="220">
        <f t="shared" si="386"/>
        <v>0</v>
      </c>
      <c r="AL656" s="220">
        <f t="shared" si="386"/>
        <v>0</v>
      </c>
      <c r="AM656" s="220">
        <f t="shared" si="386"/>
        <v>0</v>
      </c>
      <c r="AN656" s="220">
        <f t="shared" si="386"/>
        <v>0</v>
      </c>
      <c r="AO656" s="220">
        <f t="shared" si="386"/>
        <v>0</v>
      </c>
      <c r="AP656" s="220">
        <f t="shared" si="386"/>
        <v>0</v>
      </c>
    </row>
    <row r="657" spans="1:42" x14ac:dyDescent="0.2">
      <c r="A657" s="4">
        <f t="shared" si="381"/>
        <v>8</v>
      </c>
      <c r="B657" s="245">
        <f t="shared" si="378"/>
        <v>0</v>
      </c>
      <c r="C657" s="220">
        <f t="shared" ref="C657:AP657" si="387">IF(C$2&gt;analysis_period,0,IF(C$2=equip3_reserve_freq*$A657,equip3_reserve_cost*system_capacity*1000*(1+inflation_rate/100)^B$2,0))</f>
        <v>0</v>
      </c>
      <c r="D657" s="220">
        <f t="shared" si="387"/>
        <v>0</v>
      </c>
      <c r="E657" s="220">
        <f t="shared" si="387"/>
        <v>0</v>
      </c>
      <c r="F657" s="220">
        <f t="shared" si="387"/>
        <v>0</v>
      </c>
      <c r="G657" s="220">
        <f t="shared" si="387"/>
        <v>0</v>
      </c>
      <c r="H657" s="220">
        <f t="shared" si="387"/>
        <v>0</v>
      </c>
      <c r="I657" s="220">
        <f t="shared" si="387"/>
        <v>0</v>
      </c>
      <c r="J657" s="220">
        <f t="shared" si="387"/>
        <v>0</v>
      </c>
      <c r="K657" s="220">
        <f t="shared" si="387"/>
        <v>0</v>
      </c>
      <c r="L657" s="220">
        <f t="shared" si="387"/>
        <v>0</v>
      </c>
      <c r="M657" s="220">
        <f t="shared" si="387"/>
        <v>0</v>
      </c>
      <c r="N657" s="220">
        <f t="shared" si="387"/>
        <v>0</v>
      </c>
      <c r="O657" s="220">
        <f t="shared" si="387"/>
        <v>0</v>
      </c>
      <c r="P657" s="220">
        <f t="shared" si="387"/>
        <v>0</v>
      </c>
      <c r="Q657" s="220">
        <f t="shared" si="387"/>
        <v>0</v>
      </c>
      <c r="R657" s="220">
        <f t="shared" si="387"/>
        <v>0</v>
      </c>
      <c r="S657" s="220">
        <f t="shared" si="387"/>
        <v>0</v>
      </c>
      <c r="T657" s="220">
        <f t="shared" si="387"/>
        <v>0</v>
      </c>
      <c r="U657" s="220">
        <f t="shared" si="387"/>
        <v>0</v>
      </c>
      <c r="V657" s="220">
        <f t="shared" si="387"/>
        <v>0</v>
      </c>
      <c r="W657" s="220">
        <f t="shared" si="387"/>
        <v>0</v>
      </c>
      <c r="X657" s="220">
        <f t="shared" si="387"/>
        <v>0</v>
      </c>
      <c r="Y657" s="220">
        <f t="shared" si="387"/>
        <v>0</v>
      </c>
      <c r="Z657" s="220">
        <f t="shared" si="387"/>
        <v>0</v>
      </c>
      <c r="AA657" s="220">
        <f t="shared" si="387"/>
        <v>0</v>
      </c>
      <c r="AB657" s="220">
        <f t="shared" si="387"/>
        <v>0</v>
      </c>
      <c r="AC657" s="220">
        <f t="shared" si="387"/>
        <v>0</v>
      </c>
      <c r="AD657" s="220">
        <f t="shared" si="387"/>
        <v>0</v>
      </c>
      <c r="AE657" s="220">
        <f t="shared" si="387"/>
        <v>0</v>
      </c>
      <c r="AF657" s="220">
        <f t="shared" si="387"/>
        <v>0</v>
      </c>
      <c r="AG657" s="220">
        <f t="shared" si="387"/>
        <v>0</v>
      </c>
      <c r="AH657" s="220">
        <f t="shared" si="387"/>
        <v>0</v>
      </c>
      <c r="AI657" s="220">
        <f t="shared" si="387"/>
        <v>0</v>
      </c>
      <c r="AJ657" s="220">
        <f t="shared" si="387"/>
        <v>0</v>
      </c>
      <c r="AK657" s="220">
        <f t="shared" si="387"/>
        <v>0</v>
      </c>
      <c r="AL657" s="220">
        <f t="shared" si="387"/>
        <v>0</v>
      </c>
      <c r="AM657" s="220">
        <f t="shared" si="387"/>
        <v>0</v>
      </c>
      <c r="AN657" s="220">
        <f t="shared" si="387"/>
        <v>0</v>
      </c>
      <c r="AO657" s="220">
        <f t="shared" si="387"/>
        <v>0</v>
      </c>
      <c r="AP657" s="220">
        <f t="shared" si="387"/>
        <v>0</v>
      </c>
    </row>
    <row r="658" spans="1:42" x14ac:dyDescent="0.2">
      <c r="A658" s="4">
        <f>A657+1</f>
        <v>9</v>
      </c>
      <c r="B658" s="245">
        <f t="shared" si="378"/>
        <v>0</v>
      </c>
      <c r="C658" s="220">
        <f t="shared" ref="C658:AP658" si="388">IF(C$2&gt;analysis_period,0,IF(C$2=equip3_reserve_freq*$A658,equip3_reserve_cost*system_capacity*1000*(1+inflation_rate/100)^B$2,0))</f>
        <v>0</v>
      </c>
      <c r="D658" s="220">
        <f t="shared" si="388"/>
        <v>0</v>
      </c>
      <c r="E658" s="220">
        <f t="shared" si="388"/>
        <v>0</v>
      </c>
      <c r="F658" s="220">
        <f t="shared" si="388"/>
        <v>0</v>
      </c>
      <c r="G658" s="220">
        <f t="shared" si="388"/>
        <v>0</v>
      </c>
      <c r="H658" s="220">
        <f t="shared" si="388"/>
        <v>0</v>
      </c>
      <c r="I658" s="220">
        <f t="shared" si="388"/>
        <v>0</v>
      </c>
      <c r="J658" s="220">
        <f t="shared" si="388"/>
        <v>0</v>
      </c>
      <c r="K658" s="220">
        <f t="shared" si="388"/>
        <v>0</v>
      </c>
      <c r="L658" s="220">
        <f t="shared" si="388"/>
        <v>0</v>
      </c>
      <c r="M658" s="220">
        <f t="shared" si="388"/>
        <v>0</v>
      </c>
      <c r="N658" s="220">
        <f t="shared" si="388"/>
        <v>0</v>
      </c>
      <c r="O658" s="220">
        <f t="shared" si="388"/>
        <v>0</v>
      </c>
      <c r="P658" s="220">
        <f t="shared" si="388"/>
        <v>0</v>
      </c>
      <c r="Q658" s="220">
        <f t="shared" si="388"/>
        <v>0</v>
      </c>
      <c r="R658" s="220">
        <f t="shared" si="388"/>
        <v>0</v>
      </c>
      <c r="S658" s="220">
        <f t="shared" si="388"/>
        <v>0</v>
      </c>
      <c r="T658" s="220">
        <f t="shared" si="388"/>
        <v>0</v>
      </c>
      <c r="U658" s="220">
        <f t="shared" si="388"/>
        <v>0</v>
      </c>
      <c r="V658" s="220">
        <f t="shared" si="388"/>
        <v>0</v>
      </c>
      <c r="W658" s="220">
        <f t="shared" si="388"/>
        <v>0</v>
      </c>
      <c r="X658" s="220">
        <f t="shared" si="388"/>
        <v>0</v>
      </c>
      <c r="Y658" s="220">
        <f t="shared" si="388"/>
        <v>0</v>
      </c>
      <c r="Z658" s="220">
        <f t="shared" si="388"/>
        <v>0</v>
      </c>
      <c r="AA658" s="220">
        <f t="shared" si="388"/>
        <v>0</v>
      </c>
      <c r="AB658" s="220">
        <f t="shared" si="388"/>
        <v>0</v>
      </c>
      <c r="AC658" s="220">
        <f t="shared" si="388"/>
        <v>0</v>
      </c>
      <c r="AD658" s="220">
        <f t="shared" si="388"/>
        <v>0</v>
      </c>
      <c r="AE658" s="220">
        <f t="shared" si="388"/>
        <v>0</v>
      </c>
      <c r="AF658" s="220">
        <f t="shared" si="388"/>
        <v>0</v>
      </c>
      <c r="AG658" s="220">
        <f t="shared" si="388"/>
        <v>0</v>
      </c>
      <c r="AH658" s="220">
        <f t="shared" si="388"/>
        <v>0</v>
      </c>
      <c r="AI658" s="220">
        <f t="shared" si="388"/>
        <v>0</v>
      </c>
      <c r="AJ658" s="220">
        <f t="shared" si="388"/>
        <v>0</v>
      </c>
      <c r="AK658" s="220">
        <f t="shared" si="388"/>
        <v>0</v>
      </c>
      <c r="AL658" s="220">
        <f t="shared" si="388"/>
        <v>0</v>
      </c>
      <c r="AM658" s="220">
        <f t="shared" si="388"/>
        <v>0</v>
      </c>
      <c r="AN658" s="220">
        <f t="shared" si="388"/>
        <v>0</v>
      </c>
      <c r="AO658" s="220">
        <f t="shared" si="388"/>
        <v>0</v>
      </c>
      <c r="AP658" s="220">
        <f t="shared" si="388"/>
        <v>0</v>
      </c>
    </row>
    <row r="659" spans="1:42" x14ac:dyDescent="0.2">
      <c r="A659" s="4">
        <f t="shared" si="381"/>
        <v>10</v>
      </c>
      <c r="B659" s="245">
        <f t="shared" si="378"/>
        <v>0</v>
      </c>
      <c r="C659" s="220">
        <f t="shared" ref="C659:AP659" si="389">IF(C$2&gt;analysis_period,0,IF(C$2=equip3_reserve_freq*$A659,equip3_reserve_cost*system_capacity*1000*(1+inflation_rate/100)^B$2,0))</f>
        <v>0</v>
      </c>
      <c r="D659" s="220">
        <f t="shared" si="389"/>
        <v>0</v>
      </c>
      <c r="E659" s="220">
        <f t="shared" si="389"/>
        <v>0</v>
      </c>
      <c r="F659" s="220">
        <f t="shared" si="389"/>
        <v>0</v>
      </c>
      <c r="G659" s="220">
        <f t="shared" si="389"/>
        <v>0</v>
      </c>
      <c r="H659" s="220">
        <f t="shared" si="389"/>
        <v>0</v>
      </c>
      <c r="I659" s="220">
        <f t="shared" si="389"/>
        <v>0</v>
      </c>
      <c r="J659" s="220">
        <f t="shared" si="389"/>
        <v>0</v>
      </c>
      <c r="K659" s="220">
        <f t="shared" si="389"/>
        <v>0</v>
      </c>
      <c r="L659" s="220">
        <f t="shared" si="389"/>
        <v>0</v>
      </c>
      <c r="M659" s="220">
        <f t="shared" si="389"/>
        <v>0</v>
      </c>
      <c r="N659" s="220">
        <f t="shared" si="389"/>
        <v>0</v>
      </c>
      <c r="O659" s="220">
        <f t="shared" si="389"/>
        <v>0</v>
      </c>
      <c r="P659" s="220">
        <f t="shared" si="389"/>
        <v>0</v>
      </c>
      <c r="Q659" s="220">
        <f t="shared" si="389"/>
        <v>0</v>
      </c>
      <c r="R659" s="220">
        <f t="shared" si="389"/>
        <v>0</v>
      </c>
      <c r="S659" s="220">
        <f t="shared" si="389"/>
        <v>0</v>
      </c>
      <c r="T659" s="220">
        <f t="shared" si="389"/>
        <v>0</v>
      </c>
      <c r="U659" s="220">
        <f t="shared" si="389"/>
        <v>0</v>
      </c>
      <c r="V659" s="220">
        <f t="shared" si="389"/>
        <v>0</v>
      </c>
      <c r="W659" s="220">
        <f t="shared" si="389"/>
        <v>0</v>
      </c>
      <c r="X659" s="220">
        <f t="shared" si="389"/>
        <v>0</v>
      </c>
      <c r="Y659" s="220">
        <f t="shared" si="389"/>
        <v>0</v>
      </c>
      <c r="Z659" s="220">
        <f t="shared" si="389"/>
        <v>0</v>
      </c>
      <c r="AA659" s="220">
        <f t="shared" si="389"/>
        <v>0</v>
      </c>
      <c r="AB659" s="220">
        <f t="shared" si="389"/>
        <v>0</v>
      </c>
      <c r="AC659" s="220">
        <f t="shared" si="389"/>
        <v>0</v>
      </c>
      <c r="AD659" s="220">
        <f t="shared" si="389"/>
        <v>0</v>
      </c>
      <c r="AE659" s="220">
        <f t="shared" si="389"/>
        <v>0</v>
      </c>
      <c r="AF659" s="220">
        <f t="shared" si="389"/>
        <v>0</v>
      </c>
      <c r="AG659" s="220">
        <f t="shared" si="389"/>
        <v>0</v>
      </c>
      <c r="AH659" s="220">
        <f t="shared" si="389"/>
        <v>0</v>
      </c>
      <c r="AI659" s="220">
        <f t="shared" si="389"/>
        <v>0</v>
      </c>
      <c r="AJ659" s="220">
        <f t="shared" si="389"/>
        <v>0</v>
      </c>
      <c r="AK659" s="220">
        <f t="shared" si="389"/>
        <v>0</v>
      </c>
      <c r="AL659" s="220">
        <f t="shared" si="389"/>
        <v>0</v>
      </c>
      <c r="AM659" s="220">
        <f t="shared" si="389"/>
        <v>0</v>
      </c>
      <c r="AN659" s="220">
        <f t="shared" si="389"/>
        <v>0</v>
      </c>
      <c r="AO659" s="220">
        <f t="shared" si="389"/>
        <v>0</v>
      </c>
      <c r="AP659" s="220">
        <f t="shared" si="389"/>
        <v>0</v>
      </c>
    </row>
    <row r="660" spans="1:42" x14ac:dyDescent="0.2">
      <c r="A660" s="38" t="s">
        <v>14</v>
      </c>
      <c r="B660" s="29"/>
      <c r="C660" s="224">
        <f>SUM(C650:C659)</f>
        <v>0</v>
      </c>
      <c r="D660" s="224">
        <f t="shared" ref="D660:AP660" si="390">SUM(D650:D659)</f>
        <v>0</v>
      </c>
      <c r="E660" s="224">
        <f t="shared" si="390"/>
        <v>0</v>
      </c>
      <c r="F660" s="224">
        <f t="shared" si="390"/>
        <v>0</v>
      </c>
      <c r="G660" s="224">
        <f t="shared" si="390"/>
        <v>0</v>
      </c>
      <c r="H660" s="224">
        <f t="shared" si="390"/>
        <v>0</v>
      </c>
      <c r="I660" s="224">
        <f t="shared" si="390"/>
        <v>0</v>
      </c>
      <c r="J660" s="224">
        <f t="shared" si="390"/>
        <v>0</v>
      </c>
      <c r="K660" s="224">
        <f t="shared" si="390"/>
        <v>0</v>
      </c>
      <c r="L660" s="224">
        <f t="shared" si="390"/>
        <v>0</v>
      </c>
      <c r="M660" s="224">
        <f t="shared" si="390"/>
        <v>0</v>
      </c>
      <c r="N660" s="224">
        <f t="shared" si="390"/>
        <v>0</v>
      </c>
      <c r="O660" s="224">
        <f t="shared" si="390"/>
        <v>0</v>
      </c>
      <c r="P660" s="224">
        <f t="shared" si="390"/>
        <v>0</v>
      </c>
      <c r="Q660" s="224">
        <f t="shared" si="390"/>
        <v>0</v>
      </c>
      <c r="R660" s="224">
        <f t="shared" si="390"/>
        <v>0</v>
      </c>
      <c r="S660" s="224">
        <f t="shared" si="390"/>
        <v>0</v>
      </c>
      <c r="T660" s="224">
        <f t="shared" si="390"/>
        <v>0</v>
      </c>
      <c r="U660" s="224">
        <f t="shared" si="390"/>
        <v>0</v>
      </c>
      <c r="V660" s="224">
        <f t="shared" si="390"/>
        <v>0</v>
      </c>
      <c r="W660" s="224">
        <f t="shared" si="390"/>
        <v>0</v>
      </c>
      <c r="X660" s="224">
        <f t="shared" si="390"/>
        <v>0</v>
      </c>
      <c r="Y660" s="224">
        <f t="shared" si="390"/>
        <v>0</v>
      </c>
      <c r="Z660" s="224">
        <f t="shared" si="390"/>
        <v>0</v>
      </c>
      <c r="AA660" s="224">
        <f t="shared" si="390"/>
        <v>0</v>
      </c>
      <c r="AB660" s="224">
        <f t="shared" si="390"/>
        <v>0</v>
      </c>
      <c r="AC660" s="224">
        <f t="shared" si="390"/>
        <v>0</v>
      </c>
      <c r="AD660" s="224">
        <f t="shared" si="390"/>
        <v>0</v>
      </c>
      <c r="AE660" s="224">
        <f t="shared" si="390"/>
        <v>0</v>
      </c>
      <c r="AF660" s="224">
        <f t="shared" si="390"/>
        <v>0</v>
      </c>
      <c r="AG660" s="224">
        <f t="shared" si="390"/>
        <v>0</v>
      </c>
      <c r="AH660" s="224">
        <f t="shared" si="390"/>
        <v>0</v>
      </c>
      <c r="AI660" s="224">
        <f t="shared" si="390"/>
        <v>0</v>
      </c>
      <c r="AJ660" s="224">
        <f t="shared" si="390"/>
        <v>0</v>
      </c>
      <c r="AK660" s="224">
        <f t="shared" si="390"/>
        <v>0</v>
      </c>
      <c r="AL660" s="224">
        <f t="shared" si="390"/>
        <v>0</v>
      </c>
      <c r="AM660" s="224">
        <f t="shared" si="390"/>
        <v>0</v>
      </c>
      <c r="AN660" s="224">
        <f t="shared" si="390"/>
        <v>0</v>
      </c>
      <c r="AO660" s="224">
        <f t="shared" si="390"/>
        <v>0</v>
      </c>
      <c r="AP660" s="224">
        <f t="shared" si="390"/>
        <v>0</v>
      </c>
    </row>
    <row r="661" spans="1:42" s="127" customFormat="1" x14ac:dyDescent="0.2">
      <c r="A661" s="4" t="s">
        <v>91</v>
      </c>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D661" s="210"/>
      <c r="AE661" s="210"/>
      <c r="AF661" s="210"/>
      <c r="AG661" s="210"/>
      <c r="AH661" s="210"/>
      <c r="AI661" s="210"/>
      <c r="AJ661" s="210"/>
      <c r="AK661" s="210"/>
      <c r="AL661" s="210"/>
      <c r="AM661" s="210"/>
      <c r="AN661" s="210"/>
      <c r="AO661" s="210"/>
      <c r="AP661" s="210"/>
    </row>
    <row r="662" spans="1:42" x14ac:dyDescent="0.2">
      <c r="A662" s="4">
        <v>1</v>
      </c>
      <c r="B662" s="245">
        <f t="shared" ref="B662:B671" si="391">SUM(C662:AP662)</f>
        <v>0</v>
      </c>
      <c r="C662" s="220">
        <f t="shared" ref="C662:AP662" si="392">IF(C$2&lt;=equip3_reserve_freq*$A$650,$B$650/(equip3_reserve_freq),0)</f>
        <v>0</v>
      </c>
      <c r="D662" s="220">
        <f t="shared" si="392"/>
        <v>0</v>
      </c>
      <c r="E662" s="220">
        <f t="shared" si="392"/>
        <v>0</v>
      </c>
      <c r="F662" s="220">
        <f t="shared" si="392"/>
        <v>0</v>
      </c>
      <c r="G662" s="220">
        <f t="shared" si="392"/>
        <v>0</v>
      </c>
      <c r="H662" s="220">
        <f t="shared" si="392"/>
        <v>0</v>
      </c>
      <c r="I662" s="220">
        <f t="shared" si="392"/>
        <v>0</v>
      </c>
      <c r="J662" s="220">
        <f t="shared" si="392"/>
        <v>0</v>
      </c>
      <c r="K662" s="220">
        <f t="shared" si="392"/>
        <v>0</v>
      </c>
      <c r="L662" s="220">
        <f t="shared" si="392"/>
        <v>0</v>
      </c>
      <c r="M662" s="220">
        <f t="shared" si="392"/>
        <v>0</v>
      </c>
      <c r="N662" s="220">
        <f t="shared" si="392"/>
        <v>0</v>
      </c>
      <c r="O662" s="220">
        <f t="shared" si="392"/>
        <v>0</v>
      </c>
      <c r="P662" s="220">
        <f t="shared" si="392"/>
        <v>0</v>
      </c>
      <c r="Q662" s="220">
        <f t="shared" si="392"/>
        <v>0</v>
      </c>
      <c r="R662" s="220">
        <f t="shared" si="392"/>
        <v>0</v>
      </c>
      <c r="S662" s="220">
        <f t="shared" si="392"/>
        <v>0</v>
      </c>
      <c r="T662" s="220">
        <f t="shared" si="392"/>
        <v>0</v>
      </c>
      <c r="U662" s="220">
        <f t="shared" si="392"/>
        <v>0</v>
      </c>
      <c r="V662" s="220">
        <f t="shared" si="392"/>
        <v>0</v>
      </c>
      <c r="W662" s="220">
        <f t="shared" si="392"/>
        <v>0</v>
      </c>
      <c r="X662" s="220">
        <f t="shared" si="392"/>
        <v>0</v>
      </c>
      <c r="Y662" s="220">
        <f t="shared" si="392"/>
        <v>0</v>
      </c>
      <c r="Z662" s="220">
        <f t="shared" si="392"/>
        <v>0</v>
      </c>
      <c r="AA662" s="220">
        <f t="shared" si="392"/>
        <v>0</v>
      </c>
      <c r="AB662" s="220">
        <f t="shared" si="392"/>
        <v>0</v>
      </c>
      <c r="AC662" s="220">
        <f t="shared" si="392"/>
        <v>0</v>
      </c>
      <c r="AD662" s="220">
        <f t="shared" si="392"/>
        <v>0</v>
      </c>
      <c r="AE662" s="220">
        <f t="shared" si="392"/>
        <v>0</v>
      </c>
      <c r="AF662" s="220">
        <f t="shared" si="392"/>
        <v>0</v>
      </c>
      <c r="AG662" s="220">
        <f t="shared" si="392"/>
        <v>0</v>
      </c>
      <c r="AH662" s="220">
        <f t="shared" si="392"/>
        <v>0</v>
      </c>
      <c r="AI662" s="220">
        <f t="shared" si="392"/>
        <v>0</v>
      </c>
      <c r="AJ662" s="220">
        <f t="shared" si="392"/>
        <v>0</v>
      </c>
      <c r="AK662" s="220">
        <f t="shared" si="392"/>
        <v>0</v>
      </c>
      <c r="AL662" s="220">
        <f t="shared" si="392"/>
        <v>0</v>
      </c>
      <c r="AM662" s="220">
        <f t="shared" si="392"/>
        <v>0</v>
      </c>
      <c r="AN662" s="220">
        <f t="shared" si="392"/>
        <v>0</v>
      </c>
      <c r="AO662" s="220">
        <f t="shared" si="392"/>
        <v>0</v>
      </c>
      <c r="AP662" s="220">
        <f t="shared" si="392"/>
        <v>0</v>
      </c>
    </row>
    <row r="663" spans="1:42" x14ac:dyDescent="0.2">
      <c r="A663" s="4">
        <f>A662+1</f>
        <v>2</v>
      </c>
      <c r="B663" s="245">
        <f t="shared" si="391"/>
        <v>0</v>
      </c>
      <c r="C663" s="220">
        <f t="shared" ref="C663:AP663" si="393">IF(AND(C$2&gt;equip3_reserve_freq*$A650,C$2&lt;=equip3_reserve_freq*$A651),$B651/(equip3_reserve_freq),0)</f>
        <v>0</v>
      </c>
      <c r="D663" s="220">
        <f t="shared" si="393"/>
        <v>0</v>
      </c>
      <c r="E663" s="220">
        <f t="shared" si="393"/>
        <v>0</v>
      </c>
      <c r="F663" s="220">
        <f t="shared" si="393"/>
        <v>0</v>
      </c>
      <c r="G663" s="220">
        <f t="shared" si="393"/>
        <v>0</v>
      </c>
      <c r="H663" s="220">
        <f t="shared" si="393"/>
        <v>0</v>
      </c>
      <c r="I663" s="220">
        <f t="shared" si="393"/>
        <v>0</v>
      </c>
      <c r="J663" s="220">
        <f t="shared" si="393"/>
        <v>0</v>
      </c>
      <c r="K663" s="220">
        <f t="shared" si="393"/>
        <v>0</v>
      </c>
      <c r="L663" s="220">
        <f t="shared" si="393"/>
        <v>0</v>
      </c>
      <c r="M663" s="220">
        <f t="shared" si="393"/>
        <v>0</v>
      </c>
      <c r="N663" s="220">
        <f t="shared" si="393"/>
        <v>0</v>
      </c>
      <c r="O663" s="220">
        <f t="shared" si="393"/>
        <v>0</v>
      </c>
      <c r="P663" s="220">
        <f t="shared" si="393"/>
        <v>0</v>
      </c>
      <c r="Q663" s="220">
        <f t="shared" si="393"/>
        <v>0</v>
      </c>
      <c r="R663" s="220">
        <f t="shared" si="393"/>
        <v>0</v>
      </c>
      <c r="S663" s="220">
        <f t="shared" si="393"/>
        <v>0</v>
      </c>
      <c r="T663" s="220">
        <f t="shared" si="393"/>
        <v>0</v>
      </c>
      <c r="U663" s="220">
        <f t="shared" si="393"/>
        <v>0</v>
      </c>
      <c r="V663" s="220">
        <f t="shared" si="393"/>
        <v>0</v>
      </c>
      <c r="W663" s="220">
        <f t="shared" si="393"/>
        <v>0</v>
      </c>
      <c r="X663" s="220">
        <f t="shared" si="393"/>
        <v>0</v>
      </c>
      <c r="Y663" s="220">
        <f t="shared" si="393"/>
        <v>0</v>
      </c>
      <c r="Z663" s="220">
        <f t="shared" si="393"/>
        <v>0</v>
      </c>
      <c r="AA663" s="220">
        <f t="shared" si="393"/>
        <v>0</v>
      </c>
      <c r="AB663" s="220">
        <f t="shared" si="393"/>
        <v>0</v>
      </c>
      <c r="AC663" s="220">
        <f t="shared" si="393"/>
        <v>0</v>
      </c>
      <c r="AD663" s="220">
        <f t="shared" si="393"/>
        <v>0</v>
      </c>
      <c r="AE663" s="220">
        <f t="shared" si="393"/>
        <v>0</v>
      </c>
      <c r="AF663" s="220">
        <f t="shared" si="393"/>
        <v>0</v>
      </c>
      <c r="AG663" s="220">
        <f t="shared" si="393"/>
        <v>0</v>
      </c>
      <c r="AH663" s="220">
        <f t="shared" si="393"/>
        <v>0</v>
      </c>
      <c r="AI663" s="220">
        <f t="shared" si="393"/>
        <v>0</v>
      </c>
      <c r="AJ663" s="220">
        <f t="shared" si="393"/>
        <v>0</v>
      </c>
      <c r="AK663" s="220">
        <f t="shared" si="393"/>
        <v>0</v>
      </c>
      <c r="AL663" s="220">
        <f t="shared" si="393"/>
        <v>0</v>
      </c>
      <c r="AM663" s="220">
        <f t="shared" si="393"/>
        <v>0</v>
      </c>
      <c r="AN663" s="220">
        <f t="shared" si="393"/>
        <v>0</v>
      </c>
      <c r="AO663" s="220">
        <f t="shared" si="393"/>
        <v>0</v>
      </c>
      <c r="AP663" s="220">
        <f t="shared" si="393"/>
        <v>0</v>
      </c>
    </row>
    <row r="664" spans="1:42" x14ac:dyDescent="0.2">
      <c r="A664" s="4">
        <f t="shared" ref="A664:A669" si="394">A663+1</f>
        <v>3</v>
      </c>
      <c r="B664" s="245">
        <f t="shared" si="391"/>
        <v>0</v>
      </c>
      <c r="C664" s="220">
        <f t="shared" ref="C664:AP664" si="395">IF(AND(C$2&gt;equip3_reserve_freq*$A651,C$2&lt;=equip3_reserve_freq*$A652),$B652/(equip3_reserve_freq),0)</f>
        <v>0</v>
      </c>
      <c r="D664" s="220">
        <f t="shared" si="395"/>
        <v>0</v>
      </c>
      <c r="E664" s="220">
        <f t="shared" si="395"/>
        <v>0</v>
      </c>
      <c r="F664" s="220">
        <f t="shared" si="395"/>
        <v>0</v>
      </c>
      <c r="G664" s="220">
        <f t="shared" si="395"/>
        <v>0</v>
      </c>
      <c r="H664" s="220">
        <f t="shared" si="395"/>
        <v>0</v>
      </c>
      <c r="I664" s="220">
        <f t="shared" si="395"/>
        <v>0</v>
      </c>
      <c r="J664" s="220">
        <f t="shared" si="395"/>
        <v>0</v>
      </c>
      <c r="K664" s="220">
        <f t="shared" si="395"/>
        <v>0</v>
      </c>
      <c r="L664" s="220">
        <f t="shared" si="395"/>
        <v>0</v>
      </c>
      <c r="M664" s="220">
        <f t="shared" si="395"/>
        <v>0</v>
      </c>
      <c r="N664" s="220">
        <f t="shared" si="395"/>
        <v>0</v>
      </c>
      <c r="O664" s="220">
        <f t="shared" si="395"/>
        <v>0</v>
      </c>
      <c r="P664" s="220">
        <f t="shared" si="395"/>
        <v>0</v>
      </c>
      <c r="Q664" s="220">
        <f t="shared" si="395"/>
        <v>0</v>
      </c>
      <c r="R664" s="220">
        <f t="shared" si="395"/>
        <v>0</v>
      </c>
      <c r="S664" s="220">
        <f t="shared" si="395"/>
        <v>0</v>
      </c>
      <c r="T664" s="220">
        <f t="shared" si="395"/>
        <v>0</v>
      </c>
      <c r="U664" s="220">
        <f t="shared" si="395"/>
        <v>0</v>
      </c>
      <c r="V664" s="220">
        <f t="shared" si="395"/>
        <v>0</v>
      </c>
      <c r="W664" s="220">
        <f t="shared" si="395"/>
        <v>0</v>
      </c>
      <c r="X664" s="220">
        <f t="shared" si="395"/>
        <v>0</v>
      </c>
      <c r="Y664" s="220">
        <f t="shared" si="395"/>
        <v>0</v>
      </c>
      <c r="Z664" s="220">
        <f t="shared" si="395"/>
        <v>0</v>
      </c>
      <c r="AA664" s="220">
        <f t="shared" si="395"/>
        <v>0</v>
      </c>
      <c r="AB664" s="220">
        <f t="shared" si="395"/>
        <v>0</v>
      </c>
      <c r="AC664" s="220">
        <f t="shared" si="395"/>
        <v>0</v>
      </c>
      <c r="AD664" s="220">
        <f t="shared" si="395"/>
        <v>0</v>
      </c>
      <c r="AE664" s="220">
        <f t="shared" si="395"/>
        <v>0</v>
      </c>
      <c r="AF664" s="220">
        <f t="shared" si="395"/>
        <v>0</v>
      </c>
      <c r="AG664" s="220">
        <f t="shared" si="395"/>
        <v>0</v>
      </c>
      <c r="AH664" s="220">
        <f t="shared" si="395"/>
        <v>0</v>
      </c>
      <c r="AI664" s="220">
        <f t="shared" si="395"/>
        <v>0</v>
      </c>
      <c r="AJ664" s="220">
        <f t="shared" si="395"/>
        <v>0</v>
      </c>
      <c r="AK664" s="220">
        <f t="shared" si="395"/>
        <v>0</v>
      </c>
      <c r="AL664" s="220">
        <f t="shared" si="395"/>
        <v>0</v>
      </c>
      <c r="AM664" s="220">
        <f t="shared" si="395"/>
        <v>0</v>
      </c>
      <c r="AN664" s="220">
        <f t="shared" si="395"/>
        <v>0</v>
      </c>
      <c r="AO664" s="220">
        <f t="shared" si="395"/>
        <v>0</v>
      </c>
      <c r="AP664" s="220">
        <f t="shared" si="395"/>
        <v>0</v>
      </c>
    </row>
    <row r="665" spans="1:42" x14ac:dyDescent="0.2">
      <c r="A665" s="4">
        <f t="shared" si="394"/>
        <v>4</v>
      </c>
      <c r="B665" s="245">
        <f t="shared" si="391"/>
        <v>0</v>
      </c>
      <c r="C665" s="220">
        <f t="shared" ref="C665:AP665" si="396">IF(AND(C$2&gt;equip3_reserve_freq*$A652,C$2&lt;=equip3_reserve_freq*$A653),$B653/(equip3_reserve_freq),0)</f>
        <v>0</v>
      </c>
      <c r="D665" s="220">
        <f t="shared" si="396"/>
        <v>0</v>
      </c>
      <c r="E665" s="220">
        <f t="shared" si="396"/>
        <v>0</v>
      </c>
      <c r="F665" s="220">
        <f t="shared" si="396"/>
        <v>0</v>
      </c>
      <c r="G665" s="220">
        <f t="shared" si="396"/>
        <v>0</v>
      </c>
      <c r="H665" s="220">
        <f t="shared" si="396"/>
        <v>0</v>
      </c>
      <c r="I665" s="220">
        <f t="shared" si="396"/>
        <v>0</v>
      </c>
      <c r="J665" s="220">
        <f t="shared" si="396"/>
        <v>0</v>
      </c>
      <c r="K665" s="220">
        <f t="shared" si="396"/>
        <v>0</v>
      </c>
      <c r="L665" s="220">
        <f t="shared" si="396"/>
        <v>0</v>
      </c>
      <c r="M665" s="220">
        <f t="shared" si="396"/>
        <v>0</v>
      </c>
      <c r="N665" s="220">
        <f t="shared" si="396"/>
        <v>0</v>
      </c>
      <c r="O665" s="220">
        <f t="shared" si="396"/>
        <v>0</v>
      </c>
      <c r="P665" s="220">
        <f t="shared" si="396"/>
        <v>0</v>
      </c>
      <c r="Q665" s="220">
        <f t="shared" si="396"/>
        <v>0</v>
      </c>
      <c r="R665" s="220">
        <f t="shared" si="396"/>
        <v>0</v>
      </c>
      <c r="S665" s="220">
        <f t="shared" si="396"/>
        <v>0</v>
      </c>
      <c r="T665" s="220">
        <f t="shared" si="396"/>
        <v>0</v>
      </c>
      <c r="U665" s="220">
        <f t="shared" si="396"/>
        <v>0</v>
      </c>
      <c r="V665" s="220">
        <f t="shared" si="396"/>
        <v>0</v>
      </c>
      <c r="W665" s="220">
        <f t="shared" si="396"/>
        <v>0</v>
      </c>
      <c r="X665" s="220">
        <f t="shared" si="396"/>
        <v>0</v>
      </c>
      <c r="Y665" s="220">
        <f t="shared" si="396"/>
        <v>0</v>
      </c>
      <c r="Z665" s="220">
        <f t="shared" si="396"/>
        <v>0</v>
      </c>
      <c r="AA665" s="220">
        <f t="shared" si="396"/>
        <v>0</v>
      </c>
      <c r="AB665" s="220">
        <f t="shared" si="396"/>
        <v>0</v>
      </c>
      <c r="AC665" s="220">
        <f t="shared" si="396"/>
        <v>0</v>
      </c>
      <c r="AD665" s="220">
        <f t="shared" si="396"/>
        <v>0</v>
      </c>
      <c r="AE665" s="220">
        <f t="shared" si="396"/>
        <v>0</v>
      </c>
      <c r="AF665" s="220">
        <f t="shared" si="396"/>
        <v>0</v>
      </c>
      <c r="AG665" s="220">
        <f t="shared" si="396"/>
        <v>0</v>
      </c>
      <c r="AH665" s="220">
        <f t="shared" si="396"/>
        <v>0</v>
      </c>
      <c r="AI665" s="220">
        <f t="shared" si="396"/>
        <v>0</v>
      </c>
      <c r="AJ665" s="220">
        <f t="shared" si="396"/>
        <v>0</v>
      </c>
      <c r="AK665" s="220">
        <f t="shared" si="396"/>
        <v>0</v>
      </c>
      <c r="AL665" s="220">
        <f t="shared" si="396"/>
        <v>0</v>
      </c>
      <c r="AM665" s="220">
        <f t="shared" si="396"/>
        <v>0</v>
      </c>
      <c r="AN665" s="220">
        <f t="shared" si="396"/>
        <v>0</v>
      </c>
      <c r="AO665" s="220">
        <f t="shared" si="396"/>
        <v>0</v>
      </c>
      <c r="AP665" s="220">
        <f t="shared" si="396"/>
        <v>0</v>
      </c>
    </row>
    <row r="666" spans="1:42" x14ac:dyDescent="0.2">
      <c r="A666" s="4">
        <f t="shared" si="394"/>
        <v>5</v>
      </c>
      <c r="B666" s="245">
        <f t="shared" si="391"/>
        <v>0</v>
      </c>
      <c r="C666" s="220">
        <f t="shared" ref="C666:AP666" si="397">IF(AND(C$2&gt;equip3_reserve_freq*$A653,C$2&lt;=equip3_reserve_freq*$A654),$B654/(equip3_reserve_freq),0)</f>
        <v>0</v>
      </c>
      <c r="D666" s="220">
        <f t="shared" si="397"/>
        <v>0</v>
      </c>
      <c r="E666" s="220">
        <f t="shared" si="397"/>
        <v>0</v>
      </c>
      <c r="F666" s="220">
        <f t="shared" si="397"/>
        <v>0</v>
      </c>
      <c r="G666" s="220">
        <f t="shared" si="397"/>
        <v>0</v>
      </c>
      <c r="H666" s="220">
        <f t="shared" si="397"/>
        <v>0</v>
      </c>
      <c r="I666" s="220">
        <f t="shared" si="397"/>
        <v>0</v>
      </c>
      <c r="J666" s="220">
        <f t="shared" si="397"/>
        <v>0</v>
      </c>
      <c r="K666" s="220">
        <f t="shared" si="397"/>
        <v>0</v>
      </c>
      <c r="L666" s="220">
        <f t="shared" si="397"/>
        <v>0</v>
      </c>
      <c r="M666" s="220">
        <f t="shared" si="397"/>
        <v>0</v>
      </c>
      <c r="N666" s="220">
        <f t="shared" si="397"/>
        <v>0</v>
      </c>
      <c r="O666" s="220">
        <f t="shared" si="397"/>
        <v>0</v>
      </c>
      <c r="P666" s="220">
        <f t="shared" si="397"/>
        <v>0</v>
      </c>
      <c r="Q666" s="220">
        <f t="shared" si="397"/>
        <v>0</v>
      </c>
      <c r="R666" s="220">
        <f t="shared" si="397"/>
        <v>0</v>
      </c>
      <c r="S666" s="220">
        <f t="shared" si="397"/>
        <v>0</v>
      </c>
      <c r="T666" s="220">
        <f t="shared" si="397"/>
        <v>0</v>
      </c>
      <c r="U666" s="220">
        <f t="shared" si="397"/>
        <v>0</v>
      </c>
      <c r="V666" s="220">
        <f t="shared" si="397"/>
        <v>0</v>
      </c>
      <c r="W666" s="220">
        <f t="shared" si="397"/>
        <v>0</v>
      </c>
      <c r="X666" s="220">
        <f t="shared" si="397"/>
        <v>0</v>
      </c>
      <c r="Y666" s="220">
        <f t="shared" si="397"/>
        <v>0</v>
      </c>
      <c r="Z666" s="220">
        <f t="shared" si="397"/>
        <v>0</v>
      </c>
      <c r="AA666" s="220">
        <f t="shared" si="397"/>
        <v>0</v>
      </c>
      <c r="AB666" s="220">
        <f t="shared" si="397"/>
        <v>0</v>
      </c>
      <c r="AC666" s="220">
        <f t="shared" si="397"/>
        <v>0</v>
      </c>
      <c r="AD666" s="220">
        <f t="shared" si="397"/>
        <v>0</v>
      </c>
      <c r="AE666" s="220">
        <f t="shared" si="397"/>
        <v>0</v>
      </c>
      <c r="AF666" s="220">
        <f t="shared" si="397"/>
        <v>0</v>
      </c>
      <c r="AG666" s="220">
        <f t="shared" si="397"/>
        <v>0</v>
      </c>
      <c r="AH666" s="220">
        <f t="shared" si="397"/>
        <v>0</v>
      </c>
      <c r="AI666" s="220">
        <f t="shared" si="397"/>
        <v>0</v>
      </c>
      <c r="AJ666" s="220">
        <f t="shared" si="397"/>
        <v>0</v>
      </c>
      <c r="AK666" s="220">
        <f t="shared" si="397"/>
        <v>0</v>
      </c>
      <c r="AL666" s="220">
        <f t="shared" si="397"/>
        <v>0</v>
      </c>
      <c r="AM666" s="220">
        <f t="shared" si="397"/>
        <v>0</v>
      </c>
      <c r="AN666" s="220">
        <f t="shared" si="397"/>
        <v>0</v>
      </c>
      <c r="AO666" s="220">
        <f t="shared" si="397"/>
        <v>0</v>
      </c>
      <c r="AP666" s="220">
        <f t="shared" si="397"/>
        <v>0</v>
      </c>
    </row>
    <row r="667" spans="1:42" x14ac:dyDescent="0.2">
      <c r="A667" s="4">
        <f t="shared" si="394"/>
        <v>6</v>
      </c>
      <c r="B667" s="245">
        <f t="shared" si="391"/>
        <v>0</v>
      </c>
      <c r="C667" s="220">
        <f t="shared" ref="C667:AP667" si="398">IF(AND(C$2&gt;equip3_reserve_freq*$A654,C$2&lt;=equip3_reserve_freq*$A655),$B655/(equip3_reserve_freq),0)</f>
        <v>0</v>
      </c>
      <c r="D667" s="220">
        <f t="shared" si="398"/>
        <v>0</v>
      </c>
      <c r="E667" s="220">
        <f t="shared" si="398"/>
        <v>0</v>
      </c>
      <c r="F667" s="220">
        <f t="shared" si="398"/>
        <v>0</v>
      </c>
      <c r="G667" s="220">
        <f t="shared" si="398"/>
        <v>0</v>
      </c>
      <c r="H667" s="220">
        <f t="shared" si="398"/>
        <v>0</v>
      </c>
      <c r="I667" s="220">
        <f t="shared" si="398"/>
        <v>0</v>
      </c>
      <c r="J667" s="220">
        <f t="shared" si="398"/>
        <v>0</v>
      </c>
      <c r="K667" s="220">
        <f t="shared" si="398"/>
        <v>0</v>
      </c>
      <c r="L667" s="220">
        <f t="shared" si="398"/>
        <v>0</v>
      </c>
      <c r="M667" s="220">
        <f t="shared" si="398"/>
        <v>0</v>
      </c>
      <c r="N667" s="220">
        <f t="shared" si="398"/>
        <v>0</v>
      </c>
      <c r="O667" s="220">
        <f t="shared" si="398"/>
        <v>0</v>
      </c>
      <c r="P667" s="220">
        <f t="shared" si="398"/>
        <v>0</v>
      </c>
      <c r="Q667" s="220">
        <f t="shared" si="398"/>
        <v>0</v>
      </c>
      <c r="R667" s="220">
        <f t="shared" si="398"/>
        <v>0</v>
      </c>
      <c r="S667" s="220">
        <f t="shared" si="398"/>
        <v>0</v>
      </c>
      <c r="T667" s="220">
        <f t="shared" si="398"/>
        <v>0</v>
      </c>
      <c r="U667" s="220">
        <f t="shared" si="398"/>
        <v>0</v>
      </c>
      <c r="V667" s="220">
        <f t="shared" si="398"/>
        <v>0</v>
      </c>
      <c r="W667" s="220">
        <f t="shared" si="398"/>
        <v>0</v>
      </c>
      <c r="X667" s="220">
        <f t="shared" si="398"/>
        <v>0</v>
      </c>
      <c r="Y667" s="220">
        <f t="shared" si="398"/>
        <v>0</v>
      </c>
      <c r="Z667" s="220">
        <f t="shared" si="398"/>
        <v>0</v>
      </c>
      <c r="AA667" s="220">
        <f t="shared" si="398"/>
        <v>0</v>
      </c>
      <c r="AB667" s="220">
        <f t="shared" si="398"/>
        <v>0</v>
      </c>
      <c r="AC667" s="220">
        <f t="shared" si="398"/>
        <v>0</v>
      </c>
      <c r="AD667" s="220">
        <f t="shared" si="398"/>
        <v>0</v>
      </c>
      <c r="AE667" s="220">
        <f t="shared" si="398"/>
        <v>0</v>
      </c>
      <c r="AF667" s="220">
        <f t="shared" si="398"/>
        <v>0</v>
      </c>
      <c r="AG667" s="220">
        <f t="shared" si="398"/>
        <v>0</v>
      </c>
      <c r="AH667" s="220">
        <f t="shared" si="398"/>
        <v>0</v>
      </c>
      <c r="AI667" s="220">
        <f t="shared" si="398"/>
        <v>0</v>
      </c>
      <c r="AJ667" s="220">
        <f t="shared" si="398"/>
        <v>0</v>
      </c>
      <c r="AK667" s="220">
        <f t="shared" si="398"/>
        <v>0</v>
      </c>
      <c r="AL667" s="220">
        <f t="shared" si="398"/>
        <v>0</v>
      </c>
      <c r="AM667" s="220">
        <f t="shared" si="398"/>
        <v>0</v>
      </c>
      <c r="AN667" s="220">
        <f t="shared" si="398"/>
        <v>0</v>
      </c>
      <c r="AO667" s="220">
        <f t="shared" si="398"/>
        <v>0</v>
      </c>
      <c r="AP667" s="220">
        <f t="shared" si="398"/>
        <v>0</v>
      </c>
    </row>
    <row r="668" spans="1:42" x14ac:dyDescent="0.2">
      <c r="A668" s="4">
        <f t="shared" si="394"/>
        <v>7</v>
      </c>
      <c r="B668" s="245">
        <f t="shared" si="391"/>
        <v>0</v>
      </c>
      <c r="C668" s="220">
        <f t="shared" ref="C668:AP668" si="399">IF(AND(C$2&gt;equip3_reserve_freq*$A655,C$2&lt;=equip3_reserve_freq*$A656),$B656/(equip3_reserve_freq),0)</f>
        <v>0</v>
      </c>
      <c r="D668" s="220">
        <f t="shared" si="399"/>
        <v>0</v>
      </c>
      <c r="E668" s="220">
        <f t="shared" si="399"/>
        <v>0</v>
      </c>
      <c r="F668" s="220">
        <f t="shared" si="399"/>
        <v>0</v>
      </c>
      <c r="G668" s="220">
        <f t="shared" si="399"/>
        <v>0</v>
      </c>
      <c r="H668" s="220">
        <f t="shared" si="399"/>
        <v>0</v>
      </c>
      <c r="I668" s="220">
        <f t="shared" si="399"/>
        <v>0</v>
      </c>
      <c r="J668" s="220">
        <f t="shared" si="399"/>
        <v>0</v>
      </c>
      <c r="K668" s="220">
        <f t="shared" si="399"/>
        <v>0</v>
      </c>
      <c r="L668" s="220">
        <f t="shared" si="399"/>
        <v>0</v>
      </c>
      <c r="M668" s="220">
        <f t="shared" si="399"/>
        <v>0</v>
      </c>
      <c r="N668" s="220">
        <f t="shared" si="399"/>
        <v>0</v>
      </c>
      <c r="O668" s="220">
        <f t="shared" si="399"/>
        <v>0</v>
      </c>
      <c r="P668" s="220">
        <f t="shared" si="399"/>
        <v>0</v>
      </c>
      <c r="Q668" s="220">
        <f t="shared" si="399"/>
        <v>0</v>
      </c>
      <c r="R668" s="220">
        <f t="shared" si="399"/>
        <v>0</v>
      </c>
      <c r="S668" s="220">
        <f t="shared" si="399"/>
        <v>0</v>
      </c>
      <c r="T668" s="220">
        <f t="shared" si="399"/>
        <v>0</v>
      </c>
      <c r="U668" s="220">
        <f t="shared" si="399"/>
        <v>0</v>
      </c>
      <c r="V668" s="220">
        <f t="shared" si="399"/>
        <v>0</v>
      </c>
      <c r="W668" s="220">
        <f t="shared" si="399"/>
        <v>0</v>
      </c>
      <c r="X668" s="220">
        <f t="shared" si="399"/>
        <v>0</v>
      </c>
      <c r="Y668" s="220">
        <f t="shared" si="399"/>
        <v>0</v>
      </c>
      <c r="Z668" s="220">
        <f t="shared" si="399"/>
        <v>0</v>
      </c>
      <c r="AA668" s="220">
        <f t="shared" si="399"/>
        <v>0</v>
      </c>
      <c r="AB668" s="220">
        <f t="shared" si="399"/>
        <v>0</v>
      </c>
      <c r="AC668" s="220">
        <f t="shared" si="399"/>
        <v>0</v>
      </c>
      <c r="AD668" s="220">
        <f t="shared" si="399"/>
        <v>0</v>
      </c>
      <c r="AE668" s="220">
        <f t="shared" si="399"/>
        <v>0</v>
      </c>
      <c r="AF668" s="220">
        <f t="shared" si="399"/>
        <v>0</v>
      </c>
      <c r="AG668" s="220">
        <f t="shared" si="399"/>
        <v>0</v>
      </c>
      <c r="AH668" s="220">
        <f t="shared" si="399"/>
        <v>0</v>
      </c>
      <c r="AI668" s="220">
        <f t="shared" si="399"/>
        <v>0</v>
      </c>
      <c r="AJ668" s="220">
        <f t="shared" si="399"/>
        <v>0</v>
      </c>
      <c r="AK668" s="220">
        <f t="shared" si="399"/>
        <v>0</v>
      </c>
      <c r="AL668" s="220">
        <f t="shared" si="399"/>
        <v>0</v>
      </c>
      <c r="AM668" s="220">
        <f t="shared" si="399"/>
        <v>0</v>
      </c>
      <c r="AN668" s="220">
        <f t="shared" si="399"/>
        <v>0</v>
      </c>
      <c r="AO668" s="220">
        <f t="shared" si="399"/>
        <v>0</v>
      </c>
      <c r="AP668" s="220">
        <f t="shared" si="399"/>
        <v>0</v>
      </c>
    </row>
    <row r="669" spans="1:42" x14ac:dyDescent="0.2">
      <c r="A669" s="4">
        <f t="shared" si="394"/>
        <v>8</v>
      </c>
      <c r="B669" s="245">
        <f t="shared" si="391"/>
        <v>0</v>
      </c>
      <c r="C669" s="220">
        <f t="shared" ref="C669:AP669" si="400">IF(AND(C$2&gt;equip3_reserve_freq*$A656,C$2&lt;=equip3_reserve_freq*$A657),$B657/(equip3_reserve_freq),0)</f>
        <v>0</v>
      </c>
      <c r="D669" s="220">
        <f t="shared" si="400"/>
        <v>0</v>
      </c>
      <c r="E669" s="220">
        <f t="shared" si="400"/>
        <v>0</v>
      </c>
      <c r="F669" s="220">
        <f t="shared" si="400"/>
        <v>0</v>
      </c>
      <c r="G669" s="220">
        <f t="shared" si="400"/>
        <v>0</v>
      </c>
      <c r="H669" s="220">
        <f t="shared" si="400"/>
        <v>0</v>
      </c>
      <c r="I669" s="220">
        <f t="shared" si="400"/>
        <v>0</v>
      </c>
      <c r="J669" s="220">
        <f t="shared" si="400"/>
        <v>0</v>
      </c>
      <c r="K669" s="220">
        <f t="shared" si="400"/>
        <v>0</v>
      </c>
      <c r="L669" s="220">
        <f t="shared" si="400"/>
        <v>0</v>
      </c>
      <c r="M669" s="220">
        <f t="shared" si="400"/>
        <v>0</v>
      </c>
      <c r="N669" s="220">
        <f t="shared" si="400"/>
        <v>0</v>
      </c>
      <c r="O669" s="220">
        <f t="shared" si="400"/>
        <v>0</v>
      </c>
      <c r="P669" s="220">
        <f t="shared" si="400"/>
        <v>0</v>
      </c>
      <c r="Q669" s="220">
        <f t="shared" si="400"/>
        <v>0</v>
      </c>
      <c r="R669" s="220">
        <f t="shared" si="400"/>
        <v>0</v>
      </c>
      <c r="S669" s="220">
        <f t="shared" si="400"/>
        <v>0</v>
      </c>
      <c r="T669" s="220">
        <f t="shared" si="400"/>
        <v>0</v>
      </c>
      <c r="U669" s="220">
        <f t="shared" si="400"/>
        <v>0</v>
      </c>
      <c r="V669" s="220">
        <f t="shared" si="400"/>
        <v>0</v>
      </c>
      <c r="W669" s="220">
        <f t="shared" si="400"/>
        <v>0</v>
      </c>
      <c r="X669" s="220">
        <f t="shared" si="400"/>
        <v>0</v>
      </c>
      <c r="Y669" s="220">
        <f t="shared" si="400"/>
        <v>0</v>
      </c>
      <c r="Z669" s="220">
        <f t="shared" si="400"/>
        <v>0</v>
      </c>
      <c r="AA669" s="220">
        <f t="shared" si="400"/>
        <v>0</v>
      </c>
      <c r="AB669" s="220">
        <f t="shared" si="400"/>
        <v>0</v>
      </c>
      <c r="AC669" s="220">
        <f t="shared" si="400"/>
        <v>0</v>
      </c>
      <c r="AD669" s="220">
        <f t="shared" si="400"/>
        <v>0</v>
      </c>
      <c r="AE669" s="220">
        <f t="shared" si="400"/>
        <v>0</v>
      </c>
      <c r="AF669" s="220">
        <f t="shared" si="400"/>
        <v>0</v>
      </c>
      <c r="AG669" s="220">
        <f t="shared" si="400"/>
        <v>0</v>
      </c>
      <c r="AH669" s="220">
        <f t="shared" si="400"/>
        <v>0</v>
      </c>
      <c r="AI669" s="220">
        <f t="shared" si="400"/>
        <v>0</v>
      </c>
      <c r="AJ669" s="220">
        <f t="shared" si="400"/>
        <v>0</v>
      </c>
      <c r="AK669" s="220">
        <f t="shared" si="400"/>
        <v>0</v>
      </c>
      <c r="AL669" s="220">
        <f t="shared" si="400"/>
        <v>0</v>
      </c>
      <c r="AM669" s="220">
        <f t="shared" si="400"/>
        <v>0</v>
      </c>
      <c r="AN669" s="220">
        <f t="shared" si="400"/>
        <v>0</v>
      </c>
      <c r="AO669" s="220">
        <f t="shared" si="400"/>
        <v>0</v>
      </c>
      <c r="AP669" s="220">
        <f t="shared" si="400"/>
        <v>0</v>
      </c>
    </row>
    <row r="670" spans="1:42" x14ac:dyDescent="0.2">
      <c r="A670" s="4">
        <f>A669+1</f>
        <v>9</v>
      </c>
      <c r="B670" s="245">
        <f t="shared" si="391"/>
        <v>0</v>
      </c>
      <c r="C670" s="220">
        <f t="shared" ref="C670:AP670" si="401">IF(AND(C$2&gt;equip3_reserve_freq*$A657,C$2&lt;=equip3_reserve_freq*$A658),$B658/(equip3_reserve_freq),0)</f>
        <v>0</v>
      </c>
      <c r="D670" s="220">
        <f t="shared" si="401"/>
        <v>0</v>
      </c>
      <c r="E670" s="220">
        <f t="shared" si="401"/>
        <v>0</v>
      </c>
      <c r="F670" s="220">
        <f t="shared" si="401"/>
        <v>0</v>
      </c>
      <c r="G670" s="220">
        <f t="shared" si="401"/>
        <v>0</v>
      </c>
      <c r="H670" s="220">
        <f t="shared" si="401"/>
        <v>0</v>
      </c>
      <c r="I670" s="220">
        <f t="shared" si="401"/>
        <v>0</v>
      </c>
      <c r="J670" s="220">
        <f t="shared" si="401"/>
        <v>0</v>
      </c>
      <c r="K670" s="220">
        <f t="shared" si="401"/>
        <v>0</v>
      </c>
      <c r="L670" s="220">
        <f t="shared" si="401"/>
        <v>0</v>
      </c>
      <c r="M670" s="220">
        <f t="shared" si="401"/>
        <v>0</v>
      </c>
      <c r="N670" s="220">
        <f t="shared" si="401"/>
        <v>0</v>
      </c>
      <c r="O670" s="220">
        <f t="shared" si="401"/>
        <v>0</v>
      </c>
      <c r="P670" s="220">
        <f t="shared" si="401"/>
        <v>0</v>
      </c>
      <c r="Q670" s="220">
        <f t="shared" si="401"/>
        <v>0</v>
      </c>
      <c r="R670" s="220">
        <f t="shared" si="401"/>
        <v>0</v>
      </c>
      <c r="S670" s="220">
        <f t="shared" si="401"/>
        <v>0</v>
      </c>
      <c r="T670" s="220">
        <f t="shared" si="401"/>
        <v>0</v>
      </c>
      <c r="U670" s="220">
        <f t="shared" si="401"/>
        <v>0</v>
      </c>
      <c r="V670" s="220">
        <f t="shared" si="401"/>
        <v>0</v>
      </c>
      <c r="W670" s="220">
        <f t="shared" si="401"/>
        <v>0</v>
      </c>
      <c r="X670" s="220">
        <f t="shared" si="401"/>
        <v>0</v>
      </c>
      <c r="Y670" s="220">
        <f t="shared" si="401"/>
        <v>0</v>
      </c>
      <c r="Z670" s="220">
        <f t="shared" si="401"/>
        <v>0</v>
      </c>
      <c r="AA670" s="220">
        <f t="shared" si="401"/>
        <v>0</v>
      </c>
      <c r="AB670" s="220">
        <f t="shared" si="401"/>
        <v>0</v>
      </c>
      <c r="AC670" s="220">
        <f t="shared" si="401"/>
        <v>0</v>
      </c>
      <c r="AD670" s="220">
        <f t="shared" si="401"/>
        <v>0</v>
      </c>
      <c r="AE670" s="220">
        <f t="shared" si="401"/>
        <v>0</v>
      </c>
      <c r="AF670" s="220">
        <f t="shared" si="401"/>
        <v>0</v>
      </c>
      <c r="AG670" s="220">
        <f t="shared" si="401"/>
        <v>0</v>
      </c>
      <c r="AH670" s="220">
        <f t="shared" si="401"/>
        <v>0</v>
      </c>
      <c r="AI670" s="220">
        <f t="shared" si="401"/>
        <v>0</v>
      </c>
      <c r="AJ670" s="220">
        <f t="shared" si="401"/>
        <v>0</v>
      </c>
      <c r="AK670" s="220">
        <f t="shared" si="401"/>
        <v>0</v>
      </c>
      <c r="AL670" s="220">
        <f t="shared" si="401"/>
        <v>0</v>
      </c>
      <c r="AM670" s="220">
        <f t="shared" si="401"/>
        <v>0</v>
      </c>
      <c r="AN670" s="220">
        <f t="shared" si="401"/>
        <v>0</v>
      </c>
      <c r="AO670" s="220">
        <f t="shared" si="401"/>
        <v>0</v>
      </c>
      <c r="AP670" s="220">
        <f t="shared" si="401"/>
        <v>0</v>
      </c>
    </row>
    <row r="671" spans="1:42" x14ac:dyDescent="0.2">
      <c r="A671" s="4">
        <f t="shared" ref="A671" si="402">A670+1</f>
        <v>10</v>
      </c>
      <c r="B671" s="245">
        <f t="shared" si="391"/>
        <v>0</v>
      </c>
      <c r="C671" s="225">
        <f t="shared" ref="C671:AP671" si="403">IF(AND(C$2&gt;equip3_reserve_freq*$A658,C$2&lt;=equip3_reserve_freq*$A659),$B659/(equip3_reserve_freq),0)</f>
        <v>0</v>
      </c>
      <c r="D671" s="225">
        <f t="shared" si="403"/>
        <v>0</v>
      </c>
      <c r="E671" s="225">
        <f t="shared" si="403"/>
        <v>0</v>
      </c>
      <c r="F671" s="225">
        <f t="shared" si="403"/>
        <v>0</v>
      </c>
      <c r="G671" s="225">
        <f t="shared" si="403"/>
        <v>0</v>
      </c>
      <c r="H671" s="225">
        <f t="shared" si="403"/>
        <v>0</v>
      </c>
      <c r="I671" s="225">
        <f t="shared" si="403"/>
        <v>0</v>
      </c>
      <c r="J671" s="225">
        <f t="shared" si="403"/>
        <v>0</v>
      </c>
      <c r="K671" s="225">
        <f t="shared" si="403"/>
        <v>0</v>
      </c>
      <c r="L671" s="225">
        <f t="shared" si="403"/>
        <v>0</v>
      </c>
      <c r="M671" s="225">
        <f t="shared" si="403"/>
        <v>0</v>
      </c>
      <c r="N671" s="225">
        <f t="shared" si="403"/>
        <v>0</v>
      </c>
      <c r="O671" s="225">
        <f t="shared" si="403"/>
        <v>0</v>
      </c>
      <c r="P671" s="225">
        <f t="shared" si="403"/>
        <v>0</v>
      </c>
      <c r="Q671" s="225">
        <f t="shared" si="403"/>
        <v>0</v>
      </c>
      <c r="R671" s="225">
        <f t="shared" si="403"/>
        <v>0</v>
      </c>
      <c r="S671" s="225">
        <f t="shared" si="403"/>
        <v>0</v>
      </c>
      <c r="T671" s="225">
        <f t="shared" si="403"/>
        <v>0</v>
      </c>
      <c r="U671" s="225">
        <f t="shared" si="403"/>
        <v>0</v>
      </c>
      <c r="V671" s="225">
        <f t="shared" si="403"/>
        <v>0</v>
      </c>
      <c r="W671" s="225">
        <f t="shared" si="403"/>
        <v>0</v>
      </c>
      <c r="X671" s="225">
        <f t="shared" si="403"/>
        <v>0</v>
      </c>
      <c r="Y671" s="225">
        <f t="shared" si="403"/>
        <v>0</v>
      </c>
      <c r="Z671" s="225">
        <f t="shared" si="403"/>
        <v>0</v>
      </c>
      <c r="AA671" s="225">
        <f t="shared" si="403"/>
        <v>0</v>
      </c>
      <c r="AB671" s="225">
        <f t="shared" si="403"/>
        <v>0</v>
      </c>
      <c r="AC671" s="225">
        <f t="shared" si="403"/>
        <v>0</v>
      </c>
      <c r="AD671" s="225">
        <f t="shared" si="403"/>
        <v>0</v>
      </c>
      <c r="AE671" s="225">
        <f t="shared" si="403"/>
        <v>0</v>
      </c>
      <c r="AF671" s="225">
        <f t="shared" si="403"/>
        <v>0</v>
      </c>
      <c r="AG671" s="225">
        <f t="shared" si="403"/>
        <v>0</v>
      </c>
      <c r="AH671" s="225">
        <f t="shared" si="403"/>
        <v>0</v>
      </c>
      <c r="AI671" s="225">
        <f t="shared" si="403"/>
        <v>0</v>
      </c>
      <c r="AJ671" s="225">
        <f t="shared" si="403"/>
        <v>0</v>
      </c>
      <c r="AK671" s="225">
        <f t="shared" si="403"/>
        <v>0</v>
      </c>
      <c r="AL671" s="225">
        <f t="shared" si="403"/>
        <v>0</v>
      </c>
      <c r="AM671" s="225">
        <f t="shared" si="403"/>
        <v>0</v>
      </c>
      <c r="AN671" s="225">
        <f t="shared" si="403"/>
        <v>0</v>
      </c>
      <c r="AO671" s="225">
        <f t="shared" si="403"/>
        <v>0</v>
      </c>
      <c r="AP671" s="225">
        <f t="shared" si="403"/>
        <v>0</v>
      </c>
    </row>
    <row r="672" spans="1:42" x14ac:dyDescent="0.2">
      <c r="A672" s="38" t="s">
        <v>14</v>
      </c>
      <c r="B672" s="29"/>
      <c r="C672" s="224">
        <f>SUM(C662:C671)</f>
        <v>0</v>
      </c>
      <c r="D672" s="224">
        <f t="shared" ref="D672:AP672" si="404">SUM(D662:D671)</f>
        <v>0</v>
      </c>
      <c r="E672" s="224">
        <f t="shared" si="404"/>
        <v>0</v>
      </c>
      <c r="F672" s="224">
        <f t="shared" si="404"/>
        <v>0</v>
      </c>
      <c r="G672" s="224">
        <f t="shared" si="404"/>
        <v>0</v>
      </c>
      <c r="H672" s="224">
        <f t="shared" si="404"/>
        <v>0</v>
      </c>
      <c r="I672" s="224">
        <f t="shared" si="404"/>
        <v>0</v>
      </c>
      <c r="J672" s="224">
        <f t="shared" si="404"/>
        <v>0</v>
      </c>
      <c r="K672" s="224">
        <f t="shared" si="404"/>
        <v>0</v>
      </c>
      <c r="L672" s="224">
        <f t="shared" si="404"/>
        <v>0</v>
      </c>
      <c r="M672" s="224">
        <f t="shared" si="404"/>
        <v>0</v>
      </c>
      <c r="N672" s="224">
        <f t="shared" si="404"/>
        <v>0</v>
      </c>
      <c r="O672" s="224">
        <f t="shared" si="404"/>
        <v>0</v>
      </c>
      <c r="P672" s="224">
        <f t="shared" si="404"/>
        <v>0</v>
      </c>
      <c r="Q672" s="224">
        <f t="shared" si="404"/>
        <v>0</v>
      </c>
      <c r="R672" s="224">
        <f t="shared" si="404"/>
        <v>0</v>
      </c>
      <c r="S672" s="224">
        <f t="shared" si="404"/>
        <v>0</v>
      </c>
      <c r="T672" s="224">
        <f t="shared" si="404"/>
        <v>0</v>
      </c>
      <c r="U672" s="224">
        <f t="shared" si="404"/>
        <v>0</v>
      </c>
      <c r="V672" s="224">
        <f t="shared" si="404"/>
        <v>0</v>
      </c>
      <c r="W672" s="224">
        <f t="shared" si="404"/>
        <v>0</v>
      </c>
      <c r="X672" s="224">
        <f t="shared" si="404"/>
        <v>0</v>
      </c>
      <c r="Y672" s="224">
        <f t="shared" si="404"/>
        <v>0</v>
      </c>
      <c r="Z672" s="224">
        <f t="shared" si="404"/>
        <v>0</v>
      </c>
      <c r="AA672" s="224">
        <f t="shared" si="404"/>
        <v>0</v>
      </c>
      <c r="AB672" s="224">
        <f t="shared" si="404"/>
        <v>0</v>
      </c>
      <c r="AC672" s="224">
        <f t="shared" si="404"/>
        <v>0</v>
      </c>
      <c r="AD672" s="224">
        <f t="shared" si="404"/>
        <v>0</v>
      </c>
      <c r="AE672" s="224">
        <f t="shared" si="404"/>
        <v>0</v>
      </c>
      <c r="AF672" s="224">
        <f t="shared" si="404"/>
        <v>0</v>
      </c>
      <c r="AG672" s="224">
        <f t="shared" si="404"/>
        <v>0</v>
      </c>
      <c r="AH672" s="224">
        <f t="shared" si="404"/>
        <v>0</v>
      </c>
      <c r="AI672" s="224">
        <f t="shared" si="404"/>
        <v>0</v>
      </c>
      <c r="AJ672" s="224">
        <f t="shared" si="404"/>
        <v>0</v>
      </c>
      <c r="AK672" s="224">
        <f t="shared" si="404"/>
        <v>0</v>
      </c>
      <c r="AL672" s="224">
        <f t="shared" si="404"/>
        <v>0</v>
      </c>
      <c r="AM672" s="224">
        <f t="shared" si="404"/>
        <v>0</v>
      </c>
      <c r="AN672" s="224">
        <f t="shared" si="404"/>
        <v>0</v>
      </c>
      <c r="AO672" s="224">
        <f t="shared" si="404"/>
        <v>0</v>
      </c>
      <c r="AP672" s="224">
        <f t="shared" si="404"/>
        <v>0</v>
      </c>
    </row>
    <row r="673" spans="1:42" s="127" customFormat="1" x14ac:dyDescent="0.2">
      <c r="A673" s="4"/>
      <c r="B673" s="210"/>
    </row>
    <row r="674" spans="1:42" s="127" customFormat="1" x14ac:dyDescent="0.2">
      <c r="A674" s="4" t="s">
        <v>92</v>
      </c>
      <c r="B674" s="210"/>
    </row>
    <row r="675" spans="1:42" x14ac:dyDescent="0.2">
      <c r="A675" s="28" t="s">
        <v>93</v>
      </c>
      <c r="B675" s="224">
        <f>B570+B576+B582+B614+B646</f>
        <v>0</v>
      </c>
      <c r="C675" s="224">
        <f t="shared" ref="C675:AP675" si="405">C570+C576+C582+C614+C646</f>
        <v>0</v>
      </c>
      <c r="D675" s="224">
        <f t="shared" si="405"/>
        <v>0</v>
      </c>
      <c r="E675" s="224">
        <f t="shared" si="405"/>
        <v>0</v>
      </c>
      <c r="F675" s="224">
        <f t="shared" si="405"/>
        <v>0</v>
      </c>
      <c r="G675" s="224">
        <f t="shared" si="405"/>
        <v>0</v>
      </c>
      <c r="H675" s="224">
        <f t="shared" si="405"/>
        <v>0</v>
      </c>
      <c r="I675" s="224">
        <f t="shared" si="405"/>
        <v>0</v>
      </c>
      <c r="J675" s="224">
        <f t="shared" si="405"/>
        <v>0</v>
      </c>
      <c r="K675" s="224">
        <f t="shared" si="405"/>
        <v>0</v>
      </c>
      <c r="L675" s="224">
        <f t="shared" si="405"/>
        <v>0</v>
      </c>
      <c r="M675" s="224">
        <f t="shared" si="405"/>
        <v>0</v>
      </c>
      <c r="N675" s="224">
        <f t="shared" si="405"/>
        <v>0</v>
      </c>
      <c r="O675" s="224">
        <f t="shared" si="405"/>
        <v>0</v>
      </c>
      <c r="P675" s="224">
        <f t="shared" si="405"/>
        <v>0</v>
      </c>
      <c r="Q675" s="224">
        <f t="shared" si="405"/>
        <v>0</v>
      </c>
      <c r="R675" s="224">
        <f t="shared" si="405"/>
        <v>0</v>
      </c>
      <c r="S675" s="224">
        <f t="shared" si="405"/>
        <v>0</v>
      </c>
      <c r="T675" s="224">
        <f t="shared" si="405"/>
        <v>0</v>
      </c>
      <c r="U675" s="224">
        <f t="shared" si="405"/>
        <v>0</v>
      </c>
      <c r="V675" s="224">
        <f t="shared" si="405"/>
        <v>0</v>
      </c>
      <c r="W675" s="224">
        <f t="shared" si="405"/>
        <v>0</v>
      </c>
      <c r="X675" s="224">
        <f t="shared" si="405"/>
        <v>0</v>
      </c>
      <c r="Y675" s="224">
        <f t="shared" si="405"/>
        <v>0</v>
      </c>
      <c r="Z675" s="224">
        <f t="shared" si="405"/>
        <v>0</v>
      </c>
      <c r="AA675" s="224">
        <f t="shared" si="405"/>
        <v>0</v>
      </c>
      <c r="AB675" s="224">
        <f t="shared" si="405"/>
        <v>0</v>
      </c>
      <c r="AC675" s="224">
        <f t="shared" si="405"/>
        <v>0</v>
      </c>
      <c r="AD675" s="224">
        <f t="shared" si="405"/>
        <v>0</v>
      </c>
      <c r="AE675" s="224">
        <f t="shared" si="405"/>
        <v>0</v>
      </c>
      <c r="AF675" s="224">
        <f t="shared" si="405"/>
        <v>0</v>
      </c>
      <c r="AG675" s="224">
        <f t="shared" si="405"/>
        <v>0</v>
      </c>
      <c r="AH675" s="224">
        <f t="shared" si="405"/>
        <v>0</v>
      </c>
      <c r="AI675" s="224">
        <f t="shared" si="405"/>
        <v>0</v>
      </c>
      <c r="AJ675" s="224">
        <f t="shared" si="405"/>
        <v>0</v>
      </c>
      <c r="AK675" s="224">
        <f t="shared" si="405"/>
        <v>0</v>
      </c>
      <c r="AL675" s="224">
        <f t="shared" si="405"/>
        <v>0</v>
      </c>
      <c r="AM675" s="224">
        <f t="shared" si="405"/>
        <v>0</v>
      </c>
      <c r="AN675" s="224">
        <f t="shared" si="405"/>
        <v>0</v>
      </c>
      <c r="AO675" s="224">
        <f t="shared" si="405"/>
        <v>0</v>
      </c>
      <c r="AP675" s="224">
        <f t="shared" si="405"/>
        <v>0</v>
      </c>
    </row>
    <row r="676" spans="1:42" x14ac:dyDescent="0.2">
      <c r="A676" s="28" t="s">
        <v>92</v>
      </c>
      <c r="B676" s="220"/>
      <c r="C676" s="224">
        <f t="shared" ref="C676:AP676" si="406">IF(C$2&lt;=analysis_period,B675*reserves_interest/100,0)</f>
        <v>0</v>
      </c>
      <c r="D676" s="224">
        <f t="shared" si="406"/>
        <v>0</v>
      </c>
      <c r="E676" s="224">
        <f t="shared" si="406"/>
        <v>0</v>
      </c>
      <c r="F676" s="224">
        <f t="shared" si="406"/>
        <v>0</v>
      </c>
      <c r="G676" s="224">
        <f t="shared" si="406"/>
        <v>0</v>
      </c>
      <c r="H676" s="224">
        <f t="shared" si="406"/>
        <v>0</v>
      </c>
      <c r="I676" s="224">
        <f t="shared" si="406"/>
        <v>0</v>
      </c>
      <c r="J676" s="224">
        <f t="shared" si="406"/>
        <v>0</v>
      </c>
      <c r="K676" s="224">
        <f t="shared" si="406"/>
        <v>0</v>
      </c>
      <c r="L676" s="224">
        <f t="shared" si="406"/>
        <v>0</v>
      </c>
      <c r="M676" s="224">
        <f t="shared" si="406"/>
        <v>0</v>
      </c>
      <c r="N676" s="224">
        <f t="shared" si="406"/>
        <v>0</v>
      </c>
      <c r="O676" s="224">
        <f t="shared" si="406"/>
        <v>0</v>
      </c>
      <c r="P676" s="224">
        <f t="shared" si="406"/>
        <v>0</v>
      </c>
      <c r="Q676" s="224">
        <f t="shared" si="406"/>
        <v>0</v>
      </c>
      <c r="R676" s="224">
        <f t="shared" si="406"/>
        <v>0</v>
      </c>
      <c r="S676" s="224">
        <f t="shared" si="406"/>
        <v>0</v>
      </c>
      <c r="T676" s="224">
        <f t="shared" si="406"/>
        <v>0</v>
      </c>
      <c r="U676" s="224">
        <f t="shared" si="406"/>
        <v>0</v>
      </c>
      <c r="V676" s="224">
        <f t="shared" si="406"/>
        <v>0</v>
      </c>
      <c r="W676" s="224">
        <f t="shared" si="406"/>
        <v>0</v>
      </c>
      <c r="X676" s="224">
        <f t="shared" si="406"/>
        <v>0</v>
      </c>
      <c r="Y676" s="224">
        <f t="shared" si="406"/>
        <v>0</v>
      </c>
      <c r="Z676" s="224">
        <f t="shared" si="406"/>
        <v>0</v>
      </c>
      <c r="AA676" s="224">
        <f t="shared" si="406"/>
        <v>0</v>
      </c>
      <c r="AB676" s="224">
        <f t="shared" si="406"/>
        <v>0</v>
      </c>
      <c r="AC676" s="224">
        <f t="shared" si="406"/>
        <v>0</v>
      </c>
      <c r="AD676" s="224">
        <f t="shared" si="406"/>
        <v>0</v>
      </c>
      <c r="AE676" s="224">
        <f t="shared" si="406"/>
        <v>0</v>
      </c>
      <c r="AF676" s="224">
        <f t="shared" si="406"/>
        <v>0</v>
      </c>
      <c r="AG676" s="224">
        <f t="shared" si="406"/>
        <v>0</v>
      </c>
      <c r="AH676" s="224">
        <f t="shared" si="406"/>
        <v>0</v>
      </c>
      <c r="AI676" s="224">
        <f t="shared" si="406"/>
        <v>0</v>
      </c>
      <c r="AJ676" s="224">
        <f t="shared" si="406"/>
        <v>0</v>
      </c>
      <c r="AK676" s="224">
        <f t="shared" si="406"/>
        <v>0</v>
      </c>
      <c r="AL676" s="224">
        <f t="shared" si="406"/>
        <v>0</v>
      </c>
      <c r="AM676" s="224">
        <f t="shared" si="406"/>
        <v>0</v>
      </c>
      <c r="AN676" s="224">
        <f t="shared" si="406"/>
        <v>0</v>
      </c>
      <c r="AO676" s="224">
        <f t="shared" si="406"/>
        <v>0</v>
      </c>
      <c r="AP676" s="224">
        <f t="shared" si="406"/>
        <v>0</v>
      </c>
    </row>
  </sheetData>
  <mergeCells count="4">
    <mergeCell ref="G220:J220"/>
    <mergeCell ref="K220:L220"/>
    <mergeCell ref="G353:J353"/>
    <mergeCell ref="K353:L353"/>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21" t="s">
        <v>289</v>
      </c>
      <c r="B1" s="322"/>
      <c r="C1" s="323"/>
      <c r="D1" s="322"/>
      <c r="E1" s="322"/>
      <c r="F1" s="322"/>
      <c r="G1" s="324"/>
    </row>
    <row r="2" spans="1:7" s="1" customFormat="1" ht="12.75" x14ac:dyDescent="0.2">
      <c r="A2" s="2" t="s">
        <v>97</v>
      </c>
      <c r="B2" s="3" t="s">
        <v>54</v>
      </c>
      <c r="C2" s="3" t="s">
        <v>55</v>
      </c>
      <c r="D2" s="3" t="s">
        <v>56</v>
      </c>
      <c r="E2" s="3" t="s">
        <v>57</v>
      </c>
      <c r="F2" s="3" t="s">
        <v>58</v>
      </c>
      <c r="G2" s="3" t="s">
        <v>59</v>
      </c>
    </row>
    <row r="3" spans="1:7" s="1" customFormat="1" ht="12.75" x14ac:dyDescent="0.2">
      <c r="A3" s="136">
        <v>1</v>
      </c>
      <c r="B3" s="226">
        <v>20</v>
      </c>
      <c r="C3" s="232">
        <v>5</v>
      </c>
      <c r="D3" s="226">
        <v>10</v>
      </c>
      <c r="E3" s="226">
        <v>3.33</v>
      </c>
      <c r="F3" s="226">
        <v>2.5</v>
      </c>
      <c r="G3" s="226">
        <f>2.56410256410256*0.5</f>
        <v>1.2820512820512799</v>
      </c>
    </row>
    <row r="4" spans="1:7" s="1" customFormat="1" ht="12.75" x14ac:dyDescent="0.2">
      <c r="A4" s="137">
        <v>2</v>
      </c>
      <c r="B4" s="226">
        <v>32</v>
      </c>
      <c r="C4" s="233">
        <v>9.5</v>
      </c>
      <c r="D4" s="228">
        <v>20</v>
      </c>
      <c r="E4" s="228">
        <v>6.67</v>
      </c>
      <c r="F4" s="228">
        <v>5</v>
      </c>
      <c r="G4" s="228">
        <v>2.5641025641025599</v>
      </c>
    </row>
    <row r="5" spans="1:7" s="1" customFormat="1" ht="12.75" x14ac:dyDescent="0.2">
      <c r="A5" s="137">
        <v>3</v>
      </c>
      <c r="B5" s="226">
        <v>19.2</v>
      </c>
      <c r="C5" s="228">
        <v>8.5500000000000007</v>
      </c>
      <c r="D5" s="228">
        <v>20</v>
      </c>
      <c r="E5" s="228">
        <v>6.67</v>
      </c>
      <c r="F5" s="228">
        <v>5</v>
      </c>
      <c r="G5" s="228">
        <v>2.5641025641025599</v>
      </c>
    </row>
    <row r="6" spans="1:7" s="1" customFormat="1" ht="12.75" x14ac:dyDescent="0.2">
      <c r="A6" s="137">
        <v>4</v>
      </c>
      <c r="B6" s="226">
        <v>11.52</v>
      </c>
      <c r="C6" s="228">
        <v>7.7</v>
      </c>
      <c r="D6" s="228">
        <v>20</v>
      </c>
      <c r="E6" s="228">
        <v>6.67</v>
      </c>
      <c r="F6" s="228">
        <v>5</v>
      </c>
      <c r="G6" s="228">
        <v>2.5641025641025599</v>
      </c>
    </row>
    <row r="7" spans="1:7" s="1" customFormat="1" ht="12.75" x14ac:dyDescent="0.2">
      <c r="A7" s="137">
        <v>5</v>
      </c>
      <c r="B7" s="226">
        <v>11.52</v>
      </c>
      <c r="C7" s="228">
        <v>6.93</v>
      </c>
      <c r="D7" s="228">
        <v>20</v>
      </c>
      <c r="E7" s="228">
        <v>6.67</v>
      </c>
      <c r="F7" s="228">
        <v>5</v>
      </c>
      <c r="G7" s="228">
        <v>2.5641025641025599</v>
      </c>
    </row>
    <row r="8" spans="1:7" s="1" customFormat="1" ht="12.75" x14ac:dyDescent="0.2">
      <c r="A8" s="137">
        <v>6</v>
      </c>
      <c r="B8" s="226">
        <v>5.76</v>
      </c>
      <c r="C8" s="228">
        <v>6.23</v>
      </c>
      <c r="D8" s="228">
        <v>10</v>
      </c>
      <c r="E8" s="228">
        <v>6.67</v>
      </c>
      <c r="F8" s="228">
        <v>5</v>
      </c>
      <c r="G8" s="228">
        <v>2.5641025641025599</v>
      </c>
    </row>
    <row r="9" spans="1:7" s="1" customFormat="1" ht="12.75" x14ac:dyDescent="0.2">
      <c r="A9" s="137">
        <v>7</v>
      </c>
      <c r="B9" s="227">
        <v>0</v>
      </c>
      <c r="C9" s="228">
        <v>5.9</v>
      </c>
      <c r="D9" s="228">
        <v>0</v>
      </c>
      <c r="E9" s="228">
        <v>6.67</v>
      </c>
      <c r="F9" s="228">
        <v>5</v>
      </c>
      <c r="G9" s="228">
        <v>2.5641025641025599</v>
      </c>
    </row>
    <row r="10" spans="1:7" s="1" customFormat="1" ht="12.75" x14ac:dyDescent="0.2">
      <c r="A10" s="137">
        <v>8</v>
      </c>
      <c r="B10" s="228">
        <v>0</v>
      </c>
      <c r="C10" s="228">
        <v>5.9</v>
      </c>
      <c r="D10" s="228">
        <v>0</v>
      </c>
      <c r="E10" s="228">
        <v>6.67</v>
      </c>
      <c r="F10" s="228">
        <v>5</v>
      </c>
      <c r="G10" s="228">
        <v>2.5641025641025599</v>
      </c>
    </row>
    <row r="11" spans="1:7" s="1" customFormat="1" ht="12.75" x14ac:dyDescent="0.2">
      <c r="A11" s="137">
        <v>9</v>
      </c>
      <c r="B11" s="228">
        <v>0</v>
      </c>
      <c r="C11" s="228">
        <v>5.91</v>
      </c>
      <c r="D11" s="228">
        <v>0</v>
      </c>
      <c r="E11" s="228">
        <v>6.67</v>
      </c>
      <c r="F11" s="228">
        <v>5</v>
      </c>
      <c r="G11" s="228">
        <v>2.5641025641025599</v>
      </c>
    </row>
    <row r="12" spans="1:7" s="1" customFormat="1" ht="12.75" x14ac:dyDescent="0.2">
      <c r="A12" s="137">
        <v>10</v>
      </c>
      <c r="B12" s="228">
        <v>0</v>
      </c>
      <c r="C12" s="228">
        <v>5.9</v>
      </c>
      <c r="D12" s="228">
        <v>0</v>
      </c>
      <c r="E12" s="228">
        <v>6.67</v>
      </c>
      <c r="F12" s="228">
        <v>5</v>
      </c>
      <c r="G12" s="228">
        <v>2.5641025641025599</v>
      </c>
    </row>
    <row r="13" spans="1:7" s="1" customFormat="1" ht="12.75" x14ac:dyDescent="0.2">
      <c r="A13" s="137">
        <v>11</v>
      </c>
      <c r="B13" s="228">
        <v>0</v>
      </c>
      <c r="C13" s="228">
        <v>5.91</v>
      </c>
      <c r="D13" s="228">
        <v>0</v>
      </c>
      <c r="E13" s="228">
        <v>6.67</v>
      </c>
      <c r="F13" s="228">
        <v>5</v>
      </c>
      <c r="G13" s="228">
        <v>2.5641025641025599</v>
      </c>
    </row>
    <row r="14" spans="1:7" s="1" customFormat="1" ht="12.75" x14ac:dyDescent="0.2">
      <c r="A14" s="137">
        <v>12</v>
      </c>
      <c r="B14" s="228">
        <v>0</v>
      </c>
      <c r="C14" s="228">
        <v>5.9</v>
      </c>
      <c r="D14" s="228">
        <v>0</v>
      </c>
      <c r="E14" s="228">
        <v>6.66</v>
      </c>
      <c r="F14" s="228">
        <v>5</v>
      </c>
      <c r="G14" s="228">
        <v>2.5641025641025599</v>
      </c>
    </row>
    <row r="15" spans="1:7" s="1" customFormat="1" ht="12.75" x14ac:dyDescent="0.2">
      <c r="A15" s="137">
        <v>13</v>
      </c>
      <c r="B15" s="228">
        <v>0</v>
      </c>
      <c r="C15" s="228">
        <v>5.91</v>
      </c>
      <c r="D15" s="228">
        <v>0</v>
      </c>
      <c r="E15" s="228">
        <v>6.67</v>
      </c>
      <c r="F15" s="228">
        <v>5</v>
      </c>
      <c r="G15" s="228">
        <v>2.5641025641025599</v>
      </c>
    </row>
    <row r="16" spans="1:7" s="1" customFormat="1" ht="12.75" x14ac:dyDescent="0.2">
      <c r="A16" s="137">
        <v>14</v>
      </c>
      <c r="B16" s="228">
        <v>0</v>
      </c>
      <c r="C16" s="228">
        <v>5.9</v>
      </c>
      <c r="D16" s="228">
        <v>0</v>
      </c>
      <c r="E16" s="228">
        <v>6.66</v>
      </c>
      <c r="F16" s="228">
        <v>5</v>
      </c>
      <c r="G16" s="228">
        <v>2.5641025641025599</v>
      </c>
    </row>
    <row r="17" spans="1:7" s="1" customFormat="1" ht="12.75" x14ac:dyDescent="0.2">
      <c r="A17" s="137">
        <v>15</v>
      </c>
      <c r="B17" s="228">
        <v>0</v>
      </c>
      <c r="C17" s="228">
        <v>5.9</v>
      </c>
      <c r="D17" s="228">
        <v>0</v>
      </c>
      <c r="E17" s="228">
        <v>6.67</v>
      </c>
      <c r="F17" s="228">
        <v>5</v>
      </c>
      <c r="G17" s="228">
        <v>2.5641025641025599</v>
      </c>
    </row>
    <row r="18" spans="1:7" s="1" customFormat="1" ht="12.75" x14ac:dyDescent="0.2">
      <c r="A18" s="137">
        <v>16</v>
      </c>
      <c r="B18" s="228">
        <v>0</v>
      </c>
      <c r="C18" s="228">
        <v>2.95</v>
      </c>
      <c r="D18" s="228">
        <v>0</v>
      </c>
      <c r="E18" s="228">
        <v>3.33</v>
      </c>
      <c r="F18" s="228">
        <v>5</v>
      </c>
      <c r="G18" s="228">
        <v>2.5641025641025599</v>
      </c>
    </row>
    <row r="19" spans="1:7" s="1" customFormat="1" ht="12.75" x14ac:dyDescent="0.2">
      <c r="A19" s="137">
        <v>17</v>
      </c>
      <c r="B19" s="228">
        <v>0</v>
      </c>
      <c r="C19" s="228">
        <v>0</v>
      </c>
      <c r="D19" s="228">
        <v>0</v>
      </c>
      <c r="E19" s="228">
        <v>0</v>
      </c>
      <c r="F19" s="228">
        <v>5</v>
      </c>
      <c r="G19" s="228">
        <v>2.5641025641025599</v>
      </c>
    </row>
    <row r="20" spans="1:7" s="1" customFormat="1" ht="12.75" x14ac:dyDescent="0.2">
      <c r="A20" s="137">
        <v>18</v>
      </c>
      <c r="B20" s="228">
        <v>0</v>
      </c>
      <c r="C20" s="228">
        <v>0</v>
      </c>
      <c r="D20" s="228">
        <v>0</v>
      </c>
      <c r="E20" s="228">
        <v>0</v>
      </c>
      <c r="F20" s="228">
        <v>5</v>
      </c>
      <c r="G20" s="228">
        <v>2.5641025641025599</v>
      </c>
    </row>
    <row r="21" spans="1:7" s="1" customFormat="1" ht="12.75" x14ac:dyDescent="0.2">
      <c r="A21" s="137">
        <v>19</v>
      </c>
      <c r="B21" s="228">
        <v>0</v>
      </c>
      <c r="C21" s="228">
        <v>0</v>
      </c>
      <c r="D21" s="228">
        <v>0</v>
      </c>
      <c r="E21" s="228">
        <v>0</v>
      </c>
      <c r="F21" s="228">
        <v>5</v>
      </c>
      <c r="G21" s="228">
        <v>2.5641025641025599</v>
      </c>
    </row>
    <row r="22" spans="1:7" s="1" customFormat="1" ht="12.75" x14ac:dyDescent="0.2">
      <c r="A22" s="137">
        <v>20</v>
      </c>
      <c r="B22" s="228">
        <v>0</v>
      </c>
      <c r="C22" s="228">
        <v>0</v>
      </c>
      <c r="D22" s="228">
        <v>0</v>
      </c>
      <c r="E22" s="228">
        <v>0</v>
      </c>
      <c r="F22" s="228">
        <v>5</v>
      </c>
      <c r="G22" s="228">
        <v>2.5641025641025599</v>
      </c>
    </row>
    <row r="23" spans="1:7" s="1" customFormat="1" ht="12.75" x14ac:dyDescent="0.2">
      <c r="A23" s="137">
        <v>21</v>
      </c>
      <c r="B23" s="228">
        <v>0</v>
      </c>
      <c r="C23" s="228">
        <v>0</v>
      </c>
      <c r="D23" s="228">
        <v>0</v>
      </c>
      <c r="E23" s="228">
        <v>0</v>
      </c>
      <c r="F23" s="228">
        <v>2.5</v>
      </c>
      <c r="G23" s="228">
        <v>2.5641025641025599</v>
      </c>
    </row>
    <row r="24" spans="1:7" s="1" customFormat="1" ht="12.75" customHeight="1" x14ac:dyDescent="0.2">
      <c r="A24" s="137">
        <v>22</v>
      </c>
      <c r="B24" s="228">
        <v>0</v>
      </c>
      <c r="C24" s="228">
        <v>0</v>
      </c>
      <c r="D24" s="228">
        <v>0</v>
      </c>
      <c r="E24" s="228">
        <v>0</v>
      </c>
      <c r="F24" s="228">
        <v>0</v>
      </c>
      <c r="G24" s="228">
        <v>2.5641025641025599</v>
      </c>
    </row>
    <row r="25" spans="1:7" s="1" customFormat="1" ht="12.75" customHeight="1" x14ac:dyDescent="0.2">
      <c r="A25" s="137">
        <v>23</v>
      </c>
      <c r="B25" s="228">
        <v>0</v>
      </c>
      <c r="C25" s="228">
        <v>0</v>
      </c>
      <c r="D25" s="228">
        <v>0</v>
      </c>
      <c r="E25" s="228">
        <v>0</v>
      </c>
      <c r="F25" s="228">
        <v>0</v>
      </c>
      <c r="G25" s="228">
        <v>2.5641025641025599</v>
      </c>
    </row>
    <row r="26" spans="1:7" s="1" customFormat="1" ht="12.75" customHeight="1" x14ac:dyDescent="0.2">
      <c r="A26" s="137">
        <v>24</v>
      </c>
      <c r="B26" s="228">
        <v>0</v>
      </c>
      <c r="C26" s="228">
        <v>0</v>
      </c>
      <c r="D26" s="228">
        <v>0</v>
      </c>
      <c r="E26" s="228">
        <v>0</v>
      </c>
      <c r="F26" s="228">
        <v>0</v>
      </c>
      <c r="G26" s="228">
        <v>2.5641025641025599</v>
      </c>
    </row>
    <row r="27" spans="1:7" s="1" customFormat="1" ht="12.75" customHeight="1" x14ac:dyDescent="0.2">
      <c r="A27" s="137">
        <v>25</v>
      </c>
      <c r="B27" s="228">
        <v>0</v>
      </c>
      <c r="C27" s="228">
        <v>0</v>
      </c>
      <c r="D27" s="228">
        <v>0</v>
      </c>
      <c r="E27" s="228">
        <v>0</v>
      </c>
      <c r="F27" s="228">
        <v>0</v>
      </c>
      <c r="G27" s="228">
        <v>2.5641025641025599</v>
      </c>
    </row>
    <row r="28" spans="1:7" s="1" customFormat="1" ht="12.75" customHeight="1" x14ac:dyDescent="0.2">
      <c r="A28" s="137">
        <v>26</v>
      </c>
      <c r="B28" s="228">
        <v>0</v>
      </c>
      <c r="C28" s="228">
        <v>0</v>
      </c>
      <c r="D28" s="228">
        <v>0</v>
      </c>
      <c r="E28" s="228">
        <v>0</v>
      </c>
      <c r="F28" s="228">
        <v>0</v>
      </c>
      <c r="G28" s="228">
        <v>2.5641025641025599</v>
      </c>
    </row>
    <row r="29" spans="1:7" s="1" customFormat="1" ht="12.75" customHeight="1" x14ac:dyDescent="0.2">
      <c r="A29" s="137">
        <v>27</v>
      </c>
      <c r="B29" s="228">
        <v>0</v>
      </c>
      <c r="C29" s="228">
        <v>0</v>
      </c>
      <c r="D29" s="228">
        <v>0</v>
      </c>
      <c r="E29" s="228">
        <v>0</v>
      </c>
      <c r="F29" s="228">
        <v>0</v>
      </c>
      <c r="G29" s="228">
        <v>2.5641025641025599</v>
      </c>
    </row>
    <row r="30" spans="1:7" ht="12.75" customHeight="1" x14ac:dyDescent="0.25">
      <c r="A30" s="137">
        <v>28</v>
      </c>
      <c r="B30" s="228">
        <v>0</v>
      </c>
      <c r="C30" s="228">
        <v>0</v>
      </c>
      <c r="D30" s="228">
        <v>0</v>
      </c>
      <c r="E30" s="228">
        <v>0</v>
      </c>
      <c r="F30" s="228">
        <v>0</v>
      </c>
      <c r="G30" s="228">
        <v>2.5641025641025599</v>
      </c>
    </row>
    <row r="31" spans="1:7" ht="12.75" customHeight="1" x14ac:dyDescent="0.25">
      <c r="A31" s="137">
        <v>29</v>
      </c>
      <c r="B31" s="228">
        <v>0</v>
      </c>
      <c r="C31" s="228">
        <v>0</v>
      </c>
      <c r="D31" s="228">
        <v>0</v>
      </c>
      <c r="E31" s="228">
        <v>0</v>
      </c>
      <c r="F31" s="228">
        <v>0</v>
      </c>
      <c r="G31" s="228">
        <v>2.5641025641025599</v>
      </c>
    </row>
    <row r="32" spans="1:7" ht="12.75" customHeight="1" x14ac:dyDescent="0.25">
      <c r="A32" s="137">
        <v>30</v>
      </c>
      <c r="B32" s="228">
        <v>0</v>
      </c>
      <c r="C32" s="228">
        <v>0</v>
      </c>
      <c r="D32" s="228">
        <v>0</v>
      </c>
      <c r="E32" s="228">
        <v>0</v>
      </c>
      <c r="F32" s="228">
        <v>0</v>
      </c>
      <c r="G32" s="228">
        <v>2.5641025641025599</v>
      </c>
    </row>
    <row r="33" spans="1:7" ht="12.75" customHeight="1" x14ac:dyDescent="0.25">
      <c r="A33" s="137">
        <v>31</v>
      </c>
      <c r="B33" s="228">
        <v>0</v>
      </c>
      <c r="C33" s="228">
        <v>0</v>
      </c>
      <c r="D33" s="228">
        <v>0</v>
      </c>
      <c r="E33" s="228">
        <v>0</v>
      </c>
      <c r="F33" s="228">
        <v>0</v>
      </c>
      <c r="G33" s="228">
        <v>2.5641025641025599</v>
      </c>
    </row>
    <row r="34" spans="1:7" ht="12.75" customHeight="1" x14ac:dyDescent="0.25">
      <c r="A34" s="137">
        <v>32</v>
      </c>
      <c r="B34" s="228">
        <v>0</v>
      </c>
      <c r="C34" s="228">
        <v>0</v>
      </c>
      <c r="D34" s="228">
        <v>0</v>
      </c>
      <c r="E34" s="228">
        <v>0</v>
      </c>
      <c r="F34" s="228">
        <v>0</v>
      </c>
      <c r="G34" s="228">
        <v>2.5641025641025599</v>
      </c>
    </row>
    <row r="35" spans="1:7" ht="12.75" customHeight="1" x14ac:dyDescent="0.25">
      <c r="A35" s="137">
        <v>33</v>
      </c>
      <c r="B35" s="228">
        <v>0</v>
      </c>
      <c r="C35" s="228">
        <v>0</v>
      </c>
      <c r="D35" s="228">
        <v>0</v>
      </c>
      <c r="E35" s="228">
        <v>0</v>
      </c>
      <c r="F35" s="228">
        <v>0</v>
      </c>
      <c r="G35" s="228">
        <v>2.5641025641025599</v>
      </c>
    </row>
    <row r="36" spans="1:7" ht="12.75" customHeight="1" x14ac:dyDescent="0.25">
      <c r="A36" s="137">
        <v>34</v>
      </c>
      <c r="B36" s="228">
        <v>0</v>
      </c>
      <c r="C36" s="228">
        <v>0</v>
      </c>
      <c r="D36" s="228">
        <v>0</v>
      </c>
      <c r="E36" s="228">
        <v>0</v>
      </c>
      <c r="F36" s="228">
        <v>0</v>
      </c>
      <c r="G36" s="228">
        <v>2.5641025641025599</v>
      </c>
    </row>
    <row r="37" spans="1:7" ht="12.75" customHeight="1" x14ac:dyDescent="0.25">
      <c r="A37" s="137">
        <v>35</v>
      </c>
      <c r="B37" s="228">
        <v>0</v>
      </c>
      <c r="C37" s="228">
        <v>0</v>
      </c>
      <c r="D37" s="228">
        <v>0</v>
      </c>
      <c r="E37" s="228">
        <v>0</v>
      </c>
      <c r="F37" s="228">
        <v>0</v>
      </c>
      <c r="G37" s="228">
        <v>2.5641025641025599</v>
      </c>
    </row>
    <row r="38" spans="1:7" ht="12.75" customHeight="1" x14ac:dyDescent="0.25">
      <c r="A38" s="137">
        <v>36</v>
      </c>
      <c r="B38" s="228">
        <v>0</v>
      </c>
      <c r="C38" s="228">
        <v>0</v>
      </c>
      <c r="D38" s="228">
        <v>0</v>
      </c>
      <c r="E38" s="228">
        <v>0</v>
      </c>
      <c r="F38" s="228">
        <v>0</v>
      </c>
      <c r="G38" s="228">
        <v>2.5641025641025599</v>
      </c>
    </row>
    <row r="39" spans="1:7" ht="12.75" customHeight="1" x14ac:dyDescent="0.25">
      <c r="A39" s="137">
        <v>37</v>
      </c>
      <c r="B39" s="228">
        <v>0</v>
      </c>
      <c r="C39" s="228">
        <v>0</v>
      </c>
      <c r="D39" s="228">
        <v>0</v>
      </c>
      <c r="E39" s="228">
        <v>0</v>
      </c>
      <c r="F39" s="228">
        <v>0</v>
      </c>
      <c r="G39" s="228">
        <v>2.5641025641025599</v>
      </c>
    </row>
    <row r="40" spans="1:7" ht="12.75" customHeight="1" x14ac:dyDescent="0.25">
      <c r="A40" s="137">
        <v>38</v>
      </c>
      <c r="B40" s="228">
        <v>0</v>
      </c>
      <c r="C40" s="228">
        <v>0</v>
      </c>
      <c r="D40" s="228">
        <v>0</v>
      </c>
      <c r="E40" s="228">
        <v>0</v>
      </c>
      <c r="F40" s="228">
        <v>0</v>
      </c>
      <c r="G40" s="228">
        <v>2.5641025641025599</v>
      </c>
    </row>
    <row r="41" spans="1:7" ht="12.75" customHeight="1" x14ac:dyDescent="0.25">
      <c r="A41" s="137">
        <v>39</v>
      </c>
      <c r="B41" s="228">
        <v>0</v>
      </c>
      <c r="C41" s="228">
        <v>0</v>
      </c>
      <c r="D41" s="228">
        <v>0</v>
      </c>
      <c r="E41" s="228">
        <v>0</v>
      </c>
      <c r="F41" s="228">
        <v>0</v>
      </c>
      <c r="G41" s="228">
        <v>2.5641025641025599</v>
      </c>
    </row>
    <row r="42" spans="1:7" ht="12.75" customHeight="1" x14ac:dyDescent="0.25">
      <c r="A42" s="138">
        <v>40</v>
      </c>
      <c r="B42" s="229">
        <v>0</v>
      </c>
      <c r="C42" s="229">
        <v>0</v>
      </c>
      <c r="D42" s="229">
        <v>0</v>
      </c>
      <c r="E42" s="229">
        <v>0</v>
      </c>
      <c r="F42" s="229">
        <v>0</v>
      </c>
      <c r="G42" s="229">
        <f>2.56410256410256*0.5</f>
        <v>1.2820512820512799</v>
      </c>
    </row>
    <row r="43" spans="1:7" x14ac:dyDescent="0.25">
      <c r="A43" s="135" t="s">
        <v>229</v>
      </c>
      <c r="B43" s="135"/>
      <c r="C43" s="135"/>
      <c r="D43" s="135"/>
      <c r="E43" s="135"/>
      <c r="F43" s="135"/>
      <c r="G43" s="135"/>
    </row>
    <row r="44" spans="1:7" x14ac:dyDescent="0.25">
      <c r="A44" s="135" t="s">
        <v>131</v>
      </c>
      <c r="B44" s="135"/>
      <c r="C44" s="135"/>
      <c r="D44" s="135"/>
      <c r="E44" s="135"/>
      <c r="F44" s="135"/>
      <c r="G44" s="13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222</vt:i4>
      </vt:variant>
    </vt:vector>
  </HeadingPairs>
  <TitlesOfParts>
    <vt:vector size="225" baseType="lpstr">
      <vt:lpstr>Inputs</vt:lpstr>
      <vt:lpstr>Cash Flow</vt:lpstr>
      <vt:lpstr>Depreciation Schedules</vt:lpstr>
      <vt:lpstr>analysis_period</vt:lpstr>
      <vt:lpstr>annual_fuel_usage</vt:lpstr>
      <vt:lpstr>AnnualEnergy</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2015-06-05T22:35:56Z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