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showInkAnnotation="0" codeName="ThisWorkbook" defaultThemeVersion="124226"/>
  <xr:revisionPtr revIDLastSave="0" documentId="13_ncr:1_{26488EF3-606B-41B6-B778-C5694E565924}"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LandLease">Inputs!$D$198</definedName>
    <definedName name="AnnualOMCapacity">Inputs!$D$153</definedName>
    <definedName name="AnnualOMFixed">Inputs!$D$152</definedName>
    <definedName name="AnnualOMProduction">Inputs!$D$154</definedName>
    <definedName name="AnnualPBIFederal">Inputs!$D$166</definedName>
    <definedName name="AnnualPBIOther">Inputs!$D$169</definedName>
    <definedName name="AnnualPBIState">Inputs!$D$167</definedName>
    <definedName name="AnnualPBIUtility">Inputs!$D$168</definedName>
    <definedName name="AnnualPTCFederal">Inputs!$D$171</definedName>
    <definedName name="AnnualPTCState">Inputs!$D$172</definedName>
    <definedName name="AnnualTaxFederal">Inputs!$C$157</definedName>
    <definedName name="AnnualTaxState">Inputs!$C$156</definedName>
    <definedName name="batt_annual_discharge_energy">Inputs!$C$143</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annual_cost_lcos">Inputs!$C$195</definedName>
    <definedName name="cf_annual_discharge_lcos">Inputs!$C$196</definedName>
    <definedName name="cf_battery_replacement_cost">Inputs!$C$179</definedName>
    <definedName name="cf_capacity_payment">Inputs!$C$148</definedName>
    <definedName name="cf_curtailment_value">Inputs!$C$149</definedName>
    <definedName name="cf_energy_net">Inputs!$C$141</definedName>
    <definedName name="cf_energy_purchases">Inputs!$C$140</definedName>
    <definedName name="cf_energy_sales">Inputs!$C$139</definedName>
    <definedName name="cf_energy_value">Inputs!$C$147</definedName>
    <definedName name="cf_energy_without_battery">Inputs!$C$142</definedName>
    <definedName name="cf_fuelcell_replacement_cost">Inputs!$C$184</definedName>
    <definedName name="cf_om_capacity1_expense">Inputs!$C$177</definedName>
    <definedName name="cf_om_capacity2_expense">Inputs!$C$182</definedName>
    <definedName name="cf_om_fixed1_expense">Inputs!$C$176</definedName>
    <definedName name="cf_om_fixed2_expense">Inputs!$C$181</definedName>
    <definedName name="cf_om_fuel_expense">Inputs!$C$187</definedName>
    <definedName name="cf_om_opt_fuel_1_expense">Inputs!$C$188</definedName>
    <definedName name="cf_om_opt_fuel_2_expense">Inputs!$C$189</definedName>
    <definedName name="cf_om_production1_expense">Inputs!$C$178</definedName>
    <definedName name="cf_om_production2_expense">Inputs!$C$183</definedName>
    <definedName name="cf_ppa_price">Inputs!$C$146</definedName>
    <definedName name="cf_recapitalization">Inputs!$C$191</definedName>
    <definedName name="cf_thermal_value">Inputs!$C$150</definedName>
    <definedName name="cf_utility_bill">Inputs!$C$174</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Inputs!$D$193</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Inputs!$C$185</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Inputs!$D$159</definedName>
    <definedName name="itc_fed_amount_deprbas_fed">Inputs!$E$93</definedName>
    <definedName name="itc_fed_amount_deprbas_sta">Inputs!$F$93</definedName>
    <definedName name="itc_fed_percent">Inputs!$D$161</definedName>
    <definedName name="itc_fed_percent_deprbas_fed">Inputs!$E$96</definedName>
    <definedName name="itc_fed_percent_deprbas_sta">Inputs!$F$96</definedName>
    <definedName name="itc_fed_percent_maxvalue">Inputs!$D$162</definedName>
    <definedName name="itc_sta_amount">Inputs!$D$160</definedName>
    <definedName name="itc_sta_amount_deprbas_fed">Inputs!$E$94</definedName>
    <definedName name="itc_sta_amount_deprbas_sta">Inputs!$F$94</definedName>
    <definedName name="itc_sta_percent">Inputs!$D$163</definedName>
    <definedName name="itc_sta_percent_deprbas_fed">Inputs!$E$97</definedName>
    <definedName name="itc_sta_percent_deprbas_sta">Inputs!$F$97</definedName>
    <definedName name="itc_sta_percent_maxvalue">Inputs!$D$164</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7" l="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G326" i="7"/>
  <c r="C604" i="7" a="1"/>
  <c r="D604" i="7" s="1"/>
  <c r="C603" i="7" a="1"/>
  <c r="E603" i="7" s="1"/>
  <c r="C602" i="7" a="1"/>
  <c r="E602" i="7" s="1"/>
  <c r="C598" i="7" a="1"/>
  <c r="E598" i="7" s="1"/>
  <c r="C597" i="7" a="1"/>
  <c r="J597" i="7" s="1"/>
  <c r="C596" i="7" a="1"/>
  <c r="E596" i="7" s="1"/>
  <c r="D97" i="1"/>
  <c r="D96" i="1"/>
  <c r="C97" i="1"/>
  <c r="C96" i="1"/>
  <c r="C94" i="1"/>
  <c r="C93" i="1"/>
  <c r="V603" i="7" l="1"/>
  <c r="T603" i="7"/>
  <c r="S603" i="7"/>
  <c r="J596" i="7"/>
  <c r="R603" i="7"/>
  <c r="H596" i="7"/>
  <c r="P603" i="7"/>
  <c r="G596" i="7"/>
  <c r="O603" i="7"/>
  <c r="F596" i="7"/>
  <c r="N603" i="7"/>
  <c r="D596" i="7"/>
  <c r="L603" i="7"/>
  <c r="Z604" i="7"/>
  <c r="G602" i="7"/>
  <c r="N604" i="7"/>
  <c r="F602" i="7"/>
  <c r="W604" i="7"/>
  <c r="R598" i="7"/>
  <c r="S604" i="7"/>
  <c r="O598" i="7"/>
  <c r="O604" i="7"/>
  <c r="K598" i="7"/>
  <c r="K604" i="7"/>
  <c r="H602" i="7"/>
  <c r="D602" i="7"/>
  <c r="S598" i="7"/>
  <c r="V604" i="7"/>
  <c r="P598" i="7"/>
  <c r="R604" i="7"/>
  <c r="N598" i="7"/>
  <c r="L598" i="7"/>
  <c r="J598" i="7"/>
  <c r="J604" i="7"/>
  <c r="AP596" i="7"/>
  <c r="AP602" i="7"/>
  <c r="AN596" i="7"/>
  <c r="AN602" i="7"/>
  <c r="AM596" i="7"/>
  <c r="AM602" i="7"/>
  <c r="AL596" i="7"/>
  <c r="AL602" i="7"/>
  <c r="AJ596" i="7"/>
  <c r="AJ602" i="7"/>
  <c r="N596" i="7"/>
  <c r="L602" i="7"/>
  <c r="L596" i="7"/>
  <c r="K602" i="7"/>
  <c r="K596" i="7"/>
  <c r="J602" i="7"/>
  <c r="K603" i="7"/>
  <c r="J603" i="7"/>
  <c r="H603" i="7"/>
  <c r="AP598" i="7"/>
  <c r="X598" i="7"/>
  <c r="W598" i="7"/>
  <c r="G604" i="7"/>
  <c r="V598" i="7"/>
  <c r="AP603" i="7"/>
  <c r="F604" i="7"/>
  <c r="T598" i="7"/>
  <c r="AN603" i="7"/>
  <c r="C596" i="7"/>
  <c r="AE596" i="7"/>
  <c r="AE602" i="7"/>
  <c r="AD602" i="7"/>
  <c r="G603" i="7"/>
  <c r="AN598" i="7"/>
  <c r="AL603" i="7"/>
  <c r="AM598" i="7"/>
  <c r="AA602" i="7"/>
  <c r="D603" i="7"/>
  <c r="F598" i="7"/>
  <c r="D598" i="7"/>
  <c r="X602" i="7"/>
  <c r="AI598" i="7"/>
  <c r="AP604" i="7"/>
  <c r="AE603" i="7"/>
  <c r="V596" i="7"/>
  <c r="AF598" i="7"/>
  <c r="T602" i="7"/>
  <c r="AD603" i="7"/>
  <c r="AL604" i="7"/>
  <c r="AI602" i="7"/>
  <c r="C598" i="7"/>
  <c r="W602" i="7"/>
  <c r="AH598" i="7"/>
  <c r="V602" i="7"/>
  <c r="AM604" i="7"/>
  <c r="T596" i="7"/>
  <c r="AE598" i="7"/>
  <c r="S602" i="7"/>
  <c r="AB603" i="7"/>
  <c r="AI604" i="7"/>
  <c r="C602" i="7"/>
  <c r="AH602" i="7"/>
  <c r="AH596" i="7"/>
  <c r="AB596" i="7"/>
  <c r="AA596" i="7"/>
  <c r="Z602" i="7"/>
  <c r="AI603" i="7"/>
  <c r="C603" i="7"/>
  <c r="AJ598" i="7"/>
  <c r="AH603" i="7"/>
  <c r="X596" i="7"/>
  <c r="W596" i="7"/>
  <c r="R596" i="7"/>
  <c r="AB598" i="7"/>
  <c r="P602" i="7"/>
  <c r="Z603" i="7"/>
  <c r="AE604" i="7"/>
  <c r="AI596" i="7"/>
  <c r="AF602" i="7"/>
  <c r="AD598" i="7"/>
  <c r="R602" i="7"/>
  <c r="AH604" i="7"/>
  <c r="P596" i="7"/>
  <c r="AA598" i="7"/>
  <c r="O602" i="7"/>
  <c r="X603" i="7"/>
  <c r="AD604" i="7"/>
  <c r="AF596" i="7"/>
  <c r="AM603" i="7"/>
  <c r="C604" i="7"/>
  <c r="AD596" i="7"/>
  <c r="H598" i="7"/>
  <c r="AB602" i="7"/>
  <c r="F603" i="7"/>
  <c r="G598" i="7"/>
  <c r="AJ603" i="7"/>
  <c r="AL598" i="7"/>
  <c r="Z596" i="7"/>
  <c r="AF603" i="7"/>
  <c r="S596" i="7"/>
  <c r="AA603" i="7"/>
  <c r="O596" i="7"/>
  <c r="Z598" i="7"/>
  <c r="N602" i="7"/>
  <c r="W603" i="7"/>
  <c r="AA604" i="7"/>
  <c r="AO604" i="7"/>
  <c r="AK604" i="7"/>
  <c r="AG604" i="7"/>
  <c r="AC604" i="7"/>
  <c r="Y604" i="7"/>
  <c r="U604" i="7"/>
  <c r="Q604" i="7"/>
  <c r="M604" i="7"/>
  <c r="I604" i="7"/>
  <c r="E604" i="7"/>
  <c r="AN604" i="7"/>
  <c r="AJ604" i="7"/>
  <c r="AF604" i="7"/>
  <c r="AB604" i="7"/>
  <c r="X604" i="7"/>
  <c r="T604" i="7"/>
  <c r="P604" i="7"/>
  <c r="L604" i="7"/>
  <c r="H604" i="7"/>
  <c r="AO603" i="7"/>
  <c r="AK603" i="7"/>
  <c r="AG603" i="7"/>
  <c r="AC603" i="7"/>
  <c r="Y603" i="7"/>
  <c r="U603" i="7"/>
  <c r="Q603" i="7"/>
  <c r="M603" i="7"/>
  <c r="I603" i="7"/>
  <c r="AO602" i="7"/>
  <c r="AK602" i="7"/>
  <c r="AG602" i="7"/>
  <c r="AC602" i="7"/>
  <c r="Y602" i="7"/>
  <c r="U602" i="7"/>
  <c r="Q602" i="7"/>
  <c r="M602" i="7"/>
  <c r="I602" i="7"/>
  <c r="AO598" i="7"/>
  <c r="AK598" i="7"/>
  <c r="AG598" i="7"/>
  <c r="AC598" i="7"/>
  <c r="Y598" i="7"/>
  <c r="U598" i="7"/>
  <c r="Q598" i="7"/>
  <c r="M598" i="7"/>
  <c r="I598" i="7"/>
  <c r="AO597" i="7"/>
  <c r="AK597" i="7"/>
  <c r="AG597" i="7"/>
  <c r="AC597" i="7"/>
  <c r="Y597" i="7"/>
  <c r="U597" i="7"/>
  <c r="Q597" i="7"/>
  <c r="M597" i="7"/>
  <c r="I597" i="7"/>
  <c r="E597" i="7"/>
  <c r="AM597" i="7"/>
  <c r="AE597" i="7"/>
  <c r="W597" i="7"/>
  <c r="K597" i="7"/>
  <c r="AP597" i="7"/>
  <c r="AL597" i="7"/>
  <c r="AH597" i="7"/>
  <c r="AD597" i="7"/>
  <c r="Z597" i="7"/>
  <c r="V597" i="7"/>
  <c r="R597" i="7"/>
  <c r="N597" i="7"/>
  <c r="F597" i="7"/>
  <c r="AN597" i="7"/>
  <c r="AJ597" i="7"/>
  <c r="AF597" i="7"/>
  <c r="AB597" i="7"/>
  <c r="X597" i="7"/>
  <c r="T597" i="7"/>
  <c r="P597" i="7"/>
  <c r="L597" i="7"/>
  <c r="H597" i="7"/>
  <c r="D597" i="7"/>
  <c r="AI597" i="7"/>
  <c r="AA597" i="7"/>
  <c r="S597" i="7"/>
  <c r="O597" i="7"/>
  <c r="G597" i="7"/>
  <c r="C597" i="7"/>
  <c r="AO596" i="7"/>
  <c r="AK596" i="7"/>
  <c r="AG596" i="7"/>
  <c r="AC596" i="7"/>
  <c r="Y596" i="7"/>
  <c r="U596" i="7"/>
  <c r="Q596" i="7"/>
  <c r="M596" i="7"/>
  <c r="I596" i="7"/>
  <c r="K465" i="7" l="1"/>
  <c r="K327"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E243" i="7"/>
  <c r="D243"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E242" i="7"/>
  <c r="D242"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E241" i="7"/>
  <c r="D241"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C243" i="7"/>
  <c r="C242" i="7"/>
  <c r="C241" i="7"/>
  <c r="C240"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E224" i="7"/>
  <c r="D224" i="7"/>
  <c r="C224"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E223" i="7"/>
  <c r="D223" i="7"/>
  <c r="C223"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E222" i="7"/>
  <c r="D222" i="7"/>
  <c r="C222"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E221" i="7"/>
  <c r="D221" i="7"/>
  <c r="C221" i="7"/>
  <c r="C225" i="7" l="1"/>
  <c r="C244" i="7"/>
  <c r="AP678" i="7"/>
  <c r="B19" i="7" a="1"/>
  <c r="B19" i="7" s="1"/>
  <c r="B16" i="7" a="1"/>
  <c r="B16" i="7" s="1"/>
  <c r="B52" i="7" a="1"/>
  <c r="B52" i="7" s="1"/>
  <c r="B205" i="7" a="1"/>
  <c r="D205" i="7" s="1"/>
  <c r="B204" i="7" a="1"/>
  <c r="D204" i="7" s="1"/>
  <c r="B46" i="7" a="1"/>
  <c r="E46" i="7" s="1"/>
  <c r="B41" i="7" a="1"/>
  <c r="B41" i="7" s="1"/>
  <c r="B8" i="7" a="1"/>
  <c r="D8" i="7" s="1"/>
  <c r="B5" i="7" a="1"/>
  <c r="B5" i="7" s="1"/>
  <c r="AO205" i="7" l="1"/>
  <c r="AE205" i="7"/>
  <c r="V205" i="7"/>
  <c r="K205" i="7"/>
  <c r="C205" i="7"/>
  <c r="AM21" i="7"/>
  <c r="AE21" i="7"/>
  <c r="W21" i="7"/>
  <c r="O21" i="7"/>
  <c r="G21" i="7"/>
  <c r="AN20" i="7"/>
  <c r="AF20" i="7"/>
  <c r="X20" i="7"/>
  <c r="P20" i="7"/>
  <c r="H20" i="7"/>
  <c r="AO19" i="7"/>
  <c r="AG19" i="7"/>
  <c r="Y19" i="7"/>
  <c r="Q19" i="7"/>
  <c r="I19" i="7"/>
  <c r="AP21" i="7"/>
  <c r="AH21" i="7"/>
  <c r="Z21" i="7"/>
  <c r="R21" i="7"/>
  <c r="J21" i="7"/>
  <c r="B21" i="7"/>
  <c r="AI20" i="7"/>
  <c r="AA20" i="7"/>
  <c r="S20" i="7"/>
  <c r="K20" i="7"/>
  <c r="C20" i="7"/>
  <c r="AF19" i="7"/>
  <c r="L19" i="7"/>
  <c r="AO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I21" i="7"/>
  <c r="AA21" i="7"/>
  <c r="S21" i="7"/>
  <c r="K21" i="7"/>
  <c r="C21" i="7"/>
  <c r="AJ20" i="7"/>
  <c r="AB20" i="7"/>
  <c r="T20" i="7"/>
  <c r="L20" i="7"/>
  <c r="D20" i="7"/>
  <c r="AK19" i="7"/>
  <c r="AC19" i="7"/>
  <c r="U19" i="7"/>
  <c r="M19" i="7"/>
  <c r="E19" i="7"/>
  <c r="AL21" i="7"/>
  <c r="AD21" i="7"/>
  <c r="V21" i="7"/>
  <c r="N21" i="7"/>
  <c r="F21" i="7"/>
  <c r="AM20" i="7"/>
  <c r="AE20" i="7"/>
  <c r="W20" i="7"/>
  <c r="O20" i="7"/>
  <c r="G20" i="7"/>
  <c r="AN19" i="7"/>
  <c r="AJ19" i="7"/>
  <c r="AB19" i="7"/>
  <c r="X19" i="7"/>
  <c r="T19" i="7"/>
  <c r="P19" i="7"/>
  <c r="H19" i="7"/>
  <c r="D19" i="7"/>
  <c r="AK21"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AL204" i="7"/>
  <c r="Y204" i="7"/>
  <c r="J204" i="7"/>
  <c r="AO204" i="7"/>
  <c r="Z204" i="7"/>
  <c r="K204" i="7"/>
  <c r="AG204" i="7"/>
  <c r="S204" i="7"/>
  <c r="E204" i="7"/>
  <c r="AE204" i="7"/>
  <c r="Q204" i="7"/>
  <c r="C204" i="7"/>
  <c r="AK205" i="7"/>
  <c r="Z205" i="7"/>
  <c r="Q205" i="7"/>
  <c r="I205" i="7"/>
  <c r="AL205" i="7"/>
  <c r="AD205" i="7"/>
  <c r="S205" i="7"/>
  <c r="J205" i="7"/>
  <c r="AG205" i="7"/>
  <c r="Y205" i="7"/>
  <c r="O205" i="7"/>
  <c r="E205" i="7"/>
  <c r="AF17" i="7"/>
  <c r="AN17" i="7"/>
  <c r="AJ17" i="7"/>
  <c r="AB17" i="7"/>
  <c r="X17" i="7"/>
  <c r="T17" i="7"/>
  <c r="P17" i="7"/>
  <c r="L17" i="7"/>
  <c r="H17" i="7"/>
  <c r="D17" i="7"/>
  <c r="AO16" i="7"/>
  <c r="AK16" i="7"/>
  <c r="AG16" i="7"/>
  <c r="AC16" i="7"/>
  <c r="Y16" i="7"/>
  <c r="U16" i="7"/>
  <c r="Q16" i="7"/>
  <c r="M16" i="7"/>
  <c r="I16" i="7"/>
  <c r="E16" i="7"/>
  <c r="AM17" i="7"/>
  <c r="AI17" i="7"/>
  <c r="AE17" i="7"/>
  <c r="AA17" i="7"/>
  <c r="W17" i="7"/>
  <c r="S17" i="7"/>
  <c r="O17" i="7"/>
  <c r="K17" i="7"/>
  <c r="G17" i="7"/>
  <c r="C17" i="7"/>
  <c r="AN16" i="7"/>
  <c r="AJ16" i="7"/>
  <c r="AF16" i="7"/>
  <c r="AB16" i="7"/>
  <c r="X16" i="7"/>
  <c r="T16" i="7"/>
  <c r="P16" i="7"/>
  <c r="L16" i="7"/>
  <c r="H16" i="7"/>
  <c r="D16" i="7"/>
  <c r="AP17" i="7"/>
  <c r="AL17" i="7"/>
  <c r="AH17" i="7"/>
  <c r="AD17" i="7"/>
  <c r="Z17" i="7"/>
  <c r="V17" i="7"/>
  <c r="R17" i="7"/>
  <c r="N17" i="7"/>
  <c r="J17" i="7"/>
  <c r="F17" i="7"/>
  <c r="B17" i="7"/>
  <c r="AM16" i="7"/>
  <c r="AI16" i="7"/>
  <c r="AE16" i="7"/>
  <c r="AA16" i="7"/>
  <c r="W16" i="7"/>
  <c r="S16" i="7"/>
  <c r="O16" i="7"/>
  <c r="K16" i="7"/>
  <c r="G16" i="7"/>
  <c r="C16" i="7"/>
  <c r="AO17" i="7"/>
  <c r="AK17" i="7"/>
  <c r="AG17" i="7"/>
  <c r="AC17" i="7"/>
  <c r="Y17" i="7"/>
  <c r="U17" i="7"/>
  <c r="Q17" i="7"/>
  <c r="M17" i="7"/>
  <c r="I17" i="7"/>
  <c r="E17" i="7"/>
  <c r="AP16" i="7"/>
  <c r="AL16" i="7"/>
  <c r="AH16" i="7"/>
  <c r="AD16" i="7"/>
  <c r="Z16" i="7"/>
  <c r="V16" i="7"/>
  <c r="R16" i="7"/>
  <c r="N16" i="7"/>
  <c r="J16" i="7"/>
  <c r="F16" i="7"/>
  <c r="AK204" i="7"/>
  <c r="AD204" i="7"/>
  <c r="V204" i="7"/>
  <c r="O204" i="7"/>
  <c r="I204" i="7"/>
  <c r="AP204" i="7"/>
  <c r="AI204" i="7"/>
  <c r="AA204" i="7"/>
  <c r="U204" i="7"/>
  <c r="N204" i="7"/>
  <c r="F204" i="7"/>
  <c r="AP205" i="7"/>
  <c r="AI205" i="7"/>
  <c r="AA205" i="7"/>
  <c r="U205" i="7"/>
  <c r="N205" i="7"/>
  <c r="F205" i="7"/>
  <c r="AM204" i="7"/>
  <c r="AH204" i="7"/>
  <c r="AC204" i="7"/>
  <c r="W204" i="7"/>
  <c r="R204" i="7"/>
  <c r="M204" i="7"/>
  <c r="G204" i="7"/>
  <c r="B204" i="7"/>
  <c r="AM205" i="7"/>
  <c r="AH205" i="7"/>
  <c r="AC205" i="7"/>
  <c r="W205" i="7"/>
  <c r="R205" i="7"/>
  <c r="M205" i="7"/>
  <c r="G205" i="7"/>
  <c r="B205" i="7"/>
  <c r="AE54" i="7"/>
  <c r="S54" i="7"/>
  <c r="K54" i="7"/>
  <c r="AN53" i="7"/>
  <c r="AF53" i="7"/>
  <c r="AB53" i="7"/>
  <c r="P53" i="7"/>
  <c r="L53" i="7"/>
  <c r="H53" i="7"/>
  <c r="D53" i="7"/>
  <c r="AK52" i="7"/>
  <c r="AG52" i="7"/>
  <c r="AC52" i="7"/>
  <c r="Y52" i="7"/>
  <c r="U52" i="7"/>
  <c r="Q52" i="7"/>
  <c r="M52" i="7"/>
  <c r="I52" i="7"/>
  <c r="E52"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AI54" i="7"/>
  <c r="W54" i="7"/>
  <c r="C54" i="7"/>
  <c r="T53" i="7"/>
  <c r="AO54" i="7"/>
  <c r="I54" i="7"/>
  <c r="C52" i="7"/>
  <c r="AM54" i="7"/>
  <c r="AA54" i="7"/>
  <c r="O54" i="7"/>
  <c r="G54" i="7"/>
  <c r="AJ53" i="7"/>
  <c r="X53" i="7"/>
  <c r="AO52" i="7"/>
  <c r="AK54" i="7"/>
  <c r="AG54" i="7"/>
  <c r="AC54" i="7"/>
  <c r="Y54" i="7"/>
  <c r="U54" i="7"/>
  <c r="Q54" i="7"/>
  <c r="M54" i="7"/>
  <c r="E54" i="7"/>
  <c r="AP53" i="7"/>
  <c r="AL53" i="7"/>
  <c r="AH53" i="7"/>
  <c r="AD53" i="7"/>
  <c r="Z53" i="7"/>
  <c r="V53" i="7"/>
  <c r="R53" i="7"/>
  <c r="N53" i="7"/>
  <c r="J53" i="7"/>
  <c r="F53" i="7"/>
  <c r="B53" i="7"/>
  <c r="AM52" i="7"/>
  <c r="AI52" i="7"/>
  <c r="AE52" i="7"/>
  <c r="AA52" i="7"/>
  <c r="W52" i="7"/>
  <c r="S52" i="7"/>
  <c r="O52" i="7"/>
  <c r="K52" i="7"/>
  <c r="G52"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N205" i="7"/>
  <c r="AJ205" i="7"/>
  <c r="AF205" i="7"/>
  <c r="AB205" i="7"/>
  <c r="X205" i="7"/>
  <c r="T205" i="7"/>
  <c r="P205" i="7"/>
  <c r="L205" i="7"/>
  <c r="H205" i="7"/>
  <c r="AN204" i="7"/>
  <c r="AJ204" i="7"/>
  <c r="AF204" i="7"/>
  <c r="AB204" i="7"/>
  <c r="X204" i="7"/>
  <c r="T204" i="7"/>
  <c r="P204" i="7"/>
  <c r="L204" i="7"/>
  <c r="H204" i="7"/>
  <c r="Z44" i="7"/>
  <c r="W43" i="7"/>
  <c r="N44" i="7"/>
  <c r="AM43" i="7"/>
  <c r="AD44" i="7"/>
  <c r="AI43" i="7"/>
  <c r="AP44" i="7"/>
  <c r="J44" i="7"/>
  <c r="S43" i="7"/>
  <c r="AL50" i="7"/>
  <c r="AD50" i="7"/>
  <c r="V50" i="7"/>
  <c r="N50" i="7"/>
  <c r="F50" i="7"/>
  <c r="AM49" i="7"/>
  <c r="AE49" i="7"/>
  <c r="W49" i="7"/>
  <c r="O49" i="7"/>
  <c r="AO48" i="7"/>
  <c r="Y48" i="7"/>
  <c r="I48" i="7"/>
  <c r="AH47" i="7"/>
  <c r="R47" i="7"/>
  <c r="B47" i="7"/>
  <c r="AA46" i="7"/>
  <c r="K46" i="7"/>
  <c r="AI50" i="7"/>
  <c r="AA50" i="7"/>
  <c r="S50" i="7"/>
  <c r="K50" i="7"/>
  <c r="C50" i="7"/>
  <c r="AJ49" i="7"/>
  <c r="AB49" i="7"/>
  <c r="T49" i="7"/>
  <c r="L49" i="7"/>
  <c r="AK48" i="7"/>
  <c r="U48" i="7"/>
  <c r="E48" i="7"/>
  <c r="AD47" i="7"/>
  <c r="N47" i="7"/>
  <c r="AM46" i="7"/>
  <c r="W46" i="7"/>
  <c r="G46" i="7"/>
  <c r="AM50" i="7"/>
  <c r="AE50" i="7"/>
  <c r="W50" i="7"/>
  <c r="O50" i="7"/>
  <c r="G50" i="7"/>
  <c r="AN49" i="7"/>
  <c r="AF49" i="7"/>
  <c r="X49" i="7"/>
  <c r="P49" i="7"/>
  <c r="D49" i="7"/>
  <c r="AC48" i="7"/>
  <c r="M48" i="7"/>
  <c r="AL47" i="7"/>
  <c r="V47" i="7"/>
  <c r="F47" i="7"/>
  <c r="AE46" i="7"/>
  <c r="O46" i="7"/>
  <c r="AL44" i="7"/>
  <c r="V44" i="7"/>
  <c r="F44" i="7"/>
  <c r="AE43" i="7"/>
  <c r="AH44" i="7"/>
  <c r="R44" i="7"/>
  <c r="B44" i="7"/>
  <c r="AA43" i="7"/>
  <c r="AP50" i="7"/>
  <c r="AH50" i="7"/>
  <c r="Z50" i="7"/>
  <c r="R50" i="7"/>
  <c r="J50" i="7"/>
  <c r="B50" i="7"/>
  <c r="AI49" i="7"/>
  <c r="AA49" i="7"/>
  <c r="S49" i="7"/>
  <c r="H49" i="7"/>
  <c r="AG48" i="7"/>
  <c r="Q48" i="7"/>
  <c r="AP47" i="7"/>
  <c r="Z47" i="7"/>
  <c r="J47" i="7"/>
  <c r="AI46" i="7"/>
  <c r="S46" i="7"/>
  <c r="C46"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O43" i="7"/>
  <c r="K43" i="7"/>
  <c r="G43" i="7"/>
  <c r="C43" i="7"/>
  <c r="AN42" i="7"/>
  <c r="AJ42" i="7"/>
  <c r="AF42" i="7"/>
  <c r="AB42" i="7"/>
  <c r="X42" i="7"/>
  <c r="T42" i="7"/>
  <c r="P42" i="7"/>
  <c r="L42" i="7"/>
  <c r="H42" i="7"/>
  <c r="D42" i="7"/>
  <c r="AO41" i="7"/>
  <c r="AK41" i="7"/>
  <c r="AG41" i="7"/>
  <c r="AC41" i="7"/>
  <c r="Y41" i="7"/>
  <c r="U41" i="7"/>
  <c r="Q41" i="7"/>
  <c r="M41" i="7"/>
  <c r="I41" i="7"/>
  <c r="E41" i="7"/>
  <c r="AK44" i="7"/>
  <c r="AC44" i="7"/>
  <c r="U44" i="7"/>
  <c r="M44" i="7"/>
  <c r="E44" i="7"/>
  <c r="AL43" i="7"/>
  <c r="AD43" i="7"/>
  <c r="V43" i="7"/>
  <c r="N43" i="7"/>
  <c r="F43" i="7"/>
  <c r="AM42" i="7"/>
  <c r="AE42" i="7"/>
  <c r="W42" i="7"/>
  <c r="O42" i="7"/>
  <c r="G42" i="7"/>
  <c r="AN41" i="7"/>
  <c r="AF41" i="7"/>
  <c r="X41" i="7"/>
  <c r="P41" i="7"/>
  <c r="H41"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42" i="7"/>
  <c r="AM41" i="7"/>
  <c r="AI41" i="7"/>
  <c r="AE41" i="7"/>
  <c r="AA41" i="7"/>
  <c r="W41" i="7"/>
  <c r="S41" i="7"/>
  <c r="O41" i="7"/>
  <c r="K41" i="7"/>
  <c r="G41" i="7"/>
  <c r="C41" i="7"/>
  <c r="AO44" i="7"/>
  <c r="AG44" i="7"/>
  <c r="Y44" i="7"/>
  <c r="Q44" i="7"/>
  <c r="I44" i="7"/>
  <c r="AP43" i="7"/>
  <c r="AH43" i="7"/>
  <c r="Z43" i="7"/>
  <c r="R43" i="7"/>
  <c r="J43" i="7"/>
  <c r="B43" i="7"/>
  <c r="AI42" i="7"/>
  <c r="AA42" i="7"/>
  <c r="S42" i="7"/>
  <c r="K42" i="7"/>
  <c r="C42" i="7"/>
  <c r="AJ41" i="7"/>
  <c r="AB41" i="7"/>
  <c r="T41" i="7"/>
  <c r="L41" i="7"/>
  <c r="D41" i="7"/>
  <c r="AM44" i="7"/>
  <c r="AI44" i="7"/>
  <c r="AE44" i="7"/>
  <c r="AA44" i="7"/>
  <c r="W44" i="7"/>
  <c r="S44" i="7"/>
  <c r="O44" i="7"/>
  <c r="K44" i="7"/>
  <c r="G44" i="7"/>
  <c r="C44" i="7"/>
  <c r="AN43" i="7"/>
  <c r="AJ43" i="7"/>
  <c r="AF43" i="7"/>
  <c r="AB43" i="7"/>
  <c r="X43" i="7"/>
  <c r="T43" i="7"/>
  <c r="P43" i="7"/>
  <c r="L43" i="7"/>
  <c r="H43" i="7"/>
  <c r="D43" i="7"/>
  <c r="AO42" i="7"/>
  <c r="AK42" i="7"/>
  <c r="AG42" i="7"/>
  <c r="AC42" i="7"/>
  <c r="Y42" i="7"/>
  <c r="U42" i="7"/>
  <c r="Q42" i="7"/>
  <c r="M42" i="7"/>
  <c r="I42" i="7"/>
  <c r="E42" i="7"/>
  <c r="AP41" i="7"/>
  <c r="AL41" i="7"/>
  <c r="AH41" i="7"/>
  <c r="AD41" i="7"/>
  <c r="Z41" i="7"/>
  <c r="V41" i="7"/>
  <c r="R41" i="7"/>
  <c r="N41" i="7"/>
  <c r="J41" i="7"/>
  <c r="F41"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K5" i="7"/>
  <c r="AG5" i="7"/>
  <c r="AC5" i="7"/>
  <c r="Y5" i="7"/>
  <c r="U5" i="7"/>
  <c r="Q5" i="7"/>
  <c r="M5" i="7"/>
  <c r="I5" i="7"/>
  <c r="E5" i="7"/>
  <c r="AE6" i="7"/>
  <c r="S6" i="7"/>
  <c r="G6" i="7"/>
  <c r="AJ5" i="7"/>
  <c r="X5" i="7"/>
  <c r="L5" i="7"/>
  <c r="D5" i="7"/>
  <c r="AM6" i="7"/>
  <c r="AI6" i="7"/>
  <c r="AA6" i="7"/>
  <c r="W6" i="7"/>
  <c r="O6" i="7"/>
  <c r="K6" i="7"/>
  <c r="C6" i="7"/>
  <c r="AN5" i="7"/>
  <c r="AF5" i="7"/>
  <c r="AB5" i="7"/>
  <c r="T5" i="7"/>
  <c r="P5" i="7"/>
  <c r="H5" i="7"/>
  <c r="AP6" i="7"/>
  <c r="AL6" i="7"/>
  <c r="AH6" i="7"/>
  <c r="AD6" i="7"/>
  <c r="Z6" i="7"/>
  <c r="V6" i="7"/>
  <c r="R6" i="7"/>
  <c r="N6" i="7"/>
  <c r="J6" i="7"/>
  <c r="F6" i="7"/>
  <c r="B6" i="7"/>
  <c r="B7" i="7" s="1"/>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180" i="7"/>
  <c r="B179" i="7"/>
  <c r="B150" i="7"/>
  <c r="B149" i="7"/>
  <c r="AF36" i="7" l="1"/>
  <c r="F678" i="7"/>
  <c r="V678" i="7"/>
  <c r="AL678" i="7"/>
  <c r="W36" i="7"/>
  <c r="Z36" i="7"/>
  <c r="J36" i="7"/>
  <c r="AL36" i="7"/>
  <c r="AI36" i="7"/>
  <c r="V36" i="7"/>
  <c r="AB678" i="7"/>
  <c r="Y678" i="7"/>
  <c r="G678" i="7"/>
  <c r="AE678" i="7"/>
  <c r="P678" i="7"/>
  <c r="P36" i="7"/>
  <c r="N36" i="7"/>
  <c r="L678" i="7"/>
  <c r="I678" i="7"/>
  <c r="AO678" i="7"/>
  <c r="W678" i="7"/>
  <c r="AF678" i="7"/>
  <c r="M678" i="7"/>
  <c r="J678" i="7"/>
  <c r="AD36" i="7"/>
  <c r="AA36" i="7"/>
  <c r="AA678" i="7"/>
  <c r="AN36" i="7"/>
  <c r="Y36" i="7"/>
  <c r="K36" i="7"/>
  <c r="AO36" i="7"/>
  <c r="D678" i="7"/>
  <c r="AJ678" i="7"/>
  <c r="AI678" i="7"/>
  <c r="O657" i="7"/>
  <c r="O653" i="7"/>
  <c r="O649" i="7"/>
  <c r="O645" i="7"/>
  <c r="O617" i="7"/>
  <c r="O612" i="7"/>
  <c r="AE653" i="7"/>
  <c r="AE649" i="7"/>
  <c r="AE645" i="7"/>
  <c r="AE617" i="7"/>
  <c r="AE612" i="7"/>
  <c r="AE657" i="7"/>
  <c r="T657" i="7"/>
  <c r="T653" i="7"/>
  <c r="T649" i="7"/>
  <c r="T645" i="7"/>
  <c r="T617" i="7"/>
  <c r="T612" i="7"/>
  <c r="AC657" i="7"/>
  <c r="AC653" i="7"/>
  <c r="AC649" i="7"/>
  <c r="AC645" i="7"/>
  <c r="AC617" i="7"/>
  <c r="AC612" i="7"/>
  <c r="AL657" i="7"/>
  <c r="AL653" i="7"/>
  <c r="AL649" i="7"/>
  <c r="AL645" i="7"/>
  <c r="AL617" i="7"/>
  <c r="AL612" i="7"/>
  <c r="C15" i="7"/>
  <c r="C657" i="7"/>
  <c r="C649" i="7"/>
  <c r="C617" i="7"/>
  <c r="C612" i="7"/>
  <c r="C653" i="7"/>
  <c r="C645" i="7"/>
  <c r="S657" i="7"/>
  <c r="S653" i="7"/>
  <c r="S649" i="7"/>
  <c r="S617" i="7"/>
  <c r="S645" i="7"/>
  <c r="S612" i="7"/>
  <c r="AI657" i="7"/>
  <c r="AI653" i="7"/>
  <c r="AI649" i="7"/>
  <c r="AI617" i="7"/>
  <c r="AI645" i="7"/>
  <c r="AI612" i="7"/>
  <c r="AB657" i="7"/>
  <c r="AB653" i="7"/>
  <c r="AB649" i="7"/>
  <c r="AB645" i="7"/>
  <c r="AB617" i="7"/>
  <c r="AB612" i="7"/>
  <c r="X657" i="7"/>
  <c r="X653" i="7"/>
  <c r="X649" i="7"/>
  <c r="X645" i="7"/>
  <c r="X617" i="7"/>
  <c r="X612" i="7"/>
  <c r="Q657" i="7"/>
  <c r="Q653" i="7"/>
  <c r="Q649" i="7"/>
  <c r="Q645" i="7"/>
  <c r="Q617" i="7"/>
  <c r="Q612" i="7"/>
  <c r="AG657" i="7"/>
  <c r="AG653" i="7"/>
  <c r="AG649" i="7"/>
  <c r="AG645" i="7"/>
  <c r="AG617" i="7"/>
  <c r="AG612" i="7"/>
  <c r="T36" i="7"/>
  <c r="AJ36" i="7"/>
  <c r="G36" i="7"/>
  <c r="AC36" i="7"/>
  <c r="Q36" i="7"/>
  <c r="E36" i="7"/>
  <c r="AG36" i="7"/>
  <c r="AK36" i="7"/>
  <c r="AC678" i="7"/>
  <c r="Z678" i="7"/>
  <c r="K678" i="7"/>
  <c r="AH657" i="7"/>
  <c r="AH653" i="7"/>
  <c r="AH649" i="7"/>
  <c r="AH645" i="7"/>
  <c r="AH617" i="7"/>
  <c r="AH612" i="7"/>
  <c r="M657" i="7"/>
  <c r="M653" i="7"/>
  <c r="M649" i="7"/>
  <c r="M645" i="7"/>
  <c r="M617" i="7"/>
  <c r="M612" i="7"/>
  <c r="F657" i="7"/>
  <c r="F653" i="7"/>
  <c r="F649" i="7"/>
  <c r="F645" i="7"/>
  <c r="F617" i="7"/>
  <c r="F612" i="7"/>
  <c r="G657" i="7"/>
  <c r="G653" i="7"/>
  <c r="G649" i="7"/>
  <c r="G645" i="7"/>
  <c r="G617" i="7"/>
  <c r="G612" i="7"/>
  <c r="U657" i="7"/>
  <c r="U653" i="7"/>
  <c r="U649" i="7"/>
  <c r="U645" i="7"/>
  <c r="U617" i="7"/>
  <c r="U612" i="7"/>
  <c r="X36" i="7"/>
  <c r="M36" i="7"/>
  <c r="AP36" i="7"/>
  <c r="O36" i="7"/>
  <c r="T678" i="7"/>
  <c r="Q678" i="7"/>
  <c r="AG678" i="7"/>
  <c r="N678" i="7"/>
  <c r="AD678" i="7"/>
  <c r="O678" i="7"/>
  <c r="R657" i="7"/>
  <c r="R653" i="7"/>
  <c r="R649" i="7"/>
  <c r="R645" i="7"/>
  <c r="R617" i="7"/>
  <c r="R612" i="7"/>
  <c r="L657" i="7"/>
  <c r="L653" i="7"/>
  <c r="L649" i="7"/>
  <c r="L645" i="7"/>
  <c r="L617" i="7"/>
  <c r="L612" i="7"/>
  <c r="V657" i="7"/>
  <c r="V653" i="7"/>
  <c r="V649" i="7"/>
  <c r="V645" i="7"/>
  <c r="V617" i="7"/>
  <c r="V612" i="7"/>
  <c r="J657" i="7"/>
  <c r="J653" i="7"/>
  <c r="J649" i="7"/>
  <c r="J645" i="7"/>
  <c r="J617" i="7"/>
  <c r="J612" i="7"/>
  <c r="Z657" i="7"/>
  <c r="Z653" i="7"/>
  <c r="Z649" i="7"/>
  <c r="Z645" i="7"/>
  <c r="Z617" i="7"/>
  <c r="Z612" i="7"/>
  <c r="AP657" i="7"/>
  <c r="AP653" i="7"/>
  <c r="AP649" i="7"/>
  <c r="AP645" i="7"/>
  <c r="AP617" i="7"/>
  <c r="AP612" i="7"/>
  <c r="W657" i="7"/>
  <c r="W653" i="7"/>
  <c r="W649" i="7"/>
  <c r="W645" i="7"/>
  <c r="W617" i="7"/>
  <c r="W612" i="7"/>
  <c r="AM657" i="7"/>
  <c r="AM653" i="7"/>
  <c r="AM649" i="7"/>
  <c r="AM645" i="7"/>
  <c r="AM617" i="7"/>
  <c r="AM612" i="7"/>
  <c r="H657" i="7"/>
  <c r="H653" i="7"/>
  <c r="H649" i="7"/>
  <c r="H645" i="7"/>
  <c r="H617" i="7"/>
  <c r="H612" i="7"/>
  <c r="AF657" i="7"/>
  <c r="AF653" i="7"/>
  <c r="AF649" i="7"/>
  <c r="AF645" i="7"/>
  <c r="AF617" i="7"/>
  <c r="AF612" i="7"/>
  <c r="AJ657" i="7"/>
  <c r="AJ653" i="7"/>
  <c r="AJ649" i="7"/>
  <c r="AJ645" i="7"/>
  <c r="AJ617" i="7"/>
  <c r="AJ612" i="7"/>
  <c r="E657" i="7"/>
  <c r="E653" i="7"/>
  <c r="E649" i="7"/>
  <c r="E645" i="7"/>
  <c r="E617" i="7"/>
  <c r="E612" i="7"/>
  <c r="AK657" i="7"/>
  <c r="AK653" i="7"/>
  <c r="AK649" i="7"/>
  <c r="AK645" i="7"/>
  <c r="AK617" i="7"/>
  <c r="AK612" i="7"/>
  <c r="H36" i="7"/>
  <c r="AH36" i="7"/>
  <c r="F36" i="7"/>
  <c r="N657" i="7"/>
  <c r="N653" i="7"/>
  <c r="N649" i="7"/>
  <c r="N645" i="7"/>
  <c r="N617" i="7"/>
  <c r="N612" i="7"/>
  <c r="AD657" i="7"/>
  <c r="AD653" i="7"/>
  <c r="AD649" i="7"/>
  <c r="AD645" i="7"/>
  <c r="AD617" i="7"/>
  <c r="AD612" i="7"/>
  <c r="K657" i="7"/>
  <c r="K653" i="7"/>
  <c r="K645" i="7"/>
  <c r="K649" i="7"/>
  <c r="K617" i="7"/>
  <c r="K612" i="7"/>
  <c r="AA657" i="7"/>
  <c r="AA649" i="7"/>
  <c r="AA645" i="7"/>
  <c r="AA612" i="7"/>
  <c r="AA653" i="7"/>
  <c r="AA617" i="7"/>
  <c r="P657" i="7"/>
  <c r="P653" i="7"/>
  <c r="P649" i="7"/>
  <c r="P645" i="7"/>
  <c r="P617" i="7"/>
  <c r="P612" i="7"/>
  <c r="AN657" i="7"/>
  <c r="AN653" i="7"/>
  <c r="AN649" i="7"/>
  <c r="AN645" i="7"/>
  <c r="AN617" i="7"/>
  <c r="AN612" i="7"/>
  <c r="D657" i="7"/>
  <c r="D653" i="7"/>
  <c r="D649" i="7"/>
  <c r="D645" i="7"/>
  <c r="D617" i="7"/>
  <c r="D612" i="7"/>
  <c r="I657" i="7"/>
  <c r="I653" i="7"/>
  <c r="I649" i="7"/>
  <c r="I645" i="7"/>
  <c r="I617" i="7"/>
  <c r="I612" i="7"/>
  <c r="Y657" i="7"/>
  <c r="Y653" i="7"/>
  <c r="Y649" i="7"/>
  <c r="Y645" i="7"/>
  <c r="Y617" i="7"/>
  <c r="Y612" i="7"/>
  <c r="AO657" i="7"/>
  <c r="AO653" i="7"/>
  <c r="AO649" i="7"/>
  <c r="AO645" i="7"/>
  <c r="AO617" i="7"/>
  <c r="AO612" i="7"/>
  <c r="L36" i="7"/>
  <c r="AB36" i="7"/>
  <c r="R36" i="7"/>
  <c r="AM36" i="7"/>
  <c r="C36" i="7"/>
  <c r="AE36" i="7"/>
  <c r="S36" i="7"/>
  <c r="U36" i="7"/>
  <c r="I36" i="7"/>
  <c r="H678" i="7"/>
  <c r="X678" i="7"/>
  <c r="AN678" i="7"/>
  <c r="E678" i="7"/>
  <c r="U678" i="7"/>
  <c r="AK678" i="7"/>
  <c r="B678" i="7"/>
  <c r="R678" i="7"/>
  <c r="AH678" i="7"/>
  <c r="C678" i="7"/>
  <c r="S678" i="7"/>
  <c r="AM678" i="7"/>
  <c r="D36" i="7"/>
  <c r="V193" i="7"/>
  <c r="S193" i="7"/>
  <c r="AB193" i="7"/>
  <c r="X193" i="7"/>
  <c r="AP193" i="7"/>
  <c r="G193" i="7"/>
  <c r="AM193" i="7"/>
  <c r="AF193" i="7"/>
  <c r="AJ193" i="7"/>
  <c r="E193" i="7"/>
  <c r="U193" i="7"/>
  <c r="AL193" i="7"/>
  <c r="J193" i="7"/>
  <c r="Z193" i="7"/>
  <c r="W193" i="7"/>
  <c r="H193" i="7"/>
  <c r="AK193" i="7"/>
  <c r="N193" i="7"/>
  <c r="AD193" i="7"/>
  <c r="K193" i="7"/>
  <c r="AA193" i="7"/>
  <c r="P193" i="7"/>
  <c r="AN193" i="7"/>
  <c r="D193" i="7"/>
  <c r="I193" i="7"/>
  <c r="Y193" i="7"/>
  <c r="AO193" i="7"/>
  <c r="F193" i="7"/>
  <c r="AI193" i="7"/>
  <c r="AG193" i="7"/>
  <c r="R193" i="7"/>
  <c r="AH193" i="7"/>
  <c r="O193" i="7"/>
  <c r="AE193" i="7"/>
  <c r="T193" i="7"/>
  <c r="L193" i="7"/>
  <c r="M193" i="7"/>
  <c r="AC193" i="7"/>
  <c r="C193" i="7"/>
  <c r="Q193"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7" i="7"/>
  <c r="S15" i="7"/>
  <c r="S7" i="7"/>
  <c r="AI7" i="7"/>
  <c r="AI15" i="7"/>
  <c r="AB15" i="7"/>
  <c r="AB7" i="7"/>
  <c r="X15" i="7"/>
  <c r="X7" i="7"/>
  <c r="Q15" i="7"/>
  <c r="Q7" i="7"/>
  <c r="AG15" i="7"/>
  <c r="AG7" i="7"/>
  <c r="C246" i="7" a="1"/>
  <c r="D246" i="7" s="1"/>
  <c r="AM246" i="7" l="1"/>
  <c r="AI246" i="7"/>
  <c r="AE246" i="7"/>
  <c r="AA246" i="7"/>
  <c r="W246" i="7"/>
  <c r="S246" i="7"/>
  <c r="O246" i="7"/>
  <c r="K246" i="7"/>
  <c r="G246" i="7"/>
  <c r="C246" i="7"/>
  <c r="AP246" i="7"/>
  <c r="AL246" i="7"/>
  <c r="AH246" i="7"/>
  <c r="AD246" i="7"/>
  <c r="Z246" i="7"/>
  <c r="V246" i="7"/>
  <c r="R246" i="7"/>
  <c r="N246" i="7"/>
  <c r="J246" i="7"/>
  <c r="F246" i="7"/>
  <c r="AO246" i="7"/>
  <c r="AK246" i="7"/>
  <c r="AG246" i="7"/>
  <c r="AC246" i="7"/>
  <c r="Y246" i="7"/>
  <c r="U246" i="7"/>
  <c r="Q246" i="7"/>
  <c r="M246" i="7"/>
  <c r="I246" i="7"/>
  <c r="E246" i="7"/>
  <c r="AN246" i="7"/>
  <c r="AJ246" i="7"/>
  <c r="AF246" i="7"/>
  <c r="AB246" i="7"/>
  <c r="X246" i="7"/>
  <c r="T246" i="7"/>
  <c r="P246" i="7"/>
  <c r="L246" i="7"/>
  <c r="H246" i="7"/>
  <c r="C227" i="7" a="1"/>
  <c r="D227" i="7" s="1"/>
  <c r="AO227" i="7" l="1"/>
  <c r="AK227" i="7"/>
  <c r="AG227" i="7"/>
  <c r="AC227" i="7"/>
  <c r="Y227" i="7"/>
  <c r="U227" i="7"/>
  <c r="Q227" i="7"/>
  <c r="M227" i="7"/>
  <c r="I227" i="7"/>
  <c r="E227" i="7"/>
  <c r="AM227" i="7"/>
  <c r="AI227" i="7"/>
  <c r="AE227" i="7"/>
  <c r="AA227" i="7"/>
  <c r="W227" i="7"/>
  <c r="S227" i="7"/>
  <c r="O227" i="7"/>
  <c r="K227" i="7"/>
  <c r="G227" i="7"/>
  <c r="C227" i="7"/>
  <c r="AP227" i="7"/>
  <c r="AL227" i="7"/>
  <c r="AH227" i="7"/>
  <c r="AD227" i="7"/>
  <c r="Z227" i="7"/>
  <c r="V227" i="7"/>
  <c r="R227" i="7"/>
  <c r="N227" i="7"/>
  <c r="J227" i="7"/>
  <c r="F227" i="7"/>
  <c r="AN227" i="7"/>
  <c r="AJ227" i="7"/>
  <c r="AF227" i="7"/>
  <c r="AB227" i="7"/>
  <c r="X227" i="7"/>
  <c r="T227" i="7"/>
  <c r="P227" i="7"/>
  <c r="L227" i="7"/>
  <c r="H227" i="7"/>
  <c r="A216" i="7"/>
  <c r="B164" i="7" l="1"/>
  <c r="B175" i="7"/>
  <c r="B176" i="7"/>
  <c r="B181" i="7"/>
  <c r="B177" i="7" l="1"/>
  <c r="M320" i="7"/>
  <c r="AP274" i="7" l="1"/>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D274"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B143" i="7" l="1"/>
  <c r="B142" i="7"/>
  <c r="B141" i="7"/>
  <c r="B144" i="7"/>
  <c r="C131" i="7" a="1"/>
  <c r="C131" i="7" s="1"/>
  <c r="C132" i="7" s="1"/>
  <c r="C126" i="7" a="1"/>
  <c r="D126" i="7" s="1"/>
  <c r="B676" i="7"/>
  <c r="B664" i="7"/>
  <c r="AP131" i="7" l="1"/>
  <c r="AP132" i="7" s="1"/>
  <c r="AL131" i="7"/>
  <c r="AL132" i="7" s="1"/>
  <c r="AH131" i="7"/>
  <c r="AH132" i="7" s="1"/>
  <c r="AD131" i="7"/>
  <c r="AD132" i="7" s="1"/>
  <c r="Z131" i="7"/>
  <c r="Z132" i="7" s="1"/>
  <c r="V131" i="7"/>
  <c r="V132" i="7" s="1"/>
  <c r="R131" i="7"/>
  <c r="R132" i="7" s="1"/>
  <c r="N131" i="7"/>
  <c r="N132" i="7" s="1"/>
  <c r="J131" i="7"/>
  <c r="J132" i="7" s="1"/>
  <c r="F131" i="7"/>
  <c r="F132" i="7" s="1"/>
  <c r="AO131" i="7"/>
  <c r="AO132" i="7" s="1"/>
  <c r="E131" i="7"/>
  <c r="E132" i="7" s="1"/>
  <c r="AK131" i="7"/>
  <c r="AK132" i="7" s="1"/>
  <c r="AG131" i="7"/>
  <c r="AG132" i="7" s="1"/>
  <c r="AC131" i="7"/>
  <c r="AC132" i="7" s="1"/>
  <c r="Y131" i="7"/>
  <c r="Y132" i="7" s="1"/>
  <c r="U131" i="7"/>
  <c r="U132" i="7" s="1"/>
  <c r="Q131" i="7"/>
  <c r="Q132" i="7" s="1"/>
  <c r="M131" i="7"/>
  <c r="M132" i="7" s="1"/>
  <c r="I131" i="7"/>
  <c r="I132" i="7" s="1"/>
  <c r="AN131" i="7"/>
  <c r="AN132" i="7" s="1"/>
  <c r="AJ131" i="7"/>
  <c r="AJ132" i="7" s="1"/>
  <c r="AF131" i="7"/>
  <c r="AF132" i="7" s="1"/>
  <c r="AB131" i="7"/>
  <c r="AB132" i="7" s="1"/>
  <c r="X131" i="7"/>
  <c r="X132" i="7" s="1"/>
  <c r="T131" i="7"/>
  <c r="T132" i="7" s="1"/>
  <c r="P131" i="7"/>
  <c r="P132" i="7" s="1"/>
  <c r="L131" i="7"/>
  <c r="L132" i="7" s="1"/>
  <c r="H131" i="7"/>
  <c r="H132" i="7" s="1"/>
  <c r="D131" i="7"/>
  <c r="D132" i="7" s="1"/>
  <c r="AM131" i="7"/>
  <c r="AM132" i="7" s="1"/>
  <c r="AI131" i="7"/>
  <c r="AI132" i="7" s="1"/>
  <c r="AE131" i="7"/>
  <c r="AE132" i="7" s="1"/>
  <c r="AA131" i="7"/>
  <c r="AA132" i="7" s="1"/>
  <c r="W131" i="7"/>
  <c r="W132" i="7" s="1"/>
  <c r="S131" i="7"/>
  <c r="S132" i="7" s="1"/>
  <c r="O131" i="7"/>
  <c r="O132" i="7" s="1"/>
  <c r="K131" i="7"/>
  <c r="K132" i="7" s="1"/>
  <c r="G131" i="7"/>
  <c r="G132" i="7" s="1"/>
  <c r="AO126" i="7"/>
  <c r="AK126" i="7"/>
  <c r="AG126" i="7"/>
  <c r="AC126" i="7"/>
  <c r="Y126" i="7"/>
  <c r="U126" i="7"/>
  <c r="Q126" i="7"/>
  <c r="M126" i="7"/>
  <c r="I126" i="7"/>
  <c r="E126" i="7"/>
  <c r="AM126" i="7"/>
  <c r="AI126" i="7"/>
  <c r="AE126" i="7"/>
  <c r="AA126" i="7"/>
  <c r="W126" i="7"/>
  <c r="S126" i="7"/>
  <c r="O126" i="7"/>
  <c r="K126" i="7"/>
  <c r="G126" i="7"/>
  <c r="C126" i="7"/>
  <c r="AP126" i="7"/>
  <c r="AL126" i="7"/>
  <c r="AH126" i="7"/>
  <c r="AD126" i="7"/>
  <c r="Z126" i="7"/>
  <c r="V126" i="7"/>
  <c r="R126" i="7"/>
  <c r="N126" i="7"/>
  <c r="J126" i="7"/>
  <c r="F126" i="7"/>
  <c r="AN126" i="7"/>
  <c r="AJ126" i="7"/>
  <c r="AF126" i="7"/>
  <c r="AB126" i="7"/>
  <c r="X126" i="7"/>
  <c r="T126" i="7"/>
  <c r="P126" i="7"/>
  <c r="L126" i="7"/>
  <c r="H126" i="7"/>
  <c r="B101" i="7"/>
  <c r="B94" i="7" l="1"/>
  <c r="AP666" i="7" l="1"/>
  <c r="B75" i="7" l="1"/>
  <c r="B73" i="7"/>
  <c r="B71" i="7"/>
  <c r="B66" i="7"/>
  <c r="B65" i="7"/>
  <c r="B371" i="7" l="1"/>
  <c r="AP114" i="7" l="1"/>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27" i="7" l="1"/>
  <c r="C80" i="1" l="1"/>
  <c r="B88" i="7"/>
  <c r="C62" i="1" l="1"/>
  <c r="B139" i="7" l="1"/>
  <c r="B93" i="7"/>
  <c r="B72" i="7"/>
  <c r="C36" i="1"/>
  <c r="C63" i="1" l="1"/>
  <c r="C151" i="7" s="1"/>
  <c r="C24" i="7"/>
  <c r="C55" i="7" l="1"/>
  <c r="C676" i="7"/>
  <c r="C664" i="7"/>
  <c r="C778" i="7"/>
  <c r="C671" i="7"/>
  <c r="C142" i="7" s="1"/>
  <c r="C782" i="7"/>
  <c r="C253" i="7"/>
  <c r="C282" i="7"/>
  <c r="C23" i="7"/>
  <c r="C281" i="7" s="1"/>
  <c r="C57" i="7"/>
  <c r="C51" i="7"/>
  <c r="C665" i="7"/>
  <c r="C141" i="7" s="1"/>
  <c r="P326" i="7"/>
  <c r="P325" i="7"/>
  <c r="P324" i="7"/>
  <c r="P323" i="7"/>
  <c r="P322" i="7"/>
  <c r="P321" i="7"/>
  <c r="P320" i="7"/>
  <c r="P464" i="7"/>
  <c r="P463" i="7"/>
  <c r="P462" i="7"/>
  <c r="P461" i="7"/>
  <c r="P460" i="7"/>
  <c r="P459" i="7"/>
  <c r="G464" i="7"/>
  <c r="G463" i="7"/>
  <c r="G462" i="7"/>
  <c r="G461" i="7"/>
  <c r="G460" i="7"/>
  <c r="G459" i="7"/>
  <c r="G458" i="7"/>
  <c r="G325" i="7"/>
  <c r="G324" i="7"/>
  <c r="G323" i="7"/>
  <c r="G322" i="7"/>
  <c r="G321" i="7"/>
  <c r="G320" i="7"/>
  <c r="D55" i="7" l="1"/>
  <c r="D24" i="7"/>
  <c r="D26" i="7"/>
  <c r="C87" i="7"/>
  <c r="C233" i="7"/>
  <c r="C215" i="7"/>
  <c r="C144" i="7"/>
  <c r="C234" i="7"/>
  <c r="C216" i="7"/>
  <c r="C214" i="7"/>
  <c r="C232" i="7"/>
  <c r="C143" i="7"/>
  <c r="D664" i="7"/>
  <c r="D676" i="7"/>
  <c r="D782" i="7"/>
  <c r="D778" i="7"/>
  <c r="D671" i="7"/>
  <c r="D142" i="7" s="1"/>
  <c r="C252" i="7"/>
  <c r="C94" i="7"/>
  <c r="C127" i="7"/>
  <c r="C128" i="7" s="1"/>
  <c r="C164" i="7"/>
  <c r="D51" i="7"/>
  <c r="D57" i="7"/>
  <c r="C97" i="7"/>
  <c r="G465" i="7"/>
  <c r="B467" i="7" s="1"/>
  <c r="P327" i="7"/>
  <c r="G327" i="7"/>
  <c r="B329" i="7" s="1"/>
  <c r="C135" i="1"/>
  <c r="B326" i="7" s="1"/>
  <c r="AP605" i="7" l="1"/>
  <c r="AP606" i="7" s="1"/>
  <c r="AP172" i="7" s="1"/>
  <c r="AN605" i="7"/>
  <c r="AN606" i="7" s="1"/>
  <c r="AN172" i="7" s="1"/>
  <c r="P605" i="7"/>
  <c r="P606" i="7" s="1"/>
  <c r="P172" i="7" s="1"/>
  <c r="O605" i="7"/>
  <c r="O606" i="7" s="1"/>
  <c r="O172" i="7" s="1"/>
  <c r="N605" i="7"/>
  <c r="N606" i="7" s="1"/>
  <c r="N172" i="7" s="1"/>
  <c r="K605" i="7"/>
  <c r="K606" i="7" s="1"/>
  <c r="K172" i="7" s="1"/>
  <c r="T605" i="7"/>
  <c r="T606" i="7" s="1"/>
  <c r="T172" i="7" s="1"/>
  <c r="S605" i="7"/>
  <c r="S606" i="7" s="1"/>
  <c r="S172" i="7" s="1"/>
  <c r="H605" i="7"/>
  <c r="H606" i="7" s="1"/>
  <c r="H172" i="7" s="1"/>
  <c r="R605" i="7"/>
  <c r="R606" i="7" s="1"/>
  <c r="R172" i="7" s="1"/>
  <c r="J605" i="7"/>
  <c r="J606" i="7" s="1"/>
  <c r="J172" i="7" s="1"/>
  <c r="V605" i="7"/>
  <c r="V606" i="7" s="1"/>
  <c r="V172" i="7" s="1"/>
  <c r="L605" i="7"/>
  <c r="L606" i="7" s="1"/>
  <c r="L172" i="7" s="1"/>
  <c r="E605" i="7"/>
  <c r="E606" i="7" s="1"/>
  <c r="E172" i="7" s="1"/>
  <c r="AO605" i="7"/>
  <c r="AO606" i="7" s="1"/>
  <c r="AO172" i="7" s="1"/>
  <c r="AB605" i="7"/>
  <c r="AB606" i="7" s="1"/>
  <c r="AB172" i="7" s="1"/>
  <c r="AL605" i="7"/>
  <c r="AL606" i="7" s="1"/>
  <c r="AL172" i="7" s="1"/>
  <c r="AI605" i="7"/>
  <c r="AI606" i="7" s="1"/>
  <c r="AI172" i="7" s="1"/>
  <c r="AG605" i="7"/>
  <c r="AG606" i="7" s="1"/>
  <c r="AG172" i="7" s="1"/>
  <c r="AC605" i="7"/>
  <c r="AC606" i="7" s="1"/>
  <c r="AC172" i="7" s="1"/>
  <c r="G605" i="7"/>
  <c r="G606" i="7" s="1"/>
  <c r="G172" i="7" s="1"/>
  <c r="AH605" i="7"/>
  <c r="AH606" i="7" s="1"/>
  <c r="AH172" i="7" s="1"/>
  <c r="AJ605" i="7"/>
  <c r="AJ606" i="7" s="1"/>
  <c r="AJ172" i="7" s="1"/>
  <c r="AD605" i="7"/>
  <c r="AD606" i="7" s="1"/>
  <c r="AD172" i="7" s="1"/>
  <c r="M605" i="7"/>
  <c r="M606" i="7" s="1"/>
  <c r="M172" i="7" s="1"/>
  <c r="Q605" i="7"/>
  <c r="Q606" i="7" s="1"/>
  <c r="Q172" i="7" s="1"/>
  <c r="AE605" i="7"/>
  <c r="AE606" i="7" s="1"/>
  <c r="AE172" i="7" s="1"/>
  <c r="AM605" i="7"/>
  <c r="AM606" i="7" s="1"/>
  <c r="AM172" i="7" s="1"/>
  <c r="X605" i="7"/>
  <c r="X606" i="7" s="1"/>
  <c r="X172" i="7" s="1"/>
  <c r="W605" i="7"/>
  <c r="W606" i="7" s="1"/>
  <c r="W172" i="7" s="1"/>
  <c r="AF605" i="7"/>
  <c r="AF606" i="7" s="1"/>
  <c r="AF172" i="7" s="1"/>
  <c r="AA605" i="7"/>
  <c r="AA606" i="7" s="1"/>
  <c r="AA172" i="7" s="1"/>
  <c r="F605" i="7"/>
  <c r="F606" i="7" s="1"/>
  <c r="F172" i="7" s="1"/>
  <c r="U605" i="7"/>
  <c r="U606" i="7" s="1"/>
  <c r="U172" i="7" s="1"/>
  <c r="C605" i="7"/>
  <c r="D605" i="7"/>
  <c r="D606" i="7" s="1"/>
  <c r="D172" i="7" s="1"/>
  <c r="I605" i="7"/>
  <c r="I606" i="7" s="1"/>
  <c r="I172" i="7" s="1"/>
  <c r="AK605" i="7"/>
  <c r="AK606" i="7" s="1"/>
  <c r="AK172" i="7" s="1"/>
  <c r="Y605" i="7"/>
  <c r="Y606" i="7" s="1"/>
  <c r="Y172" i="7" s="1"/>
  <c r="Z605" i="7"/>
  <c r="Z606" i="7" s="1"/>
  <c r="Z172" i="7" s="1"/>
  <c r="J599" i="7"/>
  <c r="J600" i="7" s="1"/>
  <c r="J171" i="7" s="1"/>
  <c r="J173" i="7" s="1"/>
  <c r="I599" i="7"/>
  <c r="I600" i="7" s="1"/>
  <c r="I171" i="7" s="1"/>
  <c r="I173" i="7" s="1"/>
  <c r="AL599" i="7"/>
  <c r="AL600" i="7" s="1"/>
  <c r="AL171" i="7" s="1"/>
  <c r="Z599" i="7"/>
  <c r="Z600" i="7" s="1"/>
  <c r="Z171" i="7" s="1"/>
  <c r="K599" i="7"/>
  <c r="K600" i="7" s="1"/>
  <c r="K171" i="7" s="1"/>
  <c r="K173" i="7" s="1"/>
  <c r="AP599" i="7"/>
  <c r="AP600" i="7" s="1"/>
  <c r="AP171" i="7" s="1"/>
  <c r="AP173" i="7" s="1"/>
  <c r="X599" i="7"/>
  <c r="X600" i="7" s="1"/>
  <c r="X171" i="7" s="1"/>
  <c r="AM599" i="7"/>
  <c r="AM600" i="7" s="1"/>
  <c r="AM171" i="7" s="1"/>
  <c r="AN599" i="7"/>
  <c r="AN600" i="7" s="1"/>
  <c r="AN171" i="7" s="1"/>
  <c r="E599" i="7"/>
  <c r="E600" i="7" s="1"/>
  <c r="E171" i="7" s="1"/>
  <c r="L599" i="7"/>
  <c r="L600" i="7" s="1"/>
  <c r="L171" i="7" s="1"/>
  <c r="T599" i="7"/>
  <c r="T600" i="7" s="1"/>
  <c r="T171" i="7" s="1"/>
  <c r="AD599" i="7"/>
  <c r="AD600" i="7" s="1"/>
  <c r="AD171" i="7" s="1"/>
  <c r="M599" i="7"/>
  <c r="M600" i="7" s="1"/>
  <c r="M171" i="7" s="1"/>
  <c r="M173" i="7" s="1"/>
  <c r="AB599" i="7"/>
  <c r="AB600" i="7" s="1"/>
  <c r="AB171" i="7" s="1"/>
  <c r="N599" i="7"/>
  <c r="N600" i="7" s="1"/>
  <c r="N171" i="7" s="1"/>
  <c r="N173" i="7" s="1"/>
  <c r="AH599" i="7"/>
  <c r="AH600" i="7" s="1"/>
  <c r="AH171" i="7" s="1"/>
  <c r="P599" i="7"/>
  <c r="P600" i="7" s="1"/>
  <c r="P171" i="7" s="1"/>
  <c r="P173" i="7" s="1"/>
  <c r="D599" i="7"/>
  <c r="D600" i="7" s="1"/>
  <c r="D171" i="7" s="1"/>
  <c r="C599" i="7"/>
  <c r="V599" i="7"/>
  <c r="V600" i="7" s="1"/>
  <c r="V171" i="7" s="1"/>
  <c r="O599" i="7"/>
  <c r="O600" i="7" s="1"/>
  <c r="O171" i="7" s="1"/>
  <c r="O173" i="7" s="1"/>
  <c r="AF599" i="7"/>
  <c r="AF600" i="7" s="1"/>
  <c r="AF171" i="7" s="1"/>
  <c r="AF173" i="7" s="1"/>
  <c r="R599" i="7"/>
  <c r="R600" i="7" s="1"/>
  <c r="R171" i="7" s="1"/>
  <c r="R173" i="7" s="1"/>
  <c r="U599" i="7"/>
  <c r="U600" i="7" s="1"/>
  <c r="U171" i="7" s="1"/>
  <c r="U173" i="7" s="1"/>
  <c r="Y599" i="7"/>
  <c r="Y600" i="7" s="1"/>
  <c r="Y171" i="7" s="1"/>
  <c r="H599" i="7"/>
  <c r="H600" i="7" s="1"/>
  <c r="H171" i="7" s="1"/>
  <c r="H173" i="7" s="1"/>
  <c r="Q599" i="7"/>
  <c r="Q600" i="7" s="1"/>
  <c r="Q171" i="7" s="1"/>
  <c r="Q173" i="7" s="1"/>
  <c r="AC599" i="7"/>
  <c r="AC600" i="7" s="1"/>
  <c r="AC171" i="7" s="1"/>
  <c r="W599" i="7"/>
  <c r="W600" i="7" s="1"/>
  <c r="W171" i="7" s="1"/>
  <c r="W173" i="7" s="1"/>
  <c r="AO599" i="7"/>
  <c r="AO600" i="7" s="1"/>
  <c r="AO171" i="7" s="1"/>
  <c r="AJ599" i="7"/>
  <c r="AJ600" i="7" s="1"/>
  <c r="AJ171" i="7" s="1"/>
  <c r="AK599" i="7"/>
  <c r="AK600" i="7" s="1"/>
  <c r="AK171" i="7" s="1"/>
  <c r="AG599" i="7"/>
  <c r="AG600" i="7" s="1"/>
  <c r="AG171" i="7" s="1"/>
  <c r="G599" i="7"/>
  <c r="G600" i="7" s="1"/>
  <c r="G171" i="7" s="1"/>
  <c r="S599" i="7"/>
  <c r="S600" i="7" s="1"/>
  <c r="S171" i="7" s="1"/>
  <c r="AE599" i="7"/>
  <c r="AE600" i="7" s="1"/>
  <c r="AE171" i="7" s="1"/>
  <c r="AE173" i="7" s="1"/>
  <c r="AA599" i="7"/>
  <c r="AA600" i="7" s="1"/>
  <c r="AA171" i="7" s="1"/>
  <c r="AI599" i="7"/>
  <c r="AI600" i="7" s="1"/>
  <c r="AI171" i="7" s="1"/>
  <c r="F599" i="7"/>
  <c r="F600" i="7" s="1"/>
  <c r="F171" i="7" s="1"/>
  <c r="E55" i="7"/>
  <c r="E24" i="7"/>
  <c r="E26" i="7"/>
  <c r="D214" i="7"/>
  <c r="D232" i="7"/>
  <c r="D144" i="7"/>
  <c r="D216" i="7"/>
  <c r="D234" i="7"/>
  <c r="D87" i="7"/>
  <c r="D233" i="7"/>
  <c r="D215" i="7"/>
  <c r="D143" i="7"/>
  <c r="E676" i="7"/>
  <c r="E664" i="7"/>
  <c r="E778" i="7"/>
  <c r="E671" i="7"/>
  <c r="E142" i="7" s="1"/>
  <c r="E57" i="7"/>
  <c r="E51" i="7"/>
  <c r="D97" i="7"/>
  <c r="B506" i="7"/>
  <c r="B505" i="7"/>
  <c r="C498" i="7" a="1"/>
  <c r="D498" i="7" s="1"/>
  <c r="M464" i="7"/>
  <c r="M463" i="7"/>
  <c r="B464" i="7"/>
  <c r="B369" i="7"/>
  <c r="B368" i="7"/>
  <c r="C361" i="7" a="1"/>
  <c r="D361" i="7" s="1"/>
  <c r="B361" i="7"/>
  <c r="B360" i="7"/>
  <c r="M326" i="7"/>
  <c r="M325" i="7"/>
  <c r="B325" i="7"/>
  <c r="Y173" i="7" l="1"/>
  <c r="AM173" i="7"/>
  <c r="X173" i="7"/>
  <c r="AO173" i="7"/>
  <c r="AJ173" i="7"/>
  <c r="AC173" i="7"/>
  <c r="Z173" i="7"/>
  <c r="V173" i="7"/>
  <c r="AN173" i="7"/>
  <c r="I465" i="7"/>
  <c r="C606" i="7"/>
  <c r="C172" i="7" s="1"/>
  <c r="AH173" i="7"/>
  <c r="F173" i="7"/>
  <c r="AD173" i="7"/>
  <c r="S173" i="7"/>
  <c r="L173" i="7"/>
  <c r="AL173" i="7"/>
  <c r="I327" i="7"/>
  <c r="C600" i="7"/>
  <c r="C171" i="7" s="1"/>
  <c r="D173" i="7"/>
  <c r="AB173" i="7"/>
  <c r="AA173" i="7"/>
  <c r="AG173" i="7"/>
  <c r="E173" i="7"/>
  <c r="AI173" i="7"/>
  <c r="T173" i="7"/>
  <c r="G173" i="7"/>
  <c r="AK173" i="7"/>
  <c r="F55" i="7"/>
  <c r="F24" i="7"/>
  <c r="F26" i="7"/>
  <c r="E87" i="7"/>
  <c r="E233" i="7"/>
  <c r="E215" i="7"/>
  <c r="E144" i="7"/>
  <c r="E216" i="7"/>
  <c r="E234" i="7"/>
  <c r="F664" i="7"/>
  <c r="F676" i="7"/>
  <c r="F778" i="7"/>
  <c r="F671" i="7"/>
  <c r="F142" i="7" s="1"/>
  <c r="F57" i="7"/>
  <c r="F51" i="7"/>
  <c r="E97" i="7"/>
  <c r="AM498" i="7"/>
  <c r="AI498" i="7"/>
  <c r="AE498" i="7"/>
  <c r="AA498" i="7"/>
  <c r="W498" i="7"/>
  <c r="S498" i="7"/>
  <c r="O498" i="7"/>
  <c r="K498" i="7"/>
  <c r="G498" i="7"/>
  <c r="C498" i="7"/>
  <c r="AP498" i="7"/>
  <c r="AL498" i="7"/>
  <c r="AH498" i="7"/>
  <c r="AD498" i="7"/>
  <c r="Z498" i="7"/>
  <c r="V498" i="7"/>
  <c r="R498" i="7"/>
  <c r="N498" i="7"/>
  <c r="J498" i="7"/>
  <c r="F498" i="7"/>
  <c r="AO498" i="7"/>
  <c r="AK498" i="7"/>
  <c r="AG498" i="7"/>
  <c r="AC498" i="7"/>
  <c r="Y498" i="7"/>
  <c r="U498" i="7"/>
  <c r="Q498" i="7"/>
  <c r="M498" i="7"/>
  <c r="I498" i="7"/>
  <c r="E498" i="7"/>
  <c r="AN498" i="7"/>
  <c r="AJ498" i="7"/>
  <c r="AF498" i="7"/>
  <c r="AB498" i="7"/>
  <c r="X498" i="7"/>
  <c r="T498" i="7"/>
  <c r="P498" i="7"/>
  <c r="L498" i="7"/>
  <c r="H498" i="7"/>
  <c r="AO361" i="7"/>
  <c r="AK361" i="7"/>
  <c r="AG361" i="7"/>
  <c r="AC361" i="7"/>
  <c r="Y361" i="7"/>
  <c r="U361" i="7"/>
  <c r="Q361" i="7"/>
  <c r="M361" i="7"/>
  <c r="I361" i="7"/>
  <c r="E361" i="7"/>
  <c r="AM361" i="7"/>
  <c r="AI361" i="7"/>
  <c r="AE361" i="7"/>
  <c r="AA361" i="7"/>
  <c r="W361" i="7"/>
  <c r="S361" i="7"/>
  <c r="O361" i="7"/>
  <c r="K361" i="7"/>
  <c r="G361" i="7"/>
  <c r="C361" i="7"/>
  <c r="AP361" i="7"/>
  <c r="AL361" i="7"/>
  <c r="AH361" i="7"/>
  <c r="AD361" i="7"/>
  <c r="Z361" i="7"/>
  <c r="V361" i="7"/>
  <c r="R361" i="7"/>
  <c r="N361" i="7"/>
  <c r="J361" i="7"/>
  <c r="F361" i="7"/>
  <c r="AN361" i="7"/>
  <c r="AJ361" i="7"/>
  <c r="AF361" i="7"/>
  <c r="AB361" i="7"/>
  <c r="X361" i="7"/>
  <c r="T361" i="7"/>
  <c r="P361" i="7"/>
  <c r="L361" i="7"/>
  <c r="H361" i="7"/>
  <c r="C39" i="7" a="1"/>
  <c r="E39" i="7" s="1"/>
  <c r="G55" i="7" l="1"/>
  <c r="G24" i="7"/>
  <c r="G26" i="7"/>
  <c r="F144" i="7"/>
  <c r="F216" i="7"/>
  <c r="F234" i="7"/>
  <c r="F87" i="7"/>
  <c r="F215" i="7"/>
  <c r="F233" i="7"/>
  <c r="G676" i="7"/>
  <c r="G664" i="7"/>
  <c r="G778" i="7"/>
  <c r="G671" i="7"/>
  <c r="G142" i="7" s="1"/>
  <c r="G57" i="7"/>
  <c r="G51" i="7"/>
  <c r="F97" i="7"/>
  <c r="B498" i="7" a="1"/>
  <c r="B498"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H55" i="7" l="1"/>
  <c r="H24" i="7"/>
  <c r="H26" i="7"/>
  <c r="G144" i="7"/>
  <c r="G216" i="7"/>
  <c r="G234" i="7"/>
  <c r="G87" i="7"/>
  <c r="G215" i="7"/>
  <c r="G233" i="7"/>
  <c r="H664" i="7"/>
  <c r="H676" i="7"/>
  <c r="H778" i="7"/>
  <c r="H671" i="7"/>
  <c r="H142" i="7" s="1"/>
  <c r="H51" i="7"/>
  <c r="H57" i="7"/>
  <c r="G97" i="7"/>
  <c r="I55" i="7" l="1"/>
  <c r="I24" i="7"/>
  <c r="I26" i="7"/>
  <c r="H144" i="7"/>
  <c r="H216" i="7"/>
  <c r="H234" i="7"/>
  <c r="H87" i="7"/>
  <c r="H215" i="7"/>
  <c r="H233" i="7"/>
  <c r="I664" i="7"/>
  <c r="I676" i="7"/>
  <c r="I778" i="7"/>
  <c r="I671" i="7"/>
  <c r="I142" i="7" s="1"/>
  <c r="I57" i="7"/>
  <c r="I51" i="7"/>
  <c r="H97" i="7"/>
  <c r="J55" i="7" l="1"/>
  <c r="J24" i="7"/>
  <c r="J26" i="7"/>
  <c r="I144" i="7"/>
  <c r="I216" i="7"/>
  <c r="I234" i="7"/>
  <c r="I87" i="7"/>
  <c r="I233" i="7"/>
  <c r="I215" i="7"/>
  <c r="J676" i="7"/>
  <c r="J664" i="7"/>
  <c r="J778" i="7"/>
  <c r="J671" i="7"/>
  <c r="J142" i="7" s="1"/>
  <c r="J57" i="7"/>
  <c r="J51" i="7"/>
  <c r="I97" i="7"/>
  <c r="K55" i="7" l="1"/>
  <c r="K24" i="7"/>
  <c r="K26" i="7"/>
  <c r="J144" i="7"/>
  <c r="J216" i="7"/>
  <c r="J234" i="7"/>
  <c r="J87" i="7"/>
  <c r="J233" i="7"/>
  <c r="J215" i="7"/>
  <c r="K676" i="7"/>
  <c r="K664" i="7"/>
  <c r="K778" i="7"/>
  <c r="K671" i="7"/>
  <c r="K142" i="7" s="1"/>
  <c r="K57" i="7"/>
  <c r="K51" i="7"/>
  <c r="J97" i="7"/>
  <c r="L55" i="7" l="1"/>
  <c r="L24" i="7"/>
  <c r="L26" i="7"/>
  <c r="K144" i="7"/>
  <c r="K216" i="7"/>
  <c r="K234" i="7"/>
  <c r="K87" i="7"/>
  <c r="K215" i="7"/>
  <c r="K233" i="7"/>
  <c r="L664" i="7"/>
  <c r="L676" i="7"/>
  <c r="L778" i="7"/>
  <c r="L671" i="7"/>
  <c r="L142" i="7" s="1"/>
  <c r="L51" i="7"/>
  <c r="L57" i="7"/>
  <c r="K97" i="7"/>
  <c r="M55" i="7" l="1"/>
  <c r="M24" i="7"/>
  <c r="M26" i="7"/>
  <c r="L144" i="7"/>
  <c r="L216" i="7"/>
  <c r="L234" i="7"/>
  <c r="L87" i="7"/>
  <c r="L215" i="7"/>
  <c r="L233" i="7"/>
  <c r="M676" i="7"/>
  <c r="M664" i="7"/>
  <c r="M778" i="7"/>
  <c r="M671" i="7"/>
  <c r="M142" i="7" s="1"/>
  <c r="M57" i="7"/>
  <c r="M51" i="7"/>
  <c r="L97" i="7"/>
  <c r="C308" i="7" a="1"/>
  <c r="E308" i="7" s="1"/>
  <c r="C276" i="7" a="1"/>
  <c r="C276" i="7" s="1"/>
  <c r="N55" i="7" l="1"/>
  <c r="N24" i="7"/>
  <c r="N26" i="7"/>
  <c r="M144" i="7"/>
  <c r="M216" i="7"/>
  <c r="M234" i="7"/>
  <c r="M87" i="7"/>
  <c r="M233" i="7"/>
  <c r="M215" i="7"/>
  <c r="N664" i="7"/>
  <c r="N676" i="7"/>
  <c r="N778" i="7"/>
  <c r="N671" i="7"/>
  <c r="N142" i="7" s="1"/>
  <c r="N57" i="7"/>
  <c r="N51" i="7"/>
  <c r="M97" i="7"/>
  <c r="K308" i="7"/>
  <c r="W308" i="7"/>
  <c r="L308" i="7"/>
  <c r="AB308" i="7"/>
  <c r="D308" i="7"/>
  <c r="AM308" i="7"/>
  <c r="R308" i="7"/>
  <c r="G308" i="7"/>
  <c r="AH308" i="7"/>
  <c r="P308" i="7"/>
  <c r="F308" i="7"/>
  <c r="AL308" i="7"/>
  <c r="AF308" i="7"/>
  <c r="AA308" i="7"/>
  <c r="V308" i="7"/>
  <c r="AO276" i="7"/>
  <c r="AK276" i="7"/>
  <c r="AG276" i="7"/>
  <c r="AC276" i="7"/>
  <c r="Y276" i="7"/>
  <c r="U276" i="7"/>
  <c r="Q276" i="7"/>
  <c r="M276" i="7"/>
  <c r="I276" i="7"/>
  <c r="E276" i="7"/>
  <c r="AP308" i="7"/>
  <c r="AJ308" i="7"/>
  <c r="AE308" i="7"/>
  <c r="Z308" i="7"/>
  <c r="T308" i="7"/>
  <c r="O308" i="7"/>
  <c r="J308" i="7"/>
  <c r="AN276" i="7"/>
  <c r="AJ276" i="7"/>
  <c r="AF276" i="7"/>
  <c r="AB276" i="7"/>
  <c r="X276" i="7"/>
  <c r="T276" i="7"/>
  <c r="P276" i="7"/>
  <c r="L276" i="7"/>
  <c r="H276" i="7"/>
  <c r="D276" i="7"/>
  <c r="AN308" i="7"/>
  <c r="AI308" i="7"/>
  <c r="AD308" i="7"/>
  <c r="X308" i="7"/>
  <c r="S308" i="7"/>
  <c r="N308" i="7"/>
  <c r="H308" i="7"/>
  <c r="C308" i="7"/>
  <c r="AP276" i="7"/>
  <c r="AL276" i="7"/>
  <c r="AH276" i="7"/>
  <c r="AD276" i="7"/>
  <c r="Z276" i="7"/>
  <c r="V276" i="7"/>
  <c r="R276" i="7"/>
  <c r="N276" i="7"/>
  <c r="J276" i="7"/>
  <c r="F276" i="7"/>
  <c r="AM276" i="7"/>
  <c r="AI276" i="7"/>
  <c r="AE276" i="7"/>
  <c r="AA276" i="7"/>
  <c r="W276" i="7"/>
  <c r="S276" i="7"/>
  <c r="O276" i="7"/>
  <c r="K276" i="7"/>
  <c r="G276" i="7"/>
  <c r="AO308" i="7"/>
  <c r="AK308" i="7"/>
  <c r="AG308" i="7"/>
  <c r="AC308" i="7"/>
  <c r="Y308" i="7"/>
  <c r="U308" i="7"/>
  <c r="Q308" i="7"/>
  <c r="M308" i="7"/>
  <c r="I308" i="7"/>
  <c r="O55" i="7" l="1"/>
  <c r="O24" i="7"/>
  <c r="O26" i="7"/>
  <c r="N144" i="7"/>
  <c r="N216" i="7"/>
  <c r="N234" i="7"/>
  <c r="N87" i="7"/>
  <c r="N215" i="7"/>
  <c r="N233" i="7"/>
  <c r="C213" i="7"/>
  <c r="C231" i="7"/>
  <c r="O676" i="7"/>
  <c r="O664" i="7"/>
  <c r="O778" i="7"/>
  <c r="O671" i="7"/>
  <c r="O142" i="7" s="1"/>
  <c r="O57" i="7"/>
  <c r="O51" i="7"/>
  <c r="N97" i="7"/>
  <c r="V213" i="7"/>
  <c r="AG213" i="7"/>
  <c r="M213" i="7"/>
  <c r="AO213" i="7"/>
  <c r="AD213" i="7"/>
  <c r="U213" i="7"/>
  <c r="I213" i="7"/>
  <c r="AL213" i="7"/>
  <c r="AC213" i="7"/>
  <c r="Q213" i="7"/>
  <c r="F213" i="7"/>
  <c r="AK213" i="7"/>
  <c r="Y213" i="7"/>
  <c r="N213" i="7"/>
  <c r="E213" i="7"/>
  <c r="AP213" i="7"/>
  <c r="AH213" i="7"/>
  <c r="Z213" i="7"/>
  <c r="R213" i="7"/>
  <c r="J213" i="7"/>
  <c r="AN213" i="7"/>
  <c r="AJ213" i="7"/>
  <c r="AF213" i="7"/>
  <c r="AB213" i="7"/>
  <c r="X213" i="7"/>
  <c r="T213" i="7"/>
  <c r="P213" i="7"/>
  <c r="L213" i="7"/>
  <c r="H213" i="7"/>
  <c r="D213" i="7"/>
  <c r="AM213" i="7"/>
  <c r="AI213" i="7"/>
  <c r="AE213" i="7"/>
  <c r="AA213" i="7"/>
  <c r="W213" i="7"/>
  <c r="S213" i="7"/>
  <c r="O213" i="7"/>
  <c r="K213" i="7"/>
  <c r="G213" i="7"/>
  <c r="P55" i="7" l="1"/>
  <c r="P24" i="7"/>
  <c r="P26" i="7"/>
  <c r="O144" i="7"/>
  <c r="O216" i="7"/>
  <c r="O234" i="7"/>
  <c r="O87" i="7"/>
  <c r="O233" i="7"/>
  <c r="O215" i="7"/>
  <c r="AM231" i="7"/>
  <c r="Y231" i="7"/>
  <c r="I231" i="7"/>
  <c r="AJ231" i="7"/>
  <c r="G231" i="7"/>
  <c r="P231" i="7"/>
  <c r="AF231" i="7"/>
  <c r="R231" i="7"/>
  <c r="AL231" i="7"/>
  <c r="AA231" i="7"/>
  <c r="T231" i="7"/>
  <c r="Z231" i="7"/>
  <c r="F231" i="7"/>
  <c r="X231" i="7"/>
  <c r="W231" i="7"/>
  <c r="K231" i="7"/>
  <c r="D231" i="7"/>
  <c r="AK231" i="7"/>
  <c r="U231" i="7"/>
  <c r="O231" i="7"/>
  <c r="AE231" i="7"/>
  <c r="H231" i="7"/>
  <c r="AN231" i="7"/>
  <c r="AH231" i="7"/>
  <c r="E231" i="7"/>
  <c r="Q231" i="7"/>
  <c r="AD231" i="7"/>
  <c r="AG231" i="7"/>
  <c r="S231" i="7"/>
  <c r="AI231" i="7"/>
  <c r="L231" i="7"/>
  <c r="AB231" i="7"/>
  <c r="J231" i="7"/>
  <c r="AP231" i="7"/>
  <c r="N231" i="7"/>
  <c r="AC231" i="7"/>
  <c r="AO231" i="7"/>
  <c r="M231" i="7"/>
  <c r="V231" i="7"/>
  <c r="P664" i="7"/>
  <c r="P676" i="7"/>
  <c r="P778" i="7"/>
  <c r="P671" i="7"/>
  <c r="P142" i="7" s="1"/>
  <c r="P57" i="7"/>
  <c r="P51" i="7"/>
  <c r="O97" i="7"/>
  <c r="AJ192" i="7"/>
  <c r="G192" i="7"/>
  <c r="AM192" i="7"/>
  <c r="P192" i="7"/>
  <c r="AF192" i="7"/>
  <c r="R192" i="7"/>
  <c r="Y192" i="7"/>
  <c r="AL192" i="7"/>
  <c r="K192" i="7"/>
  <c r="D192" i="7"/>
  <c r="T192" i="7"/>
  <c r="Z192" i="7"/>
  <c r="AK192" i="7"/>
  <c r="O192" i="7"/>
  <c r="H192" i="7"/>
  <c r="AN192" i="7"/>
  <c r="E192" i="7"/>
  <c r="Q192" i="7"/>
  <c r="AD192" i="7"/>
  <c r="AG192" i="7"/>
  <c r="W192" i="7"/>
  <c r="I192" i="7"/>
  <c r="AA192" i="7"/>
  <c r="F192" i="7"/>
  <c r="U192" i="7"/>
  <c r="AE192" i="7"/>
  <c r="X192" i="7"/>
  <c r="AH192" i="7"/>
  <c r="S192" i="7"/>
  <c r="AI192" i="7"/>
  <c r="L192" i="7"/>
  <c r="AB192" i="7"/>
  <c r="J192" i="7"/>
  <c r="AP192" i="7"/>
  <c r="N192" i="7"/>
  <c r="AC192" i="7"/>
  <c r="AO192" i="7"/>
  <c r="M192" i="7"/>
  <c r="V192" i="7"/>
  <c r="D137" i="1"/>
  <c r="Q55" i="7" l="1"/>
  <c r="Q24" i="7"/>
  <c r="Q26" i="7"/>
  <c r="P87" i="7"/>
  <c r="P215" i="7"/>
  <c r="P233" i="7"/>
  <c r="P144" i="7"/>
  <c r="P216" i="7"/>
  <c r="P234" i="7"/>
  <c r="Q664" i="7"/>
  <c r="Q676" i="7"/>
  <c r="Q778" i="7"/>
  <c r="Q671" i="7"/>
  <c r="Q142" i="7" s="1"/>
  <c r="Q57" i="7"/>
  <c r="Q51" i="7"/>
  <c r="P97" i="7"/>
  <c r="E137" i="1"/>
  <c r="R55" i="7" l="1"/>
  <c r="R24" i="7"/>
  <c r="R26" i="7"/>
  <c r="Q144" i="7"/>
  <c r="Q216" i="7"/>
  <c r="Q234" i="7"/>
  <c r="Q87" i="7"/>
  <c r="Q233" i="7"/>
  <c r="Q215" i="7"/>
  <c r="R676" i="7"/>
  <c r="R664" i="7"/>
  <c r="R778" i="7"/>
  <c r="R671" i="7"/>
  <c r="R142" i="7" s="1"/>
  <c r="R57" i="7"/>
  <c r="R51" i="7"/>
  <c r="Q97" i="7"/>
  <c r="F137" i="1"/>
  <c r="S55" i="7" l="1"/>
  <c r="S24" i="7"/>
  <c r="S26" i="7"/>
  <c r="R144" i="7"/>
  <c r="R216" i="7"/>
  <c r="R234" i="7"/>
  <c r="R87" i="7"/>
  <c r="R215" i="7"/>
  <c r="R233" i="7"/>
  <c r="S676" i="7"/>
  <c r="S664" i="7"/>
  <c r="S778" i="7"/>
  <c r="S671" i="7"/>
  <c r="S142" i="7" s="1"/>
  <c r="S57" i="7"/>
  <c r="S51" i="7"/>
  <c r="R97" i="7"/>
  <c r="G137" i="1"/>
  <c r="T55" i="7" l="1"/>
  <c r="T24" i="7"/>
  <c r="T26" i="7"/>
  <c r="H137" i="1"/>
  <c r="I137" i="1" s="1"/>
  <c r="S144" i="7"/>
  <c r="S216" i="7"/>
  <c r="S234" i="7"/>
  <c r="S87" i="7"/>
  <c r="S215" i="7"/>
  <c r="S233" i="7"/>
  <c r="T664" i="7"/>
  <c r="T676" i="7"/>
  <c r="T778" i="7"/>
  <c r="T671" i="7"/>
  <c r="T142" i="7" s="1"/>
  <c r="T51" i="7"/>
  <c r="T57" i="7"/>
  <c r="S97" i="7"/>
  <c r="U55" i="7" l="1"/>
  <c r="U24" i="7"/>
  <c r="U26" i="7"/>
  <c r="T144" i="7"/>
  <c r="T216" i="7"/>
  <c r="T234" i="7"/>
  <c r="T87" i="7"/>
  <c r="T233" i="7"/>
  <c r="T215" i="7"/>
  <c r="U676" i="7"/>
  <c r="U664" i="7"/>
  <c r="U778" i="7"/>
  <c r="U671" i="7"/>
  <c r="U142" i="7" s="1"/>
  <c r="U57" i="7"/>
  <c r="U51" i="7"/>
  <c r="T97" i="7"/>
  <c r="J137" i="1"/>
  <c r="M458" i="7"/>
  <c r="B487" i="7"/>
  <c r="B486" i="7"/>
  <c r="B484" i="7"/>
  <c r="B346" i="7"/>
  <c r="B481" i="7"/>
  <c r="B480" i="7"/>
  <c r="B479" i="7"/>
  <c r="B478" i="7"/>
  <c r="B343" i="7"/>
  <c r="B342" i="7"/>
  <c r="B341" i="7"/>
  <c r="B349" i="7"/>
  <c r="B348" i="7"/>
  <c r="V24" i="7" l="1"/>
  <c r="V55" i="7"/>
  <c r="V26" i="7"/>
  <c r="U144" i="7"/>
  <c r="U216" i="7"/>
  <c r="U234" i="7"/>
  <c r="U87" i="7"/>
  <c r="U233" i="7"/>
  <c r="U215" i="7"/>
  <c r="V664" i="7"/>
  <c r="V676" i="7"/>
  <c r="V778" i="7"/>
  <c r="V671" i="7"/>
  <c r="V142" i="7" s="1"/>
  <c r="V57" i="7"/>
  <c r="V51" i="7"/>
  <c r="U97" i="7"/>
  <c r="K137" i="1"/>
  <c r="F9" i="1"/>
  <c r="W55" i="7" l="1"/>
  <c r="W24" i="7"/>
  <c r="W26" i="7"/>
  <c r="V144" i="7"/>
  <c r="V216" i="7"/>
  <c r="V234" i="7"/>
  <c r="V87" i="7"/>
  <c r="V215" i="7"/>
  <c r="V233" i="7"/>
  <c r="W676" i="7"/>
  <c r="W664" i="7"/>
  <c r="W778" i="7"/>
  <c r="W671" i="7"/>
  <c r="W142" i="7" s="1"/>
  <c r="W57" i="7"/>
  <c r="W51" i="7"/>
  <c r="V97" i="7"/>
  <c r="L137" i="1"/>
  <c r="B684" i="7"/>
  <c r="B98" i="7"/>
  <c r="X55" i="7" l="1"/>
  <c r="X24" i="7"/>
  <c r="X26" i="7"/>
  <c r="W144" i="7"/>
  <c r="W216" i="7"/>
  <c r="W234" i="7"/>
  <c r="W87" i="7"/>
  <c r="W215" i="7"/>
  <c r="W233" i="7"/>
  <c r="X664" i="7"/>
  <c r="X676" i="7"/>
  <c r="X778" i="7"/>
  <c r="X671" i="7"/>
  <c r="X142" i="7" s="1"/>
  <c r="X51" i="7"/>
  <c r="X57" i="7"/>
  <c r="W97" i="7"/>
  <c r="M137" i="1"/>
  <c r="F10" i="1"/>
  <c r="Y55" i="7" l="1"/>
  <c r="Y24" i="7"/>
  <c r="Y26" i="7"/>
  <c r="X144" i="7"/>
  <c r="X216" i="7"/>
  <c r="X234" i="7"/>
  <c r="X87" i="7"/>
  <c r="X215" i="7"/>
  <c r="X233" i="7"/>
  <c r="Y676" i="7"/>
  <c r="Y664" i="7"/>
  <c r="Y778" i="7"/>
  <c r="Y671" i="7"/>
  <c r="Y142" i="7" s="1"/>
  <c r="Y57" i="7"/>
  <c r="Y51" i="7"/>
  <c r="X97" i="7"/>
  <c r="N137" i="1"/>
  <c r="G74" i="1"/>
  <c r="G73" i="1"/>
  <c r="G72" i="1"/>
  <c r="G71" i="1"/>
  <c r="G70" i="1"/>
  <c r="Z55" i="7" l="1"/>
  <c r="Z24" i="7"/>
  <c r="Z26" i="7"/>
  <c r="Y144" i="7"/>
  <c r="Y216" i="7"/>
  <c r="Y234" i="7"/>
  <c r="Y87" i="7"/>
  <c r="Y233" i="7"/>
  <c r="Y215" i="7"/>
  <c r="Z676" i="7"/>
  <c r="Z664" i="7"/>
  <c r="Z778" i="7"/>
  <c r="Z671" i="7"/>
  <c r="Z142" i="7" s="1"/>
  <c r="Z57" i="7"/>
  <c r="Z51" i="7"/>
  <c r="Y97" i="7"/>
  <c r="O137" i="1"/>
  <c r="B462" i="7"/>
  <c r="B461" i="7"/>
  <c r="B324" i="7"/>
  <c r="B323" i="7"/>
  <c r="B459" i="7"/>
  <c r="B322" i="7"/>
  <c r="B458" i="7"/>
  <c r="B321" i="7"/>
  <c r="B320" i="7"/>
  <c r="B460" i="7"/>
  <c r="B463" i="7"/>
  <c r="C134" i="1"/>
  <c r="H70" i="1"/>
  <c r="I70" i="1" s="1"/>
  <c r="H72" i="1"/>
  <c r="I72" i="1" s="1"/>
  <c r="H73" i="1"/>
  <c r="I73" i="1" s="1"/>
  <c r="H74" i="1"/>
  <c r="I74" i="1" s="1"/>
  <c r="H71" i="1"/>
  <c r="I71" i="1" s="1"/>
  <c r="G75" i="1"/>
  <c r="AA55" i="7" l="1"/>
  <c r="AA24" i="7"/>
  <c r="AA26" i="7"/>
  <c r="Z144" i="7"/>
  <c r="Z216" i="7"/>
  <c r="Z234" i="7"/>
  <c r="Z87" i="7"/>
  <c r="Z233" i="7"/>
  <c r="Z215" i="7"/>
  <c r="AA676" i="7"/>
  <c r="AA664" i="7"/>
  <c r="AA778" i="7"/>
  <c r="AA671" i="7"/>
  <c r="AA142" i="7" s="1"/>
  <c r="AA57" i="7"/>
  <c r="AA51" i="7"/>
  <c r="Z97" i="7"/>
  <c r="B327" i="7"/>
  <c r="B465" i="7"/>
  <c r="P137" i="1"/>
  <c r="H75" i="1"/>
  <c r="I75" i="1"/>
  <c r="C43" i="1"/>
  <c r="AB55" i="7" l="1"/>
  <c r="AB24" i="7"/>
  <c r="B208" i="7"/>
  <c r="B209" i="7" s="1"/>
  <c r="B207" i="7"/>
  <c r="AB26" i="7"/>
  <c r="B74" i="7"/>
  <c r="B76" i="7" s="1"/>
  <c r="B313" i="7" s="1"/>
  <c r="B314" i="7" s="1"/>
  <c r="B315" i="7" s="1"/>
  <c r="B67" i="7"/>
  <c r="B68" i="7" s="1"/>
  <c r="B92" i="7" s="1"/>
  <c r="AA144" i="7"/>
  <c r="AA216" i="7"/>
  <c r="AA234" i="7"/>
  <c r="AA87" i="7"/>
  <c r="AA215" i="7"/>
  <c r="AA233" i="7"/>
  <c r="AB664" i="7"/>
  <c r="AB676" i="7"/>
  <c r="AB778" i="7"/>
  <c r="AB671" i="7"/>
  <c r="AB142" i="7" s="1"/>
  <c r="AB57" i="7"/>
  <c r="AB51" i="7"/>
  <c r="AA97" i="7"/>
  <c r="Q137" i="1"/>
  <c r="B363" i="7"/>
  <c r="G42" i="4"/>
  <c r="G3" i="4"/>
  <c r="C464" i="7" l="1"/>
  <c r="C461" i="7"/>
  <c r="C460" i="7"/>
  <c r="C459" i="7"/>
  <c r="C458" i="7"/>
  <c r="C326" i="7"/>
  <c r="C324" i="7"/>
  <c r="C322" i="7"/>
  <c r="C320" i="7"/>
  <c r="C463" i="7"/>
  <c r="C325" i="7"/>
  <c r="C323" i="7"/>
  <c r="C321" i="7"/>
  <c r="C462" i="7"/>
  <c r="AC55" i="7"/>
  <c r="AC24" i="7"/>
  <c r="AC26" i="7"/>
  <c r="F19" i="1"/>
  <c r="B79" i="7"/>
  <c r="B161" i="7"/>
  <c r="B91" i="7"/>
  <c r="B126" i="7"/>
  <c r="B128" i="7" s="1"/>
  <c r="B131" i="7"/>
  <c r="AB144" i="7"/>
  <c r="AB216" i="7"/>
  <c r="AB234" i="7"/>
  <c r="AB87" i="7"/>
  <c r="AB233" i="7"/>
  <c r="AB215" i="7"/>
  <c r="AC664" i="7"/>
  <c r="AC676" i="7"/>
  <c r="AC778" i="7"/>
  <c r="AC671" i="7"/>
  <c r="AC142" i="7" s="1"/>
  <c r="AC57" i="7"/>
  <c r="AC51" i="7"/>
  <c r="AB97" i="7"/>
  <c r="R137" i="1"/>
  <c r="C636" i="7"/>
  <c r="C637" i="7"/>
  <c r="C638" i="7"/>
  <c r="C303" i="7" s="1"/>
  <c r="C639" i="7"/>
  <c r="C304" i="7" s="1"/>
  <c r="C628" i="7"/>
  <c r="C629" i="7"/>
  <c r="C630" i="7"/>
  <c r="C631" i="7"/>
  <c r="AD55" i="7" l="1"/>
  <c r="AD24" i="7"/>
  <c r="AD26" i="7"/>
  <c r="C272" i="7"/>
  <c r="C271" i="7"/>
  <c r="C266" i="7"/>
  <c r="C298" i="7"/>
  <c r="C265" i="7"/>
  <c r="C297" i="7"/>
  <c r="C264" i="7"/>
  <c r="C296" i="7"/>
  <c r="C302" i="7"/>
  <c r="C270" i="7"/>
  <c r="C263" i="7"/>
  <c r="C295" i="7"/>
  <c r="C269" i="7"/>
  <c r="C301" i="7"/>
  <c r="AC144" i="7"/>
  <c r="AC216" i="7"/>
  <c r="AC234" i="7"/>
  <c r="AC87" i="7"/>
  <c r="AC233" i="7"/>
  <c r="AC215" i="7"/>
  <c r="AD664" i="7"/>
  <c r="AD676" i="7"/>
  <c r="AD778" i="7"/>
  <c r="AD671" i="7"/>
  <c r="AD142" i="7" s="1"/>
  <c r="B340" i="7"/>
  <c r="AD57" i="7"/>
  <c r="AD51" i="7"/>
  <c r="AC97" i="7"/>
  <c r="S137" i="1"/>
  <c r="B347" i="7"/>
  <c r="B350" i="7" s="1"/>
  <c r="B485" i="7"/>
  <c r="C632" i="7"/>
  <c r="C640" i="7"/>
  <c r="E326" i="7" l="1"/>
  <c r="E325" i="7"/>
  <c r="E322" i="7"/>
  <c r="E323" i="7"/>
  <c r="E324" i="7"/>
  <c r="E321" i="7"/>
  <c r="E320" i="7"/>
  <c r="E327" i="7" s="1"/>
  <c r="AE55" i="7"/>
  <c r="AE24" i="7"/>
  <c r="AE26" i="7"/>
  <c r="C267" i="7"/>
  <c r="B163" i="7"/>
  <c r="B80" i="7"/>
  <c r="C305" i="7"/>
  <c r="C273" i="7"/>
  <c r="AD87" i="7"/>
  <c r="AD215" i="7"/>
  <c r="AD233" i="7"/>
  <c r="C299" i="7"/>
  <c r="AD144" i="7"/>
  <c r="AD216" i="7"/>
  <c r="AD234" i="7"/>
  <c r="AE676" i="7"/>
  <c r="AE664" i="7"/>
  <c r="AE778" i="7"/>
  <c r="AE671" i="7"/>
  <c r="AE142" i="7" s="1"/>
  <c r="AE57" i="7"/>
  <c r="AE51" i="7"/>
  <c r="AD97" i="7"/>
  <c r="T137" i="1"/>
  <c r="C56" i="1"/>
  <c r="C51" i="1"/>
  <c r="C26" i="7" s="1"/>
  <c r="C56" i="7" s="1"/>
  <c r="AF55" i="7" l="1"/>
  <c r="AF24" i="7"/>
  <c r="AF26" i="7"/>
  <c r="AE87" i="7"/>
  <c r="AE233" i="7"/>
  <c r="AE215" i="7"/>
  <c r="AE144" i="7"/>
  <c r="AE234" i="7"/>
  <c r="AE216" i="7"/>
  <c r="AF664" i="7"/>
  <c r="AF676" i="7"/>
  <c r="AF778" i="7"/>
  <c r="AF671" i="7"/>
  <c r="AF142" i="7" s="1"/>
  <c r="AF57" i="7"/>
  <c r="AF51" i="7"/>
  <c r="AE97" i="7"/>
  <c r="U137" i="1"/>
  <c r="B475" i="7"/>
  <c r="B474" i="7"/>
  <c r="B473" i="7"/>
  <c r="B472" i="7"/>
  <c r="B337" i="7"/>
  <c r="B336" i="7"/>
  <c r="B335" i="7"/>
  <c r="B334" i="7"/>
  <c r="AG55" i="7" l="1"/>
  <c r="AG24" i="7"/>
  <c r="AG26" i="7"/>
  <c r="AF144" i="7"/>
  <c r="AF216" i="7"/>
  <c r="AF234" i="7"/>
  <c r="AF87" i="7"/>
  <c r="AF233" i="7"/>
  <c r="AF215" i="7"/>
  <c r="AG676" i="7"/>
  <c r="AG664" i="7"/>
  <c r="AG778" i="7"/>
  <c r="AG671" i="7"/>
  <c r="AG142" i="7" s="1"/>
  <c r="AG57" i="7"/>
  <c r="AG51" i="7"/>
  <c r="AF97" i="7"/>
  <c r="V137" i="1"/>
  <c r="AH55" i="7" l="1"/>
  <c r="AH24" i="7"/>
  <c r="AH26" i="7"/>
  <c r="AG144" i="7"/>
  <c r="AG216" i="7"/>
  <c r="AG234" i="7"/>
  <c r="AG87" i="7"/>
  <c r="AG233" i="7"/>
  <c r="AG215" i="7"/>
  <c r="AH676" i="7"/>
  <c r="AH664" i="7"/>
  <c r="AH778" i="7"/>
  <c r="AH671" i="7"/>
  <c r="AH142" i="7" s="1"/>
  <c r="AH57" i="7"/>
  <c r="AH51" i="7"/>
  <c r="AG97" i="7"/>
  <c r="C506" i="7"/>
  <c r="C369" i="7"/>
  <c r="W137" i="1"/>
  <c r="C677" i="7"/>
  <c r="C615" i="7"/>
  <c r="C610" i="7"/>
  <c r="C656" i="7"/>
  <c r="C652" i="7"/>
  <c r="C648" i="7"/>
  <c r="C644" i="7"/>
  <c r="C33" i="7"/>
  <c r="C37" i="7"/>
  <c r="C30" i="7"/>
  <c r="C192" i="7"/>
  <c r="B199" i="7" s="1"/>
  <c r="C752" i="7"/>
  <c r="C720" i="7"/>
  <c r="C688" i="7"/>
  <c r="C58" i="7"/>
  <c r="AI55" i="7" l="1"/>
  <c r="AI24" i="7"/>
  <c r="AI26" i="7"/>
  <c r="AH144" i="7"/>
  <c r="AH216" i="7"/>
  <c r="AH234" i="7"/>
  <c r="AH87" i="7"/>
  <c r="AH233" i="7"/>
  <c r="AH215" i="7"/>
  <c r="AI676" i="7"/>
  <c r="AI664" i="7"/>
  <c r="AI778" i="7"/>
  <c r="AI671" i="7"/>
  <c r="AI142" i="7" s="1"/>
  <c r="AI57" i="7"/>
  <c r="AI51" i="7"/>
  <c r="AH97" i="7"/>
  <c r="D56" i="7"/>
  <c r="D506" i="7"/>
  <c r="D369" i="7"/>
  <c r="C101" i="7"/>
  <c r="X137" i="1"/>
  <c r="D677" i="7"/>
  <c r="D656" i="7"/>
  <c r="D652" i="7"/>
  <c r="D648" i="7"/>
  <c r="D644" i="7"/>
  <c r="D615" i="7"/>
  <c r="D610" i="7"/>
  <c r="D33" i="7"/>
  <c r="D37" i="7"/>
  <c r="D30" i="7"/>
  <c r="D752" i="7"/>
  <c r="D720" i="7"/>
  <c r="D688" i="7"/>
  <c r="D23" i="7"/>
  <c r="D281" i="7" s="1"/>
  <c r="D58" i="7"/>
  <c r="AJ55" i="7" l="1"/>
  <c r="AJ24" i="7"/>
  <c r="AJ26" i="7"/>
  <c r="AI144" i="7"/>
  <c r="AI234" i="7"/>
  <c r="AI216" i="7"/>
  <c r="AI87" i="7"/>
  <c r="AI215" i="7"/>
  <c r="AI233" i="7"/>
  <c r="AJ664" i="7"/>
  <c r="AJ676" i="7"/>
  <c r="AJ778" i="7"/>
  <c r="AJ671" i="7"/>
  <c r="AJ142" i="7" s="1"/>
  <c r="D252" i="7"/>
  <c r="D94" i="7"/>
  <c r="D127" i="7"/>
  <c r="D128" i="7" s="1"/>
  <c r="D164" i="7"/>
  <c r="AJ57" i="7"/>
  <c r="AJ51" i="7"/>
  <c r="AI97" i="7"/>
  <c r="E56" i="7"/>
  <c r="E506" i="7"/>
  <c r="E369" i="7"/>
  <c r="D101" i="7"/>
  <c r="Y137" i="1"/>
  <c r="E677" i="7"/>
  <c r="E615" i="7"/>
  <c r="E610" i="7"/>
  <c r="E656" i="7"/>
  <c r="E652" i="7"/>
  <c r="E648" i="7"/>
  <c r="E644" i="7"/>
  <c r="E33" i="7"/>
  <c r="E37" i="7"/>
  <c r="E30" i="7"/>
  <c r="E752" i="7"/>
  <c r="E720" i="7"/>
  <c r="E688" i="7"/>
  <c r="E58" i="7"/>
  <c r="E23" i="7"/>
  <c r="E281" i="7" s="1"/>
  <c r="D83" i="1"/>
  <c r="D85" i="1"/>
  <c r="D84" i="1"/>
  <c r="AK55" i="7" l="1"/>
  <c r="AK24" i="7"/>
  <c r="AK26" i="7"/>
  <c r="AJ144" i="7"/>
  <c r="AJ216" i="7"/>
  <c r="AJ234" i="7"/>
  <c r="AJ87" i="7"/>
  <c r="AJ233" i="7"/>
  <c r="AJ215" i="7"/>
  <c r="AK664" i="7"/>
  <c r="AK676" i="7"/>
  <c r="AK778" i="7"/>
  <c r="AK671" i="7"/>
  <c r="AK142" i="7" s="1"/>
  <c r="E252" i="7"/>
  <c r="E94" i="7"/>
  <c r="E127" i="7"/>
  <c r="E128" i="7" s="1"/>
  <c r="E164" i="7"/>
  <c r="AK57" i="7"/>
  <c r="AK51" i="7"/>
  <c r="AJ97" i="7"/>
  <c r="F56" i="7"/>
  <c r="F506" i="7"/>
  <c r="F369" i="7"/>
  <c r="Z137" i="1"/>
  <c r="E101" i="7"/>
  <c r="F677" i="7"/>
  <c r="F610" i="7"/>
  <c r="F656" i="7"/>
  <c r="F652" i="7"/>
  <c r="F648" i="7"/>
  <c r="F644" i="7"/>
  <c r="F615" i="7"/>
  <c r="F33" i="7"/>
  <c r="F37" i="7"/>
  <c r="F30" i="7"/>
  <c r="F720" i="7"/>
  <c r="F752" i="7"/>
  <c r="F688" i="7"/>
  <c r="F58" i="7"/>
  <c r="F23" i="7"/>
  <c r="F281" i="7" s="1"/>
  <c r="AL55" i="7" l="1"/>
  <c r="AL24" i="7"/>
  <c r="AL26" i="7"/>
  <c r="AK144" i="7"/>
  <c r="AK216" i="7"/>
  <c r="AK234" i="7"/>
  <c r="AK87" i="7"/>
  <c r="AK233" i="7"/>
  <c r="AK215" i="7"/>
  <c r="AL664" i="7"/>
  <c r="AL676" i="7"/>
  <c r="AL778" i="7"/>
  <c r="AL671" i="7"/>
  <c r="AL142" i="7" s="1"/>
  <c r="F252" i="7"/>
  <c r="F94" i="7"/>
  <c r="F127" i="7"/>
  <c r="F128" i="7" s="1"/>
  <c r="F164" i="7"/>
  <c r="AL57" i="7"/>
  <c r="AL51" i="7"/>
  <c r="AK97" i="7"/>
  <c r="G56" i="7"/>
  <c r="G506" i="7"/>
  <c r="G369" i="7"/>
  <c r="F101" i="7"/>
  <c r="AA137" i="1"/>
  <c r="G677" i="7"/>
  <c r="G615" i="7"/>
  <c r="G610" i="7"/>
  <c r="G648" i="7"/>
  <c r="G656" i="7"/>
  <c r="G652" i="7"/>
  <c r="G644" i="7"/>
  <c r="G33" i="7"/>
  <c r="G37" i="7"/>
  <c r="G30" i="7"/>
  <c r="G752" i="7"/>
  <c r="G720" i="7"/>
  <c r="G688" i="7"/>
  <c r="G23" i="7"/>
  <c r="G281" i="7" s="1"/>
  <c r="G58"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55" i="7" l="1"/>
  <c r="AM24" i="7"/>
  <c r="AM26" i="7"/>
  <c r="AL144" i="7"/>
  <c r="AL216" i="7"/>
  <c r="AL234" i="7"/>
  <c r="AL87" i="7"/>
  <c r="AL215" i="7"/>
  <c r="AL233" i="7"/>
  <c r="AM676" i="7"/>
  <c r="AM664" i="7"/>
  <c r="G252" i="7"/>
  <c r="G94" i="7"/>
  <c r="AM778" i="7"/>
  <c r="AM671" i="7"/>
  <c r="AM142" i="7" s="1"/>
  <c r="G127" i="7"/>
  <c r="G128" i="7" s="1"/>
  <c r="G164" i="7"/>
  <c r="AM57" i="7"/>
  <c r="AM51" i="7"/>
  <c r="AL97" i="7"/>
  <c r="H56" i="7"/>
  <c r="H506" i="7"/>
  <c r="H369" i="7"/>
  <c r="G101" i="7"/>
  <c r="AB137" i="1"/>
  <c r="H677" i="7"/>
  <c r="H648" i="7"/>
  <c r="H615" i="7"/>
  <c r="H610" i="7"/>
  <c r="H656" i="7"/>
  <c r="H652" i="7"/>
  <c r="H644" i="7"/>
  <c r="H33" i="7"/>
  <c r="H37" i="7"/>
  <c r="H30" i="7"/>
  <c r="H752" i="7"/>
  <c r="H688" i="7"/>
  <c r="H720" i="7"/>
  <c r="H23" i="7"/>
  <c r="H281" i="7" s="1"/>
  <c r="H58" i="7"/>
  <c r="A765" i="7"/>
  <c r="A766" i="7" s="1"/>
  <c r="A767" i="7" s="1"/>
  <c r="A768" i="7" s="1"/>
  <c r="A769" i="7" s="1"/>
  <c r="A770" i="7" s="1"/>
  <c r="A771" i="7" s="1"/>
  <c r="A772" i="7" s="1"/>
  <c r="A773" i="7" s="1"/>
  <c r="A753" i="7"/>
  <c r="H753" i="7" s="1"/>
  <c r="B748" i="7"/>
  <c r="C745" i="7" s="1"/>
  <c r="A733" i="7"/>
  <c r="A734" i="7" s="1"/>
  <c r="A735" i="7" s="1"/>
  <c r="A736" i="7" s="1"/>
  <c r="A737" i="7" s="1"/>
  <c r="A738" i="7" s="1"/>
  <c r="A739" i="7" s="1"/>
  <c r="A740" i="7" s="1"/>
  <c r="A741" i="7" s="1"/>
  <c r="A721" i="7"/>
  <c r="H721" i="7" s="1"/>
  <c r="B716" i="7"/>
  <c r="C713" i="7" s="1"/>
  <c r="A701" i="7"/>
  <c r="A702" i="7" s="1"/>
  <c r="A703" i="7" s="1"/>
  <c r="A704" i="7" s="1"/>
  <c r="A705" i="7" s="1"/>
  <c r="A706" i="7" s="1"/>
  <c r="A707" i="7" s="1"/>
  <c r="A708" i="7" s="1"/>
  <c r="A709" i="7" s="1"/>
  <c r="A689" i="7"/>
  <c r="H689" i="7" s="1"/>
  <c r="C681" i="7"/>
  <c r="A655" i="7"/>
  <c r="A651" i="7"/>
  <c r="A647" i="7"/>
  <c r="A643" i="7"/>
  <c r="A639" i="7"/>
  <c r="A349" i="7" s="1"/>
  <c r="A638" i="7"/>
  <c r="A348" i="7" s="1"/>
  <c r="A637" i="7"/>
  <c r="A347" i="7" s="1"/>
  <c r="A636" i="7"/>
  <c r="A346" i="7" s="1"/>
  <c r="A631" i="7"/>
  <c r="A343" i="7" s="1"/>
  <c r="A630" i="7"/>
  <c r="A342" i="7" s="1"/>
  <c r="A629" i="7"/>
  <c r="A341" i="7" s="1"/>
  <c r="A628" i="7"/>
  <c r="A340" i="7" s="1"/>
  <c r="A627" i="7"/>
  <c r="A339" i="7" s="1"/>
  <c r="C625" i="7"/>
  <c r="A625" i="7"/>
  <c r="A337" i="7" s="1"/>
  <c r="C624" i="7"/>
  <c r="A624" i="7"/>
  <c r="A336" i="7" s="1"/>
  <c r="C623" i="7"/>
  <c r="A623" i="7"/>
  <c r="A335" i="7" s="1"/>
  <c r="C622" i="7"/>
  <c r="A622" i="7"/>
  <c r="A334" i="7" s="1"/>
  <c r="A621" i="7"/>
  <c r="A333" i="7" s="1"/>
  <c r="A582" i="7"/>
  <c r="A583" i="7" s="1"/>
  <c r="A584" i="7" s="1"/>
  <c r="A585" i="7" s="1"/>
  <c r="A586" i="7" s="1"/>
  <c r="A587" i="7" s="1"/>
  <c r="A588" i="7" s="1"/>
  <c r="A589" i="7" s="1"/>
  <c r="A590" i="7" s="1"/>
  <c r="A570" i="7"/>
  <c r="A571" i="7" s="1"/>
  <c r="A572" i="7" s="1"/>
  <c r="A573" i="7" s="1"/>
  <c r="A574" i="7" s="1"/>
  <c r="A575" i="7" s="1"/>
  <c r="A576" i="7" s="1"/>
  <c r="A577" i="7" s="1"/>
  <c r="A578" i="7" s="1"/>
  <c r="A556" i="7"/>
  <c r="A557" i="7" s="1"/>
  <c r="A558" i="7" s="1"/>
  <c r="A559" i="7" s="1"/>
  <c r="A560" i="7" s="1"/>
  <c r="A561" i="7" s="1"/>
  <c r="A562" i="7" s="1"/>
  <c r="A563" i="7" s="1"/>
  <c r="A564" i="7" s="1"/>
  <c r="A544" i="7"/>
  <c r="A545" i="7" s="1"/>
  <c r="A546" i="7" s="1"/>
  <c r="A547" i="7" s="1"/>
  <c r="A548" i="7" s="1"/>
  <c r="A549" i="7" s="1"/>
  <c r="A550" i="7" s="1"/>
  <c r="A551" i="7" s="1"/>
  <c r="A552" i="7" s="1"/>
  <c r="A530" i="7"/>
  <c r="A531" i="7" s="1"/>
  <c r="A532" i="7" s="1"/>
  <c r="A533" i="7" s="1"/>
  <c r="A534" i="7" s="1"/>
  <c r="A535" i="7" s="1"/>
  <c r="A536" i="7" s="1"/>
  <c r="A537" i="7" s="1"/>
  <c r="A538" i="7" s="1"/>
  <c r="A518" i="7"/>
  <c r="A519" i="7" s="1"/>
  <c r="A520" i="7" s="1"/>
  <c r="A521" i="7" s="1"/>
  <c r="A522" i="7" s="1"/>
  <c r="A523" i="7" s="1"/>
  <c r="A524" i="7" s="1"/>
  <c r="A525" i="7" s="1"/>
  <c r="A526" i="7" s="1"/>
  <c r="B512" i="7"/>
  <c r="B511" i="7"/>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A392" i="7"/>
  <c r="A393" i="7" s="1"/>
  <c r="A394" i="7" s="1"/>
  <c r="A395" i="7" s="1"/>
  <c r="A396" i="7" s="1"/>
  <c r="A397" i="7" s="1"/>
  <c r="A398" i="7" s="1"/>
  <c r="A399" i="7" s="1"/>
  <c r="A400" i="7" s="1"/>
  <c r="A381" i="7"/>
  <c r="A382" i="7" s="1"/>
  <c r="A383" i="7" s="1"/>
  <c r="A384" i="7" s="1"/>
  <c r="A385" i="7" s="1"/>
  <c r="A386" i="7" s="1"/>
  <c r="A387" i="7" s="1"/>
  <c r="A388" i="7" s="1"/>
  <c r="A389" i="7" s="1"/>
  <c r="B375" i="7"/>
  <c r="B374" i="7"/>
  <c r="A345" i="7"/>
  <c r="A332" i="7"/>
  <c r="A325" i="7"/>
  <c r="A463" i="7" s="1"/>
  <c r="A324" i="7"/>
  <c r="A462" i="7" s="1"/>
  <c r="A323" i="7"/>
  <c r="A461" i="7" s="1"/>
  <c r="A322" i="7"/>
  <c r="A460" i="7" s="1"/>
  <c r="A321" i="7"/>
  <c r="A459" i="7" s="1"/>
  <c r="A320" i="7"/>
  <c r="A458" i="7" s="1"/>
  <c r="B106" i="7"/>
  <c r="B105" i="7"/>
  <c r="B104" i="7"/>
  <c r="B100" i="7"/>
  <c r="B99" i="7"/>
  <c r="AN55" i="7" l="1"/>
  <c r="AN24" i="7"/>
  <c r="AN26" i="7"/>
  <c r="AM144" i="7"/>
  <c r="AM216" i="7"/>
  <c r="AM234" i="7"/>
  <c r="C257" i="7"/>
  <c r="C289" i="7"/>
  <c r="C291" i="7"/>
  <c r="C259" i="7"/>
  <c r="AM87" i="7"/>
  <c r="AM233" i="7"/>
  <c r="AM215" i="7"/>
  <c r="C258" i="7"/>
  <c r="C290" i="7"/>
  <c r="C260" i="7"/>
  <c r="C292" i="7"/>
  <c r="AN664" i="7"/>
  <c r="AN676" i="7"/>
  <c r="H252" i="7"/>
  <c r="H94" i="7"/>
  <c r="AN778" i="7"/>
  <c r="AN671" i="7"/>
  <c r="AN142" i="7" s="1"/>
  <c r="H127" i="7"/>
  <c r="H128" i="7" s="1"/>
  <c r="H164" i="7"/>
  <c r="AN51" i="7"/>
  <c r="AN57" i="7"/>
  <c r="AM97" i="7"/>
  <c r="B107" i="7"/>
  <c r="B140" i="7" s="1"/>
  <c r="I56" i="7"/>
  <c r="I506" i="7"/>
  <c r="I369" i="7"/>
  <c r="AC137" i="1"/>
  <c r="I677" i="7"/>
  <c r="H101" i="7"/>
  <c r="I615" i="7"/>
  <c r="I610" i="7"/>
  <c r="I656" i="7"/>
  <c r="I652" i="7"/>
  <c r="I648" i="7"/>
  <c r="I644" i="7"/>
  <c r="I33" i="7"/>
  <c r="I37" i="7"/>
  <c r="I30" i="7"/>
  <c r="A754" i="7"/>
  <c r="C766" i="7" s="1"/>
  <c r="C753" i="7"/>
  <c r="C432" i="7" s="1"/>
  <c r="D753" i="7"/>
  <c r="E753" i="7"/>
  <c r="F753" i="7"/>
  <c r="G753" i="7"/>
  <c r="A690" i="7"/>
  <c r="C702" i="7" s="1"/>
  <c r="C689" i="7"/>
  <c r="D689" i="7"/>
  <c r="E689" i="7"/>
  <c r="F689" i="7"/>
  <c r="G689" i="7"/>
  <c r="A722" i="7"/>
  <c r="I722" i="7" s="1"/>
  <c r="C721" i="7"/>
  <c r="C406" i="7" s="1"/>
  <c r="D721" i="7"/>
  <c r="E721" i="7"/>
  <c r="F721" i="7"/>
  <c r="G721" i="7"/>
  <c r="I753" i="7"/>
  <c r="I752" i="7"/>
  <c r="I754" i="7"/>
  <c r="I720" i="7"/>
  <c r="I721" i="7"/>
  <c r="I688" i="7"/>
  <c r="I689" i="7"/>
  <c r="I58" i="7"/>
  <c r="I23" i="7"/>
  <c r="I281" i="7" s="1"/>
  <c r="C626" i="7"/>
  <c r="C633" i="7" s="1"/>
  <c r="B81" i="7" s="1"/>
  <c r="B82" i="7" s="1"/>
  <c r="B191" i="7" s="1"/>
  <c r="B344" i="7"/>
  <c r="B338" i="7"/>
  <c r="B476" i="7"/>
  <c r="B482" i="7"/>
  <c r="D701" i="7"/>
  <c r="D495" i="7"/>
  <c r="D360" i="7"/>
  <c r="C765" i="7"/>
  <c r="C431" i="7"/>
  <c r="C733" i="7"/>
  <c r="C701" i="7"/>
  <c r="C380" i="7"/>
  <c r="C616" i="7"/>
  <c r="C611" i="7"/>
  <c r="C496" i="7"/>
  <c r="C495" i="7"/>
  <c r="C494" i="7"/>
  <c r="C493" i="7"/>
  <c r="C492" i="7"/>
  <c r="C512" i="7"/>
  <c r="C375" i="7"/>
  <c r="C359" i="7"/>
  <c r="C358" i="7"/>
  <c r="C357" i="7"/>
  <c r="C356" i="7"/>
  <c r="C355" i="7"/>
  <c r="C32" i="7"/>
  <c r="D32" i="7"/>
  <c r="A493" i="7"/>
  <c r="A501" i="7" s="1"/>
  <c r="A495" i="7"/>
  <c r="A503" i="7" s="1"/>
  <c r="A497" i="7"/>
  <c r="A505" i="7" s="1"/>
  <c r="A471" i="7"/>
  <c r="A482" i="7"/>
  <c r="A483" i="7"/>
  <c r="A355" i="7"/>
  <c r="A363" i="7" s="1"/>
  <c r="A356" i="7"/>
  <c r="A364" i="7" s="1"/>
  <c r="A357" i="7"/>
  <c r="A365" i="7" s="1"/>
  <c r="A358" i="7"/>
  <c r="A366" i="7" s="1"/>
  <c r="A359" i="7"/>
  <c r="A367" i="7" s="1"/>
  <c r="A360" i="7"/>
  <c r="A368" i="7" s="1"/>
  <c r="A492" i="7"/>
  <c r="A500" i="7" s="1"/>
  <c r="A494" i="7"/>
  <c r="A502" i="7" s="1"/>
  <c r="A496" i="7"/>
  <c r="A504" i="7" s="1"/>
  <c r="A470" i="7"/>
  <c r="A476" i="7"/>
  <c r="A477" i="7"/>
  <c r="A488" i="7"/>
  <c r="D464" i="7" l="1"/>
  <c r="D462" i="7"/>
  <c r="D459" i="7"/>
  <c r="D460" i="7"/>
  <c r="D458" i="7"/>
  <c r="D461" i="7"/>
  <c r="D463" i="7"/>
  <c r="D326" i="7"/>
  <c r="D325" i="7"/>
  <c r="D322" i="7"/>
  <c r="D323" i="7"/>
  <c r="D321" i="7"/>
  <c r="D320" i="7"/>
  <c r="D324" i="7"/>
  <c r="AO55" i="7"/>
  <c r="AO24" i="7"/>
  <c r="AO26" i="7"/>
  <c r="C261" i="7"/>
  <c r="C274" i="7" s="1"/>
  <c r="AN87" i="7"/>
  <c r="AN233" i="7"/>
  <c r="AN215" i="7"/>
  <c r="B162" i="7"/>
  <c r="AN144" i="7"/>
  <c r="AN216" i="7"/>
  <c r="AN234" i="7"/>
  <c r="C293" i="7"/>
  <c r="C306" i="7" s="1"/>
  <c r="AO676" i="7"/>
  <c r="AO664" i="7"/>
  <c r="I252" i="7"/>
  <c r="I94" i="7"/>
  <c r="AO778" i="7"/>
  <c r="AO671" i="7"/>
  <c r="AO142" i="7" s="1"/>
  <c r="B132" i="7"/>
  <c r="I127" i="7"/>
  <c r="I128" i="7" s="1"/>
  <c r="I164" i="7"/>
  <c r="AO57" i="7"/>
  <c r="AO51" i="7"/>
  <c r="AN97" i="7"/>
  <c r="J56" i="7"/>
  <c r="J506" i="7"/>
  <c r="J369" i="7"/>
  <c r="I101" i="7"/>
  <c r="AD137" i="1"/>
  <c r="J677" i="7"/>
  <c r="J615" i="7"/>
  <c r="J644" i="7"/>
  <c r="J610" i="7"/>
  <c r="J656" i="7"/>
  <c r="J652" i="7"/>
  <c r="J648" i="7"/>
  <c r="J33" i="7"/>
  <c r="J37" i="7"/>
  <c r="J30" i="7"/>
  <c r="I690" i="7"/>
  <c r="D734" i="7"/>
  <c r="C734" i="7"/>
  <c r="C376" i="7"/>
  <c r="A691" i="7"/>
  <c r="D703" i="7" s="1"/>
  <c r="C690" i="7"/>
  <c r="C382" i="7" s="1"/>
  <c r="D690" i="7"/>
  <c r="E690" i="7"/>
  <c r="F690" i="7"/>
  <c r="G690" i="7"/>
  <c r="H690" i="7"/>
  <c r="A723" i="7"/>
  <c r="D735" i="7" s="1"/>
  <c r="C722" i="7"/>
  <c r="C407" i="7" s="1"/>
  <c r="D722" i="7"/>
  <c r="E722" i="7"/>
  <c r="F722" i="7"/>
  <c r="G722" i="7"/>
  <c r="H722" i="7"/>
  <c r="A755" i="7"/>
  <c r="J755" i="7" s="1"/>
  <c r="C754" i="7"/>
  <c r="C433" i="7" s="1"/>
  <c r="D754" i="7"/>
  <c r="E754" i="7"/>
  <c r="F754" i="7"/>
  <c r="G754" i="7"/>
  <c r="H754" i="7"/>
  <c r="J752" i="7"/>
  <c r="J723" i="7"/>
  <c r="J722" i="7"/>
  <c r="J721" i="7"/>
  <c r="J720" i="7"/>
  <c r="J754" i="7"/>
  <c r="J753" i="7"/>
  <c r="J689" i="7"/>
  <c r="J690" i="7"/>
  <c r="J688" i="7"/>
  <c r="J58" i="7"/>
  <c r="J23" i="7"/>
  <c r="J281" i="7" s="1"/>
  <c r="D611" i="7"/>
  <c r="D356" i="7"/>
  <c r="D357" i="7"/>
  <c r="D492" i="7"/>
  <c r="D496" i="7"/>
  <c r="D616" i="7"/>
  <c r="D702" i="7"/>
  <c r="D405" i="7"/>
  <c r="D432" i="7"/>
  <c r="D375" i="7"/>
  <c r="D358" i="7"/>
  <c r="D493" i="7"/>
  <c r="D497" i="7"/>
  <c r="D380" i="7"/>
  <c r="D765" i="7"/>
  <c r="D34" i="7"/>
  <c r="D355" i="7"/>
  <c r="D359" i="7"/>
  <c r="D494" i="7"/>
  <c r="D512" i="7"/>
  <c r="D381" i="7"/>
  <c r="D733" i="7"/>
  <c r="D766" i="7"/>
  <c r="D665" i="7"/>
  <c r="D141" i="7" s="1"/>
  <c r="C513" i="7"/>
  <c r="C405" i="7"/>
  <c r="C34" i="7"/>
  <c r="E765" i="7"/>
  <c r="E766" i="7"/>
  <c r="E734" i="7"/>
  <c r="E733" i="7"/>
  <c r="E701" i="7"/>
  <c r="E616" i="7"/>
  <c r="E497" i="7"/>
  <c r="E496" i="7"/>
  <c r="E495" i="7"/>
  <c r="E493" i="7"/>
  <c r="E492" i="7"/>
  <c r="E512" i="7"/>
  <c r="E360" i="7"/>
  <c r="E359" i="7"/>
  <c r="E358" i="7"/>
  <c r="E356" i="7"/>
  <c r="E355" i="7"/>
  <c r="E32" i="7"/>
  <c r="C570" i="7"/>
  <c r="C381" i="7"/>
  <c r="C517" i="7"/>
  <c r="C544" i="7"/>
  <c r="C569" i="7"/>
  <c r="D431" i="7"/>
  <c r="D465" i="7" l="1"/>
  <c r="D327" i="7"/>
  <c r="AP55" i="7"/>
  <c r="AP24" i="7"/>
  <c r="AP26" i="7"/>
  <c r="AO144" i="7"/>
  <c r="AO216" i="7"/>
  <c r="AO234" i="7"/>
  <c r="AO87" i="7"/>
  <c r="AO233" i="7"/>
  <c r="AO215" i="7"/>
  <c r="AP676" i="7"/>
  <c r="AP664" i="7"/>
  <c r="J252" i="7"/>
  <c r="J94" i="7"/>
  <c r="AP778" i="7"/>
  <c r="AP671" i="7"/>
  <c r="AP142" i="7" s="1"/>
  <c r="J127" i="7"/>
  <c r="J128" i="7" s="1"/>
  <c r="J164" i="7"/>
  <c r="AP57" i="7"/>
  <c r="AP51" i="7"/>
  <c r="AO97" i="7"/>
  <c r="K56" i="7"/>
  <c r="K506" i="7"/>
  <c r="K369" i="7"/>
  <c r="J101" i="7"/>
  <c r="AE137" i="1"/>
  <c r="K677" i="7"/>
  <c r="K615" i="7"/>
  <c r="K610" i="7"/>
  <c r="K656" i="7"/>
  <c r="K652" i="7"/>
  <c r="K648" i="7"/>
  <c r="K644" i="7"/>
  <c r="K33" i="7"/>
  <c r="K37" i="7"/>
  <c r="K30" i="7"/>
  <c r="D543" i="7"/>
  <c r="C519" i="7"/>
  <c r="C545" i="7"/>
  <c r="D518" i="7"/>
  <c r="C571" i="7"/>
  <c r="C543" i="7"/>
  <c r="E735" i="7"/>
  <c r="E703" i="7"/>
  <c r="D382" i="7"/>
  <c r="D433" i="7"/>
  <c r="D767" i="7"/>
  <c r="J691" i="7"/>
  <c r="A756" i="7"/>
  <c r="C768" i="7" s="1"/>
  <c r="C755" i="7"/>
  <c r="D755" i="7"/>
  <c r="E755" i="7"/>
  <c r="F755" i="7"/>
  <c r="G755" i="7"/>
  <c r="H755" i="7"/>
  <c r="C767" i="7"/>
  <c r="I755" i="7"/>
  <c r="A692" i="7"/>
  <c r="F704" i="7" s="1"/>
  <c r="C691" i="7"/>
  <c r="D691" i="7"/>
  <c r="E691" i="7"/>
  <c r="F691" i="7"/>
  <c r="G691" i="7"/>
  <c r="H691" i="7"/>
  <c r="I691" i="7"/>
  <c r="C703" i="7"/>
  <c r="D407" i="7"/>
  <c r="A724" i="7"/>
  <c r="K724" i="7" s="1"/>
  <c r="C723" i="7"/>
  <c r="D723" i="7"/>
  <c r="E723" i="7"/>
  <c r="F723" i="7"/>
  <c r="G723" i="7"/>
  <c r="H723" i="7"/>
  <c r="C735" i="7"/>
  <c r="I723" i="7"/>
  <c r="K755" i="7"/>
  <c r="K754" i="7"/>
  <c r="K752" i="7"/>
  <c r="K723" i="7"/>
  <c r="K753" i="7"/>
  <c r="K721" i="7"/>
  <c r="K691" i="7"/>
  <c r="K689" i="7"/>
  <c r="K722" i="7"/>
  <c r="K690" i="7"/>
  <c r="K688" i="7"/>
  <c r="K720" i="7"/>
  <c r="D376" i="7"/>
  <c r="D513" i="7"/>
  <c r="K23" i="7"/>
  <c r="K281" i="7" s="1"/>
  <c r="K58" i="7"/>
  <c r="E357" i="7"/>
  <c r="E375" i="7"/>
  <c r="E494" i="7"/>
  <c r="E611" i="7"/>
  <c r="E702" i="7"/>
  <c r="E767" i="7"/>
  <c r="E407" i="7"/>
  <c r="E380" i="7"/>
  <c r="E433" i="7"/>
  <c r="E432" i="7"/>
  <c r="D406" i="7"/>
  <c r="E381" i="7"/>
  <c r="E406" i="7"/>
  <c r="F665" i="7"/>
  <c r="F141" i="7" s="1"/>
  <c r="E665" i="7"/>
  <c r="E141" i="7" s="1"/>
  <c r="E431" i="7"/>
  <c r="E34" i="7"/>
  <c r="D570" i="7"/>
  <c r="D569" i="7"/>
  <c r="C518" i="7"/>
  <c r="D517" i="7"/>
  <c r="F767" i="7"/>
  <c r="F766" i="7"/>
  <c r="F433" i="7"/>
  <c r="F432" i="7"/>
  <c r="F431" i="7"/>
  <c r="F735" i="7"/>
  <c r="F734" i="7"/>
  <c r="F733" i="7"/>
  <c r="F407" i="7"/>
  <c r="F406" i="7"/>
  <c r="F405" i="7"/>
  <c r="F703" i="7"/>
  <c r="F702" i="7"/>
  <c r="F701" i="7"/>
  <c r="F381" i="7"/>
  <c r="F380" i="7"/>
  <c r="F616" i="7"/>
  <c r="F611" i="7"/>
  <c r="F512" i="7"/>
  <c r="F497" i="7"/>
  <c r="F496" i="7"/>
  <c r="F495" i="7"/>
  <c r="F494" i="7"/>
  <c r="F493" i="7"/>
  <c r="F492" i="7"/>
  <c r="F360" i="7"/>
  <c r="F359" i="7"/>
  <c r="F358" i="7"/>
  <c r="F357" i="7"/>
  <c r="F356" i="7"/>
  <c r="F355" i="7"/>
  <c r="F375" i="7"/>
  <c r="F32" i="7"/>
  <c r="E376" i="7"/>
  <c r="E513" i="7"/>
  <c r="C736" i="7" l="1"/>
  <c r="AP87" i="7"/>
  <c r="AP233" i="7"/>
  <c r="AP215" i="7"/>
  <c r="AP144" i="7"/>
  <c r="AP216" i="7"/>
  <c r="AP234" i="7"/>
  <c r="K252" i="7"/>
  <c r="K94" i="7"/>
  <c r="K127" i="7"/>
  <c r="K128" i="7" s="1"/>
  <c r="K164" i="7"/>
  <c r="AP97" i="7"/>
  <c r="L56" i="7"/>
  <c r="L506" i="7"/>
  <c r="L369" i="7"/>
  <c r="K101" i="7"/>
  <c r="AF137" i="1"/>
  <c r="L677" i="7"/>
  <c r="L652" i="7"/>
  <c r="L644" i="7"/>
  <c r="L615" i="7"/>
  <c r="L610" i="7"/>
  <c r="L656" i="7"/>
  <c r="L648" i="7"/>
  <c r="L33" i="7"/>
  <c r="L37" i="7"/>
  <c r="L30" i="7"/>
  <c r="D545" i="7"/>
  <c r="E544" i="7"/>
  <c r="E518" i="7"/>
  <c r="D544" i="7"/>
  <c r="E570" i="7"/>
  <c r="E569" i="7"/>
  <c r="E571" i="7"/>
  <c r="D571" i="7"/>
  <c r="E517" i="7"/>
  <c r="D519" i="7"/>
  <c r="E545" i="7"/>
  <c r="F768" i="7"/>
  <c r="F736" i="7"/>
  <c r="F383" i="7"/>
  <c r="E408" i="7"/>
  <c r="F408" i="7"/>
  <c r="K692" i="7"/>
  <c r="E383" i="7"/>
  <c r="E434" i="7"/>
  <c r="C408" i="7"/>
  <c r="D408" i="7"/>
  <c r="C383" i="7"/>
  <c r="D383" i="7"/>
  <c r="A725" i="7"/>
  <c r="C737" i="7" s="1"/>
  <c r="C724" i="7"/>
  <c r="D724" i="7"/>
  <c r="E724" i="7"/>
  <c r="F724" i="7"/>
  <c r="G724" i="7"/>
  <c r="H724" i="7"/>
  <c r="I724" i="7"/>
  <c r="J724" i="7"/>
  <c r="D736" i="7"/>
  <c r="A693" i="7"/>
  <c r="E705" i="7" s="1"/>
  <c r="C692" i="7"/>
  <c r="D692" i="7"/>
  <c r="E692" i="7"/>
  <c r="F692" i="7"/>
  <c r="G692" i="7"/>
  <c r="H692" i="7"/>
  <c r="I692" i="7"/>
  <c r="C705" i="7"/>
  <c r="J692" i="7"/>
  <c r="E704" i="7"/>
  <c r="D704" i="7"/>
  <c r="E736" i="7"/>
  <c r="K756" i="7"/>
  <c r="C704" i="7"/>
  <c r="C434" i="7"/>
  <c r="D434" i="7"/>
  <c r="A757" i="7"/>
  <c r="C769" i="7" s="1"/>
  <c r="C756" i="7"/>
  <c r="D756" i="7"/>
  <c r="E756" i="7"/>
  <c r="F756" i="7"/>
  <c r="G756" i="7"/>
  <c r="H756" i="7"/>
  <c r="I756" i="7"/>
  <c r="D769" i="7"/>
  <c r="E768" i="7"/>
  <c r="J756" i="7"/>
  <c r="D768" i="7"/>
  <c r="E769" i="7"/>
  <c r="L755" i="7"/>
  <c r="L753" i="7"/>
  <c r="L756" i="7"/>
  <c r="L754" i="7"/>
  <c r="L752" i="7"/>
  <c r="L723" i="7"/>
  <c r="L721" i="7"/>
  <c r="L692" i="7"/>
  <c r="L691" i="7"/>
  <c r="L690" i="7"/>
  <c r="L689" i="7"/>
  <c r="L688" i="7"/>
  <c r="L724" i="7"/>
  <c r="L722" i="7"/>
  <c r="L720" i="7"/>
  <c r="L23" i="7"/>
  <c r="L281" i="7" s="1"/>
  <c r="L58" i="7"/>
  <c r="E382" i="7"/>
  <c r="E405" i="7"/>
  <c r="F434" i="7"/>
  <c r="F382" i="7"/>
  <c r="G665" i="7"/>
  <c r="G141" i="7" s="1"/>
  <c r="F34" i="7"/>
  <c r="F517" i="7"/>
  <c r="F545" i="7"/>
  <c r="F569" i="7"/>
  <c r="F570" i="7"/>
  <c r="G768" i="7"/>
  <c r="G767" i="7"/>
  <c r="G766" i="7"/>
  <c r="G434" i="7"/>
  <c r="G433" i="7"/>
  <c r="G432" i="7"/>
  <c r="G431" i="7"/>
  <c r="G736" i="7"/>
  <c r="G735" i="7"/>
  <c r="G734" i="7"/>
  <c r="G733" i="7"/>
  <c r="G408" i="7"/>
  <c r="G407" i="7"/>
  <c r="G406" i="7"/>
  <c r="G405" i="7"/>
  <c r="G704" i="7"/>
  <c r="G703" i="7"/>
  <c r="G702" i="7"/>
  <c r="G701" i="7"/>
  <c r="G383" i="7"/>
  <c r="G382" i="7"/>
  <c r="G381" i="7"/>
  <c r="G380" i="7"/>
  <c r="G616" i="7"/>
  <c r="G611" i="7"/>
  <c r="G497" i="7"/>
  <c r="G496" i="7"/>
  <c r="G495" i="7"/>
  <c r="G494" i="7"/>
  <c r="G493" i="7"/>
  <c r="G492" i="7"/>
  <c r="G512" i="7"/>
  <c r="G375" i="7"/>
  <c r="G360" i="7"/>
  <c r="G359" i="7"/>
  <c r="G358" i="7"/>
  <c r="G357" i="7"/>
  <c r="G356" i="7"/>
  <c r="G355" i="7"/>
  <c r="G32" i="7"/>
  <c r="F376" i="7"/>
  <c r="F518" i="7"/>
  <c r="F543" i="7"/>
  <c r="F571" i="7"/>
  <c r="F513" i="7"/>
  <c r="F544" i="7"/>
  <c r="L252" i="7" l="1"/>
  <c r="L94" i="7"/>
  <c r="L127" i="7"/>
  <c r="L128" i="7" s="1"/>
  <c r="L164" i="7"/>
  <c r="M56" i="7"/>
  <c r="M506" i="7"/>
  <c r="M369" i="7"/>
  <c r="L101" i="7"/>
  <c r="AG137" i="1"/>
  <c r="M677" i="7"/>
  <c r="M615" i="7"/>
  <c r="M610" i="7"/>
  <c r="M656" i="7"/>
  <c r="M652" i="7"/>
  <c r="M648" i="7"/>
  <c r="M644" i="7"/>
  <c r="M33" i="7"/>
  <c r="M37" i="7"/>
  <c r="M30" i="7"/>
  <c r="E543" i="7"/>
  <c r="F546" i="7"/>
  <c r="D520" i="7"/>
  <c r="E546" i="7"/>
  <c r="C520" i="7"/>
  <c r="F520" i="7"/>
  <c r="D546" i="7"/>
  <c r="F519" i="7"/>
  <c r="C546" i="7"/>
  <c r="F572" i="7"/>
  <c r="E572" i="7"/>
  <c r="D572" i="7"/>
  <c r="E520" i="7"/>
  <c r="E519" i="7"/>
  <c r="C572" i="7"/>
  <c r="G737" i="7"/>
  <c r="E737" i="7"/>
  <c r="L725" i="7"/>
  <c r="G409" i="7"/>
  <c r="D705" i="7"/>
  <c r="G384" i="7"/>
  <c r="G705" i="7"/>
  <c r="L693" i="7"/>
  <c r="G435" i="7"/>
  <c r="D737" i="7"/>
  <c r="G769" i="7"/>
  <c r="L757" i="7"/>
  <c r="F737" i="7"/>
  <c r="C384" i="7"/>
  <c r="D384" i="7"/>
  <c r="F384" i="7"/>
  <c r="E384" i="7"/>
  <c r="D435" i="7"/>
  <c r="C435" i="7"/>
  <c r="F435" i="7"/>
  <c r="E435" i="7"/>
  <c r="A694" i="7"/>
  <c r="C706" i="7" s="1"/>
  <c r="C693" i="7"/>
  <c r="D693" i="7"/>
  <c r="E693" i="7"/>
  <c r="F693" i="7"/>
  <c r="G693" i="7"/>
  <c r="H693" i="7"/>
  <c r="I693" i="7"/>
  <c r="J693" i="7"/>
  <c r="K693" i="7"/>
  <c r="F705" i="7"/>
  <c r="C409" i="7"/>
  <c r="D409" i="7"/>
  <c r="F409" i="7"/>
  <c r="E409" i="7"/>
  <c r="A758" i="7"/>
  <c r="E770" i="7" s="1"/>
  <c r="C757" i="7"/>
  <c r="D757" i="7"/>
  <c r="E757" i="7"/>
  <c r="F757" i="7"/>
  <c r="G757" i="7"/>
  <c r="H757" i="7"/>
  <c r="I757" i="7"/>
  <c r="J757" i="7"/>
  <c r="K757" i="7"/>
  <c r="F769" i="7"/>
  <c r="A726" i="7"/>
  <c r="D738" i="7" s="1"/>
  <c r="C725" i="7"/>
  <c r="D725" i="7"/>
  <c r="E725" i="7"/>
  <c r="F725" i="7"/>
  <c r="G725" i="7"/>
  <c r="H725" i="7"/>
  <c r="I725" i="7"/>
  <c r="J725" i="7"/>
  <c r="K725" i="7"/>
  <c r="M756" i="7"/>
  <c r="M754" i="7"/>
  <c r="M753" i="7"/>
  <c r="M752" i="7"/>
  <c r="M757" i="7"/>
  <c r="M720" i="7"/>
  <c r="M725" i="7"/>
  <c r="M723" i="7"/>
  <c r="M755" i="7"/>
  <c r="M724" i="7"/>
  <c r="M722" i="7"/>
  <c r="M692" i="7"/>
  <c r="M690" i="7"/>
  <c r="M688" i="7"/>
  <c r="M721" i="7"/>
  <c r="M693" i="7"/>
  <c r="M691" i="7"/>
  <c r="M689" i="7"/>
  <c r="M58" i="7"/>
  <c r="M23" i="7"/>
  <c r="M281" i="7" s="1"/>
  <c r="H665" i="7"/>
  <c r="H141" i="7" s="1"/>
  <c r="G34" i="7"/>
  <c r="G517" i="7"/>
  <c r="G520" i="7"/>
  <c r="G544" i="7"/>
  <c r="G572" i="7"/>
  <c r="G545" i="7"/>
  <c r="G569" i="7"/>
  <c r="H769" i="7"/>
  <c r="H768" i="7"/>
  <c r="H767" i="7"/>
  <c r="H766" i="7"/>
  <c r="H435" i="7"/>
  <c r="H434" i="7"/>
  <c r="H433" i="7"/>
  <c r="H432" i="7"/>
  <c r="H431" i="7"/>
  <c r="H737" i="7"/>
  <c r="H736" i="7"/>
  <c r="H735" i="7"/>
  <c r="H734" i="7"/>
  <c r="H733" i="7"/>
  <c r="H409" i="7"/>
  <c r="H408" i="7"/>
  <c r="H407" i="7"/>
  <c r="H406" i="7"/>
  <c r="H405" i="7"/>
  <c r="H705" i="7"/>
  <c r="H704" i="7"/>
  <c r="H703" i="7"/>
  <c r="H702" i="7"/>
  <c r="H701" i="7"/>
  <c r="H384" i="7"/>
  <c r="H383" i="7"/>
  <c r="H382" i="7"/>
  <c r="H381" i="7"/>
  <c r="H380" i="7"/>
  <c r="H616" i="7"/>
  <c r="H611" i="7"/>
  <c r="H512" i="7"/>
  <c r="H497" i="7"/>
  <c r="H496" i="7"/>
  <c r="H495" i="7"/>
  <c r="H494" i="7"/>
  <c r="H493" i="7"/>
  <c r="H492" i="7"/>
  <c r="H360" i="7"/>
  <c r="H359" i="7"/>
  <c r="H358" i="7"/>
  <c r="H357" i="7"/>
  <c r="H356" i="7"/>
  <c r="H355" i="7"/>
  <c r="H375" i="7"/>
  <c r="H32" i="7"/>
  <c r="G376" i="7"/>
  <c r="G519" i="7"/>
  <c r="G518" i="7"/>
  <c r="G546" i="7"/>
  <c r="G570" i="7"/>
  <c r="G543" i="7"/>
  <c r="G571" i="7"/>
  <c r="G513" i="7"/>
  <c r="M252" i="7" l="1"/>
  <c r="M94" i="7"/>
  <c r="M127" i="7"/>
  <c r="M128" i="7" s="1"/>
  <c r="M164" i="7"/>
  <c r="N56" i="7"/>
  <c r="N506" i="7"/>
  <c r="N369" i="7"/>
  <c r="M101" i="7"/>
  <c r="AH137" i="1"/>
  <c r="N677" i="7"/>
  <c r="N610" i="7"/>
  <c r="N656" i="7"/>
  <c r="N652" i="7"/>
  <c r="N648" i="7"/>
  <c r="N644" i="7"/>
  <c r="N615" i="7"/>
  <c r="N33" i="7"/>
  <c r="N37" i="7"/>
  <c r="N30" i="7"/>
  <c r="C521" i="7"/>
  <c r="G521" i="7"/>
  <c r="E573" i="7"/>
  <c r="E547" i="7"/>
  <c r="F573" i="7"/>
  <c r="G547" i="7"/>
  <c r="F547" i="7"/>
  <c r="C573" i="7"/>
  <c r="D521" i="7"/>
  <c r="D547" i="7"/>
  <c r="D573" i="7"/>
  <c r="F521" i="7"/>
  <c r="C547" i="7"/>
  <c r="E521" i="7"/>
  <c r="G573" i="7"/>
  <c r="H738" i="7"/>
  <c r="H770" i="7"/>
  <c r="H706" i="7"/>
  <c r="F706" i="7"/>
  <c r="M726" i="7"/>
  <c r="E738" i="7"/>
  <c r="F738" i="7"/>
  <c r="H385" i="7"/>
  <c r="D706" i="7"/>
  <c r="C738" i="7"/>
  <c r="E706" i="7"/>
  <c r="M694" i="7"/>
  <c r="H410" i="7"/>
  <c r="M758" i="7"/>
  <c r="F770" i="7"/>
  <c r="D770" i="7"/>
  <c r="C770" i="7"/>
  <c r="H436" i="7"/>
  <c r="A727" i="7"/>
  <c r="E739" i="7" s="1"/>
  <c r="C726" i="7"/>
  <c r="D726" i="7"/>
  <c r="E726" i="7"/>
  <c r="F726" i="7"/>
  <c r="G726" i="7"/>
  <c r="H726" i="7"/>
  <c r="I726" i="7"/>
  <c r="J726" i="7"/>
  <c r="K726" i="7"/>
  <c r="L726" i="7"/>
  <c r="G738" i="7"/>
  <c r="C436" i="7"/>
  <c r="D436" i="7"/>
  <c r="E436" i="7"/>
  <c r="F436" i="7"/>
  <c r="G436" i="7"/>
  <c r="C385" i="7"/>
  <c r="D385" i="7"/>
  <c r="E385" i="7"/>
  <c r="G385" i="7"/>
  <c r="F385" i="7"/>
  <c r="C410" i="7"/>
  <c r="D410" i="7"/>
  <c r="E410" i="7"/>
  <c r="F410" i="7"/>
  <c r="G410" i="7"/>
  <c r="A759" i="7"/>
  <c r="G771" i="7" s="1"/>
  <c r="C758" i="7"/>
  <c r="D758" i="7"/>
  <c r="E758" i="7"/>
  <c r="F758" i="7"/>
  <c r="G758" i="7"/>
  <c r="H758" i="7"/>
  <c r="I758" i="7"/>
  <c r="J758" i="7"/>
  <c r="K758" i="7"/>
  <c r="G770" i="7"/>
  <c r="L758" i="7"/>
  <c r="A695" i="7"/>
  <c r="G707" i="7" s="1"/>
  <c r="C694" i="7"/>
  <c r="D694" i="7"/>
  <c r="E694" i="7"/>
  <c r="F694" i="7"/>
  <c r="G694" i="7"/>
  <c r="H694" i="7"/>
  <c r="I694" i="7"/>
  <c r="J694" i="7"/>
  <c r="K694" i="7"/>
  <c r="L694" i="7"/>
  <c r="G706" i="7"/>
  <c r="N758" i="7"/>
  <c r="N756" i="7"/>
  <c r="N754" i="7"/>
  <c r="N726" i="7"/>
  <c r="N725" i="7"/>
  <c r="N724" i="7"/>
  <c r="N723" i="7"/>
  <c r="N722" i="7"/>
  <c r="N721" i="7"/>
  <c r="N720" i="7"/>
  <c r="N753" i="7"/>
  <c r="N757" i="7"/>
  <c r="N752" i="7"/>
  <c r="N755" i="7"/>
  <c r="N694" i="7"/>
  <c r="N692" i="7"/>
  <c r="N690" i="7"/>
  <c r="N688" i="7"/>
  <c r="N693" i="7"/>
  <c r="N691" i="7"/>
  <c r="N689" i="7"/>
  <c r="N58" i="7"/>
  <c r="N23" i="7"/>
  <c r="N281" i="7" s="1"/>
  <c r="I665" i="7"/>
  <c r="I141" i="7" s="1"/>
  <c r="H34" i="7"/>
  <c r="H518" i="7"/>
  <c r="H519" i="7"/>
  <c r="H543" i="7"/>
  <c r="H547" i="7"/>
  <c r="H571" i="7"/>
  <c r="H513" i="7"/>
  <c r="H544" i="7"/>
  <c r="H572" i="7"/>
  <c r="I770" i="7"/>
  <c r="I769" i="7"/>
  <c r="I768" i="7"/>
  <c r="I767" i="7"/>
  <c r="I436" i="7"/>
  <c r="I435" i="7"/>
  <c r="I434" i="7"/>
  <c r="I433" i="7"/>
  <c r="I432" i="7"/>
  <c r="I410" i="7"/>
  <c r="I409" i="7"/>
  <c r="I431" i="7"/>
  <c r="I738" i="7"/>
  <c r="I737" i="7"/>
  <c r="I736" i="7"/>
  <c r="I735" i="7"/>
  <c r="I734" i="7"/>
  <c r="I733" i="7"/>
  <c r="I385" i="7"/>
  <c r="I384" i="7"/>
  <c r="I408" i="7"/>
  <c r="I406" i="7"/>
  <c r="I405" i="7"/>
  <c r="I706" i="7"/>
  <c r="I705" i="7"/>
  <c r="I704" i="7"/>
  <c r="I703" i="7"/>
  <c r="I702" i="7"/>
  <c r="I701" i="7"/>
  <c r="I383" i="7"/>
  <c r="I382" i="7"/>
  <c r="I381" i="7"/>
  <c r="I380" i="7"/>
  <c r="I616" i="7"/>
  <c r="I611" i="7"/>
  <c r="I497" i="7"/>
  <c r="I496" i="7"/>
  <c r="I495" i="7"/>
  <c r="I494" i="7"/>
  <c r="I493" i="7"/>
  <c r="I492" i="7"/>
  <c r="I407" i="7"/>
  <c r="I512" i="7"/>
  <c r="I375" i="7"/>
  <c r="I360" i="7"/>
  <c r="I359" i="7"/>
  <c r="I358" i="7"/>
  <c r="I357" i="7"/>
  <c r="I356" i="7"/>
  <c r="I355" i="7"/>
  <c r="I32" i="7"/>
  <c r="H376" i="7"/>
  <c r="H520" i="7"/>
  <c r="H517" i="7"/>
  <c r="H521" i="7"/>
  <c r="H545" i="7"/>
  <c r="H569" i="7"/>
  <c r="H573" i="7"/>
  <c r="H546" i="7"/>
  <c r="H570" i="7"/>
  <c r="C707" i="7" l="1"/>
  <c r="N252" i="7"/>
  <c r="N94" i="7"/>
  <c r="N127" i="7"/>
  <c r="N128" i="7" s="1"/>
  <c r="N164" i="7"/>
  <c r="O56" i="7"/>
  <c r="O506" i="7"/>
  <c r="O369" i="7"/>
  <c r="AI137" i="1"/>
  <c r="O677" i="7"/>
  <c r="N101" i="7"/>
  <c r="O615" i="7"/>
  <c r="O656" i="7"/>
  <c r="O652" i="7"/>
  <c r="O644" i="7"/>
  <c r="O610" i="7"/>
  <c r="O648" i="7"/>
  <c r="O33" i="7"/>
  <c r="O37" i="7"/>
  <c r="O30" i="7"/>
  <c r="G548" i="7"/>
  <c r="D522" i="7"/>
  <c r="H548" i="7"/>
  <c r="E548" i="7"/>
  <c r="G574" i="7"/>
  <c r="D548" i="7"/>
  <c r="F574" i="7"/>
  <c r="H574" i="7"/>
  <c r="C522" i="7"/>
  <c r="C548" i="7"/>
  <c r="E574" i="7"/>
  <c r="F522" i="7"/>
  <c r="D574" i="7"/>
  <c r="H522" i="7"/>
  <c r="G522" i="7"/>
  <c r="C574" i="7"/>
  <c r="F548" i="7"/>
  <c r="E522" i="7"/>
  <c r="C771" i="7"/>
  <c r="F771" i="7"/>
  <c r="I739" i="7"/>
  <c r="N727" i="7"/>
  <c r="F739" i="7"/>
  <c r="C739" i="7"/>
  <c r="I771" i="7"/>
  <c r="E771" i="7"/>
  <c r="D771" i="7"/>
  <c r="I707" i="7"/>
  <c r="N759" i="7"/>
  <c r="I411" i="7"/>
  <c r="D739" i="7"/>
  <c r="D707" i="7"/>
  <c r="G739" i="7"/>
  <c r="N695" i="7"/>
  <c r="F707" i="7"/>
  <c r="I437" i="7"/>
  <c r="A760" i="7"/>
  <c r="D772" i="7" s="1"/>
  <c r="C759" i="7"/>
  <c r="D759" i="7"/>
  <c r="E759" i="7"/>
  <c r="F759" i="7"/>
  <c r="G759" i="7"/>
  <c r="H759" i="7"/>
  <c r="I759" i="7"/>
  <c r="J759" i="7"/>
  <c r="K759" i="7"/>
  <c r="L759" i="7"/>
  <c r="H771" i="7"/>
  <c r="M759" i="7"/>
  <c r="C386" i="7"/>
  <c r="E386" i="7"/>
  <c r="D386" i="7"/>
  <c r="F386" i="7"/>
  <c r="G386" i="7"/>
  <c r="H386" i="7"/>
  <c r="C411" i="7"/>
  <c r="D411" i="7"/>
  <c r="F411" i="7"/>
  <c r="E411" i="7"/>
  <c r="G411" i="7"/>
  <c r="H411" i="7"/>
  <c r="A696" i="7"/>
  <c r="E708" i="7" s="1"/>
  <c r="C695" i="7"/>
  <c r="D695" i="7"/>
  <c r="E695" i="7"/>
  <c r="F695" i="7"/>
  <c r="G695" i="7"/>
  <c r="H695" i="7"/>
  <c r="I695" i="7"/>
  <c r="C708" i="7"/>
  <c r="J695" i="7"/>
  <c r="K695" i="7"/>
  <c r="L695" i="7"/>
  <c r="M695" i="7"/>
  <c r="H707" i="7"/>
  <c r="A728" i="7"/>
  <c r="F740" i="7" s="1"/>
  <c r="C727" i="7"/>
  <c r="D727" i="7"/>
  <c r="E727" i="7"/>
  <c r="F727" i="7"/>
  <c r="G727" i="7"/>
  <c r="H727" i="7"/>
  <c r="I727" i="7"/>
  <c r="J727" i="7"/>
  <c r="K727" i="7"/>
  <c r="L727" i="7"/>
  <c r="M727" i="7"/>
  <c r="H739" i="7"/>
  <c r="I386" i="7"/>
  <c r="E707" i="7"/>
  <c r="C437" i="7"/>
  <c r="D437" i="7"/>
  <c r="E437" i="7"/>
  <c r="F437" i="7"/>
  <c r="G437" i="7"/>
  <c r="H437" i="7"/>
  <c r="O759" i="7"/>
  <c r="O758" i="7"/>
  <c r="O757" i="7"/>
  <c r="O756" i="7"/>
  <c r="O755" i="7"/>
  <c r="O754" i="7"/>
  <c r="O752" i="7"/>
  <c r="O727" i="7"/>
  <c r="O725" i="7"/>
  <c r="O753" i="7"/>
  <c r="O726" i="7"/>
  <c r="O724" i="7"/>
  <c r="O722" i="7"/>
  <c r="O720" i="7"/>
  <c r="O693" i="7"/>
  <c r="O691" i="7"/>
  <c r="O689" i="7"/>
  <c r="O721" i="7"/>
  <c r="O695" i="7"/>
  <c r="O723" i="7"/>
  <c r="O694" i="7"/>
  <c r="O692" i="7"/>
  <c r="O690" i="7"/>
  <c r="O688" i="7"/>
  <c r="O23" i="7"/>
  <c r="O281" i="7" s="1"/>
  <c r="O58" i="7"/>
  <c r="J665" i="7"/>
  <c r="J141" i="7" s="1"/>
  <c r="I521" i="7"/>
  <c r="I520" i="7"/>
  <c r="I544" i="7"/>
  <c r="I548" i="7"/>
  <c r="I572" i="7"/>
  <c r="I545" i="7"/>
  <c r="I569" i="7"/>
  <c r="I573" i="7"/>
  <c r="I34" i="7"/>
  <c r="J771" i="7"/>
  <c r="J770" i="7"/>
  <c r="J769" i="7"/>
  <c r="J768" i="7"/>
  <c r="J767" i="7"/>
  <c r="J437" i="7"/>
  <c r="J436" i="7"/>
  <c r="J435" i="7"/>
  <c r="J434" i="7"/>
  <c r="J433" i="7"/>
  <c r="J432" i="7"/>
  <c r="J431" i="7"/>
  <c r="J739" i="7"/>
  <c r="J738" i="7"/>
  <c r="J737" i="7"/>
  <c r="J736" i="7"/>
  <c r="J735" i="7"/>
  <c r="J734" i="7"/>
  <c r="J733" i="7"/>
  <c r="J411" i="7"/>
  <c r="J410" i="7"/>
  <c r="J409" i="7"/>
  <c r="J408" i="7"/>
  <c r="J407" i="7"/>
  <c r="J406" i="7"/>
  <c r="J405" i="7"/>
  <c r="J707" i="7"/>
  <c r="J706" i="7"/>
  <c r="J705" i="7"/>
  <c r="J704" i="7"/>
  <c r="J703" i="7"/>
  <c r="J702" i="7"/>
  <c r="J701" i="7"/>
  <c r="J386" i="7"/>
  <c r="J385" i="7"/>
  <c r="J384" i="7"/>
  <c r="J383" i="7"/>
  <c r="J382" i="7"/>
  <c r="J381" i="7"/>
  <c r="J380" i="7"/>
  <c r="J616" i="7"/>
  <c r="J611" i="7"/>
  <c r="J512" i="7"/>
  <c r="J497" i="7"/>
  <c r="J496" i="7"/>
  <c r="J495" i="7"/>
  <c r="J494" i="7"/>
  <c r="J493" i="7"/>
  <c r="J492" i="7"/>
  <c r="J360" i="7"/>
  <c r="J359" i="7"/>
  <c r="J358" i="7"/>
  <c r="J357" i="7"/>
  <c r="J356" i="7"/>
  <c r="J355" i="7"/>
  <c r="J375" i="7"/>
  <c r="J32" i="7"/>
  <c r="I376" i="7"/>
  <c r="I517" i="7"/>
  <c r="I519" i="7"/>
  <c r="I518" i="7"/>
  <c r="I522" i="7"/>
  <c r="I546" i="7"/>
  <c r="I570" i="7"/>
  <c r="I574" i="7"/>
  <c r="I543" i="7"/>
  <c r="I547" i="7"/>
  <c r="I571" i="7"/>
  <c r="I513" i="7"/>
  <c r="C740" i="7" l="1"/>
  <c r="C772" i="7"/>
  <c r="O252" i="7"/>
  <c r="O94" i="7"/>
  <c r="O127" i="7"/>
  <c r="O128" i="7" s="1"/>
  <c r="O164" i="7"/>
  <c r="P56" i="7"/>
  <c r="P506" i="7"/>
  <c r="P369" i="7"/>
  <c r="AJ137" i="1"/>
  <c r="O101" i="7"/>
  <c r="P677" i="7"/>
  <c r="P656" i="7"/>
  <c r="P648" i="7"/>
  <c r="P615" i="7"/>
  <c r="P610" i="7"/>
  <c r="P652" i="7"/>
  <c r="P644" i="7"/>
  <c r="P33" i="7"/>
  <c r="P37" i="7"/>
  <c r="P30" i="7"/>
  <c r="O696" i="7"/>
  <c r="C523" i="7"/>
  <c r="H575" i="7"/>
  <c r="D549" i="7"/>
  <c r="I523" i="7"/>
  <c r="G575" i="7"/>
  <c r="C549" i="7"/>
  <c r="F575" i="7"/>
  <c r="H523" i="7"/>
  <c r="F549" i="7"/>
  <c r="E575" i="7"/>
  <c r="G523" i="7"/>
  <c r="D575" i="7"/>
  <c r="H549" i="7"/>
  <c r="F523" i="7"/>
  <c r="I549" i="7"/>
  <c r="C575" i="7"/>
  <c r="G549" i="7"/>
  <c r="D523" i="7"/>
  <c r="E549" i="7"/>
  <c r="E523" i="7"/>
  <c r="I575" i="7"/>
  <c r="E740" i="7"/>
  <c r="G708" i="7"/>
  <c r="D708" i="7"/>
  <c r="J708" i="7"/>
  <c r="H708" i="7"/>
  <c r="F708" i="7"/>
  <c r="J772" i="7"/>
  <c r="F772" i="7"/>
  <c r="O728" i="7"/>
  <c r="H740" i="7"/>
  <c r="G740" i="7"/>
  <c r="J387" i="7"/>
  <c r="H772" i="7"/>
  <c r="J740" i="7"/>
  <c r="D740" i="7"/>
  <c r="E772" i="7"/>
  <c r="O760" i="7"/>
  <c r="G772" i="7"/>
  <c r="J412" i="7"/>
  <c r="A729" i="7"/>
  <c r="D741" i="7" s="1"/>
  <c r="C728" i="7"/>
  <c r="D728" i="7"/>
  <c r="E728" i="7"/>
  <c r="F728" i="7"/>
  <c r="G728" i="7"/>
  <c r="H728" i="7"/>
  <c r="I728" i="7"/>
  <c r="J728" i="7"/>
  <c r="K728" i="7"/>
  <c r="L728" i="7"/>
  <c r="M728" i="7"/>
  <c r="I740" i="7"/>
  <c r="N728" i="7"/>
  <c r="D438" i="7"/>
  <c r="C438" i="7"/>
  <c r="E438" i="7"/>
  <c r="F438" i="7"/>
  <c r="G438" i="7"/>
  <c r="H438" i="7"/>
  <c r="I438" i="7"/>
  <c r="C387" i="7"/>
  <c r="D387" i="7"/>
  <c r="F387" i="7"/>
  <c r="E387" i="7"/>
  <c r="G387" i="7"/>
  <c r="H387" i="7"/>
  <c r="I387" i="7"/>
  <c r="A761" i="7"/>
  <c r="I773" i="7" s="1"/>
  <c r="C760" i="7"/>
  <c r="D760" i="7"/>
  <c r="E760" i="7"/>
  <c r="F760" i="7"/>
  <c r="G760" i="7"/>
  <c r="H760" i="7"/>
  <c r="I760" i="7"/>
  <c r="J760" i="7"/>
  <c r="K760" i="7"/>
  <c r="L760" i="7"/>
  <c r="M760" i="7"/>
  <c r="I772" i="7"/>
  <c r="N760" i="7"/>
  <c r="J438" i="7"/>
  <c r="C412" i="7"/>
  <c r="E412" i="7"/>
  <c r="D412" i="7"/>
  <c r="F412" i="7"/>
  <c r="G412" i="7"/>
  <c r="H412" i="7"/>
  <c r="I412" i="7"/>
  <c r="A697" i="7"/>
  <c r="F709" i="7" s="1"/>
  <c r="C696" i="7"/>
  <c r="D696" i="7"/>
  <c r="E696" i="7"/>
  <c r="F696" i="7"/>
  <c r="G696" i="7"/>
  <c r="H696" i="7"/>
  <c r="I696" i="7"/>
  <c r="J696" i="7"/>
  <c r="K696" i="7"/>
  <c r="L696" i="7"/>
  <c r="M696" i="7"/>
  <c r="N696" i="7"/>
  <c r="I708" i="7"/>
  <c r="P759" i="7"/>
  <c r="P757" i="7"/>
  <c r="P755" i="7"/>
  <c r="P758" i="7"/>
  <c r="P754" i="7"/>
  <c r="P756" i="7"/>
  <c r="P727" i="7"/>
  <c r="P725" i="7"/>
  <c r="P721" i="7"/>
  <c r="P752" i="7"/>
  <c r="P753" i="7"/>
  <c r="P728" i="7"/>
  <c r="P726" i="7"/>
  <c r="P724" i="7"/>
  <c r="P760" i="7"/>
  <c r="P694" i="7"/>
  <c r="P693" i="7"/>
  <c r="P692" i="7"/>
  <c r="P691" i="7"/>
  <c r="P690" i="7"/>
  <c r="P689" i="7"/>
  <c r="P688" i="7"/>
  <c r="P723" i="7"/>
  <c r="P720" i="7"/>
  <c r="P695" i="7"/>
  <c r="P722" i="7"/>
  <c r="P696" i="7"/>
  <c r="P23" i="7"/>
  <c r="P281" i="7" s="1"/>
  <c r="P58" i="7"/>
  <c r="K665" i="7"/>
  <c r="K141" i="7" s="1"/>
  <c r="J522" i="7"/>
  <c r="J517" i="7"/>
  <c r="J521" i="7"/>
  <c r="J545" i="7"/>
  <c r="J549" i="7"/>
  <c r="J569" i="7"/>
  <c r="J573" i="7"/>
  <c r="J546" i="7"/>
  <c r="J570" i="7"/>
  <c r="J574" i="7"/>
  <c r="J34" i="7"/>
  <c r="K772" i="7"/>
  <c r="K771" i="7"/>
  <c r="K770" i="7"/>
  <c r="K769" i="7"/>
  <c r="K768" i="7"/>
  <c r="K767" i="7"/>
  <c r="K438" i="7"/>
  <c r="K437" i="7"/>
  <c r="K436" i="7"/>
  <c r="K435" i="7"/>
  <c r="K434" i="7"/>
  <c r="K433" i="7"/>
  <c r="K412" i="7"/>
  <c r="K411" i="7"/>
  <c r="K410" i="7"/>
  <c r="K409" i="7"/>
  <c r="K432" i="7"/>
  <c r="K740" i="7"/>
  <c r="K739" i="7"/>
  <c r="K738" i="7"/>
  <c r="K737" i="7"/>
  <c r="K736" i="7"/>
  <c r="K735" i="7"/>
  <c r="K734" i="7"/>
  <c r="K733" i="7"/>
  <c r="K408" i="7"/>
  <c r="K387" i="7"/>
  <c r="K386" i="7"/>
  <c r="K385" i="7"/>
  <c r="K384" i="7"/>
  <c r="K407" i="7"/>
  <c r="K406" i="7"/>
  <c r="K405" i="7"/>
  <c r="K708" i="7"/>
  <c r="K707" i="7"/>
  <c r="K706" i="7"/>
  <c r="K705" i="7"/>
  <c r="K704" i="7"/>
  <c r="K703" i="7"/>
  <c r="K702" i="7"/>
  <c r="K701" i="7"/>
  <c r="K382" i="7"/>
  <c r="K383" i="7"/>
  <c r="K381" i="7"/>
  <c r="K616" i="7"/>
  <c r="K611" i="7"/>
  <c r="K497" i="7"/>
  <c r="K496" i="7"/>
  <c r="K495" i="7"/>
  <c r="K494" i="7"/>
  <c r="K493" i="7"/>
  <c r="K492" i="7"/>
  <c r="K512" i="7"/>
  <c r="K375" i="7"/>
  <c r="K360" i="7"/>
  <c r="K359" i="7"/>
  <c r="K358" i="7"/>
  <c r="K357" i="7"/>
  <c r="K356" i="7"/>
  <c r="K355" i="7"/>
  <c r="K32" i="7"/>
  <c r="J520" i="7"/>
  <c r="J376" i="7"/>
  <c r="J518" i="7"/>
  <c r="J519" i="7"/>
  <c r="J523" i="7"/>
  <c r="J543" i="7"/>
  <c r="J547" i="7"/>
  <c r="J571" i="7"/>
  <c r="J575" i="7"/>
  <c r="J513" i="7"/>
  <c r="J544" i="7"/>
  <c r="J548" i="7"/>
  <c r="J572" i="7"/>
  <c r="C709" i="7" l="1"/>
  <c r="C773" i="7"/>
  <c r="P252" i="7"/>
  <c r="P94" i="7"/>
  <c r="P127" i="7"/>
  <c r="P128" i="7" s="1"/>
  <c r="P164" i="7"/>
  <c r="K773" i="7"/>
  <c r="Q56" i="7"/>
  <c r="Q506" i="7"/>
  <c r="Q369" i="7"/>
  <c r="K741" i="7"/>
  <c r="AK137" i="1"/>
  <c r="Q677" i="7"/>
  <c r="P101" i="7"/>
  <c r="Q615" i="7"/>
  <c r="Q610" i="7"/>
  <c r="Q656" i="7"/>
  <c r="Q652" i="7"/>
  <c r="Q648" i="7"/>
  <c r="Q644" i="7"/>
  <c r="Q33" i="7"/>
  <c r="Q37" i="7"/>
  <c r="Q30" i="7"/>
  <c r="E550" i="7"/>
  <c r="C524" i="7"/>
  <c r="D550" i="7"/>
  <c r="C550" i="7"/>
  <c r="I576" i="7"/>
  <c r="D576" i="7"/>
  <c r="J576" i="7"/>
  <c r="I524" i="7"/>
  <c r="H576" i="7"/>
  <c r="D524" i="7"/>
  <c r="I550" i="7"/>
  <c r="H524" i="7"/>
  <c r="G576" i="7"/>
  <c r="H550" i="7"/>
  <c r="G524" i="7"/>
  <c r="F576" i="7"/>
  <c r="G550" i="7"/>
  <c r="E524" i="7"/>
  <c r="E576" i="7"/>
  <c r="J524" i="7"/>
  <c r="F550" i="7"/>
  <c r="F524" i="7"/>
  <c r="C576" i="7"/>
  <c r="J550" i="7"/>
  <c r="C741" i="7"/>
  <c r="G741" i="7"/>
  <c r="G709" i="7"/>
  <c r="P697" i="7"/>
  <c r="K413" i="7"/>
  <c r="F773" i="7"/>
  <c r="H773" i="7"/>
  <c r="K439" i="7"/>
  <c r="I709" i="7"/>
  <c r="D709" i="7"/>
  <c r="E741" i="7"/>
  <c r="E773" i="7"/>
  <c r="H709" i="7"/>
  <c r="E709" i="7"/>
  <c r="G773" i="7"/>
  <c r="D773" i="7"/>
  <c r="I741" i="7"/>
  <c r="K709" i="7"/>
  <c r="P729" i="7"/>
  <c r="P761" i="7"/>
  <c r="H741" i="7"/>
  <c r="F741" i="7"/>
  <c r="K388" i="7"/>
  <c r="C439" i="7"/>
  <c r="D439" i="7"/>
  <c r="E439" i="7"/>
  <c r="F439" i="7"/>
  <c r="G439" i="7"/>
  <c r="H439" i="7"/>
  <c r="I439" i="7"/>
  <c r="J439" i="7"/>
  <c r="C697" i="7"/>
  <c r="D697" i="7"/>
  <c r="D698" i="7" s="1"/>
  <c r="D683" i="7" s="1"/>
  <c r="E697" i="7"/>
  <c r="E698" i="7" s="1"/>
  <c r="E683" i="7" s="1"/>
  <c r="F697" i="7"/>
  <c r="F698" i="7" s="1"/>
  <c r="F683" i="7" s="1"/>
  <c r="G697" i="7"/>
  <c r="G698" i="7" s="1"/>
  <c r="G683" i="7" s="1"/>
  <c r="H697" i="7"/>
  <c r="H698" i="7" s="1"/>
  <c r="H683" i="7" s="1"/>
  <c r="I697" i="7"/>
  <c r="I698" i="7" s="1"/>
  <c r="I683" i="7" s="1"/>
  <c r="J697" i="7"/>
  <c r="J698" i="7" s="1"/>
  <c r="J683" i="7" s="1"/>
  <c r="K697" i="7"/>
  <c r="K698" i="7" s="1"/>
  <c r="K683" i="7" s="1"/>
  <c r="K104" i="7" s="1"/>
  <c r="L697" i="7"/>
  <c r="M697" i="7"/>
  <c r="N697" i="7"/>
  <c r="O697" i="7"/>
  <c r="J709" i="7"/>
  <c r="C761" i="7"/>
  <c r="D761" i="7"/>
  <c r="D762" i="7" s="1"/>
  <c r="D747" i="7" s="1"/>
  <c r="D106" i="7" s="1"/>
  <c r="E761" i="7"/>
  <c r="E762" i="7" s="1"/>
  <c r="E747" i="7" s="1"/>
  <c r="E106" i="7" s="1"/>
  <c r="F761" i="7"/>
  <c r="F762" i="7" s="1"/>
  <c r="F747" i="7" s="1"/>
  <c r="F106" i="7" s="1"/>
  <c r="G761" i="7"/>
  <c r="G762" i="7" s="1"/>
  <c r="G747" i="7" s="1"/>
  <c r="G106" i="7" s="1"/>
  <c r="H761" i="7"/>
  <c r="H762" i="7" s="1"/>
  <c r="H747" i="7" s="1"/>
  <c r="H106" i="7" s="1"/>
  <c r="I761" i="7"/>
  <c r="I762" i="7" s="1"/>
  <c r="I747" i="7" s="1"/>
  <c r="I106" i="7" s="1"/>
  <c r="J761" i="7"/>
  <c r="J762" i="7" s="1"/>
  <c r="J747" i="7" s="1"/>
  <c r="J106" i="7" s="1"/>
  <c r="K761" i="7"/>
  <c r="K762" i="7" s="1"/>
  <c r="K747" i="7" s="1"/>
  <c r="K106" i="7" s="1"/>
  <c r="L761" i="7"/>
  <c r="M761" i="7"/>
  <c r="N761" i="7"/>
  <c r="O761" i="7"/>
  <c r="J773" i="7"/>
  <c r="C413" i="7"/>
  <c r="D413" i="7"/>
  <c r="F413" i="7"/>
  <c r="E413" i="7"/>
  <c r="G413" i="7"/>
  <c r="H413" i="7"/>
  <c r="I413" i="7"/>
  <c r="J413" i="7"/>
  <c r="C388" i="7"/>
  <c r="D388" i="7"/>
  <c r="E388" i="7"/>
  <c r="F388" i="7"/>
  <c r="G388" i="7"/>
  <c r="H388" i="7"/>
  <c r="I388" i="7"/>
  <c r="J388" i="7"/>
  <c r="C729" i="7"/>
  <c r="D729" i="7"/>
  <c r="D730" i="7" s="1"/>
  <c r="D715" i="7" s="1"/>
  <c r="D105" i="7" s="1"/>
  <c r="E729" i="7"/>
  <c r="E730" i="7" s="1"/>
  <c r="E715" i="7" s="1"/>
  <c r="E105" i="7" s="1"/>
  <c r="F729" i="7"/>
  <c r="F730" i="7" s="1"/>
  <c r="F715" i="7" s="1"/>
  <c r="F105" i="7" s="1"/>
  <c r="G729" i="7"/>
  <c r="G730" i="7" s="1"/>
  <c r="G715" i="7" s="1"/>
  <c r="G105" i="7" s="1"/>
  <c r="H729" i="7"/>
  <c r="H730" i="7" s="1"/>
  <c r="H715" i="7" s="1"/>
  <c r="H105" i="7" s="1"/>
  <c r="I729" i="7"/>
  <c r="I730" i="7" s="1"/>
  <c r="I715" i="7" s="1"/>
  <c r="I105" i="7" s="1"/>
  <c r="J729" i="7"/>
  <c r="J730" i="7" s="1"/>
  <c r="J715" i="7" s="1"/>
  <c r="J105" i="7" s="1"/>
  <c r="K729" i="7"/>
  <c r="K730" i="7" s="1"/>
  <c r="K715" i="7" s="1"/>
  <c r="K105" i="7" s="1"/>
  <c r="L729" i="7"/>
  <c r="M729" i="7"/>
  <c r="N729" i="7"/>
  <c r="J741" i="7"/>
  <c r="O729" i="7"/>
  <c r="Q753" i="7"/>
  <c r="Q752" i="7"/>
  <c r="Q761" i="7"/>
  <c r="Q759" i="7"/>
  <c r="Q757" i="7"/>
  <c r="Q755" i="7"/>
  <c r="Q758" i="7"/>
  <c r="Q728" i="7"/>
  <c r="Q726" i="7"/>
  <c r="Q760" i="7"/>
  <c r="Q754" i="7"/>
  <c r="Q756" i="7"/>
  <c r="Q729" i="7"/>
  <c r="Q727" i="7"/>
  <c r="Q725" i="7"/>
  <c r="Q723" i="7"/>
  <c r="Q721" i="7"/>
  <c r="Q697" i="7"/>
  <c r="Q695" i="7"/>
  <c r="Q720" i="7"/>
  <c r="Q693" i="7"/>
  <c r="Q691" i="7"/>
  <c r="Q689" i="7"/>
  <c r="Q722" i="7"/>
  <c r="Q696" i="7"/>
  <c r="Q694" i="7"/>
  <c r="Q692" i="7"/>
  <c r="Q690" i="7"/>
  <c r="Q688" i="7"/>
  <c r="Q724" i="7"/>
  <c r="Q58" i="7"/>
  <c r="Q23" i="7"/>
  <c r="Q281" i="7" s="1"/>
  <c r="L665" i="7"/>
  <c r="L141" i="7" s="1"/>
  <c r="K545" i="7"/>
  <c r="K524" i="7"/>
  <c r="K573" i="7"/>
  <c r="K520" i="7"/>
  <c r="K549" i="7"/>
  <c r="K376" i="7"/>
  <c r="K521" i="7"/>
  <c r="L773" i="7"/>
  <c r="L772" i="7"/>
  <c r="L771" i="7"/>
  <c r="L770" i="7"/>
  <c r="L769" i="7"/>
  <c r="L768" i="7"/>
  <c r="L766" i="7"/>
  <c r="L439" i="7"/>
  <c r="L438" i="7"/>
  <c r="L437" i="7"/>
  <c r="L436" i="7"/>
  <c r="L435" i="7"/>
  <c r="L434" i="7"/>
  <c r="L433" i="7"/>
  <c r="L432" i="7"/>
  <c r="L741" i="7"/>
  <c r="L740" i="7"/>
  <c r="L739" i="7"/>
  <c r="L738" i="7"/>
  <c r="L737" i="7"/>
  <c r="L736" i="7"/>
  <c r="L735" i="7"/>
  <c r="L734" i="7"/>
  <c r="L733" i="7"/>
  <c r="L413" i="7"/>
  <c r="L412" i="7"/>
  <c r="L411" i="7"/>
  <c r="L410" i="7"/>
  <c r="L409" i="7"/>
  <c r="L408" i="7"/>
  <c r="L407" i="7"/>
  <c r="L406" i="7"/>
  <c r="L405" i="7"/>
  <c r="L709" i="7"/>
  <c r="L708" i="7"/>
  <c r="L707" i="7"/>
  <c r="L706" i="7"/>
  <c r="L705" i="7"/>
  <c r="L704" i="7"/>
  <c r="L703" i="7"/>
  <c r="L702" i="7"/>
  <c r="L701" i="7"/>
  <c r="L388" i="7"/>
  <c r="L387" i="7"/>
  <c r="L386" i="7"/>
  <c r="L385" i="7"/>
  <c r="L384" i="7"/>
  <c r="L383" i="7"/>
  <c r="L382" i="7"/>
  <c r="L381" i="7"/>
  <c r="L616" i="7"/>
  <c r="L611" i="7"/>
  <c r="L512" i="7"/>
  <c r="L497" i="7"/>
  <c r="L496" i="7"/>
  <c r="L495" i="7"/>
  <c r="L494" i="7"/>
  <c r="L493" i="7"/>
  <c r="L492" i="7"/>
  <c r="L360" i="7"/>
  <c r="L359" i="7"/>
  <c r="L358" i="7"/>
  <c r="L357" i="7"/>
  <c r="L356" i="7"/>
  <c r="L355" i="7"/>
  <c r="L375" i="7"/>
  <c r="L32" i="7"/>
  <c r="K523" i="7"/>
  <c r="K544" i="7"/>
  <c r="K548" i="7"/>
  <c r="K572" i="7"/>
  <c r="K576" i="7"/>
  <c r="K34" i="7"/>
  <c r="K380" i="7"/>
  <c r="K431" i="7"/>
  <c r="K519" i="7"/>
  <c r="K518" i="7"/>
  <c r="K522" i="7"/>
  <c r="K546" i="7"/>
  <c r="K550" i="7"/>
  <c r="K570" i="7"/>
  <c r="K574" i="7"/>
  <c r="K543" i="7"/>
  <c r="K547" i="7"/>
  <c r="K571" i="7"/>
  <c r="K575" i="7"/>
  <c r="K513" i="7"/>
  <c r="K107" i="7" l="1"/>
  <c r="K140" i="7" s="1"/>
  <c r="G104" i="7"/>
  <c r="G107" i="7" s="1"/>
  <c r="G140" i="7" s="1"/>
  <c r="J104" i="7"/>
  <c r="J107" i="7" s="1"/>
  <c r="J140" i="7" s="1"/>
  <c r="F104" i="7"/>
  <c r="F107" i="7" s="1"/>
  <c r="F140" i="7" s="1"/>
  <c r="I104" i="7"/>
  <c r="I107" i="7" s="1"/>
  <c r="E104" i="7"/>
  <c r="E107" i="7" s="1"/>
  <c r="E140" i="7" s="1"/>
  <c r="Q252" i="7"/>
  <c r="Q94" i="7"/>
  <c r="H104" i="7"/>
  <c r="H107" i="7" s="1"/>
  <c r="H140" i="7" s="1"/>
  <c r="D104" i="7"/>
  <c r="D107" i="7" s="1"/>
  <c r="D140" i="7" s="1"/>
  <c r="Q127" i="7"/>
  <c r="Q128" i="7" s="1"/>
  <c r="Q164" i="7"/>
  <c r="R56" i="7"/>
  <c r="R506" i="7"/>
  <c r="R369" i="7"/>
  <c r="Q101" i="7"/>
  <c r="AL137" i="1"/>
  <c r="R677" i="7"/>
  <c r="R652" i="7"/>
  <c r="R648" i="7"/>
  <c r="R615" i="7"/>
  <c r="R610" i="7"/>
  <c r="R656" i="7"/>
  <c r="R644" i="7"/>
  <c r="R33" i="7"/>
  <c r="R37" i="7"/>
  <c r="R30" i="7"/>
  <c r="D525" i="7"/>
  <c r="D551" i="7"/>
  <c r="H577" i="7"/>
  <c r="K551" i="7"/>
  <c r="G577" i="7"/>
  <c r="J525" i="7"/>
  <c r="J551" i="7"/>
  <c r="F577" i="7"/>
  <c r="I525" i="7"/>
  <c r="I551" i="7"/>
  <c r="E577" i="7"/>
  <c r="H525" i="7"/>
  <c r="H551" i="7"/>
  <c r="D577" i="7"/>
  <c r="G525" i="7"/>
  <c r="G551" i="7"/>
  <c r="C577" i="7"/>
  <c r="K577" i="7"/>
  <c r="C525" i="7"/>
  <c r="F525" i="7"/>
  <c r="E551" i="7"/>
  <c r="J577" i="7"/>
  <c r="K525" i="7"/>
  <c r="C551" i="7"/>
  <c r="E525" i="7"/>
  <c r="F551" i="7"/>
  <c r="I577" i="7"/>
  <c r="L389" i="7"/>
  <c r="L440" i="7"/>
  <c r="L414" i="7"/>
  <c r="C389" i="7"/>
  <c r="D389" i="7"/>
  <c r="E389" i="7"/>
  <c r="F389" i="7"/>
  <c r="G389" i="7"/>
  <c r="H389" i="7"/>
  <c r="I389" i="7"/>
  <c r="J389" i="7"/>
  <c r="K389" i="7"/>
  <c r="C698" i="7"/>
  <c r="C683" i="7" s="1"/>
  <c r="C414" i="7"/>
  <c r="D414" i="7"/>
  <c r="E414" i="7"/>
  <c r="F414" i="7"/>
  <c r="G414" i="7"/>
  <c r="H414" i="7"/>
  <c r="I414" i="7"/>
  <c r="J414" i="7"/>
  <c r="K414" i="7"/>
  <c r="C730" i="7"/>
  <c r="C715" i="7" s="1"/>
  <c r="C105" i="7" s="1"/>
  <c r="C440" i="7"/>
  <c r="D440" i="7"/>
  <c r="F440" i="7"/>
  <c r="E440" i="7"/>
  <c r="G440" i="7"/>
  <c r="H440" i="7"/>
  <c r="I440" i="7"/>
  <c r="J440" i="7"/>
  <c r="K440" i="7"/>
  <c r="C762" i="7"/>
  <c r="C747" i="7" s="1"/>
  <c r="C106" i="7" s="1"/>
  <c r="R760" i="7"/>
  <c r="R758" i="7"/>
  <c r="R756" i="7"/>
  <c r="R754" i="7"/>
  <c r="R759" i="7"/>
  <c r="R755" i="7"/>
  <c r="R753" i="7"/>
  <c r="R729" i="7"/>
  <c r="R728" i="7"/>
  <c r="R727" i="7"/>
  <c r="R726" i="7"/>
  <c r="R725" i="7"/>
  <c r="R724" i="7"/>
  <c r="R723" i="7"/>
  <c r="R722" i="7"/>
  <c r="R721" i="7"/>
  <c r="R720" i="7"/>
  <c r="R697" i="7"/>
  <c r="R696" i="7"/>
  <c r="R695" i="7"/>
  <c r="R757" i="7"/>
  <c r="R752" i="7"/>
  <c r="R761" i="7"/>
  <c r="R694" i="7"/>
  <c r="R692" i="7"/>
  <c r="R690" i="7"/>
  <c r="R688" i="7"/>
  <c r="R693" i="7"/>
  <c r="R691" i="7"/>
  <c r="R689" i="7"/>
  <c r="R58" i="7"/>
  <c r="R23" i="7"/>
  <c r="R281" i="7" s="1"/>
  <c r="M665" i="7"/>
  <c r="M141" i="7" s="1"/>
  <c r="L431" i="7"/>
  <c r="L698" i="7"/>
  <c r="L683" i="7" s="1"/>
  <c r="L104" i="7" s="1"/>
  <c r="L762" i="7"/>
  <c r="L747" i="7" s="1"/>
  <c r="L106" i="7" s="1"/>
  <c r="L380" i="7"/>
  <c r="L34" i="7"/>
  <c r="L730" i="7"/>
  <c r="L715" i="7" s="1"/>
  <c r="L105" i="7" s="1"/>
  <c r="K569" i="7"/>
  <c r="L522" i="7"/>
  <c r="L376" i="7"/>
  <c r="L520" i="7"/>
  <c r="L521" i="7"/>
  <c r="L525" i="7"/>
  <c r="L545" i="7"/>
  <c r="L549" i="7"/>
  <c r="L573" i="7"/>
  <c r="L577" i="7"/>
  <c r="L546" i="7"/>
  <c r="L550" i="7"/>
  <c r="L570" i="7"/>
  <c r="L574" i="7"/>
  <c r="K517" i="7"/>
  <c r="M773" i="7"/>
  <c r="M772" i="7"/>
  <c r="M771" i="7"/>
  <c r="M770" i="7"/>
  <c r="M769" i="7"/>
  <c r="M768" i="7"/>
  <c r="M765" i="7"/>
  <c r="M440" i="7"/>
  <c r="M439" i="7"/>
  <c r="M438" i="7"/>
  <c r="M437" i="7"/>
  <c r="M436" i="7"/>
  <c r="M435" i="7"/>
  <c r="M434" i="7"/>
  <c r="M433" i="7"/>
  <c r="M432" i="7"/>
  <c r="M414" i="7"/>
  <c r="M413" i="7"/>
  <c r="M412" i="7"/>
  <c r="M411" i="7"/>
  <c r="M410" i="7"/>
  <c r="M409" i="7"/>
  <c r="M408" i="7"/>
  <c r="M741" i="7"/>
  <c r="M740" i="7"/>
  <c r="M739" i="7"/>
  <c r="M738" i="7"/>
  <c r="M737" i="7"/>
  <c r="M736" i="7"/>
  <c r="M735" i="7"/>
  <c r="M734" i="7"/>
  <c r="M733" i="7"/>
  <c r="M389" i="7"/>
  <c r="M388" i="7"/>
  <c r="M387" i="7"/>
  <c r="M386" i="7"/>
  <c r="M385" i="7"/>
  <c r="M384" i="7"/>
  <c r="M407" i="7"/>
  <c r="M406" i="7"/>
  <c r="M405" i="7"/>
  <c r="M709" i="7"/>
  <c r="M708" i="7"/>
  <c r="M707" i="7"/>
  <c r="M706" i="7"/>
  <c r="M705" i="7"/>
  <c r="M704" i="7"/>
  <c r="M703" i="7"/>
  <c r="M702" i="7"/>
  <c r="M701" i="7"/>
  <c r="M383" i="7"/>
  <c r="M382" i="7"/>
  <c r="M381" i="7"/>
  <c r="M380" i="7"/>
  <c r="M616" i="7"/>
  <c r="M611" i="7"/>
  <c r="M497" i="7"/>
  <c r="M496" i="7"/>
  <c r="M495" i="7"/>
  <c r="M494" i="7"/>
  <c r="M493" i="7"/>
  <c r="M492" i="7"/>
  <c r="M512" i="7"/>
  <c r="M375" i="7"/>
  <c r="M360" i="7"/>
  <c r="M359" i="7"/>
  <c r="M358" i="7"/>
  <c r="M357" i="7"/>
  <c r="M356" i="7"/>
  <c r="M355" i="7"/>
  <c r="M32" i="7"/>
  <c r="L518" i="7"/>
  <c r="L524" i="7"/>
  <c r="L519" i="7"/>
  <c r="L523" i="7"/>
  <c r="L543" i="7"/>
  <c r="L547" i="7"/>
  <c r="L551" i="7"/>
  <c r="L571" i="7"/>
  <c r="L575" i="7"/>
  <c r="L513" i="7"/>
  <c r="L544" i="7"/>
  <c r="L548" i="7"/>
  <c r="L572" i="7"/>
  <c r="L576" i="7"/>
  <c r="I117" i="7" l="1"/>
  <c r="I140" i="7"/>
  <c r="F117" i="7"/>
  <c r="D117" i="7"/>
  <c r="E117" i="7"/>
  <c r="J117" i="7"/>
  <c r="H117" i="7"/>
  <c r="G117" i="7"/>
  <c r="K117" i="7"/>
  <c r="R252" i="7"/>
  <c r="R94" i="7"/>
  <c r="C104" i="7"/>
  <c r="C107" i="7" s="1"/>
  <c r="C140" i="7" s="1"/>
  <c r="C145" i="7" s="1"/>
  <c r="L107" i="7"/>
  <c r="L140" i="7" s="1"/>
  <c r="R127" i="7"/>
  <c r="R128" i="7" s="1"/>
  <c r="R164" i="7"/>
  <c r="S56" i="7"/>
  <c r="S506" i="7"/>
  <c r="S369" i="7"/>
  <c r="R101" i="7"/>
  <c r="AM137" i="1"/>
  <c r="S677" i="7"/>
  <c r="S615" i="7"/>
  <c r="S610" i="7"/>
  <c r="S656" i="7"/>
  <c r="S652" i="7"/>
  <c r="S648" i="7"/>
  <c r="S644" i="7"/>
  <c r="S33" i="7"/>
  <c r="S37" i="7"/>
  <c r="S30" i="7"/>
  <c r="H526" i="7"/>
  <c r="J578" i="7"/>
  <c r="E552" i="7"/>
  <c r="G526" i="7"/>
  <c r="L517" i="7"/>
  <c r="I578" i="7"/>
  <c r="D552" i="7"/>
  <c r="F526" i="7"/>
  <c r="F552" i="7"/>
  <c r="L569" i="7"/>
  <c r="H578" i="7"/>
  <c r="K552" i="7"/>
  <c r="C552" i="7"/>
  <c r="E526" i="7"/>
  <c r="L552" i="7"/>
  <c r="G578" i="7"/>
  <c r="J552" i="7"/>
  <c r="D526" i="7"/>
  <c r="L578" i="7"/>
  <c r="C578" i="7"/>
  <c r="E578" i="7"/>
  <c r="I552" i="7"/>
  <c r="K526" i="7"/>
  <c r="C526" i="7"/>
  <c r="L526" i="7"/>
  <c r="K578" i="7"/>
  <c r="F578" i="7"/>
  <c r="H552" i="7"/>
  <c r="J526" i="7"/>
  <c r="D578" i="7"/>
  <c r="G552" i="7"/>
  <c r="I526" i="7"/>
  <c r="S761" i="7"/>
  <c r="S760" i="7"/>
  <c r="S759" i="7"/>
  <c r="S758" i="7"/>
  <c r="S757" i="7"/>
  <c r="S756" i="7"/>
  <c r="S755" i="7"/>
  <c r="S754" i="7"/>
  <c r="S724" i="7"/>
  <c r="S753" i="7"/>
  <c r="S729" i="7"/>
  <c r="S727" i="7"/>
  <c r="S725" i="7"/>
  <c r="S723" i="7"/>
  <c r="S752" i="7"/>
  <c r="S728" i="7"/>
  <c r="S726" i="7"/>
  <c r="S722" i="7"/>
  <c r="S720" i="7"/>
  <c r="S695" i="7"/>
  <c r="S694" i="7"/>
  <c r="S692" i="7"/>
  <c r="S690" i="7"/>
  <c r="S688" i="7"/>
  <c r="S721" i="7"/>
  <c r="S696" i="7"/>
  <c r="S693" i="7"/>
  <c r="S691" i="7"/>
  <c r="S689" i="7"/>
  <c r="S697" i="7"/>
  <c r="S23" i="7"/>
  <c r="S281" i="7" s="1"/>
  <c r="S58" i="7"/>
  <c r="N665" i="7"/>
  <c r="N141" i="7" s="1"/>
  <c r="M431" i="7"/>
  <c r="M762" i="7"/>
  <c r="M747" i="7" s="1"/>
  <c r="M106" i="7" s="1"/>
  <c r="M34" i="7"/>
  <c r="M518" i="7"/>
  <c r="M547" i="7"/>
  <c r="M551" i="7"/>
  <c r="M570" i="7"/>
  <c r="M525" i="7"/>
  <c r="M574" i="7"/>
  <c r="M578" i="7"/>
  <c r="M521" i="7"/>
  <c r="M523" i="7"/>
  <c r="M520" i="7"/>
  <c r="M524" i="7"/>
  <c r="M544" i="7"/>
  <c r="M548" i="7"/>
  <c r="M552" i="7"/>
  <c r="M572" i="7"/>
  <c r="M576" i="7"/>
  <c r="M545" i="7"/>
  <c r="M549" i="7"/>
  <c r="M573" i="7"/>
  <c r="M577" i="7"/>
  <c r="N773" i="7"/>
  <c r="N772" i="7"/>
  <c r="N771" i="7"/>
  <c r="N770" i="7"/>
  <c r="N769" i="7"/>
  <c r="N768" i="7"/>
  <c r="N765" i="7"/>
  <c r="N440" i="7"/>
  <c r="N439" i="7"/>
  <c r="N438" i="7"/>
  <c r="N437" i="7"/>
  <c r="N436" i="7"/>
  <c r="N435" i="7"/>
  <c r="N434" i="7"/>
  <c r="N433" i="7"/>
  <c r="N432" i="7"/>
  <c r="N431" i="7"/>
  <c r="N741" i="7"/>
  <c r="N740" i="7"/>
  <c r="N739" i="7"/>
  <c r="N738" i="7"/>
  <c r="N737" i="7"/>
  <c r="N736" i="7"/>
  <c r="N735" i="7"/>
  <c r="N734" i="7"/>
  <c r="N733" i="7"/>
  <c r="N414" i="7"/>
  <c r="N413" i="7"/>
  <c r="N412" i="7"/>
  <c r="N411" i="7"/>
  <c r="N410" i="7"/>
  <c r="N409" i="7"/>
  <c r="N408" i="7"/>
  <c r="N407" i="7"/>
  <c r="N406" i="7"/>
  <c r="N405" i="7"/>
  <c r="N709" i="7"/>
  <c r="N708" i="7"/>
  <c r="N707" i="7"/>
  <c r="N706" i="7"/>
  <c r="N705" i="7"/>
  <c r="N704" i="7"/>
  <c r="N703" i="7"/>
  <c r="N702" i="7"/>
  <c r="N701" i="7"/>
  <c r="N389" i="7"/>
  <c r="N388" i="7"/>
  <c r="N387" i="7"/>
  <c r="N386" i="7"/>
  <c r="N385" i="7"/>
  <c r="N384" i="7"/>
  <c r="N383" i="7"/>
  <c r="N382" i="7"/>
  <c r="N381" i="7"/>
  <c r="N380" i="7"/>
  <c r="N616" i="7"/>
  <c r="N611" i="7"/>
  <c r="N512" i="7"/>
  <c r="N497" i="7"/>
  <c r="N496" i="7"/>
  <c r="N495" i="7"/>
  <c r="N494" i="7"/>
  <c r="N493" i="7"/>
  <c r="N492" i="7"/>
  <c r="N360" i="7"/>
  <c r="N359" i="7"/>
  <c r="N358" i="7"/>
  <c r="N357" i="7"/>
  <c r="N356" i="7"/>
  <c r="N355" i="7"/>
  <c r="N375" i="7"/>
  <c r="N32" i="7"/>
  <c r="M376" i="7"/>
  <c r="M517" i="7"/>
  <c r="M519" i="7"/>
  <c r="M522" i="7"/>
  <c r="M526" i="7"/>
  <c r="M546" i="7"/>
  <c r="M550" i="7"/>
  <c r="M543" i="7"/>
  <c r="M571" i="7"/>
  <c r="M575" i="7"/>
  <c r="M513" i="7"/>
  <c r="M698" i="7"/>
  <c r="M683" i="7" s="1"/>
  <c r="M104" i="7" s="1"/>
  <c r="M730" i="7"/>
  <c r="M715" i="7" s="1"/>
  <c r="M105" i="7" s="1"/>
  <c r="L117" i="7" l="1"/>
  <c r="C117" i="7"/>
  <c r="M107" i="7"/>
  <c r="M140" i="7" s="1"/>
  <c r="S252" i="7"/>
  <c r="S94" i="7"/>
  <c r="S127" i="7"/>
  <c r="S128" i="7" s="1"/>
  <c r="S164" i="7"/>
  <c r="T56" i="7"/>
  <c r="T506" i="7"/>
  <c r="T369" i="7"/>
  <c r="S101" i="7"/>
  <c r="AN137" i="1"/>
  <c r="T677" i="7"/>
  <c r="T652" i="7"/>
  <c r="T644" i="7"/>
  <c r="T615" i="7"/>
  <c r="T610" i="7"/>
  <c r="T656" i="7"/>
  <c r="T648" i="7"/>
  <c r="T33" i="7"/>
  <c r="T37" i="7"/>
  <c r="T30" i="7"/>
  <c r="M569" i="7"/>
  <c r="T760" i="7"/>
  <c r="T758" i="7"/>
  <c r="T756" i="7"/>
  <c r="T754" i="7"/>
  <c r="T752" i="7"/>
  <c r="T753" i="7"/>
  <c r="T759" i="7"/>
  <c r="T729" i="7"/>
  <c r="T727" i="7"/>
  <c r="T725" i="7"/>
  <c r="T761" i="7"/>
  <c r="T755" i="7"/>
  <c r="T757" i="7"/>
  <c r="T728" i="7"/>
  <c r="T726" i="7"/>
  <c r="T724" i="7"/>
  <c r="T722" i="7"/>
  <c r="T720" i="7"/>
  <c r="T696" i="7"/>
  <c r="T694" i="7"/>
  <c r="T693" i="7"/>
  <c r="T692" i="7"/>
  <c r="T691" i="7"/>
  <c r="T690" i="7"/>
  <c r="T689" i="7"/>
  <c r="T688" i="7"/>
  <c r="T721" i="7"/>
  <c r="T723" i="7"/>
  <c r="T697" i="7"/>
  <c r="T695" i="7"/>
  <c r="T23" i="7"/>
  <c r="T281" i="7" s="1"/>
  <c r="T58" i="7"/>
  <c r="O665" i="7"/>
  <c r="O141" i="7" s="1"/>
  <c r="N546" i="7"/>
  <c r="N522" i="7"/>
  <c r="N524" i="7"/>
  <c r="N570" i="7"/>
  <c r="N574" i="7"/>
  <c r="N578" i="7"/>
  <c r="N550" i="7"/>
  <c r="N520" i="7"/>
  <c r="N376" i="7"/>
  <c r="N518" i="7"/>
  <c r="N526" i="7"/>
  <c r="N519" i="7"/>
  <c r="N523" i="7"/>
  <c r="N543" i="7"/>
  <c r="N547" i="7"/>
  <c r="N551" i="7"/>
  <c r="N571" i="7"/>
  <c r="N575" i="7"/>
  <c r="N513" i="7"/>
  <c r="N544" i="7"/>
  <c r="N548" i="7"/>
  <c r="N552" i="7"/>
  <c r="N572" i="7"/>
  <c r="N576" i="7"/>
  <c r="O773" i="7"/>
  <c r="O772" i="7"/>
  <c r="O771" i="7"/>
  <c r="O770" i="7"/>
  <c r="O769" i="7"/>
  <c r="O767" i="7"/>
  <c r="O440" i="7"/>
  <c r="O439" i="7"/>
  <c r="O438" i="7"/>
  <c r="O437" i="7"/>
  <c r="O436" i="7"/>
  <c r="O435" i="7"/>
  <c r="O434" i="7"/>
  <c r="O433" i="7"/>
  <c r="O765" i="7"/>
  <c r="O431" i="7"/>
  <c r="O414" i="7"/>
  <c r="O413" i="7"/>
  <c r="O412" i="7"/>
  <c r="O411" i="7"/>
  <c r="O410" i="7"/>
  <c r="O409" i="7"/>
  <c r="O408" i="7"/>
  <c r="O432" i="7"/>
  <c r="O741" i="7"/>
  <c r="O740" i="7"/>
  <c r="O739" i="7"/>
  <c r="O738" i="7"/>
  <c r="O737" i="7"/>
  <c r="O736" i="7"/>
  <c r="O735" i="7"/>
  <c r="O734" i="7"/>
  <c r="O733" i="7"/>
  <c r="O389" i="7"/>
  <c r="O388" i="7"/>
  <c r="O387" i="7"/>
  <c r="O386" i="7"/>
  <c r="O385" i="7"/>
  <c r="O384" i="7"/>
  <c r="O407" i="7"/>
  <c r="O406" i="7"/>
  <c r="O405" i="7"/>
  <c r="O709" i="7"/>
  <c r="O708" i="7"/>
  <c r="O707" i="7"/>
  <c r="O706" i="7"/>
  <c r="O705" i="7"/>
  <c r="O704" i="7"/>
  <c r="O703" i="7"/>
  <c r="O702" i="7"/>
  <c r="O700" i="7"/>
  <c r="O382" i="7"/>
  <c r="O383" i="7"/>
  <c r="O381" i="7"/>
  <c r="O616" i="7"/>
  <c r="O611" i="7"/>
  <c r="O497" i="7"/>
  <c r="O496" i="7"/>
  <c r="O495" i="7"/>
  <c r="O494" i="7"/>
  <c r="O493" i="7"/>
  <c r="O492" i="7"/>
  <c r="O512" i="7"/>
  <c r="O375" i="7"/>
  <c r="O360" i="7"/>
  <c r="O359" i="7"/>
  <c r="O358" i="7"/>
  <c r="O357" i="7"/>
  <c r="O356" i="7"/>
  <c r="O355" i="7"/>
  <c r="O32" i="7"/>
  <c r="N517" i="7"/>
  <c r="N521" i="7"/>
  <c r="N525" i="7"/>
  <c r="N545" i="7"/>
  <c r="N549" i="7"/>
  <c r="N569" i="7"/>
  <c r="N573" i="7"/>
  <c r="N577" i="7"/>
  <c r="N34" i="7"/>
  <c r="N698" i="7"/>
  <c r="N683" i="7" s="1"/>
  <c r="N104" i="7" s="1"/>
  <c r="N730" i="7"/>
  <c r="N715" i="7" s="1"/>
  <c r="N105" i="7" s="1"/>
  <c r="N762" i="7"/>
  <c r="N747" i="7" s="1"/>
  <c r="N106" i="7" s="1"/>
  <c r="M117" i="7" l="1"/>
  <c r="N107" i="7"/>
  <c r="N140" i="7" s="1"/>
  <c r="T252" i="7"/>
  <c r="T94" i="7"/>
  <c r="T127" i="7"/>
  <c r="T128" i="7" s="1"/>
  <c r="T164" i="7"/>
  <c r="U56" i="7"/>
  <c r="U506" i="7"/>
  <c r="U369" i="7"/>
  <c r="T101" i="7"/>
  <c r="AO137" i="1"/>
  <c r="U677" i="7"/>
  <c r="U615" i="7"/>
  <c r="U610" i="7"/>
  <c r="U656" i="7"/>
  <c r="U652" i="7"/>
  <c r="U648" i="7"/>
  <c r="U644" i="7"/>
  <c r="U33" i="7"/>
  <c r="U37" i="7"/>
  <c r="U30" i="7"/>
  <c r="U761" i="7"/>
  <c r="U759" i="7"/>
  <c r="U757" i="7"/>
  <c r="U755" i="7"/>
  <c r="U753" i="7"/>
  <c r="U752" i="7"/>
  <c r="U729" i="7"/>
  <c r="U760" i="7"/>
  <c r="U756" i="7"/>
  <c r="U758" i="7"/>
  <c r="U754" i="7"/>
  <c r="U728" i="7"/>
  <c r="U726" i="7"/>
  <c r="U724" i="7"/>
  <c r="U727" i="7"/>
  <c r="U725" i="7"/>
  <c r="U723" i="7"/>
  <c r="U721" i="7"/>
  <c r="U697" i="7"/>
  <c r="U696" i="7"/>
  <c r="U722" i="7"/>
  <c r="U693" i="7"/>
  <c r="U691" i="7"/>
  <c r="U689" i="7"/>
  <c r="U695" i="7"/>
  <c r="U720" i="7"/>
  <c r="U694" i="7"/>
  <c r="U692" i="7"/>
  <c r="U690" i="7"/>
  <c r="U688" i="7"/>
  <c r="U58" i="7"/>
  <c r="U23" i="7"/>
  <c r="U281" i="7" s="1"/>
  <c r="P665" i="7"/>
  <c r="P141" i="7" s="1"/>
  <c r="O34" i="7"/>
  <c r="O698" i="7"/>
  <c r="O683" i="7" s="1"/>
  <c r="O104" i="7" s="1"/>
  <c r="O730" i="7"/>
  <c r="O715" i="7" s="1"/>
  <c r="O105" i="7" s="1"/>
  <c r="O545" i="7"/>
  <c r="O524" i="7"/>
  <c r="O573" i="7"/>
  <c r="O520" i="7"/>
  <c r="O548" i="7"/>
  <c r="P773" i="7"/>
  <c r="P772" i="7"/>
  <c r="P771" i="7"/>
  <c r="P770" i="7"/>
  <c r="P769" i="7"/>
  <c r="P767" i="7"/>
  <c r="P765" i="7"/>
  <c r="P440" i="7"/>
  <c r="P439" i="7"/>
  <c r="P438" i="7"/>
  <c r="P437" i="7"/>
  <c r="P436" i="7"/>
  <c r="P435" i="7"/>
  <c r="P434" i="7"/>
  <c r="P433" i="7"/>
  <c r="P432" i="7"/>
  <c r="P431" i="7"/>
  <c r="P741" i="7"/>
  <c r="P740" i="7"/>
  <c r="P739" i="7"/>
  <c r="P738" i="7"/>
  <c r="P737" i="7"/>
  <c r="P736" i="7"/>
  <c r="P735" i="7"/>
  <c r="P734" i="7"/>
  <c r="P733" i="7"/>
  <c r="P414" i="7"/>
  <c r="P413" i="7"/>
  <c r="P412" i="7"/>
  <c r="P411" i="7"/>
  <c r="P410" i="7"/>
  <c r="P409" i="7"/>
  <c r="P408" i="7"/>
  <c r="P407" i="7"/>
  <c r="P406" i="7"/>
  <c r="P405" i="7"/>
  <c r="P709" i="7"/>
  <c r="P708" i="7"/>
  <c r="P707" i="7"/>
  <c r="P706" i="7"/>
  <c r="P705" i="7"/>
  <c r="P704" i="7"/>
  <c r="P703" i="7"/>
  <c r="P702" i="7"/>
  <c r="P700" i="7"/>
  <c r="P389" i="7"/>
  <c r="P388" i="7"/>
  <c r="P387" i="7"/>
  <c r="P386" i="7"/>
  <c r="P385" i="7"/>
  <c r="P384" i="7"/>
  <c r="P383" i="7"/>
  <c r="P382" i="7"/>
  <c r="P381" i="7"/>
  <c r="P616" i="7"/>
  <c r="P611" i="7"/>
  <c r="P512" i="7"/>
  <c r="P497" i="7"/>
  <c r="P496" i="7"/>
  <c r="P495" i="7"/>
  <c r="P494" i="7"/>
  <c r="P493" i="7"/>
  <c r="P492" i="7"/>
  <c r="P360" i="7"/>
  <c r="P359" i="7"/>
  <c r="P358" i="7"/>
  <c r="P357" i="7"/>
  <c r="P356" i="7"/>
  <c r="P355" i="7"/>
  <c r="P375" i="7"/>
  <c r="P32" i="7"/>
  <c r="O521" i="7"/>
  <c r="O522" i="7"/>
  <c r="O546" i="7"/>
  <c r="O570" i="7"/>
  <c r="O574" i="7"/>
  <c r="O578" i="7"/>
  <c r="O547" i="7"/>
  <c r="O551" i="7"/>
  <c r="O575" i="7"/>
  <c r="O513" i="7"/>
  <c r="O523" i="7"/>
  <c r="O525" i="7"/>
  <c r="O544" i="7"/>
  <c r="O552" i="7"/>
  <c r="O572" i="7"/>
  <c r="O576" i="7"/>
  <c r="O549" i="7"/>
  <c r="O569" i="7"/>
  <c r="O577" i="7"/>
  <c r="O380" i="7"/>
  <c r="O762" i="7"/>
  <c r="O747" i="7" s="1"/>
  <c r="O106" i="7" s="1"/>
  <c r="O376" i="7"/>
  <c r="O519" i="7"/>
  <c r="O518" i="7"/>
  <c r="O526" i="7"/>
  <c r="O550" i="7"/>
  <c r="O543" i="7"/>
  <c r="O571" i="7"/>
  <c r="N117" i="7" l="1"/>
  <c r="O107" i="7"/>
  <c r="O140" i="7" s="1"/>
  <c r="U252" i="7"/>
  <c r="U94" i="7"/>
  <c r="U127" i="7"/>
  <c r="U128" i="7" s="1"/>
  <c r="U164" i="7"/>
  <c r="V56" i="7"/>
  <c r="V506" i="7"/>
  <c r="V369" i="7"/>
  <c r="U101" i="7"/>
  <c r="AP137" i="1"/>
  <c r="V677" i="7"/>
  <c r="V610" i="7"/>
  <c r="V656" i="7"/>
  <c r="V652" i="7"/>
  <c r="V648" i="7"/>
  <c r="V644" i="7"/>
  <c r="V615" i="7"/>
  <c r="V33" i="7"/>
  <c r="V37" i="7"/>
  <c r="V30" i="7"/>
  <c r="V761" i="7"/>
  <c r="V759" i="7"/>
  <c r="V757" i="7"/>
  <c r="V755" i="7"/>
  <c r="V728" i="7"/>
  <c r="V727" i="7"/>
  <c r="V726" i="7"/>
  <c r="V725" i="7"/>
  <c r="V724" i="7"/>
  <c r="V723" i="7"/>
  <c r="V722" i="7"/>
  <c r="V721" i="7"/>
  <c r="V720" i="7"/>
  <c r="V697" i="7"/>
  <c r="V696" i="7"/>
  <c r="V695" i="7"/>
  <c r="V754" i="7"/>
  <c r="V729" i="7"/>
  <c r="V760" i="7"/>
  <c r="V756" i="7"/>
  <c r="V752" i="7"/>
  <c r="V758" i="7"/>
  <c r="V753" i="7"/>
  <c r="V693" i="7"/>
  <c r="V691" i="7"/>
  <c r="V689" i="7"/>
  <c r="V694" i="7"/>
  <c r="V692" i="7"/>
  <c r="V690" i="7"/>
  <c r="V688" i="7"/>
  <c r="V58" i="7"/>
  <c r="V23" i="7"/>
  <c r="V281" i="7" s="1"/>
  <c r="Q665" i="7"/>
  <c r="Q141" i="7" s="1"/>
  <c r="O517" i="7"/>
  <c r="P522" i="7"/>
  <c r="P376" i="7"/>
  <c r="P520" i="7"/>
  <c r="P521" i="7"/>
  <c r="P525" i="7"/>
  <c r="P545" i="7"/>
  <c r="P549" i="7"/>
  <c r="P569" i="7"/>
  <c r="P573" i="7"/>
  <c r="P577" i="7"/>
  <c r="P546" i="7"/>
  <c r="P550" i="7"/>
  <c r="P570" i="7"/>
  <c r="P574" i="7"/>
  <c r="P578" i="7"/>
  <c r="P34" i="7"/>
  <c r="P380" i="7"/>
  <c r="P698" i="7"/>
  <c r="P683" i="7" s="1"/>
  <c r="P104" i="7" s="1"/>
  <c r="P730" i="7"/>
  <c r="P715" i="7" s="1"/>
  <c r="P105" i="7" s="1"/>
  <c r="P762" i="7"/>
  <c r="P747" i="7" s="1"/>
  <c r="P106" i="7" s="1"/>
  <c r="Q773" i="7"/>
  <c r="Q772" i="7"/>
  <c r="Q771" i="7"/>
  <c r="Q770" i="7"/>
  <c r="Q769" i="7"/>
  <c r="Q767" i="7"/>
  <c r="Q765" i="7"/>
  <c r="Q440" i="7"/>
  <c r="Q439" i="7"/>
  <c r="Q438" i="7"/>
  <c r="Q437" i="7"/>
  <c r="Q436" i="7"/>
  <c r="Q435" i="7"/>
  <c r="Q434" i="7"/>
  <c r="Q433" i="7"/>
  <c r="Q432" i="7"/>
  <c r="Q414" i="7"/>
  <c r="Q413" i="7"/>
  <c r="Q412" i="7"/>
  <c r="Q411" i="7"/>
  <c r="Q410" i="7"/>
  <c r="Q409" i="7"/>
  <c r="Q408" i="7"/>
  <c r="Q431" i="7"/>
  <c r="Q741" i="7"/>
  <c r="Q740" i="7"/>
  <c r="Q739" i="7"/>
  <c r="Q738" i="7"/>
  <c r="Q737" i="7"/>
  <c r="Q736" i="7"/>
  <c r="Q735" i="7"/>
  <c r="Q734" i="7"/>
  <c r="Q733" i="7"/>
  <c r="Q407" i="7"/>
  <c r="Q389" i="7"/>
  <c r="Q388" i="7"/>
  <c r="Q387" i="7"/>
  <c r="Q386" i="7"/>
  <c r="Q385" i="7"/>
  <c r="Q384" i="7"/>
  <c r="Q406" i="7"/>
  <c r="Q709" i="7"/>
  <c r="Q708" i="7"/>
  <c r="Q707" i="7"/>
  <c r="Q706" i="7"/>
  <c r="Q705" i="7"/>
  <c r="Q704" i="7"/>
  <c r="Q703" i="7"/>
  <c r="Q702" i="7"/>
  <c r="Q700" i="7"/>
  <c r="Q383" i="7"/>
  <c r="Q382" i="7"/>
  <c r="Q381" i="7"/>
  <c r="Q616" i="7"/>
  <c r="Q611" i="7"/>
  <c r="Q497" i="7"/>
  <c r="Q496" i="7"/>
  <c r="Q495" i="7"/>
  <c r="Q494" i="7"/>
  <c r="Q493" i="7"/>
  <c r="Q492" i="7"/>
  <c r="Q512" i="7"/>
  <c r="Q375" i="7"/>
  <c r="Q360" i="7"/>
  <c r="Q359" i="7"/>
  <c r="Q358" i="7"/>
  <c r="Q357" i="7"/>
  <c r="Q356" i="7"/>
  <c r="Q355" i="7"/>
  <c r="Q32" i="7"/>
  <c r="P518" i="7"/>
  <c r="P526" i="7"/>
  <c r="P524" i="7"/>
  <c r="P519" i="7"/>
  <c r="P523" i="7"/>
  <c r="P543" i="7"/>
  <c r="P547" i="7"/>
  <c r="P551" i="7"/>
  <c r="P571" i="7"/>
  <c r="P575" i="7"/>
  <c r="P513" i="7"/>
  <c r="P544" i="7"/>
  <c r="P548" i="7"/>
  <c r="P552" i="7"/>
  <c r="P572" i="7"/>
  <c r="P576" i="7"/>
  <c r="O117" i="7" l="1"/>
  <c r="P107" i="7"/>
  <c r="P140" i="7" s="1"/>
  <c r="V252" i="7"/>
  <c r="V94" i="7"/>
  <c r="V127" i="7"/>
  <c r="V128" i="7" s="1"/>
  <c r="V164" i="7"/>
  <c r="W56" i="7"/>
  <c r="W506" i="7"/>
  <c r="W369" i="7"/>
  <c r="AQ137" i="1"/>
  <c r="V101" i="7"/>
  <c r="W677" i="7"/>
  <c r="W615" i="7"/>
  <c r="W610" i="7"/>
  <c r="W648" i="7"/>
  <c r="W656" i="7"/>
  <c r="W652" i="7"/>
  <c r="W644" i="7"/>
  <c r="W33" i="7"/>
  <c r="W37" i="7"/>
  <c r="W30" i="7"/>
  <c r="W761" i="7"/>
  <c r="W760" i="7"/>
  <c r="W759" i="7"/>
  <c r="W758" i="7"/>
  <c r="W757" i="7"/>
  <c r="W756" i="7"/>
  <c r="W755" i="7"/>
  <c r="W754" i="7"/>
  <c r="W753" i="7"/>
  <c r="W729" i="7"/>
  <c r="W752" i="7"/>
  <c r="W728" i="7"/>
  <c r="W726" i="7"/>
  <c r="W727" i="7"/>
  <c r="W725" i="7"/>
  <c r="W723" i="7"/>
  <c r="W721" i="7"/>
  <c r="W697" i="7"/>
  <c r="W695" i="7"/>
  <c r="W722" i="7"/>
  <c r="W694" i="7"/>
  <c r="W692" i="7"/>
  <c r="W690" i="7"/>
  <c r="W688" i="7"/>
  <c r="W724" i="7"/>
  <c r="W720" i="7"/>
  <c r="W696" i="7"/>
  <c r="W693" i="7"/>
  <c r="W691" i="7"/>
  <c r="W689" i="7"/>
  <c r="W23" i="7"/>
  <c r="W281" i="7" s="1"/>
  <c r="W58" i="7"/>
  <c r="R665" i="7"/>
  <c r="R141" i="7" s="1"/>
  <c r="Q380" i="7"/>
  <c r="Q730" i="7"/>
  <c r="Q715" i="7" s="1"/>
  <c r="Q105" i="7" s="1"/>
  <c r="Q34" i="7"/>
  <c r="Q405" i="7"/>
  <c r="Q698" i="7"/>
  <c r="Q683" i="7" s="1"/>
  <c r="Q104" i="7" s="1"/>
  <c r="Q521" i="7"/>
  <c r="Q523" i="7"/>
  <c r="Q520" i="7"/>
  <c r="Q524" i="7"/>
  <c r="Q544" i="7"/>
  <c r="Q548" i="7"/>
  <c r="Q552" i="7"/>
  <c r="Q572" i="7"/>
  <c r="Q576" i="7"/>
  <c r="Q545" i="7"/>
  <c r="Q549" i="7"/>
  <c r="Q569" i="7"/>
  <c r="Q573" i="7"/>
  <c r="Q577" i="7"/>
  <c r="P517" i="7"/>
  <c r="Q762" i="7"/>
  <c r="Q747" i="7" s="1"/>
  <c r="Q106" i="7" s="1"/>
  <c r="R773" i="7"/>
  <c r="R772" i="7"/>
  <c r="R771" i="7"/>
  <c r="R770" i="7"/>
  <c r="R768" i="7"/>
  <c r="R766" i="7"/>
  <c r="R765" i="7"/>
  <c r="R440" i="7"/>
  <c r="R439" i="7"/>
  <c r="R438" i="7"/>
  <c r="R437" i="7"/>
  <c r="R436" i="7"/>
  <c r="R435" i="7"/>
  <c r="R434" i="7"/>
  <c r="R433" i="7"/>
  <c r="R432" i="7"/>
  <c r="R431" i="7"/>
  <c r="R741" i="7"/>
  <c r="R740" i="7"/>
  <c r="R739" i="7"/>
  <c r="R738" i="7"/>
  <c r="R737" i="7"/>
  <c r="R736" i="7"/>
  <c r="R735" i="7"/>
  <c r="R734" i="7"/>
  <c r="R732" i="7"/>
  <c r="R414" i="7"/>
  <c r="R413" i="7"/>
  <c r="R412" i="7"/>
  <c r="R411" i="7"/>
  <c r="R410" i="7"/>
  <c r="R409" i="7"/>
  <c r="R408" i="7"/>
  <c r="R407" i="7"/>
  <c r="R406" i="7"/>
  <c r="R405" i="7"/>
  <c r="R709" i="7"/>
  <c r="R708" i="7"/>
  <c r="R707" i="7"/>
  <c r="R706" i="7"/>
  <c r="R705" i="7"/>
  <c r="R704" i="7"/>
  <c r="R703" i="7"/>
  <c r="R702" i="7"/>
  <c r="R700" i="7"/>
  <c r="R389" i="7"/>
  <c r="R388" i="7"/>
  <c r="R387" i="7"/>
  <c r="R386" i="7"/>
  <c r="R385" i="7"/>
  <c r="R384" i="7"/>
  <c r="R383" i="7"/>
  <c r="R382" i="7"/>
  <c r="R381" i="7"/>
  <c r="R616" i="7"/>
  <c r="R611" i="7"/>
  <c r="R512" i="7"/>
  <c r="R497" i="7"/>
  <c r="R496" i="7"/>
  <c r="R495" i="7"/>
  <c r="R494" i="7"/>
  <c r="R493" i="7"/>
  <c r="R492" i="7"/>
  <c r="R360" i="7"/>
  <c r="R359" i="7"/>
  <c r="R358" i="7"/>
  <c r="R357" i="7"/>
  <c r="R356" i="7"/>
  <c r="R355" i="7"/>
  <c r="R375" i="7"/>
  <c r="R32" i="7"/>
  <c r="Q376" i="7"/>
  <c r="Q525" i="7"/>
  <c r="Q519" i="7"/>
  <c r="Q518" i="7"/>
  <c r="Q522" i="7"/>
  <c r="Q526" i="7"/>
  <c r="Q546" i="7"/>
  <c r="Q550" i="7"/>
  <c r="Q570" i="7"/>
  <c r="Q574" i="7"/>
  <c r="Q578" i="7"/>
  <c r="Q547" i="7"/>
  <c r="Q551" i="7"/>
  <c r="Q571" i="7"/>
  <c r="Q575" i="7"/>
  <c r="Q513" i="7"/>
  <c r="P117" i="7" l="1"/>
  <c r="W252" i="7"/>
  <c r="W94" i="7"/>
  <c r="Q107" i="7"/>
  <c r="W127" i="7"/>
  <c r="W128" i="7" s="1"/>
  <c r="W164" i="7"/>
  <c r="X56" i="7"/>
  <c r="X506" i="7"/>
  <c r="X369" i="7"/>
  <c r="W101" i="7"/>
  <c r="X677" i="7"/>
  <c r="X648" i="7"/>
  <c r="X615" i="7"/>
  <c r="X610" i="7"/>
  <c r="X656" i="7"/>
  <c r="X652" i="7"/>
  <c r="X644" i="7"/>
  <c r="X33" i="7"/>
  <c r="X37" i="7"/>
  <c r="X30" i="7"/>
  <c r="Q543" i="7"/>
  <c r="Q517" i="7"/>
  <c r="X760" i="7"/>
  <c r="X758" i="7"/>
  <c r="X756" i="7"/>
  <c r="X754" i="7"/>
  <c r="X761" i="7"/>
  <c r="X757" i="7"/>
  <c r="X753" i="7"/>
  <c r="X759" i="7"/>
  <c r="X752" i="7"/>
  <c r="X728" i="7"/>
  <c r="X726" i="7"/>
  <c r="X722" i="7"/>
  <c r="X755" i="7"/>
  <c r="X727" i="7"/>
  <c r="X725" i="7"/>
  <c r="X723" i="7"/>
  <c r="X729" i="7"/>
  <c r="X694" i="7"/>
  <c r="X693" i="7"/>
  <c r="X692" i="7"/>
  <c r="X691" i="7"/>
  <c r="X690" i="7"/>
  <c r="X689" i="7"/>
  <c r="X688" i="7"/>
  <c r="X724" i="7"/>
  <c r="X720" i="7"/>
  <c r="X697" i="7"/>
  <c r="X695" i="7"/>
  <c r="X696" i="7"/>
  <c r="X721" i="7"/>
  <c r="X23" i="7"/>
  <c r="X281" i="7" s="1"/>
  <c r="X58" i="7"/>
  <c r="S665" i="7"/>
  <c r="S141" i="7" s="1"/>
  <c r="B488" i="7"/>
  <c r="R380" i="7"/>
  <c r="S773" i="7"/>
  <c r="S772" i="7"/>
  <c r="S771" i="7"/>
  <c r="S770" i="7"/>
  <c r="S768" i="7"/>
  <c r="S766" i="7"/>
  <c r="S440" i="7"/>
  <c r="S439" i="7"/>
  <c r="S438" i="7"/>
  <c r="S437" i="7"/>
  <c r="S436" i="7"/>
  <c r="S435" i="7"/>
  <c r="S434" i="7"/>
  <c r="S433" i="7"/>
  <c r="S765" i="7"/>
  <c r="S431" i="7"/>
  <c r="S414" i="7"/>
  <c r="S413" i="7"/>
  <c r="S412" i="7"/>
  <c r="S411" i="7"/>
  <c r="S410" i="7"/>
  <c r="S409" i="7"/>
  <c r="S408" i="7"/>
  <c r="S432" i="7"/>
  <c r="S741" i="7"/>
  <c r="S740" i="7"/>
  <c r="S739" i="7"/>
  <c r="S738" i="7"/>
  <c r="S737" i="7"/>
  <c r="S736" i="7"/>
  <c r="S735" i="7"/>
  <c r="S734" i="7"/>
  <c r="S732" i="7"/>
  <c r="S389" i="7"/>
  <c r="S388" i="7"/>
  <c r="S387" i="7"/>
  <c r="S386" i="7"/>
  <c r="S385" i="7"/>
  <c r="S384" i="7"/>
  <c r="S407" i="7"/>
  <c r="S406" i="7"/>
  <c r="S405" i="7"/>
  <c r="S709" i="7"/>
  <c r="S708" i="7"/>
  <c r="S707" i="7"/>
  <c r="S706" i="7"/>
  <c r="S705" i="7"/>
  <c r="S704" i="7"/>
  <c r="S703" i="7"/>
  <c r="S702" i="7"/>
  <c r="S700" i="7"/>
  <c r="S382" i="7"/>
  <c r="S383" i="7"/>
  <c r="S381" i="7"/>
  <c r="S616" i="7"/>
  <c r="S611" i="7"/>
  <c r="S497" i="7"/>
  <c r="S496" i="7"/>
  <c r="S495" i="7"/>
  <c r="S494" i="7"/>
  <c r="S493" i="7"/>
  <c r="S492" i="7"/>
  <c r="S512" i="7"/>
  <c r="S375" i="7"/>
  <c r="S360" i="7"/>
  <c r="S359" i="7"/>
  <c r="S358" i="7"/>
  <c r="S357" i="7"/>
  <c r="S356" i="7"/>
  <c r="S355" i="7"/>
  <c r="S32" i="7"/>
  <c r="R524" i="7"/>
  <c r="R522" i="7"/>
  <c r="R521" i="7"/>
  <c r="R525" i="7"/>
  <c r="R545" i="7"/>
  <c r="R549" i="7"/>
  <c r="R569" i="7"/>
  <c r="R573" i="7"/>
  <c r="R577" i="7"/>
  <c r="R546" i="7"/>
  <c r="R550" i="7"/>
  <c r="R570" i="7"/>
  <c r="R574" i="7"/>
  <c r="R578" i="7"/>
  <c r="R34" i="7"/>
  <c r="R698" i="7"/>
  <c r="R683" i="7" s="1"/>
  <c r="R104" i="7" s="1"/>
  <c r="R730" i="7"/>
  <c r="R715" i="7" s="1"/>
  <c r="R105" i="7" s="1"/>
  <c r="R762" i="7"/>
  <c r="R747" i="7" s="1"/>
  <c r="R106" i="7" s="1"/>
  <c r="R520" i="7"/>
  <c r="R376" i="7"/>
  <c r="R518" i="7"/>
  <c r="R526" i="7"/>
  <c r="R519" i="7"/>
  <c r="R523" i="7"/>
  <c r="R543" i="7"/>
  <c r="R547" i="7"/>
  <c r="R551" i="7"/>
  <c r="R571" i="7"/>
  <c r="R575" i="7"/>
  <c r="R513" i="7"/>
  <c r="R544" i="7"/>
  <c r="R548" i="7"/>
  <c r="R552" i="7"/>
  <c r="R572" i="7"/>
  <c r="R576" i="7"/>
  <c r="E464" i="7" l="1"/>
  <c r="E461" i="7"/>
  <c r="E462" i="7"/>
  <c r="E463" i="7"/>
  <c r="E459" i="7"/>
  <c r="E460" i="7"/>
  <c r="E458" i="7"/>
  <c r="E465" i="7" s="1"/>
  <c r="Q117" i="7"/>
  <c r="Q140" i="7"/>
  <c r="R107" i="7"/>
  <c r="R140" i="7" s="1"/>
  <c r="X252" i="7"/>
  <c r="X94" i="7"/>
  <c r="X127" i="7"/>
  <c r="X128" i="7" s="1"/>
  <c r="X164" i="7"/>
  <c r="Y56" i="7"/>
  <c r="Y506" i="7"/>
  <c r="Y369" i="7"/>
  <c r="Y677" i="7"/>
  <c r="X101" i="7"/>
  <c r="Y615" i="7"/>
  <c r="Y610" i="7"/>
  <c r="Y656" i="7"/>
  <c r="Y652" i="7"/>
  <c r="Y648" i="7"/>
  <c r="Y644" i="7"/>
  <c r="Y33" i="7"/>
  <c r="Y37" i="7"/>
  <c r="Y30" i="7"/>
  <c r="R517" i="7"/>
  <c r="Y752" i="7"/>
  <c r="Y729" i="7"/>
  <c r="Y760" i="7"/>
  <c r="Y758" i="7"/>
  <c r="Y756" i="7"/>
  <c r="Y754" i="7"/>
  <c r="Y755" i="7"/>
  <c r="Y761" i="7"/>
  <c r="Y727" i="7"/>
  <c r="Y725" i="7"/>
  <c r="Y757" i="7"/>
  <c r="Y753" i="7"/>
  <c r="Y759" i="7"/>
  <c r="Y728" i="7"/>
  <c r="Y726" i="7"/>
  <c r="Y724" i="7"/>
  <c r="Y722" i="7"/>
  <c r="Y720" i="7"/>
  <c r="Y696" i="7"/>
  <c r="Y697" i="7"/>
  <c r="Y695" i="7"/>
  <c r="Y694" i="7"/>
  <c r="Y692" i="7"/>
  <c r="Y690" i="7"/>
  <c r="Y688" i="7"/>
  <c r="Y723" i="7"/>
  <c r="Y721" i="7"/>
  <c r="Y693" i="7"/>
  <c r="Y691" i="7"/>
  <c r="Y689" i="7"/>
  <c r="Y58" i="7"/>
  <c r="Y23" i="7"/>
  <c r="Y281" i="7" s="1"/>
  <c r="T665" i="7"/>
  <c r="T141" i="7" s="1"/>
  <c r="S380" i="7"/>
  <c r="T773" i="7"/>
  <c r="T772" i="7"/>
  <c r="T771" i="7"/>
  <c r="T770" i="7"/>
  <c r="T768" i="7"/>
  <c r="T766" i="7"/>
  <c r="T765" i="7"/>
  <c r="T440" i="7"/>
  <c r="T439" i="7"/>
  <c r="T438" i="7"/>
  <c r="T437" i="7"/>
  <c r="T436" i="7"/>
  <c r="T435" i="7"/>
  <c r="T434" i="7"/>
  <c r="T433" i="7"/>
  <c r="T432" i="7"/>
  <c r="T431" i="7"/>
  <c r="T741" i="7"/>
  <c r="T740" i="7"/>
  <c r="T739" i="7"/>
  <c r="T738" i="7"/>
  <c r="T737" i="7"/>
  <c r="T736" i="7"/>
  <c r="T735" i="7"/>
  <c r="T734" i="7"/>
  <c r="T732" i="7"/>
  <c r="T414" i="7"/>
  <c r="T413" i="7"/>
  <c r="T412" i="7"/>
  <c r="T411" i="7"/>
  <c r="T410" i="7"/>
  <c r="T409" i="7"/>
  <c r="T408" i="7"/>
  <c r="T407" i="7"/>
  <c r="T406" i="7"/>
  <c r="T405" i="7"/>
  <c r="T709" i="7"/>
  <c r="T708" i="7"/>
  <c r="T707" i="7"/>
  <c r="T706" i="7"/>
  <c r="T705" i="7"/>
  <c r="T704" i="7"/>
  <c r="T703" i="7"/>
  <c r="T702" i="7"/>
  <c r="T700" i="7"/>
  <c r="T389" i="7"/>
  <c r="T388" i="7"/>
  <c r="T387" i="7"/>
  <c r="T386" i="7"/>
  <c r="T385" i="7"/>
  <c r="T384" i="7"/>
  <c r="T383" i="7"/>
  <c r="T382" i="7"/>
  <c r="T381" i="7"/>
  <c r="T616" i="7"/>
  <c r="T611" i="7"/>
  <c r="T512" i="7"/>
  <c r="T497" i="7"/>
  <c r="T496" i="7"/>
  <c r="T495" i="7"/>
  <c r="T494" i="7"/>
  <c r="T493" i="7"/>
  <c r="T492" i="7"/>
  <c r="T360" i="7"/>
  <c r="T359" i="7"/>
  <c r="T358" i="7"/>
  <c r="T357" i="7"/>
  <c r="T356" i="7"/>
  <c r="T355" i="7"/>
  <c r="T375" i="7"/>
  <c r="T32" i="7"/>
  <c r="S376" i="7"/>
  <c r="S519" i="7"/>
  <c r="S521" i="7"/>
  <c r="S518" i="7"/>
  <c r="S522" i="7"/>
  <c r="S526" i="7"/>
  <c r="S546" i="7"/>
  <c r="S550" i="7"/>
  <c r="S570" i="7"/>
  <c r="S574" i="7"/>
  <c r="S578" i="7"/>
  <c r="S543" i="7"/>
  <c r="S547" i="7"/>
  <c r="S551" i="7"/>
  <c r="S571" i="7"/>
  <c r="S575" i="7"/>
  <c r="S513" i="7"/>
  <c r="S34" i="7"/>
  <c r="S698" i="7"/>
  <c r="S683" i="7" s="1"/>
  <c r="S104" i="7" s="1"/>
  <c r="S730" i="7"/>
  <c r="S715" i="7" s="1"/>
  <c r="S105" i="7" s="1"/>
  <c r="S523" i="7"/>
  <c r="S525" i="7"/>
  <c r="S520" i="7"/>
  <c r="S524" i="7"/>
  <c r="S544" i="7"/>
  <c r="S548" i="7"/>
  <c r="S552" i="7"/>
  <c r="S572" i="7"/>
  <c r="S576" i="7"/>
  <c r="S545" i="7"/>
  <c r="S549" i="7"/>
  <c r="S569" i="7"/>
  <c r="S573" i="7"/>
  <c r="S577" i="7"/>
  <c r="S762" i="7"/>
  <c r="S747" i="7" s="1"/>
  <c r="S106" i="7" s="1"/>
  <c r="R117" i="7" l="1"/>
  <c r="S107" i="7"/>
  <c r="S140" i="7" s="1"/>
  <c r="Y252" i="7"/>
  <c r="Y94" i="7"/>
  <c r="Y127" i="7"/>
  <c r="Y128" i="7" s="1"/>
  <c r="Y164" i="7"/>
  <c r="Z56" i="7"/>
  <c r="Z506" i="7"/>
  <c r="Z369" i="7"/>
  <c r="Y101" i="7"/>
  <c r="Z677" i="7"/>
  <c r="Z615" i="7"/>
  <c r="Z644" i="7"/>
  <c r="Z610" i="7"/>
  <c r="Z656" i="7"/>
  <c r="Z652" i="7"/>
  <c r="Z648" i="7"/>
  <c r="Z33" i="7"/>
  <c r="Z37" i="7"/>
  <c r="Z30" i="7"/>
  <c r="S517" i="7"/>
  <c r="Z761" i="7"/>
  <c r="Z759" i="7"/>
  <c r="Z757" i="7"/>
  <c r="Z755" i="7"/>
  <c r="Z753" i="7"/>
  <c r="Z758" i="7"/>
  <c r="Z754" i="7"/>
  <c r="Z752" i="7"/>
  <c r="Z728" i="7"/>
  <c r="Z727" i="7"/>
  <c r="Z726" i="7"/>
  <c r="Z725" i="7"/>
  <c r="Z724" i="7"/>
  <c r="Z723" i="7"/>
  <c r="Z722" i="7"/>
  <c r="Z721" i="7"/>
  <c r="Z720" i="7"/>
  <c r="Z697" i="7"/>
  <c r="Z696" i="7"/>
  <c r="Z695" i="7"/>
  <c r="Z760" i="7"/>
  <c r="Z756" i="7"/>
  <c r="Z729" i="7"/>
  <c r="Z688" i="7"/>
  <c r="Z693" i="7"/>
  <c r="Z691" i="7"/>
  <c r="Z689" i="7"/>
  <c r="Z694" i="7"/>
  <c r="Z692" i="7"/>
  <c r="Z690" i="7"/>
  <c r="Z58" i="7"/>
  <c r="Z23" i="7"/>
  <c r="Z281" i="7" s="1"/>
  <c r="U665" i="7"/>
  <c r="U141" i="7" s="1"/>
  <c r="T380" i="7"/>
  <c r="T762" i="7"/>
  <c r="T747" i="7" s="1"/>
  <c r="T106" i="7" s="1"/>
  <c r="U773" i="7"/>
  <c r="U772" i="7"/>
  <c r="U771" i="7"/>
  <c r="U769" i="7"/>
  <c r="U768" i="7"/>
  <c r="U766" i="7"/>
  <c r="U765" i="7"/>
  <c r="U440" i="7"/>
  <c r="U439" i="7"/>
  <c r="U438" i="7"/>
  <c r="U437" i="7"/>
  <c r="U436" i="7"/>
  <c r="U435" i="7"/>
  <c r="U434" i="7"/>
  <c r="U433" i="7"/>
  <c r="U432" i="7"/>
  <c r="U414" i="7"/>
  <c r="U413" i="7"/>
  <c r="U412" i="7"/>
  <c r="U411" i="7"/>
  <c r="U410" i="7"/>
  <c r="U409" i="7"/>
  <c r="U408" i="7"/>
  <c r="U431" i="7"/>
  <c r="U741" i="7"/>
  <c r="U740" i="7"/>
  <c r="U739" i="7"/>
  <c r="U738" i="7"/>
  <c r="U737" i="7"/>
  <c r="U736" i="7"/>
  <c r="U735" i="7"/>
  <c r="U734" i="7"/>
  <c r="U732" i="7"/>
  <c r="U407" i="7"/>
  <c r="U389" i="7"/>
  <c r="U388" i="7"/>
  <c r="U387" i="7"/>
  <c r="U386" i="7"/>
  <c r="U385" i="7"/>
  <c r="U384" i="7"/>
  <c r="U406" i="7"/>
  <c r="U405" i="7"/>
  <c r="U709" i="7"/>
  <c r="U708" i="7"/>
  <c r="U707" i="7"/>
  <c r="U706" i="7"/>
  <c r="U705" i="7"/>
  <c r="U704" i="7"/>
  <c r="U703" i="7"/>
  <c r="U702" i="7"/>
  <c r="U700" i="7"/>
  <c r="U383" i="7"/>
  <c r="U382" i="7"/>
  <c r="U381" i="7"/>
  <c r="U616" i="7"/>
  <c r="U611" i="7"/>
  <c r="U497" i="7"/>
  <c r="U496" i="7"/>
  <c r="U495" i="7"/>
  <c r="U494" i="7"/>
  <c r="U493" i="7"/>
  <c r="U492" i="7"/>
  <c r="U512" i="7"/>
  <c r="U375" i="7"/>
  <c r="U360" i="7"/>
  <c r="U359" i="7"/>
  <c r="U358" i="7"/>
  <c r="U357" i="7"/>
  <c r="U356" i="7"/>
  <c r="U355" i="7"/>
  <c r="U32" i="7"/>
  <c r="T522" i="7"/>
  <c r="T376" i="7"/>
  <c r="T520" i="7"/>
  <c r="T521" i="7"/>
  <c r="T525" i="7"/>
  <c r="T545" i="7"/>
  <c r="T549" i="7"/>
  <c r="T569" i="7"/>
  <c r="T573" i="7"/>
  <c r="T577" i="7"/>
  <c r="T546" i="7"/>
  <c r="T550" i="7"/>
  <c r="T570" i="7"/>
  <c r="T574" i="7"/>
  <c r="T578" i="7"/>
  <c r="T34" i="7"/>
  <c r="T698" i="7"/>
  <c r="T683" i="7" s="1"/>
  <c r="T104" i="7" s="1"/>
  <c r="T730" i="7"/>
  <c r="T715" i="7" s="1"/>
  <c r="T105" i="7" s="1"/>
  <c r="T518" i="7"/>
  <c r="T526" i="7"/>
  <c r="T524" i="7"/>
  <c r="T519" i="7"/>
  <c r="T523" i="7"/>
  <c r="T543" i="7"/>
  <c r="T547" i="7"/>
  <c r="T551" i="7"/>
  <c r="T571" i="7"/>
  <c r="T575" i="7"/>
  <c r="T513" i="7"/>
  <c r="T544" i="7"/>
  <c r="T548" i="7"/>
  <c r="T552" i="7"/>
  <c r="T572" i="7"/>
  <c r="T576" i="7"/>
  <c r="S117" i="7" l="1"/>
  <c r="T107" i="7"/>
  <c r="T140" i="7" s="1"/>
  <c r="Z252" i="7"/>
  <c r="Z94" i="7"/>
  <c r="Z127" i="7"/>
  <c r="Z128" i="7" s="1"/>
  <c r="Z164" i="7"/>
  <c r="Z101" i="7"/>
  <c r="AA56" i="7"/>
  <c r="AA506" i="7"/>
  <c r="AA369" i="7"/>
  <c r="AA677" i="7"/>
  <c r="AA615" i="7"/>
  <c r="AA610" i="7"/>
  <c r="AA656" i="7"/>
  <c r="AA652" i="7"/>
  <c r="AA648" i="7"/>
  <c r="AA644" i="7"/>
  <c r="AA33" i="7"/>
  <c r="AA37" i="7"/>
  <c r="AA30" i="7"/>
  <c r="T517" i="7"/>
  <c r="AA761" i="7"/>
  <c r="AA760" i="7"/>
  <c r="AA759" i="7"/>
  <c r="AA758" i="7"/>
  <c r="AA757" i="7"/>
  <c r="AA756" i="7"/>
  <c r="AA755" i="7"/>
  <c r="AA754" i="7"/>
  <c r="AA753" i="7"/>
  <c r="AA729" i="7"/>
  <c r="AA728" i="7"/>
  <c r="AA726" i="7"/>
  <c r="AA724" i="7"/>
  <c r="AA752" i="7"/>
  <c r="AA727" i="7"/>
  <c r="AA725" i="7"/>
  <c r="AA723" i="7"/>
  <c r="AA721" i="7"/>
  <c r="AA697" i="7"/>
  <c r="AA693" i="7"/>
  <c r="AA691" i="7"/>
  <c r="AA689" i="7"/>
  <c r="AA720" i="7"/>
  <c r="AA696" i="7"/>
  <c r="AA694" i="7"/>
  <c r="AA692" i="7"/>
  <c r="AA690" i="7"/>
  <c r="AA688" i="7"/>
  <c r="AA722" i="7"/>
  <c r="AA695" i="7"/>
  <c r="AA23" i="7"/>
  <c r="AA281" i="7" s="1"/>
  <c r="AA58" i="7"/>
  <c r="V665" i="7"/>
  <c r="V141" i="7" s="1"/>
  <c r="U380" i="7"/>
  <c r="U762" i="7"/>
  <c r="U747" i="7" s="1"/>
  <c r="U106" i="7" s="1"/>
  <c r="V773" i="7"/>
  <c r="V772" i="7"/>
  <c r="V771" i="7"/>
  <c r="V769" i="7"/>
  <c r="V768" i="7"/>
  <c r="V766" i="7"/>
  <c r="V765" i="7"/>
  <c r="V440" i="7"/>
  <c r="V439" i="7"/>
  <c r="V438" i="7"/>
  <c r="V437" i="7"/>
  <c r="V436" i="7"/>
  <c r="V435" i="7"/>
  <c r="V434" i="7"/>
  <c r="V433" i="7"/>
  <c r="V432" i="7"/>
  <c r="V431" i="7"/>
  <c r="V741" i="7"/>
  <c r="V740" i="7"/>
  <c r="V739" i="7"/>
  <c r="V738" i="7"/>
  <c r="V737" i="7"/>
  <c r="V736" i="7"/>
  <c r="V735" i="7"/>
  <c r="V734" i="7"/>
  <c r="V732" i="7"/>
  <c r="V414" i="7"/>
  <c r="V413" i="7"/>
  <c r="V412" i="7"/>
  <c r="V411" i="7"/>
  <c r="V410" i="7"/>
  <c r="V409" i="7"/>
  <c r="V408" i="7"/>
  <c r="V407" i="7"/>
  <c r="V406" i="7"/>
  <c r="V405" i="7"/>
  <c r="V709" i="7"/>
  <c r="V708" i="7"/>
  <c r="V707" i="7"/>
  <c r="V706" i="7"/>
  <c r="V705" i="7"/>
  <c r="V704" i="7"/>
  <c r="V703" i="7"/>
  <c r="V702" i="7"/>
  <c r="V700" i="7"/>
  <c r="V389" i="7"/>
  <c r="V388" i="7"/>
  <c r="V387" i="7"/>
  <c r="V386" i="7"/>
  <c r="V385" i="7"/>
  <c r="V384" i="7"/>
  <c r="V383" i="7"/>
  <c r="V382" i="7"/>
  <c r="V381" i="7"/>
  <c r="V616" i="7"/>
  <c r="V611" i="7"/>
  <c r="V512" i="7"/>
  <c r="V497" i="7"/>
  <c r="V496" i="7"/>
  <c r="V495" i="7"/>
  <c r="V494" i="7"/>
  <c r="V493" i="7"/>
  <c r="V492" i="7"/>
  <c r="V360" i="7"/>
  <c r="V359" i="7"/>
  <c r="V358" i="7"/>
  <c r="V357" i="7"/>
  <c r="V356" i="7"/>
  <c r="V355" i="7"/>
  <c r="V375" i="7"/>
  <c r="V32" i="7"/>
  <c r="U376" i="7"/>
  <c r="U525" i="7"/>
  <c r="U519" i="7"/>
  <c r="U518" i="7"/>
  <c r="U522" i="7"/>
  <c r="U526" i="7"/>
  <c r="U546" i="7"/>
  <c r="U550" i="7"/>
  <c r="U570" i="7"/>
  <c r="U574" i="7"/>
  <c r="U578" i="7"/>
  <c r="U543" i="7"/>
  <c r="U547" i="7"/>
  <c r="U551" i="7"/>
  <c r="U571" i="7"/>
  <c r="U575" i="7"/>
  <c r="U513" i="7"/>
  <c r="U34" i="7"/>
  <c r="U698" i="7"/>
  <c r="U683" i="7" s="1"/>
  <c r="U104" i="7" s="1"/>
  <c r="U730" i="7"/>
  <c r="U715" i="7" s="1"/>
  <c r="U105" i="7" s="1"/>
  <c r="U521" i="7"/>
  <c r="U523" i="7"/>
  <c r="U520" i="7"/>
  <c r="U524" i="7"/>
  <c r="U544" i="7"/>
  <c r="U548" i="7"/>
  <c r="U552" i="7"/>
  <c r="U572" i="7"/>
  <c r="U576" i="7"/>
  <c r="U545" i="7"/>
  <c r="U549" i="7"/>
  <c r="U569" i="7"/>
  <c r="U573" i="7"/>
  <c r="U577" i="7"/>
  <c r="T117" i="7" l="1"/>
  <c r="U107" i="7"/>
  <c r="U140" i="7" s="1"/>
  <c r="AA252" i="7"/>
  <c r="AA94" i="7"/>
  <c r="AA127" i="7"/>
  <c r="AA128" i="7" s="1"/>
  <c r="AA164" i="7"/>
  <c r="AB56" i="7"/>
  <c r="AB506" i="7"/>
  <c r="AB369" i="7"/>
  <c r="AA101" i="7"/>
  <c r="AB677" i="7"/>
  <c r="AB652" i="7"/>
  <c r="AB644" i="7"/>
  <c r="AB615" i="7"/>
  <c r="AB610" i="7"/>
  <c r="AB656" i="7"/>
  <c r="AB648" i="7"/>
  <c r="AB33" i="7"/>
  <c r="AB30" i="7"/>
  <c r="AB37" i="7"/>
  <c r="U517" i="7"/>
  <c r="AB761" i="7"/>
  <c r="AB759" i="7"/>
  <c r="AB757" i="7"/>
  <c r="AB755" i="7"/>
  <c r="AB729" i="7"/>
  <c r="AB756" i="7"/>
  <c r="AB753" i="7"/>
  <c r="AB728" i="7"/>
  <c r="AB726" i="7"/>
  <c r="AB758" i="7"/>
  <c r="AB752" i="7"/>
  <c r="AB760" i="7"/>
  <c r="AB754" i="7"/>
  <c r="AB727" i="7"/>
  <c r="AB725" i="7"/>
  <c r="AB723" i="7"/>
  <c r="AB721" i="7"/>
  <c r="AB697" i="7"/>
  <c r="AB695" i="7"/>
  <c r="AB694" i="7"/>
  <c r="AB693" i="7"/>
  <c r="AB692" i="7"/>
  <c r="AB691" i="7"/>
  <c r="AB690" i="7"/>
  <c r="AB689" i="7"/>
  <c r="AB688" i="7"/>
  <c r="AB720" i="7"/>
  <c r="AB696" i="7"/>
  <c r="AB724" i="7"/>
  <c r="AB722" i="7"/>
  <c r="AB23" i="7"/>
  <c r="AB281" i="7" s="1"/>
  <c r="AB58" i="7"/>
  <c r="W665" i="7"/>
  <c r="W141" i="7" s="1"/>
  <c r="V698" i="7"/>
  <c r="V683" i="7" s="1"/>
  <c r="V104" i="7" s="1"/>
  <c r="V762" i="7"/>
  <c r="V747" i="7" s="1"/>
  <c r="V106" i="7" s="1"/>
  <c r="V380" i="7"/>
  <c r="V34" i="7"/>
  <c r="V730" i="7"/>
  <c r="V715" i="7" s="1"/>
  <c r="V105" i="7" s="1"/>
  <c r="W773" i="7"/>
  <c r="W772" i="7"/>
  <c r="W771" i="7"/>
  <c r="W769" i="7"/>
  <c r="W767" i="7"/>
  <c r="W766" i="7"/>
  <c r="W440" i="7"/>
  <c r="W439" i="7"/>
  <c r="W438" i="7"/>
  <c r="W437" i="7"/>
  <c r="W436" i="7"/>
  <c r="W435" i="7"/>
  <c r="W434" i="7"/>
  <c r="W433" i="7"/>
  <c r="W764" i="7"/>
  <c r="W431" i="7"/>
  <c r="W414" i="7"/>
  <c r="W413" i="7"/>
  <c r="W412" i="7"/>
  <c r="W411" i="7"/>
  <c r="W410" i="7"/>
  <c r="W409" i="7"/>
  <c r="W408" i="7"/>
  <c r="W432" i="7"/>
  <c r="W741" i="7"/>
  <c r="W740" i="7"/>
  <c r="W739" i="7"/>
  <c r="W738" i="7"/>
  <c r="W737" i="7"/>
  <c r="W736" i="7"/>
  <c r="W735" i="7"/>
  <c r="W734" i="7"/>
  <c r="W732" i="7"/>
  <c r="W389" i="7"/>
  <c r="W388" i="7"/>
  <c r="W387" i="7"/>
  <c r="W386" i="7"/>
  <c r="W385" i="7"/>
  <c r="W384" i="7"/>
  <c r="W407" i="7"/>
  <c r="W406" i="7"/>
  <c r="W405" i="7"/>
  <c r="W709" i="7"/>
  <c r="W708" i="7"/>
  <c r="W707" i="7"/>
  <c r="W706" i="7"/>
  <c r="W705" i="7"/>
  <c r="W704" i="7"/>
  <c r="W703" i="7"/>
  <c r="W702" i="7"/>
  <c r="W700" i="7"/>
  <c r="W382" i="7"/>
  <c r="W383" i="7"/>
  <c r="W381" i="7"/>
  <c r="W616" i="7"/>
  <c r="W611" i="7"/>
  <c r="W497" i="7"/>
  <c r="W496" i="7"/>
  <c r="W495" i="7"/>
  <c r="W494" i="7"/>
  <c r="W493" i="7"/>
  <c r="W492" i="7"/>
  <c r="W512" i="7"/>
  <c r="W375" i="7"/>
  <c r="W360" i="7"/>
  <c r="W359" i="7"/>
  <c r="W358" i="7"/>
  <c r="W357" i="7"/>
  <c r="W356" i="7"/>
  <c r="W355" i="7"/>
  <c r="W32" i="7"/>
  <c r="V520" i="7"/>
  <c r="V376" i="7"/>
  <c r="V518" i="7"/>
  <c r="V526" i="7"/>
  <c r="V519" i="7"/>
  <c r="V523" i="7"/>
  <c r="V543" i="7"/>
  <c r="V547" i="7"/>
  <c r="V551" i="7"/>
  <c r="V571" i="7"/>
  <c r="V575" i="7"/>
  <c r="V513" i="7"/>
  <c r="V544" i="7"/>
  <c r="V548" i="7"/>
  <c r="V552" i="7"/>
  <c r="V572" i="7"/>
  <c r="V576" i="7"/>
  <c r="V524" i="7"/>
  <c r="V522" i="7"/>
  <c r="V521" i="7"/>
  <c r="V525" i="7"/>
  <c r="V545" i="7"/>
  <c r="V549" i="7"/>
  <c r="V569" i="7"/>
  <c r="V573" i="7"/>
  <c r="V577" i="7"/>
  <c r="V546" i="7"/>
  <c r="V550" i="7"/>
  <c r="V570" i="7"/>
  <c r="V574" i="7"/>
  <c r="V578" i="7"/>
  <c r="U117" i="7" l="1"/>
  <c r="AB252" i="7"/>
  <c r="AB94" i="7"/>
  <c r="V107" i="7"/>
  <c r="V140" i="7" s="1"/>
  <c r="AB127" i="7"/>
  <c r="AB128" i="7" s="1"/>
  <c r="AB164" i="7"/>
  <c r="AB101" i="7"/>
  <c r="AC56" i="7"/>
  <c r="AC506" i="7"/>
  <c r="AC369" i="7"/>
  <c r="AC677" i="7"/>
  <c r="AC615" i="7"/>
  <c r="AC610" i="7"/>
  <c r="AC656" i="7"/>
  <c r="AC652" i="7"/>
  <c r="AC648" i="7"/>
  <c r="AC644" i="7"/>
  <c r="AC33" i="7"/>
  <c r="AC37" i="7"/>
  <c r="AC30" i="7"/>
  <c r="V517" i="7"/>
  <c r="AC760" i="7"/>
  <c r="AC758" i="7"/>
  <c r="AC756" i="7"/>
  <c r="AC754" i="7"/>
  <c r="AC752" i="7"/>
  <c r="AC729" i="7"/>
  <c r="AC759" i="7"/>
  <c r="AC755" i="7"/>
  <c r="AC761" i="7"/>
  <c r="AC753" i="7"/>
  <c r="AC720" i="7"/>
  <c r="AC757" i="7"/>
  <c r="AC727" i="7"/>
  <c r="AC725" i="7"/>
  <c r="AC723" i="7"/>
  <c r="AC728" i="7"/>
  <c r="AC726" i="7"/>
  <c r="AC724" i="7"/>
  <c r="AC722" i="7"/>
  <c r="AC721" i="7"/>
  <c r="AC694" i="7"/>
  <c r="AC692" i="7"/>
  <c r="AC690" i="7"/>
  <c r="AC688" i="7"/>
  <c r="AC695" i="7"/>
  <c r="AC697" i="7"/>
  <c r="AC696" i="7"/>
  <c r="AC693" i="7"/>
  <c r="AC691" i="7"/>
  <c r="AC689" i="7"/>
  <c r="AC58" i="7"/>
  <c r="AC23" i="7"/>
  <c r="AC281" i="7" s="1"/>
  <c r="X665" i="7"/>
  <c r="X141" i="7" s="1"/>
  <c r="W380" i="7"/>
  <c r="W34" i="7"/>
  <c r="W730" i="7"/>
  <c r="W715" i="7" s="1"/>
  <c r="W105" i="7" s="1"/>
  <c r="W698" i="7"/>
  <c r="W683" i="7" s="1"/>
  <c r="W104" i="7" s="1"/>
  <c r="W523" i="7"/>
  <c r="W525" i="7"/>
  <c r="W520" i="7"/>
  <c r="W524" i="7"/>
  <c r="W544" i="7"/>
  <c r="W548" i="7"/>
  <c r="W552" i="7"/>
  <c r="W572" i="7"/>
  <c r="W576" i="7"/>
  <c r="W545" i="7"/>
  <c r="W549" i="7"/>
  <c r="W569" i="7"/>
  <c r="W573" i="7"/>
  <c r="W577" i="7"/>
  <c r="W762" i="7"/>
  <c r="W747" i="7" s="1"/>
  <c r="W106" i="7" s="1"/>
  <c r="X773" i="7"/>
  <c r="X772" i="7"/>
  <c r="X770" i="7"/>
  <c r="X769" i="7"/>
  <c r="X767" i="7"/>
  <c r="X766" i="7"/>
  <c r="X764" i="7"/>
  <c r="X440" i="7"/>
  <c r="X439" i="7"/>
  <c r="X438" i="7"/>
  <c r="X437" i="7"/>
  <c r="X436" i="7"/>
  <c r="X434" i="7"/>
  <c r="X433" i="7"/>
  <c r="X432" i="7"/>
  <c r="X431" i="7"/>
  <c r="X741" i="7"/>
  <c r="X740" i="7"/>
  <c r="X739" i="7"/>
  <c r="X738" i="7"/>
  <c r="X737" i="7"/>
  <c r="X736" i="7"/>
  <c r="X735" i="7"/>
  <c r="X734" i="7"/>
  <c r="X732" i="7"/>
  <c r="X414" i="7"/>
  <c r="X413" i="7"/>
  <c r="X412" i="7"/>
  <c r="X411" i="7"/>
  <c r="X410" i="7"/>
  <c r="X409" i="7"/>
  <c r="X408" i="7"/>
  <c r="X407" i="7"/>
  <c r="X406" i="7"/>
  <c r="X405" i="7"/>
  <c r="X709" i="7"/>
  <c r="X708" i="7"/>
  <c r="X707" i="7"/>
  <c r="X706" i="7"/>
  <c r="X705" i="7"/>
  <c r="X704" i="7"/>
  <c r="X703" i="7"/>
  <c r="X702" i="7"/>
  <c r="X700" i="7"/>
  <c r="X389" i="7"/>
  <c r="X388" i="7"/>
  <c r="X387" i="7"/>
  <c r="X386" i="7"/>
  <c r="X385" i="7"/>
  <c r="X384" i="7"/>
  <c r="X383" i="7"/>
  <c r="X382" i="7"/>
  <c r="X381" i="7"/>
  <c r="X616" i="7"/>
  <c r="X611" i="7"/>
  <c r="X512" i="7"/>
  <c r="X497" i="7"/>
  <c r="X496" i="7"/>
  <c r="X495" i="7"/>
  <c r="X494" i="7"/>
  <c r="X493" i="7"/>
  <c r="X492" i="7"/>
  <c r="X435" i="7"/>
  <c r="X360" i="7"/>
  <c r="X359" i="7"/>
  <c r="X358" i="7"/>
  <c r="X357" i="7"/>
  <c r="X356" i="7"/>
  <c r="X355" i="7"/>
  <c r="X375" i="7"/>
  <c r="X32" i="7"/>
  <c r="W376" i="7"/>
  <c r="W519" i="7"/>
  <c r="W521" i="7"/>
  <c r="W518" i="7"/>
  <c r="W522" i="7"/>
  <c r="W526" i="7"/>
  <c r="W546" i="7"/>
  <c r="W550" i="7"/>
  <c r="W570" i="7"/>
  <c r="W574" i="7"/>
  <c r="W578" i="7"/>
  <c r="W543" i="7"/>
  <c r="W547" i="7"/>
  <c r="W551" i="7"/>
  <c r="W571" i="7"/>
  <c r="W575" i="7"/>
  <c r="W513" i="7"/>
  <c r="V117" i="7" l="1"/>
  <c r="AC252" i="7"/>
  <c r="AC94" i="7"/>
  <c r="W107" i="7"/>
  <c r="W140" i="7" s="1"/>
  <c r="AC127" i="7"/>
  <c r="AC128" i="7" s="1"/>
  <c r="AC164" i="7"/>
  <c r="AD56" i="7"/>
  <c r="AD506" i="7"/>
  <c r="AD369" i="7"/>
  <c r="AC101" i="7"/>
  <c r="AD677" i="7"/>
  <c r="AD656" i="7"/>
  <c r="AD652" i="7"/>
  <c r="AD648" i="7"/>
  <c r="AD644" i="7"/>
  <c r="AD615" i="7"/>
  <c r="AD610" i="7"/>
  <c r="AD33" i="7"/>
  <c r="AD37" i="7"/>
  <c r="AD30" i="7"/>
  <c r="W517" i="7"/>
  <c r="AD760" i="7"/>
  <c r="AD758" i="7"/>
  <c r="AD756" i="7"/>
  <c r="AD754" i="7"/>
  <c r="AD753" i="7"/>
  <c r="AD728" i="7"/>
  <c r="AD727" i="7"/>
  <c r="AD726" i="7"/>
  <c r="AD725" i="7"/>
  <c r="AD724" i="7"/>
  <c r="AD723" i="7"/>
  <c r="AD722" i="7"/>
  <c r="AD721" i="7"/>
  <c r="AD720" i="7"/>
  <c r="AD697" i="7"/>
  <c r="AD696" i="7"/>
  <c r="AD695" i="7"/>
  <c r="AD757" i="7"/>
  <c r="AD752" i="7"/>
  <c r="AD759" i="7"/>
  <c r="AD761" i="7"/>
  <c r="AD755" i="7"/>
  <c r="AD729" i="7"/>
  <c r="AD694" i="7"/>
  <c r="AD692" i="7"/>
  <c r="AD690" i="7"/>
  <c r="AD688" i="7"/>
  <c r="AD693" i="7"/>
  <c r="AD691" i="7"/>
  <c r="AD689" i="7"/>
  <c r="AD58" i="7"/>
  <c r="AD23" i="7"/>
  <c r="AD281" i="7" s="1"/>
  <c r="Y665" i="7"/>
  <c r="Y141" i="7" s="1"/>
  <c r="X380" i="7"/>
  <c r="X522" i="7"/>
  <c r="X376" i="7"/>
  <c r="X520" i="7"/>
  <c r="X521" i="7"/>
  <c r="X525" i="7"/>
  <c r="X545" i="7"/>
  <c r="X549" i="7"/>
  <c r="X569" i="7"/>
  <c r="X573" i="7"/>
  <c r="X577" i="7"/>
  <c r="X546" i="7"/>
  <c r="X550" i="7"/>
  <c r="X570" i="7"/>
  <c r="X574" i="7"/>
  <c r="X578" i="7"/>
  <c r="X34" i="7"/>
  <c r="X698" i="7"/>
  <c r="X683" i="7" s="1"/>
  <c r="X104" i="7" s="1"/>
  <c r="X730" i="7"/>
  <c r="X715" i="7" s="1"/>
  <c r="X105" i="7" s="1"/>
  <c r="X762" i="7"/>
  <c r="X747" i="7" s="1"/>
  <c r="X106" i="7" s="1"/>
  <c r="Y773" i="7"/>
  <c r="Y772" i="7"/>
  <c r="Y770" i="7"/>
  <c r="Y769" i="7"/>
  <c r="Y767" i="7"/>
  <c r="Y766" i="7"/>
  <c r="Y440" i="7"/>
  <c r="Y439" i="7"/>
  <c r="Y438" i="7"/>
  <c r="Y437" i="7"/>
  <c r="Y436" i="7"/>
  <c r="Y435" i="7"/>
  <c r="Y434" i="7"/>
  <c r="Y433" i="7"/>
  <c r="Y764" i="7"/>
  <c r="Y432" i="7"/>
  <c r="Y414" i="7"/>
  <c r="Y413" i="7"/>
  <c r="Y412" i="7"/>
  <c r="Y411" i="7"/>
  <c r="Y410" i="7"/>
  <c r="Y409" i="7"/>
  <c r="Y408" i="7"/>
  <c r="Y431" i="7"/>
  <c r="Y741" i="7"/>
  <c r="Y740" i="7"/>
  <c r="Y739" i="7"/>
  <c r="Y738" i="7"/>
  <c r="Y737" i="7"/>
  <c r="Y736" i="7"/>
  <c r="Y735" i="7"/>
  <c r="Y734" i="7"/>
  <c r="Y732" i="7"/>
  <c r="Y407" i="7"/>
  <c r="Y389" i="7"/>
  <c r="Y388" i="7"/>
  <c r="Y387" i="7"/>
  <c r="Y386" i="7"/>
  <c r="Y385" i="7"/>
  <c r="Y384" i="7"/>
  <c r="Y406" i="7"/>
  <c r="Y405" i="7"/>
  <c r="Y709" i="7"/>
  <c r="Y708" i="7"/>
  <c r="Y707" i="7"/>
  <c r="Y706" i="7"/>
  <c r="Y705" i="7"/>
  <c r="Y704" i="7"/>
  <c r="Y703" i="7"/>
  <c r="Y702" i="7"/>
  <c r="Y700" i="7"/>
  <c r="Y383" i="7"/>
  <c r="Y382" i="7"/>
  <c r="Y381" i="7"/>
  <c r="Y616" i="7"/>
  <c r="Y611" i="7"/>
  <c r="Y497" i="7"/>
  <c r="Y496" i="7"/>
  <c r="Y495" i="7"/>
  <c r="Y494" i="7"/>
  <c r="Y493" i="7"/>
  <c r="Y492" i="7"/>
  <c r="Y512" i="7"/>
  <c r="Y375" i="7"/>
  <c r="Y360" i="7"/>
  <c r="Y359" i="7"/>
  <c r="Y358" i="7"/>
  <c r="Y357" i="7"/>
  <c r="Y356" i="7"/>
  <c r="Y355" i="7"/>
  <c r="Y32" i="7"/>
  <c r="X518" i="7"/>
  <c r="X526" i="7"/>
  <c r="X524" i="7"/>
  <c r="X519" i="7"/>
  <c r="X523" i="7"/>
  <c r="X543" i="7"/>
  <c r="X547" i="7"/>
  <c r="X551" i="7"/>
  <c r="X571" i="7"/>
  <c r="X575" i="7"/>
  <c r="X513" i="7"/>
  <c r="X544" i="7"/>
  <c r="X548" i="7"/>
  <c r="X552" i="7"/>
  <c r="X572" i="7"/>
  <c r="X576" i="7"/>
  <c r="X107" i="7" l="1"/>
  <c r="X140" i="7" s="1"/>
  <c r="W117" i="7"/>
  <c r="AD252" i="7"/>
  <c r="AD94" i="7"/>
  <c r="AD127" i="7"/>
  <c r="AD128" i="7" s="1"/>
  <c r="AD164" i="7"/>
  <c r="AD101" i="7"/>
  <c r="AE56" i="7"/>
  <c r="AE506" i="7"/>
  <c r="AE369" i="7"/>
  <c r="AE677" i="7"/>
  <c r="AE615" i="7"/>
  <c r="AE610" i="7"/>
  <c r="AE656" i="7"/>
  <c r="AE652" i="7"/>
  <c r="AE644" i="7"/>
  <c r="AE648" i="7"/>
  <c r="AE33" i="7"/>
  <c r="AE37" i="7"/>
  <c r="AE30" i="7"/>
  <c r="X517" i="7"/>
  <c r="AE761" i="7"/>
  <c r="AE760" i="7"/>
  <c r="AE759" i="7"/>
  <c r="AE758" i="7"/>
  <c r="AE757" i="7"/>
  <c r="AE756" i="7"/>
  <c r="AE755" i="7"/>
  <c r="AE754" i="7"/>
  <c r="AE753" i="7"/>
  <c r="AE752" i="7"/>
  <c r="AE727" i="7"/>
  <c r="AE725" i="7"/>
  <c r="AE729" i="7"/>
  <c r="AE728" i="7"/>
  <c r="AE726" i="7"/>
  <c r="AE724" i="7"/>
  <c r="AE722" i="7"/>
  <c r="AE720" i="7"/>
  <c r="AE696" i="7"/>
  <c r="AE688" i="7"/>
  <c r="AE723" i="7"/>
  <c r="AE721" i="7"/>
  <c r="AE695" i="7"/>
  <c r="AE693" i="7"/>
  <c r="AE691" i="7"/>
  <c r="AE689" i="7"/>
  <c r="AE697" i="7"/>
  <c r="AE694" i="7"/>
  <c r="AE692" i="7"/>
  <c r="AE690" i="7"/>
  <c r="AE23" i="7"/>
  <c r="AE281" i="7" s="1"/>
  <c r="AE58" i="7"/>
  <c r="Z665" i="7"/>
  <c r="Z141" i="7" s="1"/>
  <c r="Y380" i="7"/>
  <c r="Y762" i="7"/>
  <c r="Y747" i="7" s="1"/>
  <c r="Y106" i="7" s="1"/>
  <c r="Y34" i="7"/>
  <c r="Z773" i="7"/>
  <c r="Z772" i="7"/>
  <c r="Z770" i="7"/>
  <c r="Z769" i="7"/>
  <c r="Z767" i="7"/>
  <c r="Z766" i="7"/>
  <c r="Z764" i="7"/>
  <c r="Z440" i="7"/>
  <c r="Z439" i="7"/>
  <c r="Z438" i="7"/>
  <c r="Z437" i="7"/>
  <c r="Z436" i="7"/>
  <c r="Z435" i="7"/>
  <c r="Z434" i="7"/>
  <c r="Z433" i="7"/>
  <c r="Z432" i="7"/>
  <c r="Z431" i="7"/>
  <c r="Z741" i="7"/>
  <c r="Z740" i="7"/>
  <c r="Z739" i="7"/>
  <c r="Z738" i="7"/>
  <c r="Z737" i="7"/>
  <c r="Z736" i="7"/>
  <c r="Z735" i="7"/>
  <c r="Z734" i="7"/>
  <c r="Z732" i="7"/>
  <c r="Z414" i="7"/>
  <c r="Z413" i="7"/>
  <c r="Z412" i="7"/>
  <c r="Z411" i="7"/>
  <c r="Z410" i="7"/>
  <c r="Z409" i="7"/>
  <c r="Z408" i="7"/>
  <c r="Z407" i="7"/>
  <c r="Z406" i="7"/>
  <c r="Z405" i="7"/>
  <c r="Z709" i="7"/>
  <c r="Z708" i="7"/>
  <c r="Z707" i="7"/>
  <c r="Z706" i="7"/>
  <c r="Z705" i="7"/>
  <c r="Z704" i="7"/>
  <c r="Z703" i="7"/>
  <c r="Z702" i="7"/>
  <c r="Z700" i="7"/>
  <c r="Z389" i="7"/>
  <c r="Z388" i="7"/>
  <c r="Z387" i="7"/>
  <c r="Z386" i="7"/>
  <c r="Z385" i="7"/>
  <c r="Z384" i="7"/>
  <c r="Z383" i="7"/>
  <c r="Z382" i="7"/>
  <c r="Z381" i="7"/>
  <c r="Z616" i="7"/>
  <c r="Z611" i="7"/>
  <c r="Z512" i="7"/>
  <c r="Z497" i="7"/>
  <c r="Z496" i="7"/>
  <c r="Z495" i="7"/>
  <c r="Z494" i="7"/>
  <c r="Z493" i="7"/>
  <c r="Z492" i="7"/>
  <c r="Z360" i="7"/>
  <c r="Z359" i="7"/>
  <c r="Z358" i="7"/>
  <c r="Z357" i="7"/>
  <c r="Z356" i="7"/>
  <c r="Z355" i="7"/>
  <c r="Z375" i="7"/>
  <c r="Z32" i="7"/>
  <c r="Y376" i="7"/>
  <c r="Y525" i="7"/>
  <c r="Y519" i="7"/>
  <c r="Y518" i="7"/>
  <c r="Y522" i="7"/>
  <c r="Y526" i="7"/>
  <c r="Y546" i="7"/>
  <c r="Y550" i="7"/>
  <c r="Y570" i="7"/>
  <c r="Y574" i="7"/>
  <c r="Y578" i="7"/>
  <c r="Y543" i="7"/>
  <c r="Y547" i="7"/>
  <c r="Y551" i="7"/>
  <c r="Y571" i="7"/>
  <c r="Y575" i="7"/>
  <c r="Y513" i="7"/>
  <c r="Y698" i="7"/>
  <c r="Y683" i="7" s="1"/>
  <c r="Y104" i="7" s="1"/>
  <c r="Y730" i="7"/>
  <c r="Y715" i="7" s="1"/>
  <c r="Y105" i="7" s="1"/>
  <c r="Y521" i="7"/>
  <c r="Y523" i="7"/>
  <c r="Y520" i="7"/>
  <c r="Y524" i="7"/>
  <c r="Y544" i="7"/>
  <c r="Y548" i="7"/>
  <c r="Y552" i="7"/>
  <c r="Y572" i="7"/>
  <c r="Y576" i="7"/>
  <c r="Y545" i="7"/>
  <c r="Y549" i="7"/>
  <c r="Y569" i="7"/>
  <c r="Y573" i="7"/>
  <c r="Y577" i="7"/>
  <c r="X117" i="7" l="1"/>
  <c r="Y107" i="7"/>
  <c r="Y140" i="7" s="1"/>
  <c r="AE252" i="7"/>
  <c r="AE94" i="7"/>
  <c r="AE127" i="7"/>
  <c r="AE128" i="7" s="1"/>
  <c r="AE164" i="7"/>
  <c r="AF56" i="7"/>
  <c r="AF506" i="7"/>
  <c r="AF369" i="7"/>
  <c r="AE101" i="7"/>
  <c r="AF677" i="7"/>
  <c r="AF648" i="7"/>
  <c r="AF615" i="7"/>
  <c r="AF610" i="7"/>
  <c r="AF656" i="7"/>
  <c r="AF652" i="7"/>
  <c r="AF644" i="7"/>
  <c r="AF33" i="7"/>
  <c r="AF37" i="7"/>
  <c r="AF30" i="7"/>
  <c r="Y517" i="7"/>
  <c r="AF761" i="7"/>
  <c r="AF759" i="7"/>
  <c r="AF757" i="7"/>
  <c r="AF755" i="7"/>
  <c r="AF753" i="7"/>
  <c r="AF760" i="7"/>
  <c r="AF756" i="7"/>
  <c r="AF752" i="7"/>
  <c r="AF727" i="7"/>
  <c r="AF725" i="7"/>
  <c r="AF723" i="7"/>
  <c r="AF721" i="7"/>
  <c r="AF697" i="7"/>
  <c r="AF758" i="7"/>
  <c r="AF754" i="7"/>
  <c r="AF729" i="7"/>
  <c r="AF728" i="7"/>
  <c r="AF726" i="7"/>
  <c r="AF724" i="7"/>
  <c r="AF694" i="7"/>
  <c r="AF693" i="7"/>
  <c r="AF692" i="7"/>
  <c r="AF691" i="7"/>
  <c r="AF690" i="7"/>
  <c r="AF689" i="7"/>
  <c r="AF688" i="7"/>
  <c r="AF695" i="7"/>
  <c r="AF722" i="7"/>
  <c r="AF696" i="7"/>
  <c r="AF720" i="7"/>
  <c r="AF23" i="7"/>
  <c r="AF281" i="7" s="1"/>
  <c r="AF58" i="7"/>
  <c r="Z380" i="7"/>
  <c r="AA773" i="7"/>
  <c r="AA771" i="7"/>
  <c r="AA770" i="7"/>
  <c r="AA769" i="7"/>
  <c r="AA767" i="7"/>
  <c r="AA766" i="7"/>
  <c r="AA440" i="7"/>
  <c r="AA439" i="7"/>
  <c r="AA438" i="7"/>
  <c r="AA437" i="7"/>
  <c r="AA436" i="7"/>
  <c r="AA435" i="7"/>
  <c r="AA434" i="7"/>
  <c r="AA433" i="7"/>
  <c r="AA764" i="7"/>
  <c r="AA431" i="7"/>
  <c r="AA414" i="7"/>
  <c r="AA413" i="7"/>
  <c r="AA412" i="7"/>
  <c r="AA411" i="7"/>
  <c r="AA410" i="7"/>
  <c r="AA409" i="7"/>
  <c r="AA408" i="7"/>
  <c r="AA432" i="7"/>
  <c r="AA741" i="7"/>
  <c r="AA740" i="7"/>
  <c r="AA739" i="7"/>
  <c r="AA738" i="7"/>
  <c r="AA737" i="7"/>
  <c r="AA736" i="7"/>
  <c r="AA735" i="7"/>
  <c r="AA734" i="7"/>
  <c r="AA732" i="7"/>
  <c r="AA389" i="7"/>
  <c r="AA388" i="7"/>
  <c r="AA387" i="7"/>
  <c r="AA386" i="7"/>
  <c r="AA385" i="7"/>
  <c r="AA384" i="7"/>
  <c r="AA407" i="7"/>
  <c r="AA406" i="7"/>
  <c r="AA405" i="7"/>
  <c r="AA709" i="7"/>
  <c r="AA708" i="7"/>
  <c r="AA707" i="7"/>
  <c r="AA706" i="7"/>
  <c r="AA705" i="7"/>
  <c r="AA704" i="7"/>
  <c r="AA703" i="7"/>
  <c r="AA701" i="7"/>
  <c r="AA700" i="7"/>
  <c r="AA382" i="7"/>
  <c r="AA383" i="7"/>
  <c r="AA381" i="7"/>
  <c r="AA616" i="7"/>
  <c r="AA611" i="7"/>
  <c r="AA497" i="7"/>
  <c r="AA496" i="7"/>
  <c r="AA495" i="7"/>
  <c r="AA494" i="7"/>
  <c r="AA493" i="7"/>
  <c r="AA492" i="7"/>
  <c r="AA512" i="7"/>
  <c r="AA375" i="7"/>
  <c r="AA360" i="7"/>
  <c r="AA359" i="7"/>
  <c r="AA358" i="7"/>
  <c r="AA357" i="7"/>
  <c r="AA356" i="7"/>
  <c r="AA355" i="7"/>
  <c r="AA32" i="7"/>
  <c r="Z524" i="7"/>
  <c r="Z522" i="7"/>
  <c r="Z521" i="7"/>
  <c r="Z525" i="7"/>
  <c r="Z545" i="7"/>
  <c r="Z549" i="7"/>
  <c r="Z569" i="7"/>
  <c r="Z573" i="7"/>
  <c r="Z577" i="7"/>
  <c r="Z546" i="7"/>
  <c r="Z550" i="7"/>
  <c r="Z570" i="7"/>
  <c r="Z574" i="7"/>
  <c r="Z578" i="7"/>
  <c r="Z34" i="7"/>
  <c r="Z698" i="7"/>
  <c r="Z683" i="7" s="1"/>
  <c r="Z104" i="7" s="1"/>
  <c r="Z730" i="7"/>
  <c r="Z715" i="7" s="1"/>
  <c r="Z105" i="7" s="1"/>
  <c r="Z762" i="7"/>
  <c r="Z747" i="7" s="1"/>
  <c r="Z106" i="7" s="1"/>
  <c r="Z520" i="7"/>
  <c r="Z376" i="7"/>
  <c r="Z518" i="7"/>
  <c r="Z526" i="7"/>
  <c r="Z519" i="7"/>
  <c r="Z523" i="7"/>
  <c r="Z543" i="7"/>
  <c r="Z547" i="7"/>
  <c r="Z551" i="7"/>
  <c r="Z571" i="7"/>
  <c r="Z575" i="7"/>
  <c r="Z513" i="7"/>
  <c r="Z544" i="7"/>
  <c r="Z548" i="7"/>
  <c r="Z552" i="7"/>
  <c r="Z572" i="7"/>
  <c r="Z576" i="7"/>
  <c r="Y117" i="7" l="1"/>
  <c r="Z107" i="7"/>
  <c r="Z140" i="7" s="1"/>
  <c r="AF252" i="7"/>
  <c r="AF94" i="7"/>
  <c r="AF127" i="7"/>
  <c r="AF128" i="7" s="1"/>
  <c r="AF164" i="7"/>
  <c r="AG56" i="7"/>
  <c r="AG506" i="7"/>
  <c r="AG369" i="7"/>
  <c r="AF101" i="7"/>
  <c r="AG677" i="7"/>
  <c r="AG615" i="7"/>
  <c r="AG610" i="7"/>
  <c r="AG656" i="7"/>
  <c r="AG652" i="7"/>
  <c r="AG648" i="7"/>
  <c r="AG644" i="7"/>
  <c r="AG33" i="7"/>
  <c r="AG37" i="7"/>
  <c r="AG30" i="7"/>
  <c r="Z517" i="7"/>
  <c r="AG752" i="7"/>
  <c r="AG729" i="7"/>
  <c r="AG761" i="7"/>
  <c r="AG759" i="7"/>
  <c r="AG757" i="7"/>
  <c r="AG755" i="7"/>
  <c r="AG758" i="7"/>
  <c r="AG754" i="7"/>
  <c r="AG728" i="7"/>
  <c r="AG726" i="7"/>
  <c r="AG724" i="7"/>
  <c r="AG760" i="7"/>
  <c r="AG756" i="7"/>
  <c r="AG753" i="7"/>
  <c r="AG727" i="7"/>
  <c r="AG725" i="7"/>
  <c r="AG723" i="7"/>
  <c r="AG721" i="7"/>
  <c r="AG697" i="7"/>
  <c r="AG695" i="7"/>
  <c r="AG722" i="7"/>
  <c r="AG693" i="7"/>
  <c r="AG691" i="7"/>
  <c r="AG689" i="7"/>
  <c r="AG696" i="7"/>
  <c r="AG720" i="7"/>
  <c r="AG694" i="7"/>
  <c r="AG692" i="7"/>
  <c r="AG690" i="7"/>
  <c r="AG688" i="7"/>
  <c r="AG782" i="7"/>
  <c r="AG58" i="7"/>
  <c r="AG23" i="7"/>
  <c r="AG281" i="7" s="1"/>
  <c r="AA380" i="7"/>
  <c r="AB665" i="7"/>
  <c r="AB141" i="7" s="1"/>
  <c r="AA730" i="7"/>
  <c r="AA715" i="7" s="1"/>
  <c r="AA105" i="7" s="1"/>
  <c r="AA698" i="7"/>
  <c r="AA683" i="7" s="1"/>
  <c r="AA104" i="7" s="1"/>
  <c r="AB773" i="7"/>
  <c r="AB771" i="7"/>
  <c r="AB770" i="7"/>
  <c r="AB768" i="7"/>
  <c r="AB767" i="7"/>
  <c r="AB766" i="7"/>
  <c r="AB764" i="7"/>
  <c r="AB440" i="7"/>
  <c r="AB439" i="7"/>
  <c r="AB438" i="7"/>
  <c r="AB437" i="7"/>
  <c r="AB436" i="7"/>
  <c r="AB435" i="7"/>
  <c r="AB434" i="7"/>
  <c r="AB433" i="7"/>
  <c r="AB432" i="7"/>
  <c r="AB431" i="7"/>
  <c r="AB741" i="7"/>
  <c r="AB740" i="7"/>
  <c r="AB739" i="7"/>
  <c r="AB738" i="7"/>
  <c r="AB737" i="7"/>
  <c r="AB736" i="7"/>
  <c r="AB735" i="7"/>
  <c r="AB734" i="7"/>
  <c r="AB732" i="7"/>
  <c r="AB414" i="7"/>
  <c r="AB413" i="7"/>
  <c r="AB412" i="7"/>
  <c r="AB411" i="7"/>
  <c r="AB410" i="7"/>
  <c r="AB409" i="7"/>
  <c r="AB408" i="7"/>
  <c r="AB407" i="7"/>
  <c r="AB406" i="7"/>
  <c r="AB405" i="7"/>
  <c r="AB709" i="7"/>
  <c r="AB708" i="7"/>
  <c r="AB707" i="7"/>
  <c r="AB706" i="7"/>
  <c r="AB705" i="7"/>
  <c r="AB704" i="7"/>
  <c r="AB703" i="7"/>
  <c r="AB701" i="7"/>
  <c r="AB700" i="7"/>
  <c r="AB389" i="7"/>
  <c r="AB388" i="7"/>
  <c r="AB387" i="7"/>
  <c r="AB386" i="7"/>
  <c r="AB385" i="7"/>
  <c r="AB384" i="7"/>
  <c r="AB383" i="7"/>
  <c r="AB382" i="7"/>
  <c r="AB381" i="7"/>
  <c r="AB380" i="7"/>
  <c r="AB616" i="7"/>
  <c r="AB611" i="7"/>
  <c r="AB512" i="7"/>
  <c r="AB497" i="7"/>
  <c r="AB496" i="7"/>
  <c r="AB495" i="7"/>
  <c r="AB494" i="7"/>
  <c r="AB493" i="7"/>
  <c r="AB492" i="7"/>
  <c r="AB375" i="7"/>
  <c r="AB360" i="7"/>
  <c r="AB359" i="7"/>
  <c r="AB358" i="7"/>
  <c r="AB357" i="7"/>
  <c r="AB356" i="7"/>
  <c r="AB355" i="7"/>
  <c r="AB32" i="7"/>
  <c r="AA523" i="7"/>
  <c r="AA525" i="7"/>
  <c r="AA520" i="7"/>
  <c r="AA524" i="7"/>
  <c r="AA544" i="7"/>
  <c r="AA548" i="7"/>
  <c r="AA552" i="7"/>
  <c r="AA572" i="7"/>
  <c r="AA576" i="7"/>
  <c r="AA545" i="7"/>
  <c r="AA549" i="7"/>
  <c r="AA569" i="7"/>
  <c r="AA573" i="7"/>
  <c r="AA577" i="7"/>
  <c r="AA34" i="7"/>
  <c r="AA762" i="7"/>
  <c r="AA747" i="7" s="1"/>
  <c r="AA106" i="7" s="1"/>
  <c r="AA376" i="7"/>
  <c r="AA519" i="7"/>
  <c r="AA521" i="7"/>
  <c r="AA518" i="7"/>
  <c r="AA522" i="7"/>
  <c r="AA526" i="7"/>
  <c r="AA546" i="7"/>
  <c r="AA550" i="7"/>
  <c r="AA570" i="7"/>
  <c r="AA574" i="7"/>
  <c r="AA578" i="7"/>
  <c r="AA543" i="7"/>
  <c r="AA547" i="7"/>
  <c r="AA551" i="7"/>
  <c r="AA571" i="7"/>
  <c r="AA575" i="7"/>
  <c r="AA513" i="7"/>
  <c r="AG214" i="7" l="1"/>
  <c r="AG232" i="7"/>
  <c r="AG143" i="7"/>
  <c r="Z117" i="7"/>
  <c r="AA107" i="7"/>
  <c r="AA140" i="7" s="1"/>
  <c r="AG252" i="7"/>
  <c r="AG94" i="7"/>
  <c r="AG127" i="7"/>
  <c r="AG128" i="7" s="1"/>
  <c r="AG164" i="7"/>
  <c r="AG101" i="7"/>
  <c r="AH56" i="7"/>
  <c r="AH506" i="7"/>
  <c r="AH369" i="7"/>
  <c r="AH677" i="7"/>
  <c r="AH610" i="7"/>
  <c r="AH648" i="7"/>
  <c r="AH615" i="7"/>
  <c r="AH656" i="7"/>
  <c r="AH652" i="7"/>
  <c r="AH644" i="7"/>
  <c r="AH33" i="7"/>
  <c r="AH37" i="7"/>
  <c r="AH30" i="7"/>
  <c r="AA517" i="7"/>
  <c r="AH760" i="7"/>
  <c r="AH758" i="7"/>
  <c r="AH756" i="7"/>
  <c r="AH754" i="7"/>
  <c r="AH761" i="7"/>
  <c r="AH757" i="7"/>
  <c r="AH729" i="7"/>
  <c r="AH728" i="7"/>
  <c r="AH727" i="7"/>
  <c r="AH726" i="7"/>
  <c r="AH725" i="7"/>
  <c r="AH724" i="7"/>
  <c r="AH723" i="7"/>
  <c r="AH722" i="7"/>
  <c r="AH721" i="7"/>
  <c r="AH720" i="7"/>
  <c r="AH697" i="7"/>
  <c r="AH696" i="7"/>
  <c r="AH695" i="7"/>
  <c r="AH759" i="7"/>
  <c r="AH755" i="7"/>
  <c r="AH753" i="7"/>
  <c r="AH752" i="7"/>
  <c r="AH694" i="7"/>
  <c r="AH692" i="7"/>
  <c r="AH690" i="7"/>
  <c r="AH688" i="7"/>
  <c r="AH693" i="7"/>
  <c r="AH691" i="7"/>
  <c r="AH689" i="7"/>
  <c r="AH782" i="7"/>
  <c r="AH58" i="7"/>
  <c r="AH23" i="7"/>
  <c r="AH281" i="7" s="1"/>
  <c r="AC665" i="7"/>
  <c r="AC141" i="7" s="1"/>
  <c r="AB698" i="7"/>
  <c r="AB683" i="7" s="1"/>
  <c r="AB104" i="7" s="1"/>
  <c r="AB762" i="7"/>
  <c r="AB747" i="7" s="1"/>
  <c r="AB106" i="7" s="1"/>
  <c r="AB34" i="7"/>
  <c r="AB730" i="7"/>
  <c r="AB715" i="7" s="1"/>
  <c r="AB105" i="7" s="1"/>
  <c r="AC773" i="7"/>
  <c r="AC771" i="7"/>
  <c r="AC770" i="7"/>
  <c r="AC768" i="7"/>
  <c r="AC767" i="7"/>
  <c r="AC766" i="7"/>
  <c r="AC440" i="7"/>
  <c r="AC439" i="7"/>
  <c r="AC438" i="7"/>
  <c r="AC437" i="7"/>
  <c r="AC436" i="7"/>
  <c r="AC435" i="7"/>
  <c r="AC434" i="7"/>
  <c r="AC433" i="7"/>
  <c r="AC764" i="7"/>
  <c r="AC432" i="7"/>
  <c r="AC414" i="7"/>
  <c r="AC413" i="7"/>
  <c r="AC412" i="7"/>
  <c r="AC411" i="7"/>
  <c r="AC410" i="7"/>
  <c r="AC409" i="7"/>
  <c r="AC408" i="7"/>
  <c r="AC431" i="7"/>
  <c r="AC741" i="7"/>
  <c r="AC740" i="7"/>
  <c r="AC739" i="7"/>
  <c r="AC738" i="7"/>
  <c r="AC737" i="7"/>
  <c r="AC736" i="7"/>
  <c r="AC735" i="7"/>
  <c r="AC734" i="7"/>
  <c r="AC732" i="7"/>
  <c r="AC407" i="7"/>
  <c r="AC389" i="7"/>
  <c r="AC388" i="7"/>
  <c r="AC387" i="7"/>
  <c r="AC386" i="7"/>
  <c r="AC385" i="7"/>
  <c r="AC384" i="7"/>
  <c r="AC406" i="7"/>
  <c r="AC405" i="7"/>
  <c r="AC709" i="7"/>
  <c r="AC708" i="7"/>
  <c r="AC707" i="7"/>
  <c r="AC706" i="7"/>
  <c r="AC705" i="7"/>
  <c r="AC704" i="7"/>
  <c r="AC703" i="7"/>
  <c r="AC701" i="7"/>
  <c r="AC700" i="7"/>
  <c r="AC383" i="7"/>
  <c r="AC382" i="7"/>
  <c r="AC381" i="7"/>
  <c r="AC380" i="7"/>
  <c r="AC616" i="7"/>
  <c r="AC611" i="7"/>
  <c r="AC497" i="7"/>
  <c r="AC496" i="7"/>
  <c r="AC495" i="7"/>
  <c r="AC494" i="7"/>
  <c r="AC493" i="7"/>
  <c r="AC492" i="7"/>
  <c r="AC512" i="7"/>
  <c r="AC375" i="7"/>
  <c r="AC360" i="7"/>
  <c r="AC359" i="7"/>
  <c r="AC358" i="7"/>
  <c r="AC357" i="7"/>
  <c r="AC356" i="7"/>
  <c r="AC355" i="7"/>
  <c r="AC32" i="7"/>
  <c r="AB522" i="7"/>
  <c r="AB376" i="7"/>
  <c r="AB520" i="7"/>
  <c r="AB519" i="7"/>
  <c r="AB523" i="7"/>
  <c r="AB543" i="7"/>
  <c r="AB547" i="7"/>
  <c r="AB551" i="7"/>
  <c r="AB571" i="7"/>
  <c r="AB575" i="7"/>
  <c r="AB513" i="7"/>
  <c r="AB544" i="7"/>
  <c r="AB548" i="7"/>
  <c r="AB552" i="7"/>
  <c r="AB572" i="7"/>
  <c r="AB576" i="7"/>
  <c r="AB518" i="7"/>
  <c r="AB526" i="7"/>
  <c r="AB524" i="7"/>
  <c r="AB517" i="7"/>
  <c r="AB521" i="7"/>
  <c r="AB525" i="7"/>
  <c r="AB545" i="7"/>
  <c r="AB549" i="7"/>
  <c r="AB569" i="7"/>
  <c r="AB573" i="7"/>
  <c r="AB577" i="7"/>
  <c r="AB546" i="7"/>
  <c r="AB550" i="7"/>
  <c r="AB570" i="7"/>
  <c r="AB574" i="7"/>
  <c r="AB578" i="7"/>
  <c r="AH232" i="7" l="1"/>
  <c r="AH214" i="7"/>
  <c r="AH143" i="7"/>
  <c r="AH252" i="7"/>
  <c r="AH94" i="7"/>
  <c r="AB107" i="7"/>
  <c r="AB140" i="7" s="1"/>
  <c r="AH127" i="7"/>
  <c r="AH128" i="7" s="1"/>
  <c r="AH164" i="7"/>
  <c r="AI56" i="7"/>
  <c r="AI506" i="7"/>
  <c r="AI369" i="7"/>
  <c r="AH101" i="7"/>
  <c r="AI677" i="7"/>
  <c r="AI615" i="7"/>
  <c r="AI610" i="7"/>
  <c r="AI656" i="7"/>
  <c r="AI652" i="7"/>
  <c r="AI648" i="7"/>
  <c r="AI644" i="7"/>
  <c r="AI33" i="7"/>
  <c r="AI37" i="7"/>
  <c r="AI30" i="7"/>
  <c r="AI761" i="7"/>
  <c r="AI760" i="7"/>
  <c r="AI759" i="7"/>
  <c r="AI758" i="7"/>
  <c r="AI757" i="7"/>
  <c r="AI756" i="7"/>
  <c r="AI755" i="7"/>
  <c r="AI754" i="7"/>
  <c r="AI753" i="7"/>
  <c r="AI728" i="7"/>
  <c r="AI724" i="7"/>
  <c r="AI729" i="7"/>
  <c r="AI752" i="7"/>
  <c r="AI727" i="7"/>
  <c r="AI725" i="7"/>
  <c r="AI723" i="7"/>
  <c r="AI726" i="7"/>
  <c r="AI722" i="7"/>
  <c r="AI720" i="7"/>
  <c r="AI696" i="7"/>
  <c r="AI694" i="7"/>
  <c r="AI692" i="7"/>
  <c r="AI690" i="7"/>
  <c r="AI688" i="7"/>
  <c r="AI697" i="7"/>
  <c r="AI693" i="7"/>
  <c r="AI691" i="7"/>
  <c r="AI689" i="7"/>
  <c r="AI721" i="7"/>
  <c r="AI695" i="7"/>
  <c r="AI782" i="7"/>
  <c r="AI23" i="7"/>
  <c r="AI281" i="7" s="1"/>
  <c r="AI58" i="7"/>
  <c r="AD665" i="7"/>
  <c r="AD141" i="7" s="1"/>
  <c r="AC762" i="7"/>
  <c r="AC747" i="7" s="1"/>
  <c r="AC106" i="7" s="1"/>
  <c r="AC34" i="7"/>
  <c r="AD772" i="7"/>
  <c r="AD771" i="7"/>
  <c r="AD770" i="7"/>
  <c r="AD768" i="7"/>
  <c r="AD767" i="7"/>
  <c r="AD766" i="7"/>
  <c r="AD764" i="7"/>
  <c r="AD440" i="7"/>
  <c r="AD439" i="7"/>
  <c r="AD438" i="7"/>
  <c r="AD437" i="7"/>
  <c r="AD436" i="7"/>
  <c r="AD435" i="7"/>
  <c r="AD434" i="7"/>
  <c r="AD433" i="7"/>
  <c r="AD432" i="7"/>
  <c r="AD431" i="7"/>
  <c r="AD741" i="7"/>
  <c r="AD740" i="7"/>
  <c r="AD739" i="7"/>
  <c r="AD738" i="7"/>
  <c r="AD737" i="7"/>
  <c r="AD736" i="7"/>
  <c r="AD735" i="7"/>
  <c r="AD734" i="7"/>
  <c r="AD732" i="7"/>
  <c r="AD414" i="7"/>
  <c r="AD413" i="7"/>
  <c r="AD412" i="7"/>
  <c r="AD411" i="7"/>
  <c r="AD410" i="7"/>
  <c r="AD409" i="7"/>
  <c r="AD408" i="7"/>
  <c r="AD407" i="7"/>
  <c r="AD406" i="7"/>
  <c r="AD405" i="7"/>
  <c r="AD709" i="7"/>
  <c r="AD708" i="7"/>
  <c r="AD707" i="7"/>
  <c r="AD706" i="7"/>
  <c r="AD705" i="7"/>
  <c r="AD704" i="7"/>
  <c r="AD703" i="7"/>
  <c r="AD701" i="7"/>
  <c r="AD700" i="7"/>
  <c r="AD389" i="7"/>
  <c r="AD388" i="7"/>
  <c r="AD387" i="7"/>
  <c r="AD386" i="7"/>
  <c r="AD385" i="7"/>
  <c r="AD384" i="7"/>
  <c r="AD383" i="7"/>
  <c r="AD382" i="7"/>
  <c r="AD381" i="7"/>
  <c r="AD380" i="7"/>
  <c r="AD616" i="7"/>
  <c r="AD611" i="7"/>
  <c r="AD512" i="7"/>
  <c r="AD497" i="7"/>
  <c r="AD496" i="7"/>
  <c r="AD495" i="7"/>
  <c r="AD494" i="7"/>
  <c r="AD493" i="7"/>
  <c r="AD492" i="7"/>
  <c r="AD375" i="7"/>
  <c r="AD360" i="7"/>
  <c r="AD359" i="7"/>
  <c r="AD358" i="7"/>
  <c r="AD357" i="7"/>
  <c r="AD356" i="7"/>
  <c r="AD355" i="7"/>
  <c r="AD32" i="7"/>
  <c r="AC376" i="7"/>
  <c r="AC521" i="7"/>
  <c r="AC519" i="7"/>
  <c r="AC518" i="7"/>
  <c r="AC522" i="7"/>
  <c r="AC526" i="7"/>
  <c r="AC546" i="7"/>
  <c r="AC550" i="7"/>
  <c r="AC570" i="7"/>
  <c r="AC574" i="7"/>
  <c r="AC578" i="7"/>
  <c r="AC543" i="7"/>
  <c r="AC547" i="7"/>
  <c r="AC551" i="7"/>
  <c r="AC571" i="7"/>
  <c r="AC575" i="7"/>
  <c r="AC513" i="7"/>
  <c r="AC698" i="7"/>
  <c r="AC683" i="7" s="1"/>
  <c r="AC104" i="7" s="1"/>
  <c r="AC730" i="7"/>
  <c r="AC715" i="7" s="1"/>
  <c r="AC105" i="7" s="1"/>
  <c r="AC517" i="7"/>
  <c r="AC525" i="7"/>
  <c r="AC523" i="7"/>
  <c r="AC520" i="7"/>
  <c r="AC524" i="7"/>
  <c r="AC544" i="7"/>
  <c r="AC548" i="7"/>
  <c r="AC552" i="7"/>
  <c r="AC572" i="7"/>
  <c r="AC576" i="7"/>
  <c r="AC545" i="7"/>
  <c r="AC549" i="7"/>
  <c r="AC569" i="7"/>
  <c r="AC573" i="7"/>
  <c r="AC577" i="7"/>
  <c r="AI232" i="7" l="1"/>
  <c r="AI214" i="7"/>
  <c r="AI143" i="7"/>
  <c r="AB117" i="7"/>
  <c r="AI252" i="7"/>
  <c r="AI94" i="7"/>
  <c r="AC107" i="7"/>
  <c r="AC140" i="7" s="1"/>
  <c r="AI127" i="7"/>
  <c r="AI128" i="7" s="1"/>
  <c r="AI164" i="7"/>
  <c r="AI101" i="7"/>
  <c r="AJ56" i="7"/>
  <c r="AJ506" i="7"/>
  <c r="AJ369" i="7"/>
  <c r="AJ677" i="7"/>
  <c r="AJ652" i="7"/>
  <c r="AJ648" i="7"/>
  <c r="AJ644" i="7"/>
  <c r="AJ615" i="7"/>
  <c r="AJ610" i="7"/>
  <c r="AJ656" i="7"/>
  <c r="AJ33" i="7"/>
  <c r="AJ37" i="7"/>
  <c r="AJ30" i="7"/>
  <c r="AJ760" i="7"/>
  <c r="AJ758" i="7"/>
  <c r="AJ756" i="7"/>
  <c r="AJ754" i="7"/>
  <c r="AJ752" i="7"/>
  <c r="AJ759" i="7"/>
  <c r="AJ729" i="7"/>
  <c r="AJ755" i="7"/>
  <c r="AJ753" i="7"/>
  <c r="AJ727" i="7"/>
  <c r="AJ725" i="7"/>
  <c r="AJ761" i="7"/>
  <c r="AJ757" i="7"/>
  <c r="AJ728" i="7"/>
  <c r="AJ726" i="7"/>
  <c r="AJ724" i="7"/>
  <c r="AJ722" i="7"/>
  <c r="AJ720" i="7"/>
  <c r="AJ696" i="7"/>
  <c r="AJ694" i="7"/>
  <c r="AJ693" i="7"/>
  <c r="AJ692" i="7"/>
  <c r="AJ691" i="7"/>
  <c r="AJ690" i="7"/>
  <c r="AJ689" i="7"/>
  <c r="AJ688" i="7"/>
  <c r="AJ697" i="7"/>
  <c r="AJ721" i="7"/>
  <c r="AJ695" i="7"/>
  <c r="AJ723" i="7"/>
  <c r="AJ782" i="7"/>
  <c r="AJ23" i="7"/>
  <c r="AJ281" i="7" s="1"/>
  <c r="AJ58" i="7"/>
  <c r="AE665" i="7"/>
  <c r="AE141" i="7" s="1"/>
  <c r="AE772" i="7"/>
  <c r="AE771" i="7"/>
  <c r="AE770" i="7"/>
  <c r="AE768" i="7"/>
  <c r="AE767" i="7"/>
  <c r="AE766" i="7"/>
  <c r="AE764" i="7"/>
  <c r="AE440" i="7"/>
  <c r="AE439" i="7"/>
  <c r="AE438" i="7"/>
  <c r="AE437" i="7"/>
  <c r="AE436" i="7"/>
  <c r="AE435" i="7"/>
  <c r="AE434" i="7"/>
  <c r="AE433" i="7"/>
  <c r="AE431" i="7"/>
  <c r="AE414" i="7"/>
  <c r="AE413" i="7"/>
  <c r="AE412" i="7"/>
  <c r="AE411" i="7"/>
  <c r="AE410" i="7"/>
  <c r="AE409" i="7"/>
  <c r="AE408" i="7"/>
  <c r="AE432" i="7"/>
  <c r="AE741" i="7"/>
  <c r="AE740" i="7"/>
  <c r="AE739" i="7"/>
  <c r="AE738" i="7"/>
  <c r="AE737" i="7"/>
  <c r="AE736" i="7"/>
  <c r="AE735" i="7"/>
  <c r="AE734" i="7"/>
  <c r="AE732" i="7"/>
  <c r="AE389" i="7"/>
  <c r="AE388" i="7"/>
  <c r="AE387" i="7"/>
  <c r="AE386" i="7"/>
  <c r="AE385" i="7"/>
  <c r="AE384" i="7"/>
  <c r="AE407" i="7"/>
  <c r="AE406" i="7"/>
  <c r="AE405" i="7"/>
  <c r="AE709" i="7"/>
  <c r="AE708" i="7"/>
  <c r="AE707" i="7"/>
  <c r="AE706" i="7"/>
  <c r="AE705" i="7"/>
  <c r="AE704" i="7"/>
  <c r="AE703" i="7"/>
  <c r="AE701" i="7"/>
  <c r="AE700" i="7"/>
  <c r="AE382" i="7"/>
  <c r="AE383" i="7"/>
  <c r="AE381" i="7"/>
  <c r="AE380" i="7"/>
  <c r="AE616" i="7"/>
  <c r="AE611" i="7"/>
  <c r="AE497" i="7"/>
  <c r="AE496" i="7"/>
  <c r="AE495" i="7"/>
  <c r="AE494" i="7"/>
  <c r="AE493" i="7"/>
  <c r="AE492" i="7"/>
  <c r="AE512" i="7"/>
  <c r="AE375" i="7"/>
  <c r="AE360" i="7"/>
  <c r="AE359" i="7"/>
  <c r="AE358" i="7"/>
  <c r="AE357" i="7"/>
  <c r="AE356" i="7"/>
  <c r="AE355" i="7"/>
  <c r="AE32" i="7"/>
  <c r="AD520" i="7"/>
  <c r="AD376" i="7"/>
  <c r="AD518" i="7"/>
  <c r="AD526" i="7"/>
  <c r="AD517" i="7"/>
  <c r="AD521" i="7"/>
  <c r="AD525" i="7"/>
  <c r="AD545" i="7"/>
  <c r="AD549" i="7"/>
  <c r="AD569" i="7"/>
  <c r="AD573" i="7"/>
  <c r="AD577" i="7"/>
  <c r="AD546" i="7"/>
  <c r="AD550" i="7"/>
  <c r="AD570" i="7"/>
  <c r="AD574" i="7"/>
  <c r="AD578" i="7"/>
  <c r="AD34" i="7"/>
  <c r="AD698" i="7"/>
  <c r="AD683" i="7" s="1"/>
  <c r="AD104" i="7" s="1"/>
  <c r="AD730" i="7"/>
  <c r="AD715" i="7" s="1"/>
  <c r="AD105" i="7" s="1"/>
  <c r="AD762" i="7"/>
  <c r="AD747" i="7" s="1"/>
  <c r="AD106" i="7" s="1"/>
  <c r="AD524" i="7"/>
  <c r="AD522" i="7"/>
  <c r="AD519" i="7"/>
  <c r="AD523" i="7"/>
  <c r="AD543" i="7"/>
  <c r="AD547" i="7"/>
  <c r="AD551" i="7"/>
  <c r="AD571" i="7"/>
  <c r="AD575" i="7"/>
  <c r="AD513" i="7"/>
  <c r="AD544" i="7"/>
  <c r="AD548" i="7"/>
  <c r="AD552" i="7"/>
  <c r="AD572" i="7"/>
  <c r="AD576" i="7"/>
  <c r="AJ214" i="7" l="1"/>
  <c r="AJ232" i="7"/>
  <c r="AJ143" i="7"/>
  <c r="AC117" i="7"/>
  <c r="AD107" i="7"/>
  <c r="AD140" i="7" s="1"/>
  <c r="AJ252" i="7"/>
  <c r="AJ94" i="7"/>
  <c r="AJ127" i="7"/>
  <c r="AJ128" i="7" s="1"/>
  <c r="AJ164" i="7"/>
  <c r="AK56" i="7"/>
  <c r="AK506" i="7"/>
  <c r="AK369" i="7"/>
  <c r="AJ101" i="7"/>
  <c r="AK677" i="7"/>
  <c r="AK615" i="7"/>
  <c r="AK610" i="7"/>
  <c r="AK656" i="7"/>
  <c r="AK652" i="7"/>
  <c r="AK648" i="7"/>
  <c r="AK644" i="7"/>
  <c r="AK33" i="7"/>
  <c r="AK37" i="7"/>
  <c r="AK30" i="7"/>
  <c r="AK761" i="7"/>
  <c r="AK759" i="7"/>
  <c r="AK757" i="7"/>
  <c r="AK755" i="7"/>
  <c r="AK753" i="7"/>
  <c r="AK752" i="7"/>
  <c r="AK729" i="7"/>
  <c r="AK758" i="7"/>
  <c r="AK754" i="7"/>
  <c r="AK760" i="7"/>
  <c r="AK756" i="7"/>
  <c r="AK728" i="7"/>
  <c r="AK726" i="7"/>
  <c r="AK724" i="7"/>
  <c r="AK727" i="7"/>
  <c r="AK725" i="7"/>
  <c r="AK723" i="7"/>
  <c r="AK721" i="7"/>
  <c r="AK697" i="7"/>
  <c r="AK720" i="7"/>
  <c r="AK695" i="7"/>
  <c r="AK693" i="7"/>
  <c r="AK691" i="7"/>
  <c r="AK689" i="7"/>
  <c r="AK722" i="7"/>
  <c r="AK696" i="7"/>
  <c r="AK694" i="7"/>
  <c r="AK692" i="7"/>
  <c r="AK690" i="7"/>
  <c r="AK688" i="7"/>
  <c r="AK782" i="7"/>
  <c r="AK58" i="7"/>
  <c r="AK23" i="7"/>
  <c r="AK281" i="7" s="1"/>
  <c r="AE698" i="7"/>
  <c r="AE683" i="7" s="1"/>
  <c r="AE104" i="7" s="1"/>
  <c r="AE730" i="7"/>
  <c r="AE715" i="7" s="1"/>
  <c r="AE105" i="7" s="1"/>
  <c r="AE523" i="7"/>
  <c r="AE517" i="7"/>
  <c r="AE525" i="7"/>
  <c r="AE520" i="7"/>
  <c r="AE524" i="7"/>
  <c r="AE544" i="7"/>
  <c r="AE548" i="7"/>
  <c r="AE552" i="7"/>
  <c r="AE572" i="7"/>
  <c r="AE576" i="7"/>
  <c r="AE545" i="7"/>
  <c r="AE549" i="7"/>
  <c r="AE569" i="7"/>
  <c r="AE573" i="7"/>
  <c r="AE577" i="7"/>
  <c r="AE34" i="7"/>
  <c r="AE762" i="7"/>
  <c r="AE747" i="7" s="1"/>
  <c r="AE106" i="7" s="1"/>
  <c r="AF772" i="7"/>
  <c r="AF771" i="7"/>
  <c r="AF770" i="7"/>
  <c r="AF768" i="7"/>
  <c r="AF767" i="7"/>
  <c r="AF766" i="7"/>
  <c r="AF764" i="7"/>
  <c r="AF440" i="7"/>
  <c r="AF439" i="7"/>
  <c r="AF438" i="7"/>
  <c r="AF437" i="7"/>
  <c r="AF436" i="7"/>
  <c r="AF435" i="7"/>
  <c r="AF434" i="7"/>
  <c r="AF433" i="7"/>
  <c r="AF432" i="7"/>
  <c r="AF431" i="7"/>
  <c r="AF741" i="7"/>
  <c r="AF740" i="7"/>
  <c r="AF739" i="7"/>
  <c r="AF738" i="7"/>
  <c r="AF737" i="7"/>
  <c r="AF736" i="7"/>
  <c r="AF735" i="7"/>
  <c r="AF734" i="7"/>
  <c r="AF732" i="7"/>
  <c r="AF414" i="7"/>
  <c r="AF413" i="7"/>
  <c r="AF412" i="7"/>
  <c r="AF411" i="7"/>
  <c r="AF410" i="7"/>
  <c r="AF409" i="7"/>
  <c r="AF408" i="7"/>
  <c r="AF407" i="7"/>
  <c r="AF406" i="7"/>
  <c r="AF405" i="7"/>
  <c r="AF709" i="7"/>
  <c r="AF708" i="7"/>
  <c r="AF707" i="7"/>
  <c r="AF706" i="7"/>
  <c r="AF705" i="7"/>
  <c r="AF704" i="7"/>
  <c r="AF703" i="7"/>
  <c r="AF701" i="7"/>
  <c r="AF700" i="7"/>
  <c r="AF389" i="7"/>
  <c r="AF388" i="7"/>
  <c r="AF387" i="7"/>
  <c r="AF386" i="7"/>
  <c r="AF385" i="7"/>
  <c r="AF384" i="7"/>
  <c r="AF383" i="7"/>
  <c r="AF382" i="7"/>
  <c r="AF381" i="7"/>
  <c r="AF380" i="7"/>
  <c r="AF616" i="7"/>
  <c r="AF611" i="7"/>
  <c r="AF512" i="7"/>
  <c r="AF497" i="7"/>
  <c r="AF496" i="7"/>
  <c r="AF495" i="7"/>
  <c r="AF494" i="7"/>
  <c r="AF493" i="7"/>
  <c r="AF492" i="7"/>
  <c r="AF375" i="7"/>
  <c r="AF360" i="7"/>
  <c r="AF359" i="7"/>
  <c r="AF358" i="7"/>
  <c r="AF357" i="7"/>
  <c r="AF356" i="7"/>
  <c r="AF355" i="7"/>
  <c r="AF32" i="7"/>
  <c r="AE376" i="7"/>
  <c r="AE519" i="7"/>
  <c r="AE521" i="7"/>
  <c r="AE518" i="7"/>
  <c r="AE522" i="7"/>
  <c r="AE526" i="7"/>
  <c r="AE546" i="7"/>
  <c r="AE550" i="7"/>
  <c r="AE570" i="7"/>
  <c r="AE574" i="7"/>
  <c r="AE578" i="7"/>
  <c r="AE543" i="7"/>
  <c r="AE547" i="7"/>
  <c r="AE551" i="7"/>
  <c r="AE571" i="7"/>
  <c r="AE575" i="7"/>
  <c r="AE513" i="7"/>
  <c r="AK214" i="7" l="1"/>
  <c r="AK232" i="7"/>
  <c r="AK143" i="7"/>
  <c r="AD117" i="7"/>
  <c r="AE107" i="7"/>
  <c r="AK252" i="7"/>
  <c r="AK94" i="7"/>
  <c r="AK127" i="7"/>
  <c r="AK128" i="7" s="1"/>
  <c r="AK164" i="7"/>
  <c r="AK101" i="7"/>
  <c r="AL56" i="7"/>
  <c r="AL506" i="7"/>
  <c r="AL369" i="7"/>
  <c r="AL677" i="7"/>
  <c r="AL656" i="7"/>
  <c r="AL652" i="7"/>
  <c r="AL648" i="7"/>
  <c r="AL644" i="7"/>
  <c r="AL615" i="7"/>
  <c r="AL610" i="7"/>
  <c r="AL33" i="7"/>
  <c r="AL37" i="7"/>
  <c r="AL30" i="7"/>
  <c r="AL761" i="7"/>
  <c r="AL759" i="7"/>
  <c r="AL757" i="7"/>
  <c r="AL755" i="7"/>
  <c r="AL753" i="7"/>
  <c r="AL728" i="7"/>
  <c r="AL727" i="7"/>
  <c r="AL726" i="7"/>
  <c r="AL725" i="7"/>
  <c r="AL724" i="7"/>
  <c r="AL723" i="7"/>
  <c r="AL722" i="7"/>
  <c r="AL721" i="7"/>
  <c r="AL720" i="7"/>
  <c r="AL697" i="7"/>
  <c r="AL696" i="7"/>
  <c r="AL695" i="7"/>
  <c r="AL760" i="7"/>
  <c r="AL754" i="7"/>
  <c r="AL756" i="7"/>
  <c r="AL752" i="7"/>
  <c r="AL758" i="7"/>
  <c r="AL729" i="7"/>
  <c r="AL693" i="7"/>
  <c r="AL691" i="7"/>
  <c r="AL689" i="7"/>
  <c r="AL694" i="7"/>
  <c r="AL692" i="7"/>
  <c r="AL690" i="7"/>
  <c r="AL688" i="7"/>
  <c r="AL782" i="7"/>
  <c r="AL58" i="7"/>
  <c r="AL23" i="7"/>
  <c r="AL281" i="7" s="1"/>
  <c r="AG665" i="7"/>
  <c r="AG141" i="7" s="1"/>
  <c r="C497" i="7"/>
  <c r="C360" i="7"/>
  <c r="AF730" i="7"/>
  <c r="AF715" i="7" s="1"/>
  <c r="AF105" i="7" s="1"/>
  <c r="AF34" i="7"/>
  <c r="AF698" i="7"/>
  <c r="AF683" i="7" s="1"/>
  <c r="AF104" i="7" s="1"/>
  <c r="AF762" i="7"/>
  <c r="AF747" i="7" s="1"/>
  <c r="AF106" i="7" s="1"/>
  <c r="AG773" i="7"/>
  <c r="AG772" i="7"/>
  <c r="AG771" i="7"/>
  <c r="AG769" i="7"/>
  <c r="AG768" i="7"/>
  <c r="AG767" i="7"/>
  <c r="AG766" i="7"/>
  <c r="AG440" i="7"/>
  <c r="AG438" i="7"/>
  <c r="AG437" i="7"/>
  <c r="AG436" i="7"/>
  <c r="AG435" i="7"/>
  <c r="AG434" i="7"/>
  <c r="AG433" i="7"/>
  <c r="AG764" i="7"/>
  <c r="AG432" i="7"/>
  <c r="AG414" i="7"/>
  <c r="AG413" i="7"/>
  <c r="AG412" i="7"/>
  <c r="AG411" i="7"/>
  <c r="AG410" i="7"/>
  <c r="AG409" i="7"/>
  <c r="AG408" i="7"/>
  <c r="AG431" i="7"/>
  <c r="AG741" i="7"/>
  <c r="AG740" i="7"/>
  <c r="AG739" i="7"/>
  <c r="AG738" i="7"/>
  <c r="AG737" i="7"/>
  <c r="AG736" i="7"/>
  <c r="AG735" i="7"/>
  <c r="AG733" i="7"/>
  <c r="AG732" i="7"/>
  <c r="AG407" i="7"/>
  <c r="AG389" i="7"/>
  <c r="AG388" i="7"/>
  <c r="AG387" i="7"/>
  <c r="AG386" i="7"/>
  <c r="AG385" i="7"/>
  <c r="AG384" i="7"/>
  <c r="AG406" i="7"/>
  <c r="AG405" i="7"/>
  <c r="AG709" i="7"/>
  <c r="AG708" i="7"/>
  <c r="AG707" i="7"/>
  <c r="AG706" i="7"/>
  <c r="AG705" i="7"/>
  <c r="AG704" i="7"/>
  <c r="AG703" i="7"/>
  <c r="AG701" i="7"/>
  <c r="AG700" i="7"/>
  <c r="AG383" i="7"/>
  <c r="AG382" i="7"/>
  <c r="AG381" i="7"/>
  <c r="AG380" i="7"/>
  <c r="AG616" i="7"/>
  <c r="AG611" i="7"/>
  <c r="AG497" i="7"/>
  <c r="AG496" i="7"/>
  <c r="AG495" i="7"/>
  <c r="AG494" i="7"/>
  <c r="AG493" i="7"/>
  <c r="AG492" i="7"/>
  <c r="AG439" i="7"/>
  <c r="AG512" i="7"/>
  <c r="AG375" i="7"/>
  <c r="AG360" i="7"/>
  <c r="AG359" i="7"/>
  <c r="AG358" i="7"/>
  <c r="AG357" i="7"/>
  <c r="AG356" i="7"/>
  <c r="AG355" i="7"/>
  <c r="AG32" i="7"/>
  <c r="AF522" i="7"/>
  <c r="AF376" i="7"/>
  <c r="AF520" i="7"/>
  <c r="AF519" i="7"/>
  <c r="AF523" i="7"/>
  <c r="AF543" i="7"/>
  <c r="AF547" i="7"/>
  <c r="AF551" i="7"/>
  <c r="AF571" i="7"/>
  <c r="AF575" i="7"/>
  <c r="AF513" i="7"/>
  <c r="AF544" i="7"/>
  <c r="AF548" i="7"/>
  <c r="AF552" i="7"/>
  <c r="AF572" i="7"/>
  <c r="AF576" i="7"/>
  <c r="AF518" i="7"/>
  <c r="AF526" i="7"/>
  <c r="AF524" i="7"/>
  <c r="AF517" i="7"/>
  <c r="AF521" i="7"/>
  <c r="AF525" i="7"/>
  <c r="AF545" i="7"/>
  <c r="AF549" i="7"/>
  <c r="AF569" i="7"/>
  <c r="AF573" i="7"/>
  <c r="AF577" i="7"/>
  <c r="AF546" i="7"/>
  <c r="AF550" i="7"/>
  <c r="AF570" i="7"/>
  <c r="AF574" i="7"/>
  <c r="AF578" i="7"/>
  <c r="AL232" i="7" l="1"/>
  <c r="AL214" i="7"/>
  <c r="AL143" i="7"/>
  <c r="AE117" i="7"/>
  <c r="AE140" i="7"/>
  <c r="AL252" i="7"/>
  <c r="AL94" i="7"/>
  <c r="AF107" i="7"/>
  <c r="AF140" i="7" s="1"/>
  <c r="AL127" i="7"/>
  <c r="AL128" i="7" s="1"/>
  <c r="AL164" i="7"/>
  <c r="AM56" i="7"/>
  <c r="AM506" i="7"/>
  <c r="AM369" i="7"/>
  <c r="AL101" i="7"/>
  <c r="AM677" i="7"/>
  <c r="AM610" i="7"/>
  <c r="AM615" i="7"/>
  <c r="AM648" i="7"/>
  <c r="AM656" i="7"/>
  <c r="AM652" i="7"/>
  <c r="AM644" i="7"/>
  <c r="AM33" i="7"/>
  <c r="AM37" i="7"/>
  <c r="AM30" i="7"/>
  <c r="AM761" i="7"/>
  <c r="AM760" i="7"/>
  <c r="AM759" i="7"/>
  <c r="AM758" i="7"/>
  <c r="AM757" i="7"/>
  <c r="AM756" i="7"/>
  <c r="AM755" i="7"/>
  <c r="AM754" i="7"/>
  <c r="AM753" i="7"/>
  <c r="AM729" i="7"/>
  <c r="AM752" i="7"/>
  <c r="AM728" i="7"/>
  <c r="AM726" i="7"/>
  <c r="AM724" i="7"/>
  <c r="AM727" i="7"/>
  <c r="AM725" i="7"/>
  <c r="AM723" i="7"/>
  <c r="AM721" i="7"/>
  <c r="AM697" i="7"/>
  <c r="AM695" i="7"/>
  <c r="AM691" i="7"/>
  <c r="AM720" i="7"/>
  <c r="AM694" i="7"/>
  <c r="AM692" i="7"/>
  <c r="AM690" i="7"/>
  <c r="AM688" i="7"/>
  <c r="AM722" i="7"/>
  <c r="AM696" i="7"/>
  <c r="AM693" i="7"/>
  <c r="AM689" i="7"/>
  <c r="AM782" i="7"/>
  <c r="AM23" i="7"/>
  <c r="AM281" i="7" s="1"/>
  <c r="AM58" i="7"/>
  <c r="AH665" i="7"/>
  <c r="AH141" i="7" s="1"/>
  <c r="AG762" i="7"/>
  <c r="AG747" i="7" s="1"/>
  <c r="AG106" i="7" s="1"/>
  <c r="AH773" i="7"/>
  <c r="AH772" i="7"/>
  <c r="AH771" i="7"/>
  <c r="AH769" i="7"/>
  <c r="AH768" i="7"/>
  <c r="AH767" i="7"/>
  <c r="AH766" i="7"/>
  <c r="AH764" i="7"/>
  <c r="AH440" i="7"/>
  <c r="AH439" i="7"/>
  <c r="AH438" i="7"/>
  <c r="AH437" i="7"/>
  <c r="AH436" i="7"/>
  <c r="AH434" i="7"/>
  <c r="AH433" i="7"/>
  <c r="AH432" i="7"/>
  <c r="AH431" i="7"/>
  <c r="AH741" i="7"/>
  <c r="AH740" i="7"/>
  <c r="AH739" i="7"/>
  <c r="AH738" i="7"/>
  <c r="AH737" i="7"/>
  <c r="AH736" i="7"/>
  <c r="AH735" i="7"/>
  <c r="AH733" i="7"/>
  <c r="AH732" i="7"/>
  <c r="AH414" i="7"/>
  <c r="AH413" i="7"/>
  <c r="AH412" i="7"/>
  <c r="AH411" i="7"/>
  <c r="AH410" i="7"/>
  <c r="AH409" i="7"/>
  <c r="AH408" i="7"/>
  <c r="AH407" i="7"/>
  <c r="AH406" i="7"/>
  <c r="AH405" i="7"/>
  <c r="AH709" i="7"/>
  <c r="AH708" i="7"/>
  <c r="AH707" i="7"/>
  <c r="AH706" i="7"/>
  <c r="AH705" i="7"/>
  <c r="AH704" i="7"/>
  <c r="AH703" i="7"/>
  <c r="AH701" i="7"/>
  <c r="AH700" i="7"/>
  <c r="AH389" i="7"/>
  <c r="AH388" i="7"/>
  <c r="AH387" i="7"/>
  <c r="AH386" i="7"/>
  <c r="AH385" i="7"/>
  <c r="AH384" i="7"/>
  <c r="AH383" i="7"/>
  <c r="AH382" i="7"/>
  <c r="AH381" i="7"/>
  <c r="AH380" i="7"/>
  <c r="AH616" i="7"/>
  <c r="AH611" i="7"/>
  <c r="AH512" i="7"/>
  <c r="AH497" i="7"/>
  <c r="AH496" i="7"/>
  <c r="AH495" i="7"/>
  <c r="AH494" i="7"/>
  <c r="AH493" i="7"/>
  <c r="AH492" i="7"/>
  <c r="AH435" i="7"/>
  <c r="AH375" i="7"/>
  <c r="AH360" i="7"/>
  <c r="AH359" i="7"/>
  <c r="AH358" i="7"/>
  <c r="AH357" i="7"/>
  <c r="AH356" i="7"/>
  <c r="AH355" i="7"/>
  <c r="AH32" i="7"/>
  <c r="AG376" i="7"/>
  <c r="AG521" i="7"/>
  <c r="AG519" i="7"/>
  <c r="AG518" i="7"/>
  <c r="AG522" i="7"/>
  <c r="AG526" i="7"/>
  <c r="AG546" i="7"/>
  <c r="AG550" i="7"/>
  <c r="AG570" i="7"/>
  <c r="AG574" i="7"/>
  <c r="AG578" i="7"/>
  <c r="AG543" i="7"/>
  <c r="AG547" i="7"/>
  <c r="AG551" i="7"/>
  <c r="AG571" i="7"/>
  <c r="AG575" i="7"/>
  <c r="AG513" i="7"/>
  <c r="AG34" i="7"/>
  <c r="AG698" i="7"/>
  <c r="AG683" i="7" s="1"/>
  <c r="AG104" i="7" s="1"/>
  <c r="AG730" i="7"/>
  <c r="AG715" i="7" s="1"/>
  <c r="AG105" i="7" s="1"/>
  <c r="AG517" i="7"/>
  <c r="AG525" i="7"/>
  <c r="AG523" i="7"/>
  <c r="AG520" i="7"/>
  <c r="AG524" i="7"/>
  <c r="AG544" i="7"/>
  <c r="AG548" i="7"/>
  <c r="AG552" i="7"/>
  <c r="AG572" i="7"/>
  <c r="AG576" i="7"/>
  <c r="AG545" i="7"/>
  <c r="AG549" i="7"/>
  <c r="AG569" i="7"/>
  <c r="AG573" i="7"/>
  <c r="AG577" i="7"/>
  <c r="AM214" i="7" l="1"/>
  <c r="AM232" i="7"/>
  <c r="AM143" i="7"/>
  <c r="AG107" i="7"/>
  <c r="AG140" i="7" s="1"/>
  <c r="AM252" i="7"/>
  <c r="AM94" i="7"/>
  <c r="AM127" i="7"/>
  <c r="AM128" i="7" s="1"/>
  <c r="AM164" i="7"/>
  <c r="AN56" i="7"/>
  <c r="AN506" i="7"/>
  <c r="AN369" i="7"/>
  <c r="AM101" i="7"/>
  <c r="AN677" i="7"/>
  <c r="AN615" i="7"/>
  <c r="AN610" i="7"/>
  <c r="AN656" i="7"/>
  <c r="AN652" i="7"/>
  <c r="AN648" i="7"/>
  <c r="AN644" i="7"/>
  <c r="AN33" i="7"/>
  <c r="AN37" i="7"/>
  <c r="AN30" i="7"/>
  <c r="AN760" i="7"/>
  <c r="AN758" i="7"/>
  <c r="AN756" i="7"/>
  <c r="AN754" i="7"/>
  <c r="AN759" i="7"/>
  <c r="AN755" i="7"/>
  <c r="AN753" i="7"/>
  <c r="AN726" i="7"/>
  <c r="AN722" i="7"/>
  <c r="AN720" i="7"/>
  <c r="AN761" i="7"/>
  <c r="AN757" i="7"/>
  <c r="AN729" i="7"/>
  <c r="AN727" i="7"/>
  <c r="AN725" i="7"/>
  <c r="AN723" i="7"/>
  <c r="AN752" i="7"/>
  <c r="AN694" i="7"/>
  <c r="AN693" i="7"/>
  <c r="AN692" i="7"/>
  <c r="AN691" i="7"/>
  <c r="AN690" i="7"/>
  <c r="AN689" i="7"/>
  <c r="AN688" i="7"/>
  <c r="AN728" i="7"/>
  <c r="AN724" i="7"/>
  <c r="AN696" i="7"/>
  <c r="AN695" i="7"/>
  <c r="AN721" i="7"/>
  <c r="AN697" i="7"/>
  <c r="AN782" i="7"/>
  <c r="AN23" i="7"/>
  <c r="AN281" i="7" s="1"/>
  <c r="AN58" i="7"/>
  <c r="AI665" i="7"/>
  <c r="AI141" i="7" s="1"/>
  <c r="AH34" i="7"/>
  <c r="AH698" i="7"/>
  <c r="AH683" i="7" s="1"/>
  <c r="AH104" i="7" s="1"/>
  <c r="AI773" i="7"/>
  <c r="AI772" i="7"/>
  <c r="AI771" i="7"/>
  <c r="AI769" i="7"/>
  <c r="AI768" i="7"/>
  <c r="AI767" i="7"/>
  <c r="AI766" i="7"/>
  <c r="AI764" i="7"/>
  <c r="AI440" i="7"/>
  <c r="AI439" i="7"/>
  <c r="AI438" i="7"/>
  <c r="AI437" i="7"/>
  <c r="AI436" i="7"/>
  <c r="AI435" i="7"/>
  <c r="AI434" i="7"/>
  <c r="AI433" i="7"/>
  <c r="AI431" i="7"/>
  <c r="AI414" i="7"/>
  <c r="AI413" i="7"/>
  <c r="AI412" i="7"/>
  <c r="AI411" i="7"/>
  <c r="AI410" i="7"/>
  <c r="AI409" i="7"/>
  <c r="AI408" i="7"/>
  <c r="AI432" i="7"/>
  <c r="AI741" i="7"/>
  <c r="AI740" i="7"/>
  <c r="AI739" i="7"/>
  <c r="AI738" i="7"/>
  <c r="AI737" i="7"/>
  <c r="AI736" i="7"/>
  <c r="AI735" i="7"/>
  <c r="AI733" i="7"/>
  <c r="AI732" i="7"/>
  <c r="AI389" i="7"/>
  <c r="AI388" i="7"/>
  <c r="AI387" i="7"/>
  <c r="AI386" i="7"/>
  <c r="AI385" i="7"/>
  <c r="AI384" i="7"/>
  <c r="AI407" i="7"/>
  <c r="AI406" i="7"/>
  <c r="AI405" i="7"/>
  <c r="AI709" i="7"/>
  <c r="AI708" i="7"/>
  <c r="AI707" i="7"/>
  <c r="AI706" i="7"/>
  <c r="AI705" i="7"/>
  <c r="AI704" i="7"/>
  <c r="AI703" i="7"/>
  <c r="AI701" i="7"/>
  <c r="AI700" i="7"/>
  <c r="AI382" i="7"/>
  <c r="AI383" i="7"/>
  <c r="AI381" i="7"/>
  <c r="AI380" i="7"/>
  <c r="AI616" i="7"/>
  <c r="AI611" i="7"/>
  <c r="AI497" i="7"/>
  <c r="AI496" i="7"/>
  <c r="AI495" i="7"/>
  <c r="AI494" i="7"/>
  <c r="AI493" i="7"/>
  <c r="AI492" i="7"/>
  <c r="AI512" i="7"/>
  <c r="AI375" i="7"/>
  <c r="AI360" i="7"/>
  <c r="AI359" i="7"/>
  <c r="AI358" i="7"/>
  <c r="AI357" i="7"/>
  <c r="AI356" i="7"/>
  <c r="AI355" i="7"/>
  <c r="AI32" i="7"/>
  <c r="AH524" i="7"/>
  <c r="AH522" i="7"/>
  <c r="AH519" i="7"/>
  <c r="AH523" i="7"/>
  <c r="AH543" i="7"/>
  <c r="AH547" i="7"/>
  <c r="AH551" i="7"/>
  <c r="AH571" i="7"/>
  <c r="AH575" i="7"/>
  <c r="AH513" i="7"/>
  <c r="AH544" i="7"/>
  <c r="AH548" i="7"/>
  <c r="AH552" i="7"/>
  <c r="AH572" i="7"/>
  <c r="AH576" i="7"/>
  <c r="AH520" i="7"/>
  <c r="AH376" i="7"/>
  <c r="AH518" i="7"/>
  <c r="AH526" i="7"/>
  <c r="AH517" i="7"/>
  <c r="AH521" i="7"/>
  <c r="AH525" i="7"/>
  <c r="AH545" i="7"/>
  <c r="AH549" i="7"/>
  <c r="AH569" i="7"/>
  <c r="AH573" i="7"/>
  <c r="AH577" i="7"/>
  <c r="AH546" i="7"/>
  <c r="AH550" i="7"/>
  <c r="AH570" i="7"/>
  <c r="AH574" i="7"/>
  <c r="AH578" i="7"/>
  <c r="AH730" i="7"/>
  <c r="AH715" i="7" s="1"/>
  <c r="AH105" i="7" s="1"/>
  <c r="AH762" i="7"/>
  <c r="AH747" i="7" s="1"/>
  <c r="AH106" i="7" s="1"/>
  <c r="AN214" i="7" l="1"/>
  <c r="AN232" i="7"/>
  <c r="AN143" i="7"/>
  <c r="AG117" i="7"/>
  <c r="AH107" i="7"/>
  <c r="AH140" i="7" s="1"/>
  <c r="AN252" i="7"/>
  <c r="AN94" i="7"/>
  <c r="AN127" i="7"/>
  <c r="AN128" i="7" s="1"/>
  <c r="AN164" i="7"/>
  <c r="AO56" i="7"/>
  <c r="AO506" i="7"/>
  <c r="AO369" i="7"/>
  <c r="AN101" i="7"/>
  <c r="AO677" i="7"/>
  <c r="AO615" i="7"/>
  <c r="AO610" i="7"/>
  <c r="AO656" i="7"/>
  <c r="AO652" i="7"/>
  <c r="AO648" i="7"/>
  <c r="AO644" i="7"/>
  <c r="AO33" i="7"/>
  <c r="AO37" i="7"/>
  <c r="AO30" i="7"/>
  <c r="AO752" i="7"/>
  <c r="AO729" i="7"/>
  <c r="AO760" i="7"/>
  <c r="AO758" i="7"/>
  <c r="AO756" i="7"/>
  <c r="AO754" i="7"/>
  <c r="AO761" i="7"/>
  <c r="AO755" i="7"/>
  <c r="AO757" i="7"/>
  <c r="AO727" i="7"/>
  <c r="AO725" i="7"/>
  <c r="AO759" i="7"/>
  <c r="AO753" i="7"/>
  <c r="AO728" i="7"/>
  <c r="AO726" i="7"/>
  <c r="AO724" i="7"/>
  <c r="AO722" i="7"/>
  <c r="AO720" i="7"/>
  <c r="AO696" i="7"/>
  <c r="AO721" i="7"/>
  <c r="AO694" i="7"/>
  <c r="AO692" i="7"/>
  <c r="AO690" i="7"/>
  <c r="AO688" i="7"/>
  <c r="AO723" i="7"/>
  <c r="AO697" i="7"/>
  <c r="AO693" i="7"/>
  <c r="AO691" i="7"/>
  <c r="AO689" i="7"/>
  <c r="AO695" i="7"/>
  <c r="AO782" i="7"/>
  <c r="AO58" i="7"/>
  <c r="AO23" i="7"/>
  <c r="AO281" i="7" s="1"/>
  <c r="AJ665" i="7"/>
  <c r="AJ141" i="7" s="1"/>
  <c r="AJ773" i="7"/>
  <c r="AJ772" i="7"/>
  <c r="AJ771" i="7"/>
  <c r="AJ769" i="7"/>
  <c r="AJ768" i="7"/>
  <c r="AJ767" i="7"/>
  <c r="AJ766" i="7"/>
  <c r="AJ764" i="7"/>
  <c r="AJ440" i="7"/>
  <c r="AJ439" i="7"/>
  <c r="AJ438" i="7"/>
  <c r="AJ437" i="7"/>
  <c r="AJ436" i="7"/>
  <c r="AJ435" i="7"/>
  <c r="AJ434" i="7"/>
  <c r="AJ433" i="7"/>
  <c r="AJ432" i="7"/>
  <c r="AJ741" i="7"/>
  <c r="AJ740" i="7"/>
  <c r="AJ739" i="7"/>
  <c r="AJ738" i="7"/>
  <c r="AJ737" i="7"/>
  <c r="AJ736" i="7"/>
  <c r="AJ735" i="7"/>
  <c r="AJ733" i="7"/>
  <c r="AJ732" i="7"/>
  <c r="AJ414" i="7"/>
  <c r="AJ413" i="7"/>
  <c r="AJ412" i="7"/>
  <c r="AJ411" i="7"/>
  <c r="AJ410" i="7"/>
  <c r="AJ409" i="7"/>
  <c r="AJ408" i="7"/>
  <c r="AJ407" i="7"/>
  <c r="AJ406" i="7"/>
  <c r="AJ405" i="7"/>
  <c r="AJ709" i="7"/>
  <c r="AJ708" i="7"/>
  <c r="AJ707" i="7"/>
  <c r="AJ706" i="7"/>
  <c r="AJ705" i="7"/>
  <c r="AJ704" i="7"/>
  <c r="AJ703" i="7"/>
  <c r="AJ701" i="7"/>
  <c r="AJ700" i="7"/>
  <c r="AJ389" i="7"/>
  <c r="AJ388" i="7"/>
  <c r="AJ387" i="7"/>
  <c r="AJ386" i="7"/>
  <c r="AJ385" i="7"/>
  <c r="AJ384" i="7"/>
  <c r="AJ383" i="7"/>
  <c r="AJ382" i="7"/>
  <c r="AJ381" i="7"/>
  <c r="AJ380" i="7"/>
  <c r="AJ616" i="7"/>
  <c r="AJ611" i="7"/>
  <c r="AJ512" i="7"/>
  <c r="AJ497" i="7"/>
  <c r="AJ496" i="7"/>
  <c r="AJ495" i="7"/>
  <c r="AJ494" i="7"/>
  <c r="AJ493" i="7"/>
  <c r="AJ492" i="7"/>
  <c r="AJ431" i="7"/>
  <c r="AJ375" i="7"/>
  <c r="AJ360" i="7"/>
  <c r="AJ359" i="7"/>
  <c r="AJ358" i="7"/>
  <c r="AJ357" i="7"/>
  <c r="AJ356" i="7"/>
  <c r="AJ355" i="7"/>
  <c r="AJ32" i="7"/>
  <c r="AI376" i="7"/>
  <c r="AI519" i="7"/>
  <c r="AI521" i="7"/>
  <c r="AI518" i="7"/>
  <c r="AI522" i="7"/>
  <c r="AI526" i="7"/>
  <c r="AI546" i="7"/>
  <c r="AI550" i="7"/>
  <c r="AI570" i="7"/>
  <c r="AI574" i="7"/>
  <c r="AI578" i="7"/>
  <c r="AI543" i="7"/>
  <c r="AI547" i="7"/>
  <c r="AI551" i="7"/>
  <c r="AI571" i="7"/>
  <c r="AI575" i="7"/>
  <c r="AI513" i="7"/>
  <c r="AI34" i="7"/>
  <c r="AI698" i="7"/>
  <c r="AI683" i="7" s="1"/>
  <c r="AI104" i="7" s="1"/>
  <c r="AI730" i="7"/>
  <c r="AI715" i="7" s="1"/>
  <c r="AI105" i="7" s="1"/>
  <c r="AI523" i="7"/>
  <c r="AI517" i="7"/>
  <c r="AI525" i="7"/>
  <c r="AI520" i="7"/>
  <c r="AI524" i="7"/>
  <c r="AI544" i="7"/>
  <c r="AI548" i="7"/>
  <c r="AI552" i="7"/>
  <c r="AI572" i="7"/>
  <c r="AI576" i="7"/>
  <c r="AI545" i="7"/>
  <c r="AI549" i="7"/>
  <c r="AI569" i="7"/>
  <c r="AI573" i="7"/>
  <c r="AI577" i="7"/>
  <c r="AI762" i="7"/>
  <c r="AI747" i="7" s="1"/>
  <c r="AI106" i="7" s="1"/>
  <c r="AO214" i="7" l="1"/>
  <c r="AO232" i="7"/>
  <c r="AO143" i="7"/>
  <c r="AH117" i="7"/>
  <c r="AI107" i="7"/>
  <c r="AI140" i="7" s="1"/>
  <c r="AO252" i="7"/>
  <c r="AO94" i="7"/>
  <c r="AO127" i="7"/>
  <c r="AO128" i="7" s="1"/>
  <c r="AO164" i="7"/>
  <c r="AO101" i="7"/>
  <c r="AP56" i="7"/>
  <c r="AP506" i="7"/>
  <c r="AP369" i="7"/>
  <c r="AP677" i="7"/>
  <c r="AP615" i="7"/>
  <c r="AP652" i="7"/>
  <c r="AP648" i="7"/>
  <c r="AP644" i="7"/>
  <c r="AP610" i="7"/>
  <c r="AP656" i="7"/>
  <c r="AP33" i="7"/>
  <c r="AP37" i="7"/>
  <c r="AP30" i="7"/>
  <c r="AP761" i="7"/>
  <c r="AP759" i="7"/>
  <c r="AP757" i="7"/>
  <c r="AP755" i="7"/>
  <c r="AP753" i="7"/>
  <c r="AP760" i="7"/>
  <c r="AP756" i="7"/>
  <c r="AP752" i="7"/>
  <c r="AP728" i="7"/>
  <c r="AP727" i="7"/>
  <c r="AP726" i="7"/>
  <c r="AP725" i="7"/>
  <c r="AP724" i="7"/>
  <c r="AP723" i="7"/>
  <c r="AP722" i="7"/>
  <c r="AP721" i="7"/>
  <c r="AP720" i="7"/>
  <c r="AP697" i="7"/>
  <c r="AP696" i="7"/>
  <c r="AP695" i="7"/>
  <c r="AP729" i="7"/>
  <c r="AP758" i="7"/>
  <c r="AP754" i="7"/>
  <c r="AP693" i="7"/>
  <c r="AP691" i="7"/>
  <c r="AP689" i="7"/>
  <c r="AP694" i="7"/>
  <c r="AP692" i="7"/>
  <c r="AP690" i="7"/>
  <c r="AP688" i="7"/>
  <c r="AP782" i="7"/>
  <c r="AP58" i="7"/>
  <c r="AP23" i="7"/>
  <c r="AP281" i="7" s="1"/>
  <c r="AK665" i="7"/>
  <c r="AK141" i="7" s="1"/>
  <c r="AK773" i="7"/>
  <c r="AK772" i="7"/>
  <c r="AK771" i="7"/>
  <c r="AK769" i="7"/>
  <c r="AK768" i="7"/>
  <c r="AK767" i="7"/>
  <c r="AK766" i="7"/>
  <c r="AK440" i="7"/>
  <c r="AK438" i="7"/>
  <c r="AK437" i="7"/>
  <c r="AK436" i="7"/>
  <c r="AK435" i="7"/>
  <c r="AK434" i="7"/>
  <c r="AK433" i="7"/>
  <c r="AK764" i="7"/>
  <c r="AK432" i="7"/>
  <c r="AK414" i="7"/>
  <c r="AK413" i="7"/>
  <c r="AK412" i="7"/>
  <c r="AK411" i="7"/>
  <c r="AK410" i="7"/>
  <c r="AK409" i="7"/>
  <c r="AK408" i="7"/>
  <c r="AK431" i="7"/>
  <c r="AK741" i="7"/>
  <c r="AK740" i="7"/>
  <c r="AK739" i="7"/>
  <c r="AK738" i="7"/>
  <c r="AK737" i="7"/>
  <c r="AK736" i="7"/>
  <c r="AK735" i="7"/>
  <c r="AK733" i="7"/>
  <c r="AK732" i="7"/>
  <c r="AK407" i="7"/>
  <c r="AK389" i="7"/>
  <c r="AK388" i="7"/>
  <c r="AK387" i="7"/>
  <c r="AK386" i="7"/>
  <c r="AK385" i="7"/>
  <c r="AK384" i="7"/>
  <c r="AK406" i="7"/>
  <c r="AK405" i="7"/>
  <c r="AK709" i="7"/>
  <c r="AK708" i="7"/>
  <c r="AK707" i="7"/>
  <c r="AK706" i="7"/>
  <c r="AK705" i="7"/>
  <c r="AK704" i="7"/>
  <c r="AK703" i="7"/>
  <c r="AK701" i="7"/>
  <c r="AK700" i="7"/>
  <c r="AK383" i="7"/>
  <c r="AK382" i="7"/>
  <c r="AK381" i="7"/>
  <c r="AK380" i="7"/>
  <c r="AK616" i="7"/>
  <c r="AK611" i="7"/>
  <c r="AK497" i="7"/>
  <c r="AK496" i="7"/>
  <c r="AK495" i="7"/>
  <c r="AK494" i="7"/>
  <c r="AK493" i="7"/>
  <c r="AK492" i="7"/>
  <c r="AK439" i="7"/>
  <c r="AK512" i="7"/>
  <c r="AK375" i="7"/>
  <c r="AK360" i="7"/>
  <c r="AK359" i="7"/>
  <c r="AK358" i="7"/>
  <c r="AK357" i="7"/>
  <c r="AK356" i="7"/>
  <c r="AK355" i="7"/>
  <c r="AK32" i="7"/>
  <c r="AJ518" i="7"/>
  <c r="AJ526" i="7"/>
  <c r="AJ524" i="7"/>
  <c r="AJ517" i="7"/>
  <c r="AJ521" i="7"/>
  <c r="AJ525" i="7"/>
  <c r="AJ545" i="7"/>
  <c r="AJ549" i="7"/>
  <c r="AJ569" i="7"/>
  <c r="AJ573" i="7"/>
  <c r="AJ577" i="7"/>
  <c r="AJ546" i="7"/>
  <c r="AJ550" i="7"/>
  <c r="AJ570" i="7"/>
  <c r="AJ574" i="7"/>
  <c r="AJ578" i="7"/>
  <c r="AJ34" i="7"/>
  <c r="AJ698" i="7"/>
  <c r="AJ683" i="7" s="1"/>
  <c r="AJ104" i="7" s="1"/>
  <c r="AJ730" i="7"/>
  <c r="AJ715" i="7" s="1"/>
  <c r="AJ105" i="7" s="1"/>
  <c r="AJ762" i="7"/>
  <c r="AJ747" i="7" s="1"/>
  <c r="AJ106" i="7" s="1"/>
  <c r="AJ522" i="7"/>
  <c r="AJ376" i="7"/>
  <c r="AJ520" i="7"/>
  <c r="AJ519" i="7"/>
  <c r="AJ523" i="7"/>
  <c r="AJ543" i="7"/>
  <c r="AJ547" i="7"/>
  <c r="AJ551" i="7"/>
  <c r="AJ571" i="7"/>
  <c r="AJ575" i="7"/>
  <c r="AJ513" i="7"/>
  <c r="AJ544" i="7"/>
  <c r="AJ548" i="7"/>
  <c r="AJ552" i="7"/>
  <c r="AJ572" i="7"/>
  <c r="AJ576" i="7"/>
  <c r="AP232" i="7" l="1"/>
  <c r="AP214" i="7"/>
  <c r="AP143" i="7"/>
  <c r="AI117" i="7"/>
  <c r="AP252" i="7"/>
  <c r="AP94" i="7"/>
  <c r="AJ107" i="7"/>
  <c r="AJ140" i="7" s="1"/>
  <c r="AP127" i="7"/>
  <c r="AP128" i="7" s="1"/>
  <c r="AP164" i="7"/>
  <c r="AP101" i="7"/>
  <c r="AL665" i="7"/>
  <c r="AL141" i="7" s="1"/>
  <c r="AK762" i="7"/>
  <c r="AK747" i="7" s="1"/>
  <c r="AK106" i="7" s="1"/>
  <c r="AK34" i="7"/>
  <c r="AK517" i="7"/>
  <c r="AK525" i="7"/>
  <c r="AK523" i="7"/>
  <c r="AK520" i="7"/>
  <c r="AK524" i="7"/>
  <c r="AK544" i="7"/>
  <c r="AK548" i="7"/>
  <c r="AK552" i="7"/>
  <c r="AK572" i="7"/>
  <c r="AK576" i="7"/>
  <c r="AK545" i="7"/>
  <c r="AK549" i="7"/>
  <c r="AK569" i="7"/>
  <c r="AK573" i="7"/>
  <c r="AK577" i="7"/>
  <c r="AL773" i="7"/>
  <c r="AL772" i="7"/>
  <c r="AL770" i="7"/>
  <c r="AL769" i="7"/>
  <c r="AL768" i="7"/>
  <c r="AL767" i="7"/>
  <c r="AL766" i="7"/>
  <c r="AL764" i="7"/>
  <c r="AL440" i="7"/>
  <c r="AL438" i="7"/>
  <c r="AL437" i="7"/>
  <c r="AL436" i="7"/>
  <c r="AL435" i="7"/>
  <c r="AL434" i="7"/>
  <c r="AL433" i="7"/>
  <c r="AL432" i="7"/>
  <c r="AL431" i="7"/>
  <c r="AL741" i="7"/>
  <c r="AL740" i="7"/>
  <c r="AL739" i="7"/>
  <c r="AL738" i="7"/>
  <c r="AL737" i="7"/>
  <c r="AL736" i="7"/>
  <c r="AL735" i="7"/>
  <c r="AL733" i="7"/>
  <c r="AL732" i="7"/>
  <c r="AL414" i="7"/>
  <c r="AL413" i="7"/>
  <c r="AL412" i="7"/>
  <c r="AL411" i="7"/>
  <c r="AL410" i="7"/>
  <c r="AL409" i="7"/>
  <c r="AL408" i="7"/>
  <c r="AL407" i="7"/>
  <c r="AL406" i="7"/>
  <c r="AL405" i="7"/>
  <c r="AL709" i="7"/>
  <c r="AL708" i="7"/>
  <c r="AL707" i="7"/>
  <c r="AL706" i="7"/>
  <c r="AL705" i="7"/>
  <c r="AL704" i="7"/>
  <c r="AL703" i="7"/>
  <c r="AL701" i="7"/>
  <c r="AL700" i="7"/>
  <c r="AL389" i="7"/>
  <c r="AL388" i="7"/>
  <c r="AL387" i="7"/>
  <c r="AL386" i="7"/>
  <c r="AL385" i="7"/>
  <c r="AL384" i="7"/>
  <c r="AL383" i="7"/>
  <c r="AL382" i="7"/>
  <c r="AL381" i="7"/>
  <c r="AL380" i="7"/>
  <c r="AL616" i="7"/>
  <c r="AL611" i="7"/>
  <c r="AL512" i="7"/>
  <c r="AL497" i="7"/>
  <c r="AL496" i="7"/>
  <c r="AL495" i="7"/>
  <c r="AL494" i="7"/>
  <c r="AL493" i="7"/>
  <c r="AL492" i="7"/>
  <c r="AL439" i="7"/>
  <c r="AL375" i="7"/>
  <c r="AL360" i="7"/>
  <c r="AL359" i="7"/>
  <c r="AL358" i="7"/>
  <c r="AL357" i="7"/>
  <c r="AL356" i="7"/>
  <c r="AL355" i="7"/>
  <c r="AL32" i="7"/>
  <c r="AK376" i="7"/>
  <c r="AK521" i="7"/>
  <c r="AK519" i="7"/>
  <c r="AK518" i="7"/>
  <c r="AK522" i="7"/>
  <c r="AK526" i="7"/>
  <c r="AK546" i="7"/>
  <c r="AK550" i="7"/>
  <c r="AK570" i="7"/>
  <c r="AK574" i="7"/>
  <c r="AK578" i="7"/>
  <c r="AK543" i="7"/>
  <c r="AK547" i="7"/>
  <c r="AK551" i="7"/>
  <c r="AK571" i="7"/>
  <c r="AK575" i="7"/>
  <c r="AK513" i="7"/>
  <c r="AK698" i="7"/>
  <c r="AK683" i="7" s="1"/>
  <c r="AK104" i="7" s="1"/>
  <c r="AK730" i="7"/>
  <c r="AK715" i="7" s="1"/>
  <c r="AK105" i="7" s="1"/>
  <c r="AJ117" i="7" l="1"/>
  <c r="AK107" i="7"/>
  <c r="AK140" i="7" s="1"/>
  <c r="AM665" i="7"/>
  <c r="AM141" i="7" s="1"/>
  <c r="AL698" i="7"/>
  <c r="AL683" i="7" s="1"/>
  <c r="AL104" i="7" s="1"/>
  <c r="AL762" i="7"/>
  <c r="AL747" i="7" s="1"/>
  <c r="AL106" i="7" s="1"/>
  <c r="AL34" i="7"/>
  <c r="AL730" i="7"/>
  <c r="AL715" i="7" s="1"/>
  <c r="AL105" i="7" s="1"/>
  <c r="AM773" i="7"/>
  <c r="AM772" i="7"/>
  <c r="AM770" i="7"/>
  <c r="AM769" i="7"/>
  <c r="AM768" i="7"/>
  <c r="AM767" i="7"/>
  <c r="AM766" i="7"/>
  <c r="AM764" i="7"/>
  <c r="AM440" i="7"/>
  <c r="AM439" i="7"/>
  <c r="AM438" i="7"/>
  <c r="AM437" i="7"/>
  <c r="AM436" i="7"/>
  <c r="AM435" i="7"/>
  <c r="AM434" i="7"/>
  <c r="AM433" i="7"/>
  <c r="AM431" i="7"/>
  <c r="AM414" i="7"/>
  <c r="AM413" i="7"/>
  <c r="AM412" i="7"/>
  <c r="AM411" i="7"/>
  <c r="AM410" i="7"/>
  <c r="AM409" i="7"/>
  <c r="AM408" i="7"/>
  <c r="AM432" i="7"/>
  <c r="AM741" i="7"/>
  <c r="AM740" i="7"/>
  <c r="AM739" i="7"/>
  <c r="AM738" i="7"/>
  <c r="AM737" i="7"/>
  <c r="AM736" i="7"/>
  <c r="AM735" i="7"/>
  <c r="AM733" i="7"/>
  <c r="AM732" i="7"/>
  <c r="AM389" i="7"/>
  <c r="AM388" i="7"/>
  <c r="AM387" i="7"/>
  <c r="AM386" i="7"/>
  <c r="AM385" i="7"/>
  <c r="AM384" i="7"/>
  <c r="AM407" i="7"/>
  <c r="AM406" i="7"/>
  <c r="AM405" i="7"/>
  <c r="AM709" i="7"/>
  <c r="AM708" i="7"/>
  <c r="AM707" i="7"/>
  <c r="AM706" i="7"/>
  <c r="AM705" i="7"/>
  <c r="AM704" i="7"/>
  <c r="AM702" i="7"/>
  <c r="AM701" i="7"/>
  <c r="AM700" i="7"/>
  <c r="AM382" i="7"/>
  <c r="AM383" i="7"/>
  <c r="AM381" i="7"/>
  <c r="AM380" i="7"/>
  <c r="AM616" i="7"/>
  <c r="AM611" i="7"/>
  <c r="AM497" i="7"/>
  <c r="AM496" i="7"/>
  <c r="AM495" i="7"/>
  <c r="AM494" i="7"/>
  <c r="AM493" i="7"/>
  <c r="AM492" i="7"/>
  <c r="AM512" i="7"/>
  <c r="AM375" i="7"/>
  <c r="AM360" i="7"/>
  <c r="AM359" i="7"/>
  <c r="AM358" i="7"/>
  <c r="AM357" i="7"/>
  <c r="AM356" i="7"/>
  <c r="AM355" i="7"/>
  <c r="AM32" i="7"/>
  <c r="AL524" i="7"/>
  <c r="AL522" i="7"/>
  <c r="AL519" i="7"/>
  <c r="AL523" i="7"/>
  <c r="AL543" i="7"/>
  <c r="AL547" i="7"/>
  <c r="AL551" i="7"/>
  <c r="AL571" i="7"/>
  <c r="AL575" i="7"/>
  <c r="AL513" i="7"/>
  <c r="AL544" i="7"/>
  <c r="AL548" i="7"/>
  <c r="AL552" i="7"/>
  <c r="AL572" i="7"/>
  <c r="AL576" i="7"/>
  <c r="AL520" i="7"/>
  <c r="AL376" i="7"/>
  <c r="AL518" i="7"/>
  <c r="AL526" i="7"/>
  <c r="AL517" i="7"/>
  <c r="AL521" i="7"/>
  <c r="AL525" i="7"/>
  <c r="AL545" i="7"/>
  <c r="AL549" i="7"/>
  <c r="AL569" i="7"/>
  <c r="AL573" i="7"/>
  <c r="AL577" i="7"/>
  <c r="AL546" i="7"/>
  <c r="AL550" i="7"/>
  <c r="AL570" i="7"/>
  <c r="AL574" i="7"/>
  <c r="AL578" i="7"/>
  <c r="AK117" i="7" l="1"/>
  <c r="AL107" i="7"/>
  <c r="AL140" i="7" s="1"/>
  <c r="AN665" i="7"/>
  <c r="AN141" i="7" s="1"/>
  <c r="AM34" i="7"/>
  <c r="AM698" i="7"/>
  <c r="AM683" i="7" s="1"/>
  <c r="AM104" i="7" s="1"/>
  <c r="AM730" i="7"/>
  <c r="AM715" i="7" s="1"/>
  <c r="AM105" i="7" s="1"/>
  <c r="AM523" i="7"/>
  <c r="AM517" i="7"/>
  <c r="AM525" i="7"/>
  <c r="AM520" i="7"/>
  <c r="AM524" i="7"/>
  <c r="AM544" i="7"/>
  <c r="AM548" i="7"/>
  <c r="AM552" i="7"/>
  <c r="AM572" i="7"/>
  <c r="AM576" i="7"/>
  <c r="AM545" i="7"/>
  <c r="AM549" i="7"/>
  <c r="AM569" i="7"/>
  <c r="AM573" i="7"/>
  <c r="AM577" i="7"/>
  <c r="AM762" i="7"/>
  <c r="AM747" i="7" s="1"/>
  <c r="AM106" i="7" s="1"/>
  <c r="AN773" i="7"/>
  <c r="AN772" i="7"/>
  <c r="AN770" i="7"/>
  <c r="AN769" i="7"/>
  <c r="AN768" i="7"/>
  <c r="AN767" i="7"/>
  <c r="AN766" i="7"/>
  <c r="AN764" i="7"/>
  <c r="AN440" i="7"/>
  <c r="AN439" i="7"/>
  <c r="AN438" i="7"/>
  <c r="AN437" i="7"/>
  <c r="AN436" i="7"/>
  <c r="AN435" i="7"/>
  <c r="AN434" i="7"/>
  <c r="AN433" i="7"/>
  <c r="AN432" i="7"/>
  <c r="AN431" i="7"/>
  <c r="AN741" i="7"/>
  <c r="AN740" i="7"/>
  <c r="AN739" i="7"/>
  <c r="AN738" i="7"/>
  <c r="AN737" i="7"/>
  <c r="AN736" i="7"/>
  <c r="AN735" i="7"/>
  <c r="AN733" i="7"/>
  <c r="AN732" i="7"/>
  <c r="AN413" i="7"/>
  <c r="AN412" i="7"/>
  <c r="AN411" i="7"/>
  <c r="AN410" i="7"/>
  <c r="AN409" i="7"/>
  <c r="AN408" i="7"/>
  <c r="AN407" i="7"/>
  <c r="AN406" i="7"/>
  <c r="AN405" i="7"/>
  <c r="AN709" i="7"/>
  <c r="AN708" i="7"/>
  <c r="AN707" i="7"/>
  <c r="AN706" i="7"/>
  <c r="AN705" i="7"/>
  <c r="AN704" i="7"/>
  <c r="AN702" i="7"/>
  <c r="AN701" i="7"/>
  <c r="AN700" i="7"/>
  <c r="AN389" i="7"/>
  <c r="AN388" i="7"/>
  <c r="AN387" i="7"/>
  <c r="AN386" i="7"/>
  <c r="AN385" i="7"/>
  <c r="AN384" i="7"/>
  <c r="AN383" i="7"/>
  <c r="AN382" i="7"/>
  <c r="AN381" i="7"/>
  <c r="AN380" i="7"/>
  <c r="AN616" i="7"/>
  <c r="AN611" i="7"/>
  <c r="AN512" i="7"/>
  <c r="AN414" i="7"/>
  <c r="AN497" i="7"/>
  <c r="AN496" i="7"/>
  <c r="AN495" i="7"/>
  <c r="AN494" i="7"/>
  <c r="AN493" i="7"/>
  <c r="AN492" i="7"/>
  <c r="AN375" i="7"/>
  <c r="AN360" i="7"/>
  <c r="AN359" i="7"/>
  <c r="AN358" i="7"/>
  <c r="AN357" i="7"/>
  <c r="AN356" i="7"/>
  <c r="AN355" i="7"/>
  <c r="AN32" i="7"/>
  <c r="AM376" i="7"/>
  <c r="AM519" i="7"/>
  <c r="AM521" i="7"/>
  <c r="AM518" i="7"/>
  <c r="AM522" i="7"/>
  <c r="AM526" i="7"/>
  <c r="AM546" i="7"/>
  <c r="AM550" i="7"/>
  <c r="AM570" i="7"/>
  <c r="AM574" i="7"/>
  <c r="AM578" i="7"/>
  <c r="AM543" i="7"/>
  <c r="AM547" i="7"/>
  <c r="AM551" i="7"/>
  <c r="AM571" i="7"/>
  <c r="AM575" i="7"/>
  <c r="AM513" i="7"/>
  <c r="AL117" i="7" l="1"/>
  <c r="AM107" i="7"/>
  <c r="AM140" i="7" s="1"/>
  <c r="AO665" i="7"/>
  <c r="AO141" i="7" s="1"/>
  <c r="AN522" i="7"/>
  <c r="AN376" i="7"/>
  <c r="AN520" i="7"/>
  <c r="AN519" i="7"/>
  <c r="AN523" i="7"/>
  <c r="AN543" i="7"/>
  <c r="AN547" i="7"/>
  <c r="AN551" i="7"/>
  <c r="AN571" i="7"/>
  <c r="AN575" i="7"/>
  <c r="AN513" i="7"/>
  <c r="AN544" i="7"/>
  <c r="AN548" i="7"/>
  <c r="AN552" i="7"/>
  <c r="AN572" i="7"/>
  <c r="AN576" i="7"/>
  <c r="AO773" i="7"/>
  <c r="AO772" i="7"/>
  <c r="AO770" i="7"/>
  <c r="AO769" i="7"/>
  <c r="AO768" i="7"/>
  <c r="AO767" i="7"/>
  <c r="AO766" i="7"/>
  <c r="AO440" i="7"/>
  <c r="AO438" i="7"/>
  <c r="AO437" i="7"/>
  <c r="AO436" i="7"/>
  <c r="AO435" i="7"/>
  <c r="AO434" i="7"/>
  <c r="AO433" i="7"/>
  <c r="AO764" i="7"/>
  <c r="AO432" i="7"/>
  <c r="AO414" i="7"/>
  <c r="AO413" i="7"/>
  <c r="AO412" i="7"/>
  <c r="AO411" i="7"/>
  <c r="AO410" i="7"/>
  <c r="AO409" i="7"/>
  <c r="AO408" i="7"/>
  <c r="AO431" i="7"/>
  <c r="AO741" i="7"/>
  <c r="AO740" i="7"/>
  <c r="AO739" i="7"/>
  <c r="AO738" i="7"/>
  <c r="AO737" i="7"/>
  <c r="AO736" i="7"/>
  <c r="AO735" i="7"/>
  <c r="AO733" i="7"/>
  <c r="AO732" i="7"/>
  <c r="AO407" i="7"/>
  <c r="AO389" i="7"/>
  <c r="AO388" i="7"/>
  <c r="AO387" i="7"/>
  <c r="AO386" i="7"/>
  <c r="AO385" i="7"/>
  <c r="AO384" i="7"/>
  <c r="AO406" i="7"/>
  <c r="AO405" i="7"/>
  <c r="AO709" i="7"/>
  <c r="AO708" i="7"/>
  <c r="AO707" i="7"/>
  <c r="AO706" i="7"/>
  <c r="AO705" i="7"/>
  <c r="AO704" i="7"/>
  <c r="AO702" i="7"/>
  <c r="AO701" i="7"/>
  <c r="AO700" i="7"/>
  <c r="AO383" i="7"/>
  <c r="AO382" i="7"/>
  <c r="AO381" i="7"/>
  <c r="AO380" i="7"/>
  <c r="AO616" i="7"/>
  <c r="AO611" i="7"/>
  <c r="AO497" i="7"/>
  <c r="AO496" i="7"/>
  <c r="AO495" i="7"/>
  <c r="AO494" i="7"/>
  <c r="AO493" i="7"/>
  <c r="AO492" i="7"/>
  <c r="AO439" i="7"/>
  <c r="AO512" i="7"/>
  <c r="AO375" i="7"/>
  <c r="AO360" i="7"/>
  <c r="AO359" i="7"/>
  <c r="AO358" i="7"/>
  <c r="AO357" i="7"/>
  <c r="AO356" i="7"/>
  <c r="AO355" i="7"/>
  <c r="AO32" i="7"/>
  <c r="AN518" i="7"/>
  <c r="AN526" i="7"/>
  <c r="AN524" i="7"/>
  <c r="AN517" i="7"/>
  <c r="AN521" i="7"/>
  <c r="AN525" i="7"/>
  <c r="AN545" i="7"/>
  <c r="AN549" i="7"/>
  <c r="AN569" i="7"/>
  <c r="AN573" i="7"/>
  <c r="AN577" i="7"/>
  <c r="AN546" i="7"/>
  <c r="AN550" i="7"/>
  <c r="AN570" i="7"/>
  <c r="AN574" i="7"/>
  <c r="AN578" i="7"/>
  <c r="AN34" i="7"/>
  <c r="AN698" i="7"/>
  <c r="AN683" i="7" s="1"/>
  <c r="AN104" i="7" s="1"/>
  <c r="AN730" i="7"/>
  <c r="AN715" i="7" s="1"/>
  <c r="AN105" i="7" s="1"/>
  <c r="AN762" i="7"/>
  <c r="AN747" i="7" s="1"/>
  <c r="AN106" i="7" s="1"/>
  <c r="AM117" i="7" l="1"/>
  <c r="AN107" i="7"/>
  <c r="AN140" i="7" s="1"/>
  <c r="AO34" i="7"/>
  <c r="AO698" i="7"/>
  <c r="AO683" i="7" s="1"/>
  <c r="AO104" i="7" s="1"/>
  <c r="AO730" i="7"/>
  <c r="AO715" i="7" s="1"/>
  <c r="AO105" i="7" s="1"/>
  <c r="AO517" i="7"/>
  <c r="AO525" i="7"/>
  <c r="AO523" i="7"/>
  <c r="AO520" i="7"/>
  <c r="AO524" i="7"/>
  <c r="AO544" i="7"/>
  <c r="AO548" i="7"/>
  <c r="AO552" i="7"/>
  <c r="AO572" i="7"/>
  <c r="AO576" i="7"/>
  <c r="AO545" i="7"/>
  <c r="AO549" i="7"/>
  <c r="AO569" i="7"/>
  <c r="AO573" i="7"/>
  <c r="AO577" i="7"/>
  <c r="AO762" i="7"/>
  <c r="AO747" i="7" s="1"/>
  <c r="AO106" i="7" s="1"/>
  <c r="AP773" i="7"/>
  <c r="AP772" i="7"/>
  <c r="AP770" i="7"/>
  <c r="AP769" i="7"/>
  <c r="AP768" i="7"/>
  <c r="AP767" i="7"/>
  <c r="AP766" i="7"/>
  <c r="AP764" i="7"/>
  <c r="B761" i="7"/>
  <c r="B760" i="7"/>
  <c r="B759" i="7"/>
  <c r="B758" i="7"/>
  <c r="B757" i="7"/>
  <c r="B756" i="7"/>
  <c r="B755" i="7"/>
  <c r="B754" i="7"/>
  <c r="B753" i="7"/>
  <c r="AP431" i="7"/>
  <c r="AP741" i="7"/>
  <c r="B741" i="7" s="1"/>
  <c r="AP740" i="7"/>
  <c r="B740" i="7" s="1"/>
  <c r="AP739" i="7"/>
  <c r="B739" i="7" s="1"/>
  <c r="AP738" i="7"/>
  <c r="B738" i="7" s="1"/>
  <c r="AP737" i="7"/>
  <c r="B737" i="7" s="1"/>
  <c r="AP736" i="7"/>
  <c r="B736" i="7" s="1"/>
  <c r="AP735" i="7"/>
  <c r="B735" i="7" s="1"/>
  <c r="AP733" i="7"/>
  <c r="AP732" i="7"/>
  <c r="B729" i="7"/>
  <c r="B728" i="7"/>
  <c r="B727" i="7"/>
  <c r="B726" i="7"/>
  <c r="B725" i="7"/>
  <c r="B724" i="7"/>
  <c r="B723" i="7"/>
  <c r="B722" i="7"/>
  <c r="B721" i="7"/>
  <c r="AP405" i="7"/>
  <c r="AP709" i="7"/>
  <c r="B709" i="7" s="1"/>
  <c r="AP708" i="7"/>
  <c r="B708" i="7" s="1"/>
  <c r="AP707" i="7"/>
  <c r="B707" i="7" s="1"/>
  <c r="AP706" i="7"/>
  <c r="B706" i="7" s="1"/>
  <c r="AP705" i="7"/>
  <c r="B705" i="7" s="1"/>
  <c r="AP704" i="7"/>
  <c r="B704" i="7" s="1"/>
  <c r="AP702" i="7"/>
  <c r="AP701" i="7"/>
  <c r="AP700" i="7"/>
  <c r="B697" i="7"/>
  <c r="B696" i="7"/>
  <c r="B695" i="7"/>
  <c r="B694" i="7"/>
  <c r="B693" i="7"/>
  <c r="B692" i="7"/>
  <c r="B691" i="7"/>
  <c r="B690" i="7"/>
  <c r="B689" i="7"/>
  <c r="AP380" i="7"/>
  <c r="AP616" i="7"/>
  <c r="AP611" i="7"/>
  <c r="AP512" i="7"/>
  <c r="AP414" i="7"/>
  <c r="AP497" i="7"/>
  <c r="AP496" i="7"/>
  <c r="AP495" i="7"/>
  <c r="AP494" i="7"/>
  <c r="AP493" i="7"/>
  <c r="AP492" i="7"/>
  <c r="AP375" i="7"/>
  <c r="AP360" i="7"/>
  <c r="AP359" i="7"/>
  <c r="AP358" i="7"/>
  <c r="AP357" i="7"/>
  <c r="AP356" i="7"/>
  <c r="AP355" i="7"/>
  <c r="AP32" i="7"/>
  <c r="AO376" i="7"/>
  <c r="AO521" i="7"/>
  <c r="AO519" i="7"/>
  <c r="AO518" i="7"/>
  <c r="AO522" i="7"/>
  <c r="AO526" i="7"/>
  <c r="AO546" i="7"/>
  <c r="AO550" i="7"/>
  <c r="AO570" i="7"/>
  <c r="AO574" i="7"/>
  <c r="AO578" i="7"/>
  <c r="AO543" i="7"/>
  <c r="AO547" i="7"/>
  <c r="AO551" i="7"/>
  <c r="AO571" i="7"/>
  <c r="AO575" i="7"/>
  <c r="AO513" i="7"/>
  <c r="AN117" i="7" l="1"/>
  <c r="AO107" i="7"/>
  <c r="AO140" i="7" s="1"/>
  <c r="AO533" i="7"/>
  <c r="AO590" i="7"/>
  <c r="AN532" i="7"/>
  <c r="AO583" i="7"/>
  <c r="AO587" i="7"/>
  <c r="AO562" i="7"/>
  <c r="AO559" i="7"/>
  <c r="AO563" i="7"/>
  <c r="AO586" i="7"/>
  <c r="AO392" i="7"/>
  <c r="AN538" i="7"/>
  <c r="AO419" i="7"/>
  <c r="AN584" i="7"/>
  <c r="AN531" i="7"/>
  <c r="AO447" i="7"/>
  <c r="AN536" i="7"/>
  <c r="AN559" i="7"/>
  <c r="AN563" i="7"/>
  <c r="AN586" i="7"/>
  <c r="AP426" i="7"/>
  <c r="AN533" i="7"/>
  <c r="AN556" i="7"/>
  <c r="AN564" i="7"/>
  <c r="AO445" i="7"/>
  <c r="AO449" i="7"/>
  <c r="AO582" i="7"/>
  <c r="AO530" i="7"/>
  <c r="AO538" i="7"/>
  <c r="AO531" i="7"/>
  <c r="AO558" i="7"/>
  <c r="AO584" i="7"/>
  <c r="AN557" i="7"/>
  <c r="AO534" i="7"/>
  <c r="AO418" i="7"/>
  <c r="E396" i="7"/>
  <c r="D396" i="7"/>
  <c r="H396" i="7"/>
  <c r="G396" i="7"/>
  <c r="F396" i="7"/>
  <c r="C396" i="7"/>
  <c r="I396" i="7"/>
  <c r="J396" i="7"/>
  <c r="C534" i="7"/>
  <c r="E534" i="7"/>
  <c r="D534" i="7"/>
  <c r="G534" i="7"/>
  <c r="H534" i="7"/>
  <c r="F534" i="7"/>
  <c r="I534" i="7"/>
  <c r="K396" i="7"/>
  <c r="J534" i="7"/>
  <c r="K534" i="7"/>
  <c r="L396" i="7"/>
  <c r="L534" i="7"/>
  <c r="M396" i="7"/>
  <c r="M534" i="7"/>
  <c r="N396" i="7"/>
  <c r="O396" i="7"/>
  <c r="N534" i="7"/>
  <c r="P396" i="7"/>
  <c r="O534" i="7"/>
  <c r="Q396" i="7"/>
  <c r="P534" i="7"/>
  <c r="R396" i="7"/>
  <c r="Q534" i="7"/>
  <c r="S396" i="7"/>
  <c r="R534" i="7"/>
  <c r="T396" i="7"/>
  <c r="S534" i="7"/>
  <c r="T534" i="7"/>
  <c r="U396" i="7"/>
  <c r="U534" i="7"/>
  <c r="V396" i="7"/>
  <c r="V534" i="7"/>
  <c r="W396" i="7"/>
  <c r="X396" i="7"/>
  <c r="W534" i="7"/>
  <c r="Y396" i="7"/>
  <c r="X534" i="7"/>
  <c r="Y534" i="7"/>
  <c r="Z396" i="7"/>
  <c r="Z534" i="7"/>
  <c r="AA396" i="7"/>
  <c r="AB396" i="7"/>
  <c r="AA534" i="7"/>
  <c r="AC396" i="7"/>
  <c r="AB534" i="7"/>
  <c r="AC534" i="7"/>
  <c r="AD396" i="7"/>
  <c r="AD534" i="7"/>
  <c r="AE396" i="7"/>
  <c r="AF396" i="7"/>
  <c r="AE534" i="7"/>
  <c r="AF534" i="7"/>
  <c r="AG396" i="7"/>
  <c r="AG534" i="7"/>
  <c r="AH396" i="7"/>
  <c r="AH534" i="7"/>
  <c r="AI396" i="7"/>
  <c r="AI534" i="7"/>
  <c r="AJ396" i="7"/>
  <c r="AJ534" i="7"/>
  <c r="AK396" i="7"/>
  <c r="AK534" i="7"/>
  <c r="AL396" i="7"/>
  <c r="AL534" i="7"/>
  <c r="AM396" i="7"/>
  <c r="AN396" i="7"/>
  <c r="AM534" i="7"/>
  <c r="C419" i="7"/>
  <c r="F419" i="7"/>
  <c r="D419" i="7"/>
  <c r="C557" i="7"/>
  <c r="E419" i="7"/>
  <c r="D557" i="7"/>
  <c r="G419" i="7"/>
  <c r="E557" i="7"/>
  <c r="F557" i="7"/>
  <c r="G557" i="7"/>
  <c r="H419" i="7"/>
  <c r="I419" i="7"/>
  <c r="H557" i="7"/>
  <c r="I557" i="7"/>
  <c r="J419" i="7"/>
  <c r="J557" i="7"/>
  <c r="K419" i="7"/>
  <c r="L419" i="7"/>
  <c r="K557" i="7"/>
  <c r="M419" i="7"/>
  <c r="L557" i="7"/>
  <c r="M557" i="7"/>
  <c r="N419" i="7"/>
  <c r="N557" i="7"/>
  <c r="O419" i="7"/>
  <c r="P419" i="7"/>
  <c r="O557" i="7"/>
  <c r="P557" i="7"/>
  <c r="Q419" i="7"/>
  <c r="R419" i="7"/>
  <c r="Q557" i="7"/>
  <c r="R557" i="7"/>
  <c r="S419" i="7"/>
  <c r="T419" i="7"/>
  <c r="S557" i="7"/>
  <c r="U419" i="7"/>
  <c r="T557" i="7"/>
  <c r="V419" i="7"/>
  <c r="U557" i="7"/>
  <c r="V557" i="7"/>
  <c r="W419" i="7"/>
  <c r="W557" i="7"/>
  <c r="X419" i="7"/>
  <c r="Y419" i="7"/>
  <c r="X557" i="7"/>
  <c r="Y557" i="7"/>
  <c r="Z419" i="7"/>
  <c r="Z557" i="7"/>
  <c r="AA419" i="7"/>
  <c r="AA557" i="7"/>
  <c r="AB419" i="7"/>
  <c r="AB557" i="7"/>
  <c r="AC419" i="7"/>
  <c r="AC557" i="7"/>
  <c r="AD419" i="7"/>
  <c r="AD557" i="7"/>
  <c r="AE419" i="7"/>
  <c r="AF419" i="7"/>
  <c r="AE557" i="7"/>
  <c r="AG419" i="7"/>
  <c r="AF557" i="7"/>
  <c r="AG557" i="7"/>
  <c r="AH419" i="7"/>
  <c r="AI419" i="7"/>
  <c r="AH557" i="7"/>
  <c r="AI557" i="7"/>
  <c r="AJ419" i="7"/>
  <c r="AK419" i="7"/>
  <c r="AJ557" i="7"/>
  <c r="AK557" i="7"/>
  <c r="AL419" i="7"/>
  <c r="AL557" i="7"/>
  <c r="AM419" i="7"/>
  <c r="AN419" i="7"/>
  <c r="AM557" i="7"/>
  <c r="H450" i="7"/>
  <c r="D450" i="7"/>
  <c r="E450" i="7"/>
  <c r="G450" i="7"/>
  <c r="F450" i="7"/>
  <c r="C450" i="7"/>
  <c r="I450" i="7"/>
  <c r="J450" i="7"/>
  <c r="K450" i="7"/>
  <c r="J588" i="7"/>
  <c r="L450" i="7"/>
  <c r="I588" i="7"/>
  <c r="H588" i="7"/>
  <c r="C588" i="7"/>
  <c r="E588" i="7"/>
  <c r="G588" i="7"/>
  <c r="K588" i="7"/>
  <c r="F588" i="7"/>
  <c r="D588" i="7"/>
  <c r="L588" i="7"/>
  <c r="M450" i="7"/>
  <c r="M588" i="7"/>
  <c r="N450" i="7"/>
  <c r="N588" i="7"/>
  <c r="O450" i="7"/>
  <c r="P450" i="7"/>
  <c r="O588" i="7"/>
  <c r="P588" i="7"/>
  <c r="Q450" i="7"/>
  <c r="R450" i="7"/>
  <c r="Q588" i="7"/>
  <c r="R588" i="7"/>
  <c r="S450" i="7"/>
  <c r="T450" i="7"/>
  <c r="S588" i="7"/>
  <c r="U450" i="7"/>
  <c r="T588" i="7"/>
  <c r="V450" i="7"/>
  <c r="U588" i="7"/>
  <c r="V588" i="7"/>
  <c r="W450" i="7"/>
  <c r="W588" i="7"/>
  <c r="X450" i="7"/>
  <c r="X588" i="7"/>
  <c r="Y450" i="7"/>
  <c r="Y588" i="7"/>
  <c r="Z450" i="7"/>
  <c r="Z588" i="7"/>
  <c r="AA450" i="7"/>
  <c r="AB450" i="7"/>
  <c r="AA588" i="7"/>
  <c r="AC450" i="7"/>
  <c r="AB588" i="7"/>
  <c r="AC588" i="7"/>
  <c r="AD450" i="7"/>
  <c r="AE450" i="7"/>
  <c r="AD588" i="7"/>
  <c r="AF450" i="7"/>
  <c r="AE588" i="7"/>
  <c r="AG450" i="7"/>
  <c r="AF588" i="7"/>
  <c r="AH450" i="7"/>
  <c r="AG588" i="7"/>
  <c r="AI450" i="7"/>
  <c r="AH588" i="7"/>
  <c r="AI588" i="7"/>
  <c r="AJ450" i="7"/>
  <c r="AK450" i="7"/>
  <c r="AJ588" i="7"/>
  <c r="AL450" i="7"/>
  <c r="AK588" i="7"/>
  <c r="AL588" i="7"/>
  <c r="AM450" i="7"/>
  <c r="AN450" i="7"/>
  <c r="AM588" i="7"/>
  <c r="AO561" i="7"/>
  <c r="AO532" i="7"/>
  <c r="AN583" i="7"/>
  <c r="AN587" i="7"/>
  <c r="AO400" i="7"/>
  <c r="AO393" i="7"/>
  <c r="G397" i="7"/>
  <c r="F397" i="7"/>
  <c r="H397" i="7"/>
  <c r="D397" i="7"/>
  <c r="C397" i="7"/>
  <c r="I397" i="7"/>
  <c r="E397" i="7"/>
  <c r="J397" i="7"/>
  <c r="C535" i="7"/>
  <c r="K397" i="7"/>
  <c r="J535" i="7"/>
  <c r="I535" i="7"/>
  <c r="D535" i="7"/>
  <c r="F535" i="7"/>
  <c r="E535" i="7"/>
  <c r="G535" i="7"/>
  <c r="H535" i="7"/>
  <c r="L397" i="7"/>
  <c r="K535" i="7"/>
  <c r="M397" i="7"/>
  <c r="L535" i="7"/>
  <c r="N397" i="7"/>
  <c r="M535" i="7"/>
  <c r="O397" i="7"/>
  <c r="N535" i="7"/>
  <c r="P397" i="7"/>
  <c r="O535" i="7"/>
  <c r="P535" i="7"/>
  <c r="Q397" i="7"/>
  <c r="R397" i="7"/>
  <c r="Q535" i="7"/>
  <c r="S397" i="7"/>
  <c r="R535" i="7"/>
  <c r="T397" i="7"/>
  <c r="S535" i="7"/>
  <c r="T535" i="7"/>
  <c r="U397" i="7"/>
  <c r="V397" i="7"/>
  <c r="U535" i="7"/>
  <c r="V535" i="7"/>
  <c r="W397" i="7"/>
  <c r="X397" i="7"/>
  <c r="W535" i="7"/>
  <c r="Y397" i="7"/>
  <c r="X535" i="7"/>
  <c r="Z397" i="7"/>
  <c r="Y535" i="7"/>
  <c r="AA397" i="7"/>
  <c r="Z535" i="7"/>
  <c r="AB397" i="7"/>
  <c r="AA535" i="7"/>
  <c r="AC397" i="7"/>
  <c r="AB535" i="7"/>
  <c r="AD397" i="7"/>
  <c r="AC535" i="7"/>
  <c r="AE397" i="7"/>
  <c r="AD535" i="7"/>
  <c r="AF397" i="7"/>
  <c r="AE535" i="7"/>
  <c r="AG397" i="7"/>
  <c r="AF535" i="7"/>
  <c r="AH397" i="7"/>
  <c r="AG535" i="7"/>
  <c r="AI397" i="7"/>
  <c r="AH535" i="7"/>
  <c r="AI535" i="7"/>
  <c r="AJ397" i="7"/>
  <c r="AJ535" i="7"/>
  <c r="AK397" i="7"/>
  <c r="AK535" i="7"/>
  <c r="AL397" i="7"/>
  <c r="AM397" i="7"/>
  <c r="AL535" i="7"/>
  <c r="AM535" i="7"/>
  <c r="AN397" i="7"/>
  <c r="D420" i="7"/>
  <c r="F420" i="7"/>
  <c r="G420" i="7"/>
  <c r="E420" i="7"/>
  <c r="C420" i="7"/>
  <c r="G558" i="7"/>
  <c r="C558" i="7"/>
  <c r="H420" i="7"/>
  <c r="E558" i="7"/>
  <c r="F558" i="7"/>
  <c r="D558" i="7"/>
  <c r="I420" i="7"/>
  <c r="H558" i="7"/>
  <c r="I558" i="7"/>
  <c r="J420" i="7"/>
  <c r="J558" i="7"/>
  <c r="K420" i="7"/>
  <c r="L420" i="7"/>
  <c r="K558" i="7"/>
  <c r="L558" i="7"/>
  <c r="M420" i="7"/>
  <c r="M558" i="7"/>
  <c r="N420" i="7"/>
  <c r="N558" i="7"/>
  <c r="O420" i="7"/>
  <c r="P420" i="7"/>
  <c r="O558" i="7"/>
  <c r="Q420" i="7"/>
  <c r="P558" i="7"/>
  <c r="R420" i="7"/>
  <c r="Q558" i="7"/>
  <c r="R558" i="7"/>
  <c r="S420" i="7"/>
  <c r="T420" i="7"/>
  <c r="S558" i="7"/>
  <c r="U420" i="7"/>
  <c r="T558" i="7"/>
  <c r="V420" i="7"/>
  <c r="U558" i="7"/>
  <c r="V558" i="7"/>
  <c r="W420" i="7"/>
  <c r="X420" i="7"/>
  <c r="W558" i="7"/>
  <c r="Y420" i="7"/>
  <c r="X558" i="7"/>
  <c r="Z420" i="7"/>
  <c r="Y558" i="7"/>
  <c r="Z558" i="7"/>
  <c r="AA420" i="7"/>
  <c r="AA558" i="7"/>
  <c r="AB420" i="7"/>
  <c r="AC420" i="7"/>
  <c r="AB558" i="7"/>
  <c r="AD420" i="7"/>
  <c r="AC558" i="7"/>
  <c r="AE420" i="7"/>
  <c r="AD558" i="7"/>
  <c r="AF420" i="7"/>
  <c r="AE558" i="7"/>
  <c r="AF558" i="7"/>
  <c r="AG420" i="7"/>
  <c r="AG558" i="7"/>
  <c r="AH420" i="7"/>
  <c r="AH558" i="7"/>
  <c r="AI420" i="7"/>
  <c r="AJ420" i="7"/>
  <c r="AI558" i="7"/>
  <c r="AK420" i="7"/>
  <c r="AJ558" i="7"/>
  <c r="AK558" i="7"/>
  <c r="AL420" i="7"/>
  <c r="AL558" i="7"/>
  <c r="AM420" i="7"/>
  <c r="AM558" i="7"/>
  <c r="AN420" i="7"/>
  <c r="E451" i="7"/>
  <c r="D451" i="7"/>
  <c r="F451" i="7"/>
  <c r="L451" i="7"/>
  <c r="C451" i="7"/>
  <c r="K451" i="7"/>
  <c r="J451" i="7"/>
  <c r="I451" i="7"/>
  <c r="H451" i="7"/>
  <c r="G451" i="7"/>
  <c r="L589" i="7"/>
  <c r="M451" i="7"/>
  <c r="G589" i="7"/>
  <c r="C589" i="7"/>
  <c r="H589" i="7"/>
  <c r="F589" i="7"/>
  <c r="E589" i="7"/>
  <c r="I589" i="7"/>
  <c r="D589" i="7"/>
  <c r="J589" i="7"/>
  <c r="K589" i="7"/>
  <c r="M589" i="7"/>
  <c r="N451" i="7"/>
  <c r="O451" i="7"/>
  <c r="N589" i="7"/>
  <c r="O589" i="7"/>
  <c r="P451" i="7"/>
  <c r="Q451" i="7"/>
  <c r="P589" i="7"/>
  <c r="Q589" i="7"/>
  <c r="R451" i="7"/>
  <c r="R589" i="7"/>
  <c r="S451" i="7"/>
  <c r="S589" i="7"/>
  <c r="T451" i="7"/>
  <c r="U451" i="7"/>
  <c r="T589" i="7"/>
  <c r="U589" i="7"/>
  <c r="V451" i="7"/>
  <c r="W451" i="7"/>
  <c r="V589" i="7"/>
  <c r="W589" i="7"/>
  <c r="X451" i="7"/>
  <c r="X589" i="7"/>
  <c r="Y451" i="7"/>
  <c r="Y589" i="7"/>
  <c r="Z451" i="7"/>
  <c r="AA451" i="7"/>
  <c r="Z589" i="7"/>
  <c r="AA589" i="7"/>
  <c r="AB451" i="7"/>
  <c r="AC451" i="7"/>
  <c r="AB589" i="7"/>
  <c r="AD451" i="7"/>
  <c r="AC589" i="7"/>
  <c r="AE451" i="7"/>
  <c r="AD589" i="7"/>
  <c r="AE589" i="7"/>
  <c r="AF451" i="7"/>
  <c r="AF589" i="7"/>
  <c r="AG451" i="7"/>
  <c r="AG589" i="7"/>
  <c r="AH451" i="7"/>
  <c r="AH589" i="7"/>
  <c r="AI451" i="7"/>
  <c r="AJ451" i="7"/>
  <c r="AI589" i="7"/>
  <c r="AK451" i="7"/>
  <c r="AJ589" i="7"/>
  <c r="AK589" i="7"/>
  <c r="AL451" i="7"/>
  <c r="AM451" i="7"/>
  <c r="AL589" i="7"/>
  <c r="AM589" i="7"/>
  <c r="AN451" i="7"/>
  <c r="AO557" i="7"/>
  <c r="AO535" i="7"/>
  <c r="AO395" i="7"/>
  <c r="AO450" i="7"/>
  <c r="AN589" i="7"/>
  <c r="AN558" i="7"/>
  <c r="H398" i="7"/>
  <c r="G398" i="7"/>
  <c r="K398" i="7"/>
  <c r="F398" i="7"/>
  <c r="I398" i="7"/>
  <c r="J398" i="7"/>
  <c r="C398" i="7"/>
  <c r="D398" i="7"/>
  <c r="E398" i="7"/>
  <c r="G536" i="7"/>
  <c r="H536" i="7"/>
  <c r="D536" i="7"/>
  <c r="C536" i="7"/>
  <c r="I536" i="7"/>
  <c r="F536" i="7"/>
  <c r="L398" i="7"/>
  <c r="K536" i="7"/>
  <c r="J536" i="7"/>
  <c r="E536" i="7"/>
  <c r="L536" i="7"/>
  <c r="M398" i="7"/>
  <c r="M536" i="7"/>
  <c r="N398" i="7"/>
  <c r="N536" i="7"/>
  <c r="O398" i="7"/>
  <c r="O536" i="7"/>
  <c r="P398" i="7"/>
  <c r="P536" i="7"/>
  <c r="Q398" i="7"/>
  <c r="Q536" i="7"/>
  <c r="R398" i="7"/>
  <c r="R536" i="7"/>
  <c r="S398" i="7"/>
  <c r="S536" i="7"/>
  <c r="T398" i="7"/>
  <c r="U398" i="7"/>
  <c r="T536" i="7"/>
  <c r="V398" i="7"/>
  <c r="U536" i="7"/>
  <c r="V536" i="7"/>
  <c r="W398" i="7"/>
  <c r="X398" i="7"/>
  <c r="W536" i="7"/>
  <c r="X536" i="7"/>
  <c r="Y398" i="7"/>
  <c r="Y536" i="7"/>
  <c r="Z398" i="7"/>
  <c r="Z536" i="7"/>
  <c r="AA398" i="7"/>
  <c r="AB398" i="7"/>
  <c r="AA536" i="7"/>
  <c r="AB536" i="7"/>
  <c r="AC398" i="7"/>
  <c r="AC536" i="7"/>
  <c r="AD398" i="7"/>
  <c r="AE398" i="7"/>
  <c r="AD536" i="7"/>
  <c r="AF398" i="7"/>
  <c r="AE536" i="7"/>
  <c r="AG398" i="7"/>
  <c r="AF536" i="7"/>
  <c r="AH398" i="7"/>
  <c r="AG536" i="7"/>
  <c r="AI398" i="7"/>
  <c r="AH536" i="7"/>
  <c r="AJ398" i="7"/>
  <c r="AI536" i="7"/>
  <c r="AJ536" i="7"/>
  <c r="AK398" i="7"/>
  <c r="AK536" i="7"/>
  <c r="AL398" i="7"/>
  <c r="AM398" i="7"/>
  <c r="AL536" i="7"/>
  <c r="AM536" i="7"/>
  <c r="AN398" i="7"/>
  <c r="E421" i="7"/>
  <c r="C421" i="7"/>
  <c r="D421" i="7"/>
  <c r="G421" i="7"/>
  <c r="H421" i="7"/>
  <c r="F421" i="7"/>
  <c r="D559" i="7"/>
  <c r="C559" i="7"/>
  <c r="F559" i="7"/>
  <c r="G559" i="7"/>
  <c r="H559" i="7"/>
  <c r="E559" i="7"/>
  <c r="I421" i="7"/>
  <c r="J421" i="7"/>
  <c r="I559" i="7"/>
  <c r="K421" i="7"/>
  <c r="J559" i="7"/>
  <c r="K559" i="7"/>
  <c r="L421" i="7"/>
  <c r="L559" i="7"/>
  <c r="M421" i="7"/>
  <c r="N421" i="7"/>
  <c r="M559" i="7"/>
  <c r="N559" i="7"/>
  <c r="O421" i="7"/>
  <c r="P421" i="7"/>
  <c r="O559" i="7"/>
  <c r="P559" i="7"/>
  <c r="Q421" i="7"/>
  <c r="R421" i="7"/>
  <c r="Q559" i="7"/>
  <c r="S421" i="7"/>
  <c r="R559" i="7"/>
  <c r="T421" i="7"/>
  <c r="S559" i="7"/>
  <c r="T559" i="7"/>
  <c r="U421" i="7"/>
  <c r="U559" i="7"/>
  <c r="V421" i="7"/>
  <c r="W421" i="7"/>
  <c r="V559" i="7"/>
  <c r="X421" i="7"/>
  <c r="W559" i="7"/>
  <c r="X559" i="7"/>
  <c r="Y421" i="7"/>
  <c r="Y559" i="7"/>
  <c r="Z421" i="7"/>
  <c r="AA421" i="7"/>
  <c r="Z559" i="7"/>
  <c r="AA559" i="7"/>
  <c r="AB421" i="7"/>
  <c r="AB559" i="7"/>
  <c r="AC421" i="7"/>
  <c r="AC559" i="7"/>
  <c r="AD421" i="7"/>
  <c r="AE421" i="7"/>
  <c r="AD559" i="7"/>
  <c r="AE559" i="7"/>
  <c r="AF421" i="7"/>
  <c r="AG421" i="7"/>
  <c r="AF559" i="7"/>
  <c r="AH421" i="7"/>
  <c r="AG559" i="7"/>
  <c r="AI421" i="7"/>
  <c r="AH559" i="7"/>
  <c r="AI559" i="7"/>
  <c r="AJ421" i="7"/>
  <c r="AK421" i="7"/>
  <c r="AJ559" i="7"/>
  <c r="AL421" i="7"/>
  <c r="AK559" i="7"/>
  <c r="AM421" i="7"/>
  <c r="AL559" i="7"/>
  <c r="AM559" i="7"/>
  <c r="AN421" i="7"/>
  <c r="C444" i="7"/>
  <c r="C582" i="7"/>
  <c r="D444" i="7"/>
  <c r="F444" i="7"/>
  <c r="D582" i="7"/>
  <c r="E444" i="7"/>
  <c r="G444" i="7"/>
  <c r="E582" i="7"/>
  <c r="F582" i="7"/>
  <c r="G582" i="7"/>
  <c r="H444" i="7"/>
  <c r="I444" i="7"/>
  <c r="H582" i="7"/>
  <c r="J444" i="7"/>
  <c r="I582" i="7"/>
  <c r="J582" i="7"/>
  <c r="K444" i="7"/>
  <c r="L444" i="7"/>
  <c r="K582" i="7"/>
  <c r="L582" i="7"/>
  <c r="M444" i="7"/>
  <c r="M582" i="7"/>
  <c r="N444" i="7"/>
  <c r="N582" i="7"/>
  <c r="O444" i="7"/>
  <c r="P444" i="7"/>
  <c r="O582" i="7"/>
  <c r="Q444" i="7"/>
  <c r="P582" i="7"/>
  <c r="Q582" i="7"/>
  <c r="R444" i="7"/>
  <c r="R582" i="7"/>
  <c r="S444" i="7"/>
  <c r="S582" i="7"/>
  <c r="T444" i="7"/>
  <c r="U444" i="7"/>
  <c r="T582" i="7"/>
  <c r="U582" i="7"/>
  <c r="V444" i="7"/>
  <c r="V582" i="7"/>
  <c r="W444" i="7"/>
  <c r="X444" i="7"/>
  <c r="W582" i="7"/>
  <c r="Y444" i="7"/>
  <c r="X582" i="7"/>
  <c r="Y582" i="7"/>
  <c r="Z444" i="7"/>
  <c r="AA444" i="7"/>
  <c r="Z582" i="7"/>
  <c r="AB444" i="7"/>
  <c r="AA582" i="7"/>
  <c r="AC444" i="7"/>
  <c r="AB582" i="7"/>
  <c r="AC582" i="7"/>
  <c r="AD444" i="7"/>
  <c r="AD582" i="7"/>
  <c r="AE444" i="7"/>
  <c r="AE582" i="7"/>
  <c r="AF444" i="7"/>
  <c r="AG444" i="7"/>
  <c r="AF582" i="7"/>
  <c r="AH444" i="7"/>
  <c r="AG582" i="7"/>
  <c r="AI444" i="7"/>
  <c r="AH582" i="7"/>
  <c r="AJ444" i="7"/>
  <c r="AI582" i="7"/>
  <c r="AK444" i="7"/>
  <c r="AJ582" i="7"/>
  <c r="AL444" i="7"/>
  <c r="AK582" i="7"/>
  <c r="AL582" i="7"/>
  <c r="AM444" i="7"/>
  <c r="AN444" i="7"/>
  <c r="AM582" i="7"/>
  <c r="C452" i="7"/>
  <c r="L452" i="7"/>
  <c r="D452" i="7"/>
  <c r="I452" i="7"/>
  <c r="E452" i="7"/>
  <c r="K452" i="7"/>
  <c r="G452" i="7"/>
  <c r="F452" i="7"/>
  <c r="J452" i="7"/>
  <c r="H452" i="7"/>
  <c r="M452" i="7"/>
  <c r="F590" i="7"/>
  <c r="G590" i="7"/>
  <c r="K590" i="7"/>
  <c r="H590" i="7"/>
  <c r="D590" i="7"/>
  <c r="E590" i="7"/>
  <c r="L590" i="7"/>
  <c r="C590" i="7"/>
  <c r="J590" i="7"/>
  <c r="M590" i="7"/>
  <c r="N452" i="7"/>
  <c r="I590" i="7"/>
  <c r="N590" i="7"/>
  <c r="O452" i="7"/>
  <c r="O590" i="7"/>
  <c r="P452" i="7"/>
  <c r="P590" i="7"/>
  <c r="Q452" i="7"/>
  <c r="R452" i="7"/>
  <c r="Q590" i="7"/>
  <c r="S452" i="7"/>
  <c r="R590" i="7"/>
  <c r="T452" i="7"/>
  <c r="S590" i="7"/>
  <c r="T590" i="7"/>
  <c r="U452" i="7"/>
  <c r="V452" i="7"/>
  <c r="U590" i="7"/>
  <c r="W452" i="7"/>
  <c r="V590" i="7"/>
  <c r="W590" i="7"/>
  <c r="X452" i="7"/>
  <c r="X590" i="7"/>
  <c r="Y452" i="7"/>
  <c r="Y590" i="7"/>
  <c r="Z452" i="7"/>
  <c r="AA452" i="7"/>
  <c r="Z590" i="7"/>
  <c r="AB452" i="7"/>
  <c r="AA590" i="7"/>
  <c r="AB590" i="7"/>
  <c r="AC452" i="7"/>
  <c r="AC590" i="7"/>
  <c r="AD452" i="7"/>
  <c r="AD590" i="7"/>
  <c r="AE452" i="7"/>
  <c r="AF452" i="7"/>
  <c r="AE590" i="7"/>
  <c r="AF590" i="7"/>
  <c r="AG452" i="7"/>
  <c r="AH452" i="7"/>
  <c r="AG590" i="7"/>
  <c r="AH590" i="7"/>
  <c r="AI452" i="7"/>
  <c r="AJ452" i="7"/>
  <c r="AI590" i="7"/>
  <c r="AK452" i="7"/>
  <c r="AJ590" i="7"/>
  <c r="AL452" i="7"/>
  <c r="AK590" i="7"/>
  <c r="AL590" i="7"/>
  <c r="AM452" i="7"/>
  <c r="AN452" i="7"/>
  <c r="AM590" i="7"/>
  <c r="AO588" i="7"/>
  <c r="AO537" i="7"/>
  <c r="AO451" i="7"/>
  <c r="AO426" i="7"/>
  <c r="AO425" i="7"/>
  <c r="AN535" i="7"/>
  <c r="AO420" i="7"/>
  <c r="E422" i="7"/>
  <c r="I422" i="7"/>
  <c r="F422" i="7"/>
  <c r="H422" i="7"/>
  <c r="C422" i="7"/>
  <c r="G422" i="7"/>
  <c r="D422" i="7"/>
  <c r="C560" i="7"/>
  <c r="E560" i="7"/>
  <c r="J422" i="7"/>
  <c r="F560" i="7"/>
  <c r="H560" i="7"/>
  <c r="I560" i="7"/>
  <c r="D560" i="7"/>
  <c r="G560" i="7"/>
  <c r="J560" i="7"/>
  <c r="K422" i="7"/>
  <c r="K560" i="7"/>
  <c r="L422" i="7"/>
  <c r="L560" i="7"/>
  <c r="M422" i="7"/>
  <c r="N422" i="7"/>
  <c r="M560" i="7"/>
  <c r="O422" i="7"/>
  <c r="N560" i="7"/>
  <c r="P422" i="7"/>
  <c r="O560" i="7"/>
  <c r="P560" i="7"/>
  <c r="Q422" i="7"/>
  <c r="Q560" i="7"/>
  <c r="R422" i="7"/>
  <c r="S422" i="7"/>
  <c r="R560" i="7"/>
  <c r="T422" i="7"/>
  <c r="S560" i="7"/>
  <c r="U422" i="7"/>
  <c r="T560" i="7"/>
  <c r="V422" i="7"/>
  <c r="U560" i="7"/>
  <c r="V560" i="7"/>
  <c r="W422" i="7"/>
  <c r="X422" i="7"/>
  <c r="W560" i="7"/>
  <c r="X560" i="7"/>
  <c r="Y422" i="7"/>
  <c r="Y560" i="7"/>
  <c r="Z422" i="7"/>
  <c r="AA422" i="7"/>
  <c r="Z560" i="7"/>
  <c r="AB422" i="7"/>
  <c r="AA560" i="7"/>
  <c r="AC422" i="7"/>
  <c r="AB560" i="7"/>
  <c r="AC560" i="7"/>
  <c r="AD422" i="7"/>
  <c r="AE422" i="7"/>
  <c r="AD560" i="7"/>
  <c r="AE560" i="7"/>
  <c r="AF422" i="7"/>
  <c r="AG422" i="7"/>
  <c r="AF560" i="7"/>
  <c r="AG560" i="7"/>
  <c r="AH422" i="7"/>
  <c r="AH560" i="7"/>
  <c r="AI422" i="7"/>
  <c r="AJ422" i="7"/>
  <c r="AI560" i="7"/>
  <c r="AK422" i="7"/>
  <c r="AJ560" i="7"/>
  <c r="AL422" i="7"/>
  <c r="AK560" i="7"/>
  <c r="AM422" i="7"/>
  <c r="AL560" i="7"/>
  <c r="AM560" i="7"/>
  <c r="AN422" i="7"/>
  <c r="C392" i="7"/>
  <c r="D392" i="7"/>
  <c r="F392" i="7"/>
  <c r="E392" i="7"/>
  <c r="C530" i="7"/>
  <c r="D530" i="7"/>
  <c r="E530" i="7"/>
  <c r="F530" i="7"/>
  <c r="G392" i="7"/>
  <c r="G530" i="7"/>
  <c r="H392" i="7"/>
  <c r="I392" i="7"/>
  <c r="H530" i="7"/>
  <c r="I530" i="7"/>
  <c r="J392" i="7"/>
  <c r="K392" i="7"/>
  <c r="J530" i="7"/>
  <c r="K530" i="7"/>
  <c r="L392" i="7"/>
  <c r="L530" i="7"/>
  <c r="M392" i="7"/>
  <c r="N392" i="7"/>
  <c r="M530" i="7"/>
  <c r="O392" i="7"/>
  <c r="N530" i="7"/>
  <c r="O530" i="7"/>
  <c r="P392" i="7"/>
  <c r="Q392" i="7"/>
  <c r="P530" i="7"/>
  <c r="R392" i="7"/>
  <c r="Q530" i="7"/>
  <c r="S392" i="7"/>
  <c r="R530" i="7"/>
  <c r="T392" i="7"/>
  <c r="S530" i="7"/>
  <c r="T530" i="7"/>
  <c r="U392" i="7"/>
  <c r="U530" i="7"/>
  <c r="V392" i="7"/>
  <c r="W392" i="7"/>
  <c r="V530" i="7"/>
  <c r="X392" i="7"/>
  <c r="W530" i="7"/>
  <c r="X530" i="7"/>
  <c r="Y392" i="7"/>
  <c r="Y530" i="7"/>
  <c r="Z392" i="7"/>
  <c r="Z530" i="7"/>
  <c r="AA392" i="7"/>
  <c r="AB392" i="7"/>
  <c r="AA530" i="7"/>
  <c r="AB530" i="7"/>
  <c r="AC392" i="7"/>
  <c r="AD392" i="7"/>
  <c r="AC530" i="7"/>
  <c r="AD530" i="7"/>
  <c r="AE392" i="7"/>
  <c r="AE530" i="7"/>
  <c r="AF392" i="7"/>
  <c r="AF530" i="7"/>
  <c r="AG392" i="7"/>
  <c r="AH392" i="7"/>
  <c r="AG530" i="7"/>
  <c r="AI392" i="7"/>
  <c r="AH530" i="7"/>
  <c r="AI530" i="7"/>
  <c r="AJ392" i="7"/>
  <c r="AJ530" i="7"/>
  <c r="AK392" i="7"/>
  <c r="AL392" i="7"/>
  <c r="AK530" i="7"/>
  <c r="AM392" i="7"/>
  <c r="AL530" i="7"/>
  <c r="AM530" i="7"/>
  <c r="AN392" i="7"/>
  <c r="G400" i="7"/>
  <c r="C400" i="7"/>
  <c r="J400" i="7"/>
  <c r="H400" i="7"/>
  <c r="E400" i="7"/>
  <c r="L400" i="7"/>
  <c r="I400" i="7"/>
  <c r="F400" i="7"/>
  <c r="K400" i="7"/>
  <c r="M400" i="7"/>
  <c r="D400" i="7"/>
  <c r="K538" i="7"/>
  <c r="H538" i="7"/>
  <c r="M538" i="7"/>
  <c r="J538" i="7"/>
  <c r="N400" i="7"/>
  <c r="F538" i="7"/>
  <c r="D538" i="7"/>
  <c r="L538" i="7"/>
  <c r="E538" i="7"/>
  <c r="I538" i="7"/>
  <c r="G538" i="7"/>
  <c r="C538" i="7"/>
  <c r="O400" i="7"/>
  <c r="N538" i="7"/>
  <c r="O538" i="7"/>
  <c r="P400" i="7"/>
  <c r="P538" i="7"/>
  <c r="Q400" i="7"/>
  <c r="R400" i="7"/>
  <c r="Q538" i="7"/>
  <c r="R538" i="7"/>
  <c r="S400" i="7"/>
  <c r="T400" i="7"/>
  <c r="S538" i="7"/>
  <c r="U400" i="7"/>
  <c r="T538" i="7"/>
  <c r="U538" i="7"/>
  <c r="V400" i="7"/>
  <c r="V538" i="7"/>
  <c r="W400" i="7"/>
  <c r="X400" i="7"/>
  <c r="W538" i="7"/>
  <c r="Y400" i="7"/>
  <c r="X538" i="7"/>
  <c r="Z400" i="7"/>
  <c r="Y538" i="7"/>
  <c r="AA400" i="7"/>
  <c r="Z538" i="7"/>
  <c r="AB400" i="7"/>
  <c r="AA538" i="7"/>
  <c r="AC400" i="7"/>
  <c r="AB538" i="7"/>
  <c r="AD400" i="7"/>
  <c r="AC538" i="7"/>
  <c r="AE400" i="7"/>
  <c r="AD538" i="7"/>
  <c r="AF400" i="7"/>
  <c r="AE538" i="7"/>
  <c r="AF538" i="7"/>
  <c r="AG400" i="7"/>
  <c r="AG538" i="7"/>
  <c r="AH400" i="7"/>
  <c r="AH538" i="7"/>
  <c r="AI400" i="7"/>
  <c r="AJ400" i="7"/>
  <c r="AI538" i="7"/>
  <c r="AJ538" i="7"/>
  <c r="AK400" i="7"/>
  <c r="AL400" i="7"/>
  <c r="AK538" i="7"/>
  <c r="AM400" i="7"/>
  <c r="AL538" i="7"/>
  <c r="AM538" i="7"/>
  <c r="AN400" i="7"/>
  <c r="I423" i="7"/>
  <c r="E423" i="7"/>
  <c r="D423" i="7"/>
  <c r="F423" i="7"/>
  <c r="H423" i="7"/>
  <c r="J423" i="7"/>
  <c r="C423" i="7"/>
  <c r="G423" i="7"/>
  <c r="J561" i="7"/>
  <c r="K423" i="7"/>
  <c r="E561" i="7"/>
  <c r="G561" i="7"/>
  <c r="F561" i="7"/>
  <c r="I561" i="7"/>
  <c r="D561" i="7"/>
  <c r="C561" i="7"/>
  <c r="H561" i="7"/>
  <c r="L423" i="7"/>
  <c r="K561" i="7"/>
  <c r="L561" i="7"/>
  <c r="M423" i="7"/>
  <c r="N423" i="7"/>
  <c r="M561" i="7"/>
  <c r="O423" i="7"/>
  <c r="N561" i="7"/>
  <c r="P423" i="7"/>
  <c r="O561" i="7"/>
  <c r="P561" i="7"/>
  <c r="Q423" i="7"/>
  <c r="Q561" i="7"/>
  <c r="R423" i="7"/>
  <c r="S423" i="7"/>
  <c r="R561" i="7"/>
  <c r="S561" i="7"/>
  <c r="T423" i="7"/>
  <c r="T561" i="7"/>
  <c r="U423" i="7"/>
  <c r="U561" i="7"/>
  <c r="V423" i="7"/>
  <c r="W423" i="7"/>
  <c r="V561" i="7"/>
  <c r="W561" i="7"/>
  <c r="X423" i="7"/>
  <c r="X561" i="7"/>
  <c r="Y423" i="7"/>
  <c r="Y561" i="7"/>
  <c r="Z423" i="7"/>
  <c r="Z561" i="7"/>
  <c r="AA423" i="7"/>
  <c r="AA561" i="7"/>
  <c r="AB423" i="7"/>
  <c r="AB561" i="7"/>
  <c r="AC423" i="7"/>
  <c r="AC561" i="7"/>
  <c r="AD423" i="7"/>
  <c r="AE423" i="7"/>
  <c r="AD561" i="7"/>
  <c r="AF423" i="7"/>
  <c r="AE561" i="7"/>
  <c r="AG423" i="7"/>
  <c r="AF561" i="7"/>
  <c r="AG561" i="7"/>
  <c r="AH423" i="7"/>
  <c r="AI423" i="7"/>
  <c r="AH561" i="7"/>
  <c r="AJ423" i="7"/>
  <c r="AI561" i="7"/>
  <c r="AK423" i="7"/>
  <c r="AJ561" i="7"/>
  <c r="AK561" i="7"/>
  <c r="AL423" i="7"/>
  <c r="AM423" i="7"/>
  <c r="AL561" i="7"/>
  <c r="AM561" i="7"/>
  <c r="AN423" i="7"/>
  <c r="F446" i="7"/>
  <c r="G446" i="7"/>
  <c r="E446" i="7"/>
  <c r="C446" i="7"/>
  <c r="D446" i="7"/>
  <c r="F584" i="7"/>
  <c r="C584" i="7"/>
  <c r="D584" i="7"/>
  <c r="H446" i="7"/>
  <c r="E584" i="7"/>
  <c r="G584" i="7"/>
  <c r="I446" i="7"/>
  <c r="H584" i="7"/>
  <c r="I584" i="7"/>
  <c r="J446" i="7"/>
  <c r="J584" i="7"/>
  <c r="K446" i="7"/>
  <c r="K584" i="7"/>
  <c r="L446" i="7"/>
  <c r="M446" i="7"/>
  <c r="L584" i="7"/>
  <c r="N446" i="7"/>
  <c r="M584" i="7"/>
  <c r="O446" i="7"/>
  <c r="N584" i="7"/>
  <c r="P446" i="7"/>
  <c r="O584" i="7"/>
  <c r="P584" i="7"/>
  <c r="Q446" i="7"/>
  <c r="Q584" i="7"/>
  <c r="R446" i="7"/>
  <c r="S446" i="7"/>
  <c r="R584" i="7"/>
  <c r="S584" i="7"/>
  <c r="T446" i="7"/>
  <c r="U446" i="7"/>
  <c r="T584" i="7"/>
  <c r="V446" i="7"/>
  <c r="U584" i="7"/>
  <c r="V584" i="7"/>
  <c r="W446" i="7"/>
  <c r="W584" i="7"/>
  <c r="X446" i="7"/>
  <c r="X584" i="7"/>
  <c r="Y446" i="7"/>
  <c r="Y584" i="7"/>
  <c r="Z446" i="7"/>
  <c r="AA446" i="7"/>
  <c r="Z584" i="7"/>
  <c r="AB446" i="7"/>
  <c r="AA584" i="7"/>
  <c r="AC446" i="7"/>
  <c r="AB584" i="7"/>
  <c r="AD446" i="7"/>
  <c r="AC584" i="7"/>
  <c r="AE446" i="7"/>
  <c r="AD584" i="7"/>
  <c r="AF446" i="7"/>
  <c r="AE584" i="7"/>
  <c r="AG446" i="7"/>
  <c r="AF584" i="7"/>
  <c r="AG584" i="7"/>
  <c r="AH446" i="7"/>
  <c r="AI446" i="7"/>
  <c r="AH584" i="7"/>
  <c r="AI584" i="7"/>
  <c r="AJ446" i="7"/>
  <c r="AK446" i="7"/>
  <c r="AJ584" i="7"/>
  <c r="AK584" i="7"/>
  <c r="AL446" i="7"/>
  <c r="AM446" i="7"/>
  <c r="AL584" i="7"/>
  <c r="AN446" i="7"/>
  <c r="AM584" i="7"/>
  <c r="AO564" i="7"/>
  <c r="AN561" i="7"/>
  <c r="AN560" i="7"/>
  <c r="AO396" i="7"/>
  <c r="C399" i="7"/>
  <c r="F399" i="7"/>
  <c r="D399" i="7"/>
  <c r="L399" i="7"/>
  <c r="E399" i="7"/>
  <c r="I399" i="7"/>
  <c r="H399" i="7"/>
  <c r="J399" i="7"/>
  <c r="G399" i="7"/>
  <c r="K399" i="7"/>
  <c r="L537" i="7"/>
  <c r="D537" i="7"/>
  <c r="C537" i="7"/>
  <c r="E537" i="7"/>
  <c r="F537" i="7"/>
  <c r="H537" i="7"/>
  <c r="I537" i="7"/>
  <c r="M399" i="7"/>
  <c r="K537" i="7"/>
  <c r="J537" i="7"/>
  <c r="G537" i="7"/>
  <c r="M537" i="7"/>
  <c r="N399" i="7"/>
  <c r="O399" i="7"/>
  <c r="N537" i="7"/>
  <c r="P399" i="7"/>
  <c r="O537" i="7"/>
  <c r="Q399" i="7"/>
  <c r="P537" i="7"/>
  <c r="R399" i="7"/>
  <c r="Q537" i="7"/>
  <c r="R537" i="7"/>
  <c r="S399" i="7"/>
  <c r="S537" i="7"/>
  <c r="T399" i="7"/>
  <c r="T537" i="7"/>
  <c r="U399" i="7"/>
  <c r="U537" i="7"/>
  <c r="V399" i="7"/>
  <c r="V537" i="7"/>
  <c r="W399" i="7"/>
  <c r="W537" i="7"/>
  <c r="X399" i="7"/>
  <c r="Y399" i="7"/>
  <c r="X537" i="7"/>
  <c r="Y537" i="7"/>
  <c r="Z399" i="7"/>
  <c r="AA399" i="7"/>
  <c r="Z537" i="7"/>
  <c r="AB399" i="7"/>
  <c r="AA537" i="7"/>
  <c r="AC399" i="7"/>
  <c r="AB537" i="7"/>
  <c r="AC537" i="7"/>
  <c r="AD399" i="7"/>
  <c r="AD537" i="7"/>
  <c r="AE399" i="7"/>
  <c r="AF399" i="7"/>
  <c r="AE537" i="7"/>
  <c r="AF537" i="7"/>
  <c r="AG399" i="7"/>
  <c r="AG537" i="7"/>
  <c r="AH399" i="7"/>
  <c r="AI399" i="7"/>
  <c r="AH537" i="7"/>
  <c r="AJ399" i="7"/>
  <c r="AI537" i="7"/>
  <c r="AK399" i="7"/>
  <c r="AJ537" i="7"/>
  <c r="AK537" i="7"/>
  <c r="AL399" i="7"/>
  <c r="AM399" i="7"/>
  <c r="AL537" i="7"/>
  <c r="AM537" i="7"/>
  <c r="AN399" i="7"/>
  <c r="C393" i="7"/>
  <c r="D393" i="7"/>
  <c r="C531" i="7"/>
  <c r="E393" i="7"/>
  <c r="F393" i="7"/>
  <c r="G393" i="7"/>
  <c r="D531" i="7"/>
  <c r="G531" i="7"/>
  <c r="H393" i="7"/>
  <c r="F531" i="7"/>
  <c r="E531" i="7"/>
  <c r="H531" i="7"/>
  <c r="I393" i="7"/>
  <c r="J393" i="7"/>
  <c r="I531" i="7"/>
  <c r="J531" i="7"/>
  <c r="K393" i="7"/>
  <c r="K531" i="7"/>
  <c r="L393" i="7"/>
  <c r="L531" i="7"/>
  <c r="M393" i="7"/>
  <c r="N393" i="7"/>
  <c r="M531" i="7"/>
  <c r="N531" i="7"/>
  <c r="O393" i="7"/>
  <c r="P393" i="7"/>
  <c r="O531" i="7"/>
  <c r="Q393" i="7"/>
  <c r="P531" i="7"/>
  <c r="R393" i="7"/>
  <c r="Q531" i="7"/>
  <c r="R531" i="7"/>
  <c r="S393" i="7"/>
  <c r="T393" i="7"/>
  <c r="S531" i="7"/>
  <c r="U393" i="7"/>
  <c r="T531" i="7"/>
  <c r="V393" i="7"/>
  <c r="U531" i="7"/>
  <c r="W393" i="7"/>
  <c r="V531" i="7"/>
  <c r="W531" i="7"/>
  <c r="X393" i="7"/>
  <c r="Y393" i="7"/>
  <c r="X531" i="7"/>
  <c r="Z393" i="7"/>
  <c r="Y531" i="7"/>
  <c r="Z531" i="7"/>
  <c r="AA393" i="7"/>
  <c r="AA531" i="7"/>
  <c r="AB393" i="7"/>
  <c r="AC393" i="7"/>
  <c r="AB531" i="7"/>
  <c r="AD393" i="7"/>
  <c r="AC531" i="7"/>
  <c r="AE393" i="7"/>
  <c r="AD531" i="7"/>
  <c r="AE531" i="7"/>
  <c r="AF393" i="7"/>
  <c r="AG393" i="7"/>
  <c r="AF531" i="7"/>
  <c r="AH393" i="7"/>
  <c r="AG531" i="7"/>
  <c r="AH531" i="7"/>
  <c r="AI393" i="7"/>
  <c r="AI531" i="7"/>
  <c r="AJ393" i="7"/>
  <c r="AK393" i="7"/>
  <c r="AJ531" i="7"/>
  <c r="AK531" i="7"/>
  <c r="AL393" i="7"/>
  <c r="AM393" i="7"/>
  <c r="AL531" i="7"/>
  <c r="AN393" i="7"/>
  <c r="AM531" i="7"/>
  <c r="I424" i="7"/>
  <c r="H424" i="7"/>
  <c r="E424" i="7"/>
  <c r="C424" i="7"/>
  <c r="K424" i="7"/>
  <c r="D424" i="7"/>
  <c r="G424" i="7"/>
  <c r="J424" i="7"/>
  <c r="F424" i="7"/>
  <c r="C562" i="7"/>
  <c r="L424" i="7"/>
  <c r="J562" i="7"/>
  <c r="E562" i="7"/>
  <c r="H562" i="7"/>
  <c r="G562" i="7"/>
  <c r="F562" i="7"/>
  <c r="I562" i="7"/>
  <c r="K562" i="7"/>
  <c r="D562" i="7"/>
  <c r="L562" i="7"/>
  <c r="M424" i="7"/>
  <c r="N424" i="7"/>
  <c r="M562" i="7"/>
  <c r="N562" i="7"/>
  <c r="O424" i="7"/>
  <c r="O562" i="7"/>
  <c r="P424" i="7"/>
  <c r="P562" i="7"/>
  <c r="Q424" i="7"/>
  <c r="R424" i="7"/>
  <c r="Q562" i="7"/>
  <c r="R562" i="7"/>
  <c r="S424" i="7"/>
  <c r="T424" i="7"/>
  <c r="S562" i="7"/>
  <c r="U424" i="7"/>
  <c r="T562" i="7"/>
  <c r="U562" i="7"/>
  <c r="V424" i="7"/>
  <c r="V562" i="7"/>
  <c r="W424" i="7"/>
  <c r="X424" i="7"/>
  <c r="W562" i="7"/>
  <c r="Y424" i="7"/>
  <c r="X562" i="7"/>
  <c r="Z424" i="7"/>
  <c r="Y562" i="7"/>
  <c r="AA424" i="7"/>
  <c r="Z562" i="7"/>
  <c r="AA562" i="7"/>
  <c r="AB424" i="7"/>
  <c r="AC424" i="7"/>
  <c r="AB562" i="7"/>
  <c r="AD424" i="7"/>
  <c r="AC562" i="7"/>
  <c r="AE424" i="7"/>
  <c r="AD562" i="7"/>
  <c r="AE562" i="7"/>
  <c r="AF424" i="7"/>
  <c r="AF562" i="7"/>
  <c r="AG424" i="7"/>
  <c r="AH424" i="7"/>
  <c r="AG562" i="7"/>
  <c r="AH562" i="7"/>
  <c r="AI424" i="7"/>
  <c r="AJ424" i="7"/>
  <c r="AI562" i="7"/>
  <c r="AK424" i="7"/>
  <c r="AJ562" i="7"/>
  <c r="AL424" i="7"/>
  <c r="AK562" i="7"/>
  <c r="AL562" i="7"/>
  <c r="AM424" i="7"/>
  <c r="AM562" i="7"/>
  <c r="AN424" i="7"/>
  <c r="C447" i="7"/>
  <c r="E447" i="7"/>
  <c r="F447" i="7"/>
  <c r="H447" i="7"/>
  <c r="D447" i="7"/>
  <c r="G447" i="7"/>
  <c r="F585" i="7"/>
  <c r="G585" i="7"/>
  <c r="D585" i="7"/>
  <c r="E585" i="7"/>
  <c r="C585" i="7"/>
  <c r="I447" i="7"/>
  <c r="H585" i="7"/>
  <c r="I585" i="7"/>
  <c r="J447" i="7"/>
  <c r="K447" i="7"/>
  <c r="J585" i="7"/>
  <c r="K585" i="7"/>
  <c r="L447" i="7"/>
  <c r="L585" i="7"/>
  <c r="M447" i="7"/>
  <c r="N447" i="7"/>
  <c r="M585" i="7"/>
  <c r="O447" i="7"/>
  <c r="N585" i="7"/>
  <c r="O585" i="7"/>
  <c r="P447" i="7"/>
  <c r="Q447" i="7"/>
  <c r="P585" i="7"/>
  <c r="R447" i="7"/>
  <c r="Q585" i="7"/>
  <c r="R585" i="7"/>
  <c r="S447" i="7"/>
  <c r="T447" i="7"/>
  <c r="S585" i="7"/>
  <c r="U447" i="7"/>
  <c r="T585" i="7"/>
  <c r="V447" i="7"/>
  <c r="U585" i="7"/>
  <c r="V585" i="7"/>
  <c r="W447" i="7"/>
  <c r="X447" i="7"/>
  <c r="W585" i="7"/>
  <c r="Y447" i="7"/>
  <c r="X585" i="7"/>
  <c r="Y585" i="7"/>
  <c r="Z447" i="7"/>
  <c r="AA447" i="7"/>
  <c r="Z585" i="7"/>
  <c r="AA585" i="7"/>
  <c r="AB447" i="7"/>
  <c r="AB585" i="7"/>
  <c r="AC447" i="7"/>
  <c r="AC585" i="7"/>
  <c r="AD447" i="7"/>
  <c r="AE447" i="7"/>
  <c r="AD585" i="7"/>
  <c r="AE585" i="7"/>
  <c r="AF447" i="7"/>
  <c r="AG447" i="7"/>
  <c r="AF585" i="7"/>
  <c r="AG585" i="7"/>
  <c r="AH447" i="7"/>
  <c r="AH585" i="7"/>
  <c r="AI447" i="7"/>
  <c r="AJ447" i="7"/>
  <c r="AI585" i="7"/>
  <c r="AK447" i="7"/>
  <c r="AJ585" i="7"/>
  <c r="AL447" i="7"/>
  <c r="AK585" i="7"/>
  <c r="AM447" i="7"/>
  <c r="AL585" i="7"/>
  <c r="AN447" i="7"/>
  <c r="AM585" i="7"/>
  <c r="AO589" i="7"/>
  <c r="AO560" i="7"/>
  <c r="AN588" i="7"/>
  <c r="AN530" i="7"/>
  <c r="AN590" i="7"/>
  <c r="AO423" i="7"/>
  <c r="AO446" i="7"/>
  <c r="E394" i="7"/>
  <c r="C394" i="7"/>
  <c r="D394" i="7"/>
  <c r="F394" i="7"/>
  <c r="G394" i="7"/>
  <c r="G532" i="7"/>
  <c r="E532" i="7"/>
  <c r="F532" i="7"/>
  <c r="C532" i="7"/>
  <c r="H394" i="7"/>
  <c r="D532" i="7"/>
  <c r="I394" i="7"/>
  <c r="H532" i="7"/>
  <c r="J394" i="7"/>
  <c r="I532" i="7"/>
  <c r="K394" i="7"/>
  <c r="J532" i="7"/>
  <c r="L394" i="7"/>
  <c r="K532" i="7"/>
  <c r="L532" i="7"/>
  <c r="M394" i="7"/>
  <c r="N394" i="7"/>
  <c r="M532" i="7"/>
  <c r="O394" i="7"/>
  <c r="N532" i="7"/>
  <c r="P394" i="7"/>
  <c r="O532" i="7"/>
  <c r="P532" i="7"/>
  <c r="Q394" i="7"/>
  <c r="Q532" i="7"/>
  <c r="R394" i="7"/>
  <c r="S394" i="7"/>
  <c r="R532" i="7"/>
  <c r="T394" i="7"/>
  <c r="S532" i="7"/>
  <c r="U394" i="7"/>
  <c r="T532" i="7"/>
  <c r="V394" i="7"/>
  <c r="U532" i="7"/>
  <c r="V532" i="7"/>
  <c r="W394" i="7"/>
  <c r="W532" i="7"/>
  <c r="X394" i="7"/>
  <c r="X532" i="7"/>
  <c r="Y394" i="7"/>
  <c r="Y532" i="7"/>
  <c r="Z394" i="7"/>
  <c r="AA394" i="7"/>
  <c r="Z532" i="7"/>
  <c r="AA532" i="7"/>
  <c r="AB394" i="7"/>
  <c r="AB532" i="7"/>
  <c r="AC394" i="7"/>
  <c r="AC532" i="7"/>
  <c r="AD394" i="7"/>
  <c r="AE394" i="7"/>
  <c r="AD532" i="7"/>
  <c r="AF394" i="7"/>
  <c r="AE532" i="7"/>
  <c r="AF532" i="7"/>
  <c r="AG394" i="7"/>
  <c r="AG532" i="7"/>
  <c r="AH394" i="7"/>
  <c r="AH532" i="7"/>
  <c r="AI394" i="7"/>
  <c r="AJ394" i="7"/>
  <c r="AI532" i="7"/>
  <c r="AJ532" i="7"/>
  <c r="AK394" i="7"/>
  <c r="AK532" i="7"/>
  <c r="AL394" i="7"/>
  <c r="AL532" i="7"/>
  <c r="AM394" i="7"/>
  <c r="AM532" i="7"/>
  <c r="AN394" i="7"/>
  <c r="K425" i="7"/>
  <c r="L425" i="7"/>
  <c r="E425" i="7"/>
  <c r="F425" i="7"/>
  <c r="J425" i="7"/>
  <c r="C425" i="7"/>
  <c r="D425" i="7"/>
  <c r="G425" i="7"/>
  <c r="I425" i="7"/>
  <c r="H425" i="7"/>
  <c r="K563" i="7"/>
  <c r="I563" i="7"/>
  <c r="H563" i="7"/>
  <c r="E563" i="7"/>
  <c r="G563" i="7"/>
  <c r="L563" i="7"/>
  <c r="J563" i="7"/>
  <c r="D563" i="7"/>
  <c r="C563" i="7"/>
  <c r="M425" i="7"/>
  <c r="F563" i="7"/>
  <c r="M563" i="7"/>
  <c r="N425" i="7"/>
  <c r="O425" i="7"/>
  <c r="N563" i="7"/>
  <c r="P425" i="7"/>
  <c r="O563" i="7"/>
  <c r="P563" i="7"/>
  <c r="Q425" i="7"/>
  <c r="R425" i="7"/>
  <c r="Q563" i="7"/>
  <c r="R563" i="7"/>
  <c r="S425" i="7"/>
  <c r="T425" i="7"/>
  <c r="S563" i="7"/>
  <c r="T563" i="7"/>
  <c r="U425" i="7"/>
  <c r="U563" i="7"/>
  <c r="V425" i="7"/>
  <c r="V563" i="7"/>
  <c r="W425" i="7"/>
  <c r="W563" i="7"/>
  <c r="X425" i="7"/>
  <c r="X563" i="7"/>
  <c r="Y425" i="7"/>
  <c r="Y563" i="7"/>
  <c r="Z425" i="7"/>
  <c r="Z563" i="7"/>
  <c r="AA425" i="7"/>
  <c r="AA563" i="7"/>
  <c r="AB425" i="7"/>
  <c r="AB563" i="7"/>
  <c r="AC425" i="7"/>
  <c r="AD425" i="7"/>
  <c r="AC563" i="7"/>
  <c r="AE425" i="7"/>
  <c r="AD563" i="7"/>
  <c r="AF425" i="7"/>
  <c r="AE563" i="7"/>
  <c r="AG425" i="7"/>
  <c r="AF563" i="7"/>
  <c r="AH425" i="7"/>
  <c r="AG563" i="7"/>
  <c r="AI425" i="7"/>
  <c r="AH563" i="7"/>
  <c r="AI563" i="7"/>
  <c r="AJ425" i="7"/>
  <c r="AJ563" i="7"/>
  <c r="AK425" i="7"/>
  <c r="AK563" i="7"/>
  <c r="AL425" i="7"/>
  <c r="AM425" i="7"/>
  <c r="AL563" i="7"/>
  <c r="AM563" i="7"/>
  <c r="AN425" i="7"/>
  <c r="E448" i="7"/>
  <c r="F448" i="7"/>
  <c r="D448" i="7"/>
  <c r="G448" i="7"/>
  <c r="H448" i="7"/>
  <c r="I448" i="7"/>
  <c r="C448" i="7"/>
  <c r="F586" i="7"/>
  <c r="C586" i="7"/>
  <c r="E586" i="7"/>
  <c r="J448" i="7"/>
  <c r="I586" i="7"/>
  <c r="H586" i="7"/>
  <c r="G586" i="7"/>
  <c r="D586" i="7"/>
  <c r="J586" i="7"/>
  <c r="K448" i="7"/>
  <c r="K586" i="7"/>
  <c r="L448" i="7"/>
  <c r="M448" i="7"/>
  <c r="L586" i="7"/>
  <c r="M586" i="7"/>
  <c r="N448" i="7"/>
  <c r="O448" i="7"/>
  <c r="N586" i="7"/>
  <c r="P448" i="7"/>
  <c r="O586" i="7"/>
  <c r="P586" i="7"/>
  <c r="Q448" i="7"/>
  <c r="R448" i="7"/>
  <c r="Q586" i="7"/>
  <c r="R586" i="7"/>
  <c r="S448" i="7"/>
  <c r="S586" i="7"/>
  <c r="T448" i="7"/>
  <c r="T586" i="7"/>
  <c r="U448" i="7"/>
  <c r="V448" i="7"/>
  <c r="U586" i="7"/>
  <c r="V586" i="7"/>
  <c r="W448" i="7"/>
  <c r="X448" i="7"/>
  <c r="W586" i="7"/>
  <c r="Y448" i="7"/>
  <c r="X586" i="7"/>
  <c r="Z448" i="7"/>
  <c r="Y586" i="7"/>
  <c r="Z586" i="7"/>
  <c r="AA448" i="7"/>
  <c r="AB448" i="7"/>
  <c r="AA586" i="7"/>
  <c r="AC448" i="7"/>
  <c r="AB586" i="7"/>
  <c r="AC586" i="7"/>
  <c r="AD448" i="7"/>
  <c r="AE448" i="7"/>
  <c r="AD586" i="7"/>
  <c r="AE586" i="7"/>
  <c r="AF448" i="7"/>
  <c r="AG448" i="7"/>
  <c r="AF586" i="7"/>
  <c r="AG586" i="7"/>
  <c r="AH448" i="7"/>
  <c r="AI448" i="7"/>
  <c r="AH586" i="7"/>
  <c r="AJ448" i="7"/>
  <c r="AI586" i="7"/>
  <c r="AJ586" i="7"/>
  <c r="AK448" i="7"/>
  <c r="AL448" i="7"/>
  <c r="AK586" i="7"/>
  <c r="AL586" i="7"/>
  <c r="AM448" i="7"/>
  <c r="AM586" i="7"/>
  <c r="AN448" i="7"/>
  <c r="AO585" i="7"/>
  <c r="AO556" i="7"/>
  <c r="AO452" i="7"/>
  <c r="AN585" i="7"/>
  <c r="AO448" i="7"/>
  <c r="AO399" i="7"/>
  <c r="AO422" i="7"/>
  <c r="AO421" i="7"/>
  <c r="AN537" i="7"/>
  <c r="C445" i="7"/>
  <c r="F445" i="7"/>
  <c r="C583" i="7"/>
  <c r="E445" i="7"/>
  <c r="D445" i="7"/>
  <c r="D583" i="7"/>
  <c r="E583" i="7"/>
  <c r="F583" i="7"/>
  <c r="G445" i="7"/>
  <c r="G583" i="7"/>
  <c r="H445" i="7"/>
  <c r="I445" i="7"/>
  <c r="H583" i="7"/>
  <c r="I583" i="7"/>
  <c r="J445" i="7"/>
  <c r="J583" i="7"/>
  <c r="K445" i="7"/>
  <c r="L445" i="7"/>
  <c r="K583" i="7"/>
  <c r="M445" i="7"/>
  <c r="L583" i="7"/>
  <c r="M583" i="7"/>
  <c r="N445" i="7"/>
  <c r="N583" i="7"/>
  <c r="O445" i="7"/>
  <c r="P445" i="7"/>
  <c r="O583" i="7"/>
  <c r="Q445" i="7"/>
  <c r="P583" i="7"/>
  <c r="R445" i="7"/>
  <c r="Q583" i="7"/>
  <c r="S445" i="7"/>
  <c r="R583" i="7"/>
  <c r="S583" i="7"/>
  <c r="T445" i="7"/>
  <c r="T583" i="7"/>
  <c r="U445" i="7"/>
  <c r="U583" i="7"/>
  <c r="V445" i="7"/>
  <c r="V583" i="7"/>
  <c r="W445" i="7"/>
  <c r="X445" i="7"/>
  <c r="W583" i="7"/>
  <c r="X583" i="7"/>
  <c r="Y445" i="7"/>
  <c r="Y583" i="7"/>
  <c r="Z445" i="7"/>
  <c r="AA445" i="7"/>
  <c r="Z583" i="7"/>
  <c r="AA583" i="7"/>
  <c r="AB445" i="7"/>
  <c r="AC445" i="7"/>
  <c r="AB583" i="7"/>
  <c r="AD445" i="7"/>
  <c r="AC583" i="7"/>
  <c r="AE445" i="7"/>
  <c r="AD583" i="7"/>
  <c r="AE583" i="7"/>
  <c r="AF445" i="7"/>
  <c r="AG445" i="7"/>
  <c r="AF583" i="7"/>
  <c r="AH445" i="7"/>
  <c r="AG583" i="7"/>
  <c r="AI445" i="7"/>
  <c r="AH583" i="7"/>
  <c r="AJ445" i="7"/>
  <c r="AI583" i="7"/>
  <c r="AK445" i="7"/>
  <c r="AJ583" i="7"/>
  <c r="AL445" i="7"/>
  <c r="AK583" i="7"/>
  <c r="AM445" i="7"/>
  <c r="AL583" i="7"/>
  <c r="AN445" i="7"/>
  <c r="AM583" i="7"/>
  <c r="C395" i="7"/>
  <c r="F395" i="7"/>
  <c r="E395" i="7"/>
  <c r="G395" i="7"/>
  <c r="H395" i="7"/>
  <c r="D395" i="7"/>
  <c r="I395" i="7"/>
  <c r="F533" i="7"/>
  <c r="D533" i="7"/>
  <c r="C533" i="7"/>
  <c r="G533" i="7"/>
  <c r="H533" i="7"/>
  <c r="E533" i="7"/>
  <c r="I533" i="7"/>
  <c r="J395" i="7"/>
  <c r="J533" i="7"/>
  <c r="K395" i="7"/>
  <c r="L395" i="7"/>
  <c r="K533" i="7"/>
  <c r="L533" i="7"/>
  <c r="M395" i="7"/>
  <c r="M533" i="7"/>
  <c r="N395" i="7"/>
  <c r="N533" i="7"/>
  <c r="O395" i="7"/>
  <c r="O533" i="7"/>
  <c r="P395" i="7"/>
  <c r="P533" i="7"/>
  <c r="Q395" i="7"/>
  <c r="R395" i="7"/>
  <c r="Q533" i="7"/>
  <c r="R533" i="7"/>
  <c r="S395" i="7"/>
  <c r="T395" i="7"/>
  <c r="S533" i="7"/>
  <c r="T533" i="7"/>
  <c r="U395" i="7"/>
  <c r="U533" i="7"/>
  <c r="V395" i="7"/>
  <c r="V533" i="7"/>
  <c r="W395" i="7"/>
  <c r="W533" i="7"/>
  <c r="X395" i="7"/>
  <c r="Y395" i="7"/>
  <c r="X533" i="7"/>
  <c r="Y533" i="7"/>
  <c r="Z395" i="7"/>
  <c r="AA395" i="7"/>
  <c r="Z533" i="7"/>
  <c r="AA533" i="7"/>
  <c r="AB395" i="7"/>
  <c r="AC395" i="7"/>
  <c r="AB533" i="7"/>
  <c r="AD395" i="7"/>
  <c r="AC533" i="7"/>
  <c r="AE395" i="7"/>
  <c r="AD533" i="7"/>
  <c r="AF395" i="7"/>
  <c r="AE533" i="7"/>
  <c r="AF533" i="7"/>
  <c r="AG395" i="7"/>
  <c r="AG533" i="7"/>
  <c r="AH395" i="7"/>
  <c r="AI395" i="7"/>
  <c r="AH533" i="7"/>
  <c r="AJ395" i="7"/>
  <c r="AI533" i="7"/>
  <c r="AJ533" i="7"/>
  <c r="AK395" i="7"/>
  <c r="AK533" i="7"/>
  <c r="AL395" i="7"/>
  <c r="AL533" i="7"/>
  <c r="AM395" i="7"/>
  <c r="AM533" i="7"/>
  <c r="AN395" i="7"/>
  <c r="C418" i="7"/>
  <c r="C556" i="7"/>
  <c r="F418" i="7"/>
  <c r="E418" i="7"/>
  <c r="D418" i="7"/>
  <c r="F556" i="7"/>
  <c r="G418" i="7"/>
  <c r="D556" i="7"/>
  <c r="E556" i="7"/>
  <c r="H418" i="7"/>
  <c r="G556" i="7"/>
  <c r="H556" i="7"/>
  <c r="I418" i="7"/>
  <c r="I556" i="7"/>
  <c r="J418" i="7"/>
  <c r="J556" i="7"/>
  <c r="K418" i="7"/>
  <c r="L418" i="7"/>
  <c r="K556" i="7"/>
  <c r="L556" i="7"/>
  <c r="M418" i="7"/>
  <c r="N418" i="7"/>
  <c r="M556" i="7"/>
  <c r="O418" i="7"/>
  <c r="N556" i="7"/>
  <c r="P418" i="7"/>
  <c r="O556" i="7"/>
  <c r="Q418" i="7"/>
  <c r="P556" i="7"/>
  <c r="Q556" i="7"/>
  <c r="R418" i="7"/>
  <c r="R556" i="7"/>
  <c r="S418" i="7"/>
  <c r="S556" i="7"/>
  <c r="T418" i="7"/>
  <c r="T556" i="7"/>
  <c r="U418" i="7"/>
  <c r="U556" i="7"/>
  <c r="V418" i="7"/>
  <c r="V556" i="7"/>
  <c r="W418" i="7"/>
  <c r="X418" i="7"/>
  <c r="W556" i="7"/>
  <c r="Y418" i="7"/>
  <c r="X556" i="7"/>
  <c r="Y556" i="7"/>
  <c r="Z418" i="7"/>
  <c r="Z556" i="7"/>
  <c r="AA418" i="7"/>
  <c r="AA556" i="7"/>
  <c r="AB418" i="7"/>
  <c r="AB556" i="7"/>
  <c r="AC418" i="7"/>
  <c r="AC556" i="7"/>
  <c r="AD418" i="7"/>
  <c r="AD556" i="7"/>
  <c r="AE418" i="7"/>
  <c r="AF418" i="7"/>
  <c r="AE556" i="7"/>
  <c r="AG418" i="7"/>
  <c r="AF556" i="7"/>
  <c r="AH418" i="7"/>
  <c r="AG556" i="7"/>
  <c r="AI418" i="7"/>
  <c r="AH556" i="7"/>
  <c r="AJ418" i="7"/>
  <c r="AI556" i="7"/>
  <c r="AK418" i="7"/>
  <c r="AJ556" i="7"/>
  <c r="AK556" i="7"/>
  <c r="AL418" i="7"/>
  <c r="AM418" i="7"/>
  <c r="AL556" i="7"/>
  <c r="AM556" i="7"/>
  <c r="AN418" i="7"/>
  <c r="C426" i="7"/>
  <c r="M426" i="7"/>
  <c r="G426" i="7"/>
  <c r="D426" i="7"/>
  <c r="F426" i="7"/>
  <c r="L426" i="7"/>
  <c r="I426" i="7"/>
  <c r="J426" i="7"/>
  <c r="H426" i="7"/>
  <c r="E426" i="7"/>
  <c r="K426" i="7"/>
  <c r="J564" i="7"/>
  <c r="M564" i="7"/>
  <c r="C564" i="7"/>
  <c r="K564" i="7"/>
  <c r="I564" i="7"/>
  <c r="L564" i="7"/>
  <c r="N426" i="7"/>
  <c r="E564" i="7"/>
  <c r="F564" i="7"/>
  <c r="D564" i="7"/>
  <c r="H564" i="7"/>
  <c r="G564" i="7"/>
  <c r="O426" i="7"/>
  <c r="N564" i="7"/>
  <c r="O564" i="7"/>
  <c r="P426" i="7"/>
  <c r="P564" i="7"/>
  <c r="Q426" i="7"/>
  <c r="Q564" i="7"/>
  <c r="R426" i="7"/>
  <c r="S426" i="7"/>
  <c r="R564" i="7"/>
  <c r="T426" i="7"/>
  <c r="S564" i="7"/>
  <c r="T564" i="7"/>
  <c r="U426" i="7"/>
  <c r="U564" i="7"/>
  <c r="V426" i="7"/>
  <c r="W426" i="7"/>
  <c r="V564" i="7"/>
  <c r="W564" i="7"/>
  <c r="X426" i="7"/>
  <c r="Y426" i="7"/>
  <c r="X564" i="7"/>
  <c r="Y564" i="7"/>
  <c r="Z426" i="7"/>
  <c r="Z564" i="7"/>
  <c r="AA426" i="7"/>
  <c r="AA564" i="7"/>
  <c r="AB426" i="7"/>
  <c r="AC426" i="7"/>
  <c r="AB564" i="7"/>
  <c r="AD426" i="7"/>
  <c r="AC564" i="7"/>
  <c r="AD564" i="7"/>
  <c r="AE426" i="7"/>
  <c r="AF426" i="7"/>
  <c r="AE564" i="7"/>
  <c r="AG426" i="7"/>
  <c r="AF564" i="7"/>
  <c r="AG564" i="7"/>
  <c r="AH426" i="7"/>
  <c r="AH564" i="7"/>
  <c r="AI426" i="7"/>
  <c r="AI564" i="7"/>
  <c r="AJ426" i="7"/>
  <c r="AK426" i="7"/>
  <c r="AJ564" i="7"/>
  <c r="AL426" i="7"/>
  <c r="AK564" i="7"/>
  <c r="AM426" i="7"/>
  <c r="AL564" i="7"/>
  <c r="AM564" i="7"/>
  <c r="AN426" i="7"/>
  <c r="J449" i="7"/>
  <c r="F449" i="7"/>
  <c r="H449" i="7"/>
  <c r="D449" i="7"/>
  <c r="G449" i="7"/>
  <c r="C449" i="7"/>
  <c r="E449" i="7"/>
  <c r="I449" i="7"/>
  <c r="J587" i="7"/>
  <c r="C587" i="7"/>
  <c r="G587" i="7"/>
  <c r="F587" i="7"/>
  <c r="D587" i="7"/>
  <c r="I587" i="7"/>
  <c r="K449" i="7"/>
  <c r="E587" i="7"/>
  <c r="H587" i="7"/>
  <c r="L449" i="7"/>
  <c r="K587" i="7"/>
  <c r="L587" i="7"/>
  <c r="M449" i="7"/>
  <c r="M587" i="7"/>
  <c r="N449" i="7"/>
  <c r="O449" i="7"/>
  <c r="N587" i="7"/>
  <c r="P449" i="7"/>
  <c r="O587" i="7"/>
  <c r="P587" i="7"/>
  <c r="Q449" i="7"/>
  <c r="Q587" i="7"/>
  <c r="R449" i="7"/>
  <c r="S449" i="7"/>
  <c r="R587" i="7"/>
  <c r="T449" i="7"/>
  <c r="S587" i="7"/>
  <c r="U449" i="7"/>
  <c r="T587" i="7"/>
  <c r="V449" i="7"/>
  <c r="U587" i="7"/>
  <c r="W449" i="7"/>
  <c r="V587" i="7"/>
  <c r="X449" i="7"/>
  <c r="W587" i="7"/>
  <c r="X587" i="7"/>
  <c r="Y449" i="7"/>
  <c r="Y587" i="7"/>
  <c r="Z449" i="7"/>
  <c r="AA449" i="7"/>
  <c r="Z587" i="7"/>
  <c r="AB449" i="7"/>
  <c r="AA587" i="7"/>
  <c r="AC449" i="7"/>
  <c r="AB587" i="7"/>
  <c r="AC587" i="7"/>
  <c r="AD449" i="7"/>
  <c r="AE449" i="7"/>
  <c r="AD587" i="7"/>
  <c r="AF449" i="7"/>
  <c r="AE587" i="7"/>
  <c r="AG449" i="7"/>
  <c r="AF587" i="7"/>
  <c r="AH449" i="7"/>
  <c r="AG587" i="7"/>
  <c r="AI449" i="7"/>
  <c r="AH587" i="7"/>
  <c r="AJ449" i="7"/>
  <c r="AI587" i="7"/>
  <c r="AJ587" i="7"/>
  <c r="AK449" i="7"/>
  <c r="AL449" i="7"/>
  <c r="AK587" i="7"/>
  <c r="AM449" i="7"/>
  <c r="AL587" i="7"/>
  <c r="AM587" i="7"/>
  <c r="AN449" i="7"/>
  <c r="AO536" i="7"/>
  <c r="AO444" i="7"/>
  <c r="AN534" i="7"/>
  <c r="AN562" i="7"/>
  <c r="AO424" i="7"/>
  <c r="AO394" i="7"/>
  <c r="AO398" i="7"/>
  <c r="AO397" i="7"/>
  <c r="AN582" i="7"/>
  <c r="B355" i="7" a="1"/>
  <c r="B355" i="7" s="1"/>
  <c r="B357" i="7" a="1"/>
  <c r="B357" i="7" s="1"/>
  <c r="B359" i="7" a="1"/>
  <c r="B359" i="7" s="1"/>
  <c r="B493" i="7" a="1"/>
  <c r="B493" i="7" s="1"/>
  <c r="B495" i="7" a="1"/>
  <c r="B495" i="7" s="1"/>
  <c r="B497" i="7" a="1"/>
  <c r="B497" i="7" s="1"/>
  <c r="B356" i="7" a="1"/>
  <c r="B356" i="7" s="1"/>
  <c r="B358" i="7" a="1"/>
  <c r="B358" i="7" s="1"/>
  <c r="B492" i="7" a="1"/>
  <c r="B492" i="7" s="1"/>
  <c r="B494" i="7" a="1"/>
  <c r="B494" i="7" s="1"/>
  <c r="B496" i="7" a="1"/>
  <c r="B496" i="7" s="1"/>
  <c r="R767" i="7"/>
  <c r="S767" i="7"/>
  <c r="T767" i="7"/>
  <c r="U767" i="7"/>
  <c r="V767" i="7"/>
  <c r="AL771" i="7"/>
  <c r="AM771" i="7"/>
  <c r="AN771" i="7"/>
  <c r="AO771" i="7"/>
  <c r="W768" i="7"/>
  <c r="X768" i="7"/>
  <c r="Y768" i="7"/>
  <c r="Z768" i="7"/>
  <c r="AA768" i="7"/>
  <c r="AP771" i="7"/>
  <c r="I765" i="7"/>
  <c r="J765" i="7"/>
  <c r="K765" i="7"/>
  <c r="L765" i="7"/>
  <c r="AB769" i="7"/>
  <c r="AC769" i="7"/>
  <c r="AD769" i="7"/>
  <c r="AE769" i="7"/>
  <c r="AF769" i="7"/>
  <c r="M766" i="7"/>
  <c r="N766" i="7"/>
  <c r="O766" i="7"/>
  <c r="P766" i="7"/>
  <c r="Q766" i="7"/>
  <c r="AG770" i="7"/>
  <c r="AH770" i="7"/>
  <c r="AI770" i="7"/>
  <c r="AJ770" i="7"/>
  <c r="AK770" i="7"/>
  <c r="AP383" i="7"/>
  <c r="AP394" i="7" s="1"/>
  <c r="AP433" i="7"/>
  <c r="AP445" i="7" s="1"/>
  <c r="AP435" i="7"/>
  <c r="AP439" i="7"/>
  <c r="AP388" i="7"/>
  <c r="AP399" i="7" s="1"/>
  <c r="AP437" i="7"/>
  <c r="AP406" i="7"/>
  <c r="AP418" i="7" s="1"/>
  <c r="AP408" i="7"/>
  <c r="AP410" i="7"/>
  <c r="AP422" i="7" s="1"/>
  <c r="AP386" i="7"/>
  <c r="AP384" i="7"/>
  <c r="AP412" i="7"/>
  <c r="AP424" i="7" s="1"/>
  <c r="AP382" i="7"/>
  <c r="AP411" i="7"/>
  <c r="AP389" i="7"/>
  <c r="AP436" i="7"/>
  <c r="AP381" i="7"/>
  <c r="AP392" i="7" s="1"/>
  <c r="AP407" i="7"/>
  <c r="AP432" i="7"/>
  <c r="AP440" i="7"/>
  <c r="AP387" i="7"/>
  <c r="AP385" i="7"/>
  <c r="AP409" i="7"/>
  <c r="AP421" i="7" s="1"/>
  <c r="AP413" i="7"/>
  <c r="AP434" i="7"/>
  <c r="AP438" i="7"/>
  <c r="AP450" i="7" s="1"/>
  <c r="AP765" i="7"/>
  <c r="F765" i="7"/>
  <c r="G765" i="7"/>
  <c r="H765" i="7"/>
  <c r="L767" i="7"/>
  <c r="M767" i="7"/>
  <c r="N767" i="7"/>
  <c r="R769" i="7"/>
  <c r="S769" i="7"/>
  <c r="T769" i="7"/>
  <c r="X771" i="7"/>
  <c r="Y771" i="7"/>
  <c r="Z771" i="7"/>
  <c r="AD773" i="7"/>
  <c r="AE773" i="7"/>
  <c r="AF773" i="7"/>
  <c r="I766" i="7"/>
  <c r="J766" i="7"/>
  <c r="K766" i="7"/>
  <c r="O768" i="7"/>
  <c r="P768" i="7"/>
  <c r="Q768" i="7"/>
  <c r="U770" i="7"/>
  <c r="V770" i="7"/>
  <c r="W770" i="7"/>
  <c r="AA772" i="7"/>
  <c r="AB772" i="7"/>
  <c r="AC772" i="7"/>
  <c r="AP34" i="7"/>
  <c r="AP543" i="7"/>
  <c r="AP513" i="7"/>
  <c r="AP552" i="7"/>
  <c r="AP564" i="7" s="1"/>
  <c r="O701" i="7"/>
  <c r="O710" i="7" s="1"/>
  <c r="O682" i="7" s="1"/>
  <c r="P701" i="7"/>
  <c r="P710" i="7" s="1"/>
  <c r="P682" i="7" s="1"/>
  <c r="Q701" i="7"/>
  <c r="Q710" i="7" s="1"/>
  <c r="Q682" i="7" s="1"/>
  <c r="R701" i="7"/>
  <c r="R710" i="7" s="1"/>
  <c r="R682" i="7" s="1"/>
  <c r="S701" i="7"/>
  <c r="S710" i="7" s="1"/>
  <c r="S682" i="7" s="1"/>
  <c r="T701" i="7"/>
  <c r="T710" i="7" s="1"/>
  <c r="T682" i="7" s="1"/>
  <c r="U701" i="7"/>
  <c r="U710" i="7" s="1"/>
  <c r="U682" i="7" s="1"/>
  <c r="V701" i="7"/>
  <c r="V710" i="7" s="1"/>
  <c r="V682" i="7" s="1"/>
  <c r="W701" i="7"/>
  <c r="W710" i="7" s="1"/>
  <c r="W682" i="7" s="1"/>
  <c r="W98" i="7" s="1"/>
  <c r="X701" i="7"/>
  <c r="X710" i="7" s="1"/>
  <c r="X682" i="7" s="1"/>
  <c r="X98" i="7" s="1"/>
  <c r="Y701" i="7"/>
  <c r="Y710" i="7" s="1"/>
  <c r="Y682" i="7" s="1"/>
  <c r="Y98" i="7" s="1"/>
  <c r="Z701" i="7"/>
  <c r="Z710" i="7" s="1"/>
  <c r="Z682" i="7" s="1"/>
  <c r="Z98" i="7" s="1"/>
  <c r="AM703" i="7"/>
  <c r="AM710" i="7" s="1"/>
  <c r="AM682" i="7" s="1"/>
  <c r="AM98" i="7" s="1"/>
  <c r="AN703" i="7"/>
  <c r="AN710" i="7" s="1"/>
  <c r="AN682" i="7" s="1"/>
  <c r="AN98" i="7" s="1"/>
  <c r="AO703" i="7"/>
  <c r="AO710" i="7" s="1"/>
  <c r="AO682" i="7" s="1"/>
  <c r="AO98" i="7" s="1"/>
  <c r="R733" i="7"/>
  <c r="R742" i="7" s="1"/>
  <c r="R714" i="7" s="1"/>
  <c r="R99" i="7" s="1"/>
  <c r="S733" i="7"/>
  <c r="S742" i="7" s="1"/>
  <c r="S714" i="7" s="1"/>
  <c r="S99" i="7" s="1"/>
  <c r="T733" i="7"/>
  <c r="T742" i="7" s="1"/>
  <c r="T714" i="7" s="1"/>
  <c r="T99" i="7" s="1"/>
  <c r="U733" i="7"/>
  <c r="U742" i="7" s="1"/>
  <c r="U714" i="7" s="1"/>
  <c r="U99" i="7" s="1"/>
  <c r="V733" i="7"/>
  <c r="V742" i="7" s="1"/>
  <c r="V714" i="7" s="1"/>
  <c r="V99" i="7" s="1"/>
  <c r="W733" i="7"/>
  <c r="W742" i="7" s="1"/>
  <c r="W714" i="7" s="1"/>
  <c r="W99" i="7" s="1"/>
  <c r="X733" i="7"/>
  <c r="X742" i="7" s="1"/>
  <c r="X714" i="7" s="1"/>
  <c r="X99" i="7" s="1"/>
  <c r="Y733" i="7"/>
  <c r="Y742" i="7" s="1"/>
  <c r="Y714" i="7" s="1"/>
  <c r="Y99" i="7" s="1"/>
  <c r="Z733" i="7"/>
  <c r="Z742" i="7" s="1"/>
  <c r="Z714" i="7" s="1"/>
  <c r="Z99" i="7" s="1"/>
  <c r="AA733" i="7"/>
  <c r="AA742" i="7" s="1"/>
  <c r="AA714" i="7" s="1"/>
  <c r="AA99" i="7" s="1"/>
  <c r="AB733" i="7"/>
  <c r="AB742" i="7" s="1"/>
  <c r="AB714" i="7" s="1"/>
  <c r="AB99" i="7" s="1"/>
  <c r="AC733" i="7"/>
  <c r="AC742" i="7" s="1"/>
  <c r="AC714" i="7" s="1"/>
  <c r="AC99" i="7" s="1"/>
  <c r="AD733" i="7"/>
  <c r="AD742" i="7" s="1"/>
  <c r="AD714" i="7" s="1"/>
  <c r="AD99" i="7" s="1"/>
  <c r="AE733" i="7"/>
  <c r="AE742" i="7" s="1"/>
  <c r="AE714" i="7" s="1"/>
  <c r="AE99" i="7" s="1"/>
  <c r="AF733" i="7"/>
  <c r="AF742" i="7" s="1"/>
  <c r="AF714" i="7" s="1"/>
  <c r="AF99" i="7" s="1"/>
  <c r="W765" i="7"/>
  <c r="X765" i="7"/>
  <c r="Y765" i="7"/>
  <c r="Z765" i="7"/>
  <c r="AA765" i="7"/>
  <c r="AB765" i="7"/>
  <c r="AC765" i="7"/>
  <c r="AD765" i="7"/>
  <c r="AE765" i="7"/>
  <c r="AF765" i="7"/>
  <c r="AG765" i="7"/>
  <c r="AH765" i="7"/>
  <c r="AI765" i="7"/>
  <c r="AJ765" i="7"/>
  <c r="AK765" i="7"/>
  <c r="AL765" i="7"/>
  <c r="AM765" i="7"/>
  <c r="AN765" i="7"/>
  <c r="AO765" i="7"/>
  <c r="AP703" i="7"/>
  <c r="AP710" i="7" s="1"/>
  <c r="AP682" i="7" s="1"/>
  <c r="AP376" i="7"/>
  <c r="AP517" i="7"/>
  <c r="AP569" i="7"/>
  <c r="AP698" i="7"/>
  <c r="AP683" i="7" s="1"/>
  <c r="AP104" i="7" s="1"/>
  <c r="B688" i="7"/>
  <c r="C391" i="7" s="1"/>
  <c r="AA702" i="7"/>
  <c r="AA710" i="7" s="1"/>
  <c r="AA682" i="7" s="1"/>
  <c r="AA98" i="7" s="1"/>
  <c r="AB702" i="7"/>
  <c r="AB710" i="7" s="1"/>
  <c r="AB682" i="7" s="1"/>
  <c r="AB98" i="7" s="1"/>
  <c r="AC702" i="7"/>
  <c r="AC710" i="7" s="1"/>
  <c r="AC682" i="7" s="1"/>
  <c r="AC98" i="7" s="1"/>
  <c r="AD702" i="7"/>
  <c r="AD710" i="7" s="1"/>
  <c r="AD682" i="7" s="1"/>
  <c r="AD98" i="7" s="1"/>
  <c r="AE702" i="7"/>
  <c r="AE710" i="7" s="1"/>
  <c r="AE682" i="7" s="1"/>
  <c r="AE98" i="7" s="1"/>
  <c r="AF702" i="7"/>
  <c r="AF710" i="7" s="1"/>
  <c r="AF682" i="7" s="1"/>
  <c r="AF98" i="7" s="1"/>
  <c r="AG702" i="7"/>
  <c r="AG710" i="7" s="1"/>
  <c r="AG682" i="7" s="1"/>
  <c r="AG98" i="7" s="1"/>
  <c r="AH702" i="7"/>
  <c r="AH710" i="7" s="1"/>
  <c r="AH682" i="7" s="1"/>
  <c r="AH98" i="7" s="1"/>
  <c r="AI702" i="7"/>
  <c r="AI710" i="7" s="1"/>
  <c r="AI682" i="7" s="1"/>
  <c r="AI98" i="7" s="1"/>
  <c r="AJ702" i="7"/>
  <c r="AJ710" i="7" s="1"/>
  <c r="AJ682" i="7" s="1"/>
  <c r="AJ98" i="7" s="1"/>
  <c r="AK702" i="7"/>
  <c r="AK710" i="7" s="1"/>
  <c r="AK682" i="7" s="1"/>
  <c r="AK98" i="7" s="1"/>
  <c r="AL702" i="7"/>
  <c r="AL710" i="7" s="1"/>
  <c r="AL682" i="7" s="1"/>
  <c r="AL98" i="7" s="1"/>
  <c r="AP730" i="7"/>
  <c r="AP715" i="7" s="1"/>
  <c r="AP105" i="7" s="1"/>
  <c r="B720" i="7"/>
  <c r="AP417" i="7" s="1"/>
  <c r="AG734" i="7"/>
  <c r="AG742" i="7" s="1"/>
  <c r="AG714" i="7" s="1"/>
  <c r="AG99" i="7" s="1"/>
  <c r="AH734" i="7"/>
  <c r="AH742" i="7" s="1"/>
  <c r="AH714" i="7" s="1"/>
  <c r="AH99" i="7" s="1"/>
  <c r="AI734" i="7"/>
  <c r="AI742" i="7" s="1"/>
  <c r="AI714" i="7" s="1"/>
  <c r="AI99" i="7" s="1"/>
  <c r="AJ734" i="7"/>
  <c r="AJ742" i="7" s="1"/>
  <c r="AJ714" i="7" s="1"/>
  <c r="AJ99" i="7" s="1"/>
  <c r="AK734" i="7"/>
  <c r="AK742" i="7" s="1"/>
  <c r="AK714" i="7" s="1"/>
  <c r="AK99" i="7" s="1"/>
  <c r="AL734" i="7"/>
  <c r="AL742" i="7" s="1"/>
  <c r="AL714" i="7" s="1"/>
  <c r="AL99" i="7" s="1"/>
  <c r="AM734" i="7"/>
  <c r="AM742" i="7" s="1"/>
  <c r="AM714" i="7" s="1"/>
  <c r="AM99" i="7" s="1"/>
  <c r="AN734" i="7"/>
  <c r="AN742" i="7" s="1"/>
  <c r="AN714" i="7" s="1"/>
  <c r="AN99" i="7" s="1"/>
  <c r="AO734" i="7"/>
  <c r="AO742" i="7" s="1"/>
  <c r="AO714" i="7" s="1"/>
  <c r="AO99" i="7" s="1"/>
  <c r="AP762" i="7"/>
  <c r="AP747" i="7" s="1"/>
  <c r="AP106" i="7" s="1"/>
  <c r="B752" i="7"/>
  <c r="AP734" i="7"/>
  <c r="AO117" i="7" l="1"/>
  <c r="AP107" i="7"/>
  <c r="AP140" i="7" s="1"/>
  <c r="U98" i="7"/>
  <c r="V98" i="7"/>
  <c r="AP555" i="7"/>
  <c r="AP529" i="7"/>
  <c r="AP572" i="7"/>
  <c r="AP584" i="7" s="1"/>
  <c r="B584" i="7" s="1"/>
  <c r="AP446" i="7"/>
  <c r="B446" i="7" s="1"/>
  <c r="AP551" i="7"/>
  <c r="AP563" i="7" s="1"/>
  <c r="B563" i="7" s="1"/>
  <c r="AP425" i="7"/>
  <c r="B425" i="7" s="1"/>
  <c r="AP574" i="7"/>
  <c r="AP586" i="7" s="1"/>
  <c r="B586" i="7" s="1"/>
  <c r="AP448" i="7"/>
  <c r="B448" i="7" s="1"/>
  <c r="AP546" i="7"/>
  <c r="AP558" i="7" s="1"/>
  <c r="B558" i="7" s="1"/>
  <c r="AP420" i="7"/>
  <c r="B420" i="7" s="1"/>
  <c r="C443" i="7"/>
  <c r="D443" i="7"/>
  <c r="D453" i="7" s="1"/>
  <c r="C581" i="7"/>
  <c r="F443" i="7"/>
  <c r="F453" i="7" s="1"/>
  <c r="D581" i="7"/>
  <c r="D591" i="7" s="1"/>
  <c r="E443" i="7"/>
  <c r="E453" i="7" s="1"/>
  <c r="G443" i="7"/>
  <c r="G453" i="7" s="1"/>
  <c r="E581" i="7"/>
  <c r="E591" i="7" s="1"/>
  <c r="F581" i="7"/>
  <c r="F591" i="7" s="1"/>
  <c r="H443" i="7"/>
  <c r="H453" i="7" s="1"/>
  <c r="G581" i="7"/>
  <c r="G591" i="7" s="1"/>
  <c r="H581" i="7"/>
  <c r="H591" i="7" s="1"/>
  <c r="I443" i="7"/>
  <c r="I453" i="7" s="1"/>
  <c r="I581" i="7"/>
  <c r="I591" i="7" s="1"/>
  <c r="J443" i="7"/>
  <c r="J453" i="7" s="1"/>
  <c r="J581" i="7"/>
  <c r="J591" i="7" s="1"/>
  <c r="K443" i="7"/>
  <c r="K453" i="7" s="1"/>
  <c r="K581" i="7"/>
  <c r="K591" i="7" s="1"/>
  <c r="L443" i="7"/>
  <c r="L453" i="7" s="1"/>
  <c r="M443" i="7"/>
  <c r="M453" i="7" s="1"/>
  <c r="N443" i="7"/>
  <c r="N453" i="7" s="1"/>
  <c r="L581" i="7"/>
  <c r="L591" i="7" s="1"/>
  <c r="N581" i="7"/>
  <c r="N591" i="7" s="1"/>
  <c r="M581" i="7"/>
  <c r="M591" i="7" s="1"/>
  <c r="O443" i="7"/>
  <c r="O453" i="7" s="1"/>
  <c r="O581" i="7"/>
  <c r="O591" i="7" s="1"/>
  <c r="P443" i="7"/>
  <c r="P453" i="7" s="1"/>
  <c r="Q443" i="7"/>
  <c r="Q453" i="7" s="1"/>
  <c r="P581" i="7"/>
  <c r="P591" i="7" s="1"/>
  <c r="R443" i="7"/>
  <c r="R453" i="7" s="1"/>
  <c r="Q581" i="7"/>
  <c r="Q591" i="7" s="1"/>
  <c r="S443" i="7"/>
  <c r="S453" i="7" s="1"/>
  <c r="R581" i="7"/>
  <c r="R591" i="7" s="1"/>
  <c r="S581" i="7"/>
  <c r="S591" i="7" s="1"/>
  <c r="T443" i="7"/>
  <c r="T453" i="7" s="1"/>
  <c r="T581" i="7"/>
  <c r="T591" i="7" s="1"/>
  <c r="U443" i="7"/>
  <c r="U453" i="7" s="1"/>
  <c r="V443" i="7"/>
  <c r="V453" i="7" s="1"/>
  <c r="U581" i="7"/>
  <c r="U591" i="7" s="1"/>
  <c r="V581" i="7"/>
  <c r="V591" i="7" s="1"/>
  <c r="W443" i="7"/>
  <c r="W453" i="7" s="1"/>
  <c r="X443" i="7"/>
  <c r="X453" i="7" s="1"/>
  <c r="W581" i="7"/>
  <c r="W591" i="7" s="1"/>
  <c r="Y443" i="7"/>
  <c r="Y453" i="7" s="1"/>
  <c r="X581" i="7"/>
  <c r="X591" i="7" s="1"/>
  <c r="Y581" i="7"/>
  <c r="Y591" i="7" s="1"/>
  <c r="Z443" i="7"/>
  <c r="Z453" i="7" s="1"/>
  <c r="AA443" i="7"/>
  <c r="AA453" i="7" s="1"/>
  <c r="Z581" i="7"/>
  <c r="Z591" i="7" s="1"/>
  <c r="AA581" i="7"/>
  <c r="AA591" i="7" s="1"/>
  <c r="AB443" i="7"/>
  <c r="AB453" i="7" s="1"/>
  <c r="AC443" i="7"/>
  <c r="AC453" i="7" s="1"/>
  <c r="AB581" i="7"/>
  <c r="AB591" i="7" s="1"/>
  <c r="AD443" i="7"/>
  <c r="AD453" i="7" s="1"/>
  <c r="AC581" i="7"/>
  <c r="AC591" i="7" s="1"/>
  <c r="AD581" i="7"/>
  <c r="AD591" i="7" s="1"/>
  <c r="AE443" i="7"/>
  <c r="AE453" i="7" s="1"/>
  <c r="AF443" i="7"/>
  <c r="AF453" i="7" s="1"/>
  <c r="AE581" i="7"/>
  <c r="AE591" i="7" s="1"/>
  <c r="AG443" i="7"/>
  <c r="AG453" i="7" s="1"/>
  <c r="AF581" i="7"/>
  <c r="AF591" i="7" s="1"/>
  <c r="AH443" i="7"/>
  <c r="AH453" i="7" s="1"/>
  <c r="AG581" i="7"/>
  <c r="AG591" i="7" s="1"/>
  <c r="AH581" i="7"/>
  <c r="AH591" i="7" s="1"/>
  <c r="AI443" i="7"/>
  <c r="AI453" i="7" s="1"/>
  <c r="AI581" i="7"/>
  <c r="AI591" i="7" s="1"/>
  <c r="AJ443" i="7"/>
  <c r="AJ453" i="7" s="1"/>
  <c r="AJ581" i="7"/>
  <c r="AJ591" i="7" s="1"/>
  <c r="AK443" i="7"/>
  <c r="AK453" i="7" s="1"/>
  <c r="AL443" i="7"/>
  <c r="AL453" i="7" s="1"/>
  <c r="AK581" i="7"/>
  <c r="AK591" i="7" s="1"/>
  <c r="AL581" i="7"/>
  <c r="AL591" i="7" s="1"/>
  <c r="AM443" i="7"/>
  <c r="AM453" i="7" s="1"/>
  <c r="AM581" i="7"/>
  <c r="AM591" i="7" s="1"/>
  <c r="AN443" i="7"/>
  <c r="AN453" i="7" s="1"/>
  <c r="AN581" i="7"/>
  <c r="AN591" i="7" s="1"/>
  <c r="AO443" i="7"/>
  <c r="AO453" i="7" s="1"/>
  <c r="AP526" i="7"/>
  <c r="AP538" i="7" s="1"/>
  <c r="B538" i="7" s="1"/>
  <c r="AP400" i="7"/>
  <c r="B400" i="7" s="1"/>
  <c r="D391" i="7"/>
  <c r="C529" i="7"/>
  <c r="C539" i="7" s="1"/>
  <c r="F391" i="7"/>
  <c r="F401" i="7" s="1"/>
  <c r="D529" i="7"/>
  <c r="D539" i="7" s="1"/>
  <c r="E391" i="7"/>
  <c r="E401" i="7" s="1"/>
  <c r="F529" i="7"/>
  <c r="F539" i="7" s="1"/>
  <c r="E529" i="7"/>
  <c r="E539" i="7" s="1"/>
  <c r="G391" i="7"/>
  <c r="G401" i="7" s="1"/>
  <c r="G529" i="7"/>
  <c r="G539" i="7" s="1"/>
  <c r="H391" i="7"/>
  <c r="H401" i="7" s="1"/>
  <c r="I391" i="7"/>
  <c r="I401" i="7" s="1"/>
  <c r="H529" i="7"/>
  <c r="H539" i="7" s="1"/>
  <c r="I529" i="7"/>
  <c r="I539" i="7" s="1"/>
  <c r="J391" i="7"/>
  <c r="J401" i="7" s="1"/>
  <c r="J529" i="7"/>
  <c r="J539" i="7" s="1"/>
  <c r="K391" i="7"/>
  <c r="K401" i="7" s="1"/>
  <c r="M391" i="7"/>
  <c r="M401" i="7" s="1"/>
  <c r="L391" i="7"/>
  <c r="L401" i="7" s="1"/>
  <c r="K529" i="7"/>
  <c r="K539" i="7" s="1"/>
  <c r="N391" i="7"/>
  <c r="N401" i="7" s="1"/>
  <c r="L529" i="7"/>
  <c r="L539" i="7" s="1"/>
  <c r="M529" i="7"/>
  <c r="M539" i="7" s="1"/>
  <c r="N529" i="7"/>
  <c r="N539" i="7" s="1"/>
  <c r="O391" i="7"/>
  <c r="O401" i="7" s="1"/>
  <c r="O529" i="7"/>
  <c r="O539" i="7" s="1"/>
  <c r="P391" i="7"/>
  <c r="P401" i="7" s="1"/>
  <c r="Q391" i="7"/>
  <c r="Q401" i="7" s="1"/>
  <c r="P529" i="7"/>
  <c r="P539" i="7" s="1"/>
  <c r="R391" i="7"/>
  <c r="R401" i="7" s="1"/>
  <c r="Q529" i="7"/>
  <c r="Q539" i="7" s="1"/>
  <c r="S391" i="7"/>
  <c r="S401" i="7" s="1"/>
  <c r="R529" i="7"/>
  <c r="R539" i="7" s="1"/>
  <c r="S529" i="7"/>
  <c r="S539" i="7" s="1"/>
  <c r="T391" i="7"/>
  <c r="T401" i="7" s="1"/>
  <c r="U391" i="7"/>
  <c r="U401" i="7" s="1"/>
  <c r="T529" i="7"/>
  <c r="T539" i="7" s="1"/>
  <c r="V391" i="7"/>
  <c r="V401" i="7" s="1"/>
  <c r="U529" i="7"/>
  <c r="U539" i="7" s="1"/>
  <c r="W391" i="7"/>
  <c r="W401" i="7" s="1"/>
  <c r="V529" i="7"/>
  <c r="V539" i="7" s="1"/>
  <c r="X391" i="7"/>
  <c r="X401" i="7" s="1"/>
  <c r="W529" i="7"/>
  <c r="W539" i="7" s="1"/>
  <c r="X529" i="7"/>
  <c r="X539" i="7" s="1"/>
  <c r="Y391" i="7"/>
  <c r="Y401" i="7" s="1"/>
  <c r="Z391" i="7"/>
  <c r="Z401" i="7" s="1"/>
  <c r="Y529" i="7"/>
  <c r="Y539" i="7" s="1"/>
  <c r="AA391" i="7"/>
  <c r="AA401" i="7" s="1"/>
  <c r="AB391" i="7"/>
  <c r="AB401" i="7" s="1"/>
  <c r="Z529" i="7"/>
  <c r="Z539" i="7" s="1"/>
  <c r="AC391" i="7"/>
  <c r="AC401" i="7" s="1"/>
  <c r="AA529" i="7"/>
  <c r="AA539" i="7" s="1"/>
  <c r="AB529" i="7"/>
  <c r="AB539" i="7" s="1"/>
  <c r="AC529" i="7"/>
  <c r="AC539" i="7" s="1"/>
  <c r="AD391" i="7"/>
  <c r="AD401" i="7" s="1"/>
  <c r="AE391" i="7"/>
  <c r="AE401" i="7" s="1"/>
  <c r="AD529" i="7"/>
  <c r="AD539" i="7" s="1"/>
  <c r="AF391" i="7"/>
  <c r="AF401" i="7" s="1"/>
  <c r="AE529" i="7"/>
  <c r="AE539" i="7" s="1"/>
  <c r="AG391" i="7"/>
  <c r="AG401" i="7" s="1"/>
  <c r="AF529" i="7"/>
  <c r="AF539" i="7" s="1"/>
  <c r="AG529" i="7"/>
  <c r="AG539" i="7" s="1"/>
  <c r="AH391" i="7"/>
  <c r="AH401" i="7" s="1"/>
  <c r="AI391" i="7"/>
  <c r="AI401" i="7" s="1"/>
  <c r="AH529" i="7"/>
  <c r="AH539" i="7" s="1"/>
  <c r="AJ391" i="7"/>
  <c r="AJ401" i="7" s="1"/>
  <c r="AI529" i="7"/>
  <c r="AI539" i="7" s="1"/>
  <c r="AJ529" i="7"/>
  <c r="AJ539" i="7" s="1"/>
  <c r="AK391" i="7"/>
  <c r="AK401" i="7" s="1"/>
  <c r="AK529" i="7"/>
  <c r="AK539" i="7" s="1"/>
  <c r="AL391" i="7"/>
  <c r="AL401" i="7" s="1"/>
  <c r="AL529" i="7"/>
  <c r="AL539" i="7" s="1"/>
  <c r="AM391" i="7"/>
  <c r="AM401" i="7" s="1"/>
  <c r="AM529" i="7"/>
  <c r="AM539" i="7" s="1"/>
  <c r="AN391" i="7"/>
  <c r="AN401" i="7" s="1"/>
  <c r="AO391" i="7"/>
  <c r="AO401" i="7" s="1"/>
  <c r="AN529" i="7"/>
  <c r="AN539" i="7" s="1"/>
  <c r="AM774" i="7"/>
  <c r="AM746" i="7" s="1"/>
  <c r="AM100" i="7" s="1"/>
  <c r="AP522" i="7"/>
  <c r="AP534" i="7" s="1"/>
  <c r="B534" i="7" s="1"/>
  <c r="AP396" i="7"/>
  <c r="B396" i="7" s="1"/>
  <c r="AP549" i="7"/>
  <c r="AP561" i="7" s="1"/>
  <c r="B561" i="7" s="1"/>
  <c r="AP423" i="7"/>
  <c r="AP575" i="7"/>
  <c r="AP587" i="7" s="1"/>
  <c r="B587" i="7" s="1"/>
  <c r="AP449" i="7"/>
  <c r="B449" i="7" s="1"/>
  <c r="AO581" i="7"/>
  <c r="AO591" i="7" s="1"/>
  <c r="AP443" i="7"/>
  <c r="AP519" i="7"/>
  <c r="AP531" i="7" s="1"/>
  <c r="B531" i="7" s="1"/>
  <c r="AP393" i="7"/>
  <c r="B393" i="7" s="1"/>
  <c r="C417" i="7"/>
  <c r="D417" i="7"/>
  <c r="D427" i="7" s="1"/>
  <c r="F417" i="7"/>
  <c r="F427" i="7" s="1"/>
  <c r="C555" i="7"/>
  <c r="D555" i="7"/>
  <c r="D565" i="7" s="1"/>
  <c r="E417" i="7"/>
  <c r="E427" i="7" s="1"/>
  <c r="F555" i="7"/>
  <c r="F565" i="7" s="1"/>
  <c r="G417" i="7"/>
  <c r="G427" i="7" s="1"/>
  <c r="H417" i="7"/>
  <c r="H427" i="7" s="1"/>
  <c r="G555" i="7"/>
  <c r="G565" i="7" s="1"/>
  <c r="E555" i="7"/>
  <c r="E565" i="7" s="1"/>
  <c r="I417" i="7"/>
  <c r="I427" i="7" s="1"/>
  <c r="H555" i="7"/>
  <c r="H565" i="7" s="1"/>
  <c r="I555" i="7"/>
  <c r="I565" i="7" s="1"/>
  <c r="J417" i="7"/>
  <c r="J427" i="7" s="1"/>
  <c r="K417" i="7"/>
  <c r="K427" i="7" s="1"/>
  <c r="J555" i="7"/>
  <c r="J565" i="7" s="1"/>
  <c r="K555" i="7"/>
  <c r="K565" i="7" s="1"/>
  <c r="L417" i="7"/>
  <c r="L427" i="7" s="1"/>
  <c r="L555" i="7"/>
  <c r="L565" i="7" s="1"/>
  <c r="M417" i="7"/>
  <c r="M427" i="7" s="1"/>
  <c r="M555" i="7"/>
  <c r="M565" i="7" s="1"/>
  <c r="N417" i="7"/>
  <c r="N427" i="7" s="1"/>
  <c r="N555" i="7"/>
  <c r="N565" i="7" s="1"/>
  <c r="O417" i="7"/>
  <c r="O427" i="7" s="1"/>
  <c r="P417" i="7"/>
  <c r="P427" i="7" s="1"/>
  <c r="O555" i="7"/>
  <c r="O565" i="7" s="1"/>
  <c r="P555" i="7"/>
  <c r="P565" i="7" s="1"/>
  <c r="Q417" i="7"/>
  <c r="Q427" i="7" s="1"/>
  <c r="R417" i="7"/>
  <c r="R427" i="7" s="1"/>
  <c r="Q555" i="7"/>
  <c r="Q565" i="7" s="1"/>
  <c r="S417" i="7"/>
  <c r="S427" i="7" s="1"/>
  <c r="R555" i="7"/>
  <c r="R565" i="7" s="1"/>
  <c r="S555" i="7"/>
  <c r="S565" i="7" s="1"/>
  <c r="T417" i="7"/>
  <c r="T427" i="7" s="1"/>
  <c r="T555" i="7"/>
  <c r="T565" i="7" s="1"/>
  <c r="U417" i="7"/>
  <c r="U427" i="7" s="1"/>
  <c r="U555" i="7"/>
  <c r="U565" i="7" s="1"/>
  <c r="V417" i="7"/>
  <c r="V427" i="7" s="1"/>
  <c r="V555" i="7"/>
  <c r="V565" i="7" s="1"/>
  <c r="W417" i="7"/>
  <c r="W427" i="7" s="1"/>
  <c r="W555" i="7"/>
  <c r="W565" i="7" s="1"/>
  <c r="X417" i="7"/>
  <c r="X427" i="7" s="1"/>
  <c r="X555" i="7"/>
  <c r="X565" i="7" s="1"/>
  <c r="Y417" i="7"/>
  <c r="Y427" i="7" s="1"/>
  <c r="Y555" i="7"/>
  <c r="Y565" i="7" s="1"/>
  <c r="Z417" i="7"/>
  <c r="Z427" i="7" s="1"/>
  <c r="Z555" i="7"/>
  <c r="Z565" i="7" s="1"/>
  <c r="AA417" i="7"/>
  <c r="AA427" i="7" s="1"/>
  <c r="AB417" i="7"/>
  <c r="AB427" i="7" s="1"/>
  <c r="AA555" i="7"/>
  <c r="AA565" i="7" s="1"/>
  <c r="AC417" i="7"/>
  <c r="AC427" i="7" s="1"/>
  <c r="AB555" i="7"/>
  <c r="AB565" i="7" s="1"/>
  <c r="AC555" i="7"/>
  <c r="AC565" i="7" s="1"/>
  <c r="AD417" i="7"/>
  <c r="AD427" i="7" s="1"/>
  <c r="AE417" i="7"/>
  <c r="AE427" i="7" s="1"/>
  <c r="AD555" i="7"/>
  <c r="AD565" i="7" s="1"/>
  <c r="AF417" i="7"/>
  <c r="AF427" i="7" s="1"/>
  <c r="AE555" i="7"/>
  <c r="AE565" i="7" s="1"/>
  <c r="AG417" i="7"/>
  <c r="AG427" i="7" s="1"/>
  <c r="AF555" i="7"/>
  <c r="AF565" i="7" s="1"/>
  <c r="AG555" i="7"/>
  <c r="AG565" i="7" s="1"/>
  <c r="AH417" i="7"/>
  <c r="AH427" i="7" s="1"/>
  <c r="AH555" i="7"/>
  <c r="AH565" i="7" s="1"/>
  <c r="AI417" i="7"/>
  <c r="AI427" i="7" s="1"/>
  <c r="AJ417" i="7"/>
  <c r="AJ427" i="7" s="1"/>
  <c r="AI555" i="7"/>
  <c r="AI565" i="7" s="1"/>
  <c r="AK417" i="7"/>
  <c r="AK427" i="7" s="1"/>
  <c r="AJ555" i="7"/>
  <c r="AJ565" i="7" s="1"/>
  <c r="AK555" i="7"/>
  <c r="AK565" i="7" s="1"/>
  <c r="AL417" i="7"/>
  <c r="AL427" i="7" s="1"/>
  <c r="AM417" i="7"/>
  <c r="AM427" i="7" s="1"/>
  <c r="AL555" i="7"/>
  <c r="AL565" i="7" s="1"/>
  <c r="AM555" i="7"/>
  <c r="AM565" i="7" s="1"/>
  <c r="AN417" i="7"/>
  <c r="AN427" i="7" s="1"/>
  <c r="AO417" i="7"/>
  <c r="AO427" i="7" s="1"/>
  <c r="AN555" i="7"/>
  <c r="AN565" i="7" s="1"/>
  <c r="AP581" i="7"/>
  <c r="AP578" i="7"/>
  <c r="AP590" i="7" s="1"/>
  <c r="B590" i="7" s="1"/>
  <c r="AP452" i="7"/>
  <c r="B452" i="7" s="1"/>
  <c r="AP577" i="7"/>
  <c r="AP589" i="7" s="1"/>
  <c r="B589" i="7" s="1"/>
  <c r="AP451" i="7"/>
  <c r="B451" i="7" s="1"/>
  <c r="AP391" i="7"/>
  <c r="AP570" i="7"/>
  <c r="AP582" i="7" s="1"/>
  <c r="B582" i="7" s="1"/>
  <c r="AP444" i="7"/>
  <c r="B444" i="7" s="1"/>
  <c r="AP521" i="7"/>
  <c r="AP533" i="7" s="1"/>
  <c r="B533" i="7" s="1"/>
  <c r="AP395" i="7"/>
  <c r="B395" i="7" s="1"/>
  <c r="AP573" i="7"/>
  <c r="AP585" i="7" s="1"/>
  <c r="B585" i="7" s="1"/>
  <c r="AP447" i="7"/>
  <c r="B447" i="7" s="1"/>
  <c r="AO555" i="7"/>
  <c r="AO565" i="7" s="1"/>
  <c r="AP524" i="7"/>
  <c r="AP536" i="7" s="1"/>
  <c r="B536" i="7" s="1"/>
  <c r="AP398" i="7"/>
  <c r="B398" i="7" s="1"/>
  <c r="AP545" i="7"/>
  <c r="AP557" i="7" s="1"/>
  <c r="B557" i="7" s="1"/>
  <c r="AP419" i="7"/>
  <c r="B419" i="7" s="1"/>
  <c r="AP523" i="7"/>
  <c r="AP535" i="7" s="1"/>
  <c r="B535" i="7" s="1"/>
  <c r="AP397" i="7"/>
  <c r="AO529" i="7"/>
  <c r="AO539" i="7" s="1"/>
  <c r="AO774" i="7"/>
  <c r="AO746" i="7" s="1"/>
  <c r="AO100" i="7" s="1"/>
  <c r="Q98" i="7"/>
  <c r="T98" i="7"/>
  <c r="P98" i="7"/>
  <c r="S98" i="7"/>
  <c r="R98" i="7"/>
  <c r="AP550" i="7"/>
  <c r="AP562" i="7" s="1"/>
  <c r="B562" i="7" s="1"/>
  <c r="AP525" i="7"/>
  <c r="AP537" i="7" s="1"/>
  <c r="B537" i="7" s="1"/>
  <c r="AP520" i="7"/>
  <c r="AP774" i="7"/>
  <c r="AP746" i="7" s="1"/>
  <c r="AP100" i="7" s="1"/>
  <c r="AJ774" i="7"/>
  <c r="AJ746" i="7" s="1"/>
  <c r="AJ100" i="7" s="1"/>
  <c r="AH774" i="7"/>
  <c r="AH746" i="7" s="1"/>
  <c r="AH100" i="7" s="1"/>
  <c r="AK774" i="7"/>
  <c r="AK746" i="7" s="1"/>
  <c r="AK100" i="7" s="1"/>
  <c r="AL774" i="7"/>
  <c r="AL746" i="7" s="1"/>
  <c r="AL100" i="7" s="1"/>
  <c r="AG774" i="7"/>
  <c r="AG746" i="7" s="1"/>
  <c r="AG100" i="7" s="1"/>
  <c r="AA774" i="7"/>
  <c r="AA746" i="7" s="1"/>
  <c r="AA100" i="7" s="1"/>
  <c r="AN774" i="7"/>
  <c r="AN746" i="7" s="1"/>
  <c r="AN100" i="7" s="1"/>
  <c r="AI774" i="7"/>
  <c r="AI746" i="7" s="1"/>
  <c r="AI100" i="7" s="1"/>
  <c r="AP571" i="7"/>
  <c r="AF774" i="7"/>
  <c r="AF746" i="7" s="1"/>
  <c r="AF100" i="7" s="1"/>
  <c r="AC774" i="7"/>
  <c r="AC746" i="7" s="1"/>
  <c r="AC100" i="7" s="1"/>
  <c r="Z774" i="7"/>
  <c r="Z746" i="7" s="1"/>
  <c r="Z100" i="7" s="1"/>
  <c r="W774" i="7"/>
  <c r="W746" i="7" s="1"/>
  <c r="W100" i="7" s="1"/>
  <c r="AP548" i="7"/>
  <c r="AP544" i="7"/>
  <c r="AP576" i="7"/>
  <c r="X774" i="7"/>
  <c r="X746" i="7" s="1"/>
  <c r="X100" i="7" s="1"/>
  <c r="AD774" i="7"/>
  <c r="AD746" i="7" s="1"/>
  <c r="AD100" i="7" s="1"/>
  <c r="AP518" i="7"/>
  <c r="AB774" i="7"/>
  <c r="AB746" i="7" s="1"/>
  <c r="AB100" i="7" s="1"/>
  <c r="AP547" i="7"/>
  <c r="AE774" i="7"/>
  <c r="AE746" i="7" s="1"/>
  <c r="AE100" i="7" s="1"/>
  <c r="Y774" i="7"/>
  <c r="Y746" i="7" s="1"/>
  <c r="Y100" i="7" s="1"/>
  <c r="O98" i="7"/>
  <c r="B769" i="7"/>
  <c r="B701" i="7"/>
  <c r="B768" i="7"/>
  <c r="B773" i="7"/>
  <c r="B772" i="7"/>
  <c r="B766" i="7"/>
  <c r="B771" i="7"/>
  <c r="B767" i="7"/>
  <c r="B770" i="7"/>
  <c r="B765" i="7"/>
  <c r="B702" i="7"/>
  <c r="B733" i="7"/>
  <c r="B734" i="7"/>
  <c r="AP98" i="7"/>
  <c r="B703" i="7"/>
  <c r="D764" i="7"/>
  <c r="D774" i="7" s="1"/>
  <c r="D746" i="7" s="1"/>
  <c r="D100" i="7" s="1"/>
  <c r="C764" i="7"/>
  <c r="E764" i="7"/>
  <c r="E774" i="7" s="1"/>
  <c r="E746" i="7" s="1"/>
  <c r="E100" i="7" s="1"/>
  <c r="F764" i="7"/>
  <c r="F774" i="7" s="1"/>
  <c r="F746" i="7" s="1"/>
  <c r="F100" i="7" s="1"/>
  <c r="G764" i="7"/>
  <c r="G774" i="7" s="1"/>
  <c r="G746" i="7" s="1"/>
  <c r="G100" i="7" s="1"/>
  <c r="H764" i="7"/>
  <c r="H774" i="7" s="1"/>
  <c r="H746" i="7" s="1"/>
  <c r="H100" i="7" s="1"/>
  <c r="I764" i="7"/>
  <c r="I774" i="7" s="1"/>
  <c r="I746" i="7" s="1"/>
  <c r="I100" i="7" s="1"/>
  <c r="J764" i="7"/>
  <c r="J774" i="7" s="1"/>
  <c r="J746" i="7" s="1"/>
  <c r="J100" i="7" s="1"/>
  <c r="K764" i="7"/>
  <c r="K774" i="7" s="1"/>
  <c r="K746" i="7" s="1"/>
  <c r="K100" i="7" s="1"/>
  <c r="L764" i="7"/>
  <c r="L774" i="7" s="1"/>
  <c r="L746" i="7" s="1"/>
  <c r="L100" i="7" s="1"/>
  <c r="M764" i="7"/>
  <c r="M774" i="7" s="1"/>
  <c r="M746" i="7" s="1"/>
  <c r="M100" i="7" s="1"/>
  <c r="N764" i="7"/>
  <c r="N774" i="7" s="1"/>
  <c r="N746" i="7" s="1"/>
  <c r="N100" i="7" s="1"/>
  <c r="O764" i="7"/>
  <c r="O774" i="7" s="1"/>
  <c r="O746" i="7" s="1"/>
  <c r="O100" i="7" s="1"/>
  <c r="P764" i="7"/>
  <c r="P774" i="7" s="1"/>
  <c r="P746" i="7" s="1"/>
  <c r="P100" i="7" s="1"/>
  <c r="Q764" i="7"/>
  <c r="Q774" i="7" s="1"/>
  <c r="Q746" i="7" s="1"/>
  <c r="Q100" i="7" s="1"/>
  <c r="R764" i="7"/>
  <c r="R774" i="7" s="1"/>
  <c r="R746" i="7" s="1"/>
  <c r="R100" i="7" s="1"/>
  <c r="S764" i="7"/>
  <c r="S774" i="7" s="1"/>
  <c r="S746" i="7" s="1"/>
  <c r="S100" i="7" s="1"/>
  <c r="T764" i="7"/>
  <c r="T774" i="7" s="1"/>
  <c r="T746" i="7" s="1"/>
  <c r="T100" i="7" s="1"/>
  <c r="U764" i="7"/>
  <c r="U774" i="7" s="1"/>
  <c r="U746" i="7" s="1"/>
  <c r="U100" i="7" s="1"/>
  <c r="V764" i="7"/>
  <c r="V774" i="7" s="1"/>
  <c r="V746" i="7" s="1"/>
  <c r="V100" i="7" s="1"/>
  <c r="AP742" i="7"/>
  <c r="AP714" i="7" s="1"/>
  <c r="AP99" i="7" s="1"/>
  <c r="B445" i="7"/>
  <c r="B399" i="7"/>
  <c r="B426" i="7"/>
  <c r="B564" i="7"/>
  <c r="B424" i="7"/>
  <c r="B418" i="7"/>
  <c r="D732" i="7"/>
  <c r="D742" i="7" s="1"/>
  <c r="D714" i="7" s="1"/>
  <c r="D99" i="7" s="1"/>
  <c r="C732" i="7"/>
  <c r="E732" i="7"/>
  <c r="E742" i="7" s="1"/>
  <c r="E714" i="7" s="1"/>
  <c r="E99" i="7" s="1"/>
  <c r="F732" i="7"/>
  <c r="F742" i="7" s="1"/>
  <c r="F714" i="7" s="1"/>
  <c r="F99" i="7" s="1"/>
  <c r="G732" i="7"/>
  <c r="G742" i="7" s="1"/>
  <c r="G714" i="7" s="1"/>
  <c r="G99" i="7" s="1"/>
  <c r="H732" i="7"/>
  <c r="H742" i="7" s="1"/>
  <c r="H714" i="7" s="1"/>
  <c r="H99" i="7" s="1"/>
  <c r="I732" i="7"/>
  <c r="I742" i="7" s="1"/>
  <c r="I714" i="7" s="1"/>
  <c r="I99" i="7" s="1"/>
  <c r="J732" i="7"/>
  <c r="J742" i="7" s="1"/>
  <c r="J714" i="7" s="1"/>
  <c r="J99" i="7" s="1"/>
  <c r="K732" i="7"/>
  <c r="K742" i="7" s="1"/>
  <c r="K714" i="7" s="1"/>
  <c r="K99" i="7" s="1"/>
  <c r="L732" i="7"/>
  <c r="L742" i="7" s="1"/>
  <c r="L714" i="7" s="1"/>
  <c r="L99" i="7" s="1"/>
  <c r="M732" i="7"/>
  <c r="M742" i="7" s="1"/>
  <c r="M714" i="7" s="1"/>
  <c r="N732" i="7"/>
  <c r="N742" i="7" s="1"/>
  <c r="N714" i="7" s="1"/>
  <c r="O732" i="7"/>
  <c r="O742" i="7" s="1"/>
  <c r="O714" i="7" s="1"/>
  <c r="P732" i="7"/>
  <c r="P742" i="7" s="1"/>
  <c r="P714" i="7" s="1"/>
  <c r="Q732" i="7"/>
  <c r="Q742" i="7" s="1"/>
  <c r="Q714" i="7" s="1"/>
  <c r="D700" i="7"/>
  <c r="D710" i="7" s="1"/>
  <c r="D682" i="7" s="1"/>
  <c r="C700" i="7"/>
  <c r="E700" i="7"/>
  <c r="E710" i="7" s="1"/>
  <c r="E682" i="7" s="1"/>
  <c r="F700" i="7"/>
  <c r="F710" i="7" s="1"/>
  <c r="F682" i="7" s="1"/>
  <c r="G700" i="7"/>
  <c r="G710" i="7" s="1"/>
  <c r="G682" i="7" s="1"/>
  <c r="H700" i="7"/>
  <c r="H710" i="7" s="1"/>
  <c r="H682" i="7" s="1"/>
  <c r="I700" i="7"/>
  <c r="I710" i="7" s="1"/>
  <c r="I682" i="7" s="1"/>
  <c r="J700" i="7"/>
  <c r="J710" i="7" s="1"/>
  <c r="J682" i="7" s="1"/>
  <c r="K700" i="7"/>
  <c r="K710" i="7" s="1"/>
  <c r="K682" i="7" s="1"/>
  <c r="L700" i="7"/>
  <c r="L710" i="7" s="1"/>
  <c r="L682" i="7" s="1"/>
  <c r="M700" i="7"/>
  <c r="M710" i="7" s="1"/>
  <c r="M682" i="7" s="1"/>
  <c r="N700" i="7"/>
  <c r="N710" i="7" s="1"/>
  <c r="N682" i="7" s="1"/>
  <c r="B421" i="7"/>
  <c r="B450" i="7"/>
  <c r="B422" i="7"/>
  <c r="B394" i="7"/>
  <c r="B392" i="7"/>
  <c r="D401" i="7" l="1"/>
  <c r="B391" i="7"/>
  <c r="AP559" i="7"/>
  <c r="B559" i="7" s="1"/>
  <c r="AP560" i="7"/>
  <c r="B560" i="7" s="1"/>
  <c r="AP532" i="7"/>
  <c r="B532" i="7" s="1"/>
  <c r="AP588" i="7"/>
  <c r="B588" i="7" s="1"/>
  <c r="AP583" i="7"/>
  <c r="B583" i="7" s="1"/>
  <c r="AP556" i="7"/>
  <c r="B556" i="7" s="1"/>
  <c r="AP530" i="7"/>
  <c r="B530" i="7" s="1"/>
  <c r="AP427" i="7"/>
  <c r="AP453" i="7"/>
  <c r="B423" i="7"/>
  <c r="AP401" i="7"/>
  <c r="B397" i="7"/>
  <c r="N98" i="7"/>
  <c r="M98" i="7"/>
  <c r="P99" i="7"/>
  <c r="N99" i="7"/>
  <c r="Q99" i="7"/>
  <c r="O99" i="7"/>
  <c r="M99" i="7"/>
  <c r="K98" i="7"/>
  <c r="I98" i="7"/>
  <c r="G98" i="7"/>
  <c r="E98" i="7"/>
  <c r="D98" i="7"/>
  <c r="L98" i="7"/>
  <c r="J98" i="7"/>
  <c r="H98" i="7"/>
  <c r="F98" i="7"/>
  <c r="B700" i="7"/>
  <c r="C710" i="7"/>
  <c r="C682" i="7" s="1"/>
  <c r="B555" i="7"/>
  <c r="C565" i="7"/>
  <c r="B732" i="7"/>
  <c r="C742" i="7"/>
  <c r="C714" i="7" s="1"/>
  <c r="C774" i="7"/>
  <c r="C746" i="7" s="1"/>
  <c r="B764" i="7"/>
  <c r="C401" i="7"/>
  <c r="B529" i="7"/>
  <c r="C427" i="7"/>
  <c r="B417" i="7"/>
  <c r="C453" i="7"/>
  <c r="B443" i="7"/>
  <c r="B581" i="7"/>
  <c r="C591" i="7"/>
  <c r="AP565" i="7" l="1"/>
  <c r="AP539" i="7"/>
  <c r="AP591" i="7"/>
  <c r="C100" i="7"/>
  <c r="C748" i="7"/>
  <c r="D745" i="7" s="1"/>
  <c r="D748" i="7" s="1"/>
  <c r="E745" i="7" s="1"/>
  <c r="E748" i="7" s="1"/>
  <c r="F745" i="7" s="1"/>
  <c r="F748" i="7" s="1"/>
  <c r="G745" i="7" s="1"/>
  <c r="G748" i="7" s="1"/>
  <c r="H745" i="7" s="1"/>
  <c r="H748" i="7" s="1"/>
  <c r="I745" i="7" s="1"/>
  <c r="I748" i="7" s="1"/>
  <c r="J745" i="7" s="1"/>
  <c r="J748" i="7" s="1"/>
  <c r="K745" i="7" s="1"/>
  <c r="K748" i="7" s="1"/>
  <c r="L745" i="7" s="1"/>
  <c r="L748" i="7" s="1"/>
  <c r="M745" i="7" s="1"/>
  <c r="M748" i="7" s="1"/>
  <c r="N745" i="7" s="1"/>
  <c r="N748" i="7" s="1"/>
  <c r="O745" i="7" s="1"/>
  <c r="O748" i="7" s="1"/>
  <c r="P745" i="7" s="1"/>
  <c r="P748" i="7" s="1"/>
  <c r="Q745" i="7" s="1"/>
  <c r="Q748" i="7" s="1"/>
  <c r="R745" i="7" s="1"/>
  <c r="R748" i="7" s="1"/>
  <c r="S745" i="7" s="1"/>
  <c r="S748" i="7" s="1"/>
  <c r="T745" i="7" s="1"/>
  <c r="T748" i="7" s="1"/>
  <c r="U745" i="7" s="1"/>
  <c r="U748" i="7" s="1"/>
  <c r="V745" i="7" s="1"/>
  <c r="V748" i="7" s="1"/>
  <c r="W745" i="7" s="1"/>
  <c r="W748" i="7" s="1"/>
  <c r="X745" i="7" s="1"/>
  <c r="X748" i="7" s="1"/>
  <c r="Y745" i="7" s="1"/>
  <c r="Y748" i="7" s="1"/>
  <c r="Z745" i="7" s="1"/>
  <c r="Z748" i="7" s="1"/>
  <c r="AA745" i="7" s="1"/>
  <c r="AA748" i="7" s="1"/>
  <c r="AB745" i="7" s="1"/>
  <c r="AB748" i="7" s="1"/>
  <c r="AC745" i="7" s="1"/>
  <c r="AC748" i="7" s="1"/>
  <c r="AD745" i="7" s="1"/>
  <c r="AD748" i="7" s="1"/>
  <c r="AE745" i="7" s="1"/>
  <c r="AE748" i="7" s="1"/>
  <c r="AF745" i="7" s="1"/>
  <c r="AF748" i="7" s="1"/>
  <c r="AG745" i="7" s="1"/>
  <c r="AG748" i="7" s="1"/>
  <c r="AH745" i="7" s="1"/>
  <c r="AH748" i="7" s="1"/>
  <c r="AI745" i="7" s="1"/>
  <c r="AI748" i="7" s="1"/>
  <c r="AJ745" i="7" s="1"/>
  <c r="AJ748" i="7" s="1"/>
  <c r="AK745" i="7" s="1"/>
  <c r="AK748" i="7" s="1"/>
  <c r="AL745" i="7" s="1"/>
  <c r="AL748" i="7" s="1"/>
  <c r="AM745" i="7" s="1"/>
  <c r="AM748" i="7" s="1"/>
  <c r="AN745" i="7" s="1"/>
  <c r="AN748" i="7" s="1"/>
  <c r="AO745" i="7" s="1"/>
  <c r="AO748" i="7" s="1"/>
  <c r="AP745" i="7" s="1"/>
  <c r="AP748" i="7" s="1"/>
  <c r="C99" i="7"/>
  <c r="C716" i="7"/>
  <c r="D713" i="7" s="1"/>
  <c r="D716" i="7" s="1"/>
  <c r="E713" i="7" s="1"/>
  <c r="E716" i="7" s="1"/>
  <c r="F713" i="7" s="1"/>
  <c r="F716" i="7" s="1"/>
  <c r="G713" i="7" s="1"/>
  <c r="G716" i="7" s="1"/>
  <c r="H713" i="7" s="1"/>
  <c r="H716" i="7" s="1"/>
  <c r="I713" i="7" s="1"/>
  <c r="I716" i="7" s="1"/>
  <c r="J713" i="7" s="1"/>
  <c r="J716" i="7" s="1"/>
  <c r="K713" i="7" s="1"/>
  <c r="K716" i="7" s="1"/>
  <c r="L713" i="7" s="1"/>
  <c r="L716" i="7" s="1"/>
  <c r="M713" i="7" s="1"/>
  <c r="M716" i="7" s="1"/>
  <c r="N713" i="7" s="1"/>
  <c r="N716" i="7" s="1"/>
  <c r="O713" i="7" s="1"/>
  <c r="O716" i="7" s="1"/>
  <c r="P713" i="7" s="1"/>
  <c r="P716" i="7" s="1"/>
  <c r="Q713" i="7" s="1"/>
  <c r="Q716" i="7" s="1"/>
  <c r="R713" i="7" s="1"/>
  <c r="R716" i="7" s="1"/>
  <c r="S713" i="7" s="1"/>
  <c r="S716" i="7" s="1"/>
  <c r="T713" i="7" s="1"/>
  <c r="T716" i="7" s="1"/>
  <c r="U713" i="7" s="1"/>
  <c r="U716" i="7" s="1"/>
  <c r="V713" i="7" s="1"/>
  <c r="V716" i="7" s="1"/>
  <c r="W713" i="7" s="1"/>
  <c r="W716" i="7" s="1"/>
  <c r="X713" i="7" s="1"/>
  <c r="X716" i="7" s="1"/>
  <c r="Y713" i="7" s="1"/>
  <c r="Y716" i="7" s="1"/>
  <c r="Z713" i="7" s="1"/>
  <c r="Z716" i="7" s="1"/>
  <c r="AA713" i="7" s="1"/>
  <c r="AA716" i="7" s="1"/>
  <c r="AB713" i="7" s="1"/>
  <c r="AB716" i="7" s="1"/>
  <c r="AC713" i="7" s="1"/>
  <c r="AC716" i="7" s="1"/>
  <c r="AD713" i="7" s="1"/>
  <c r="AD716" i="7" s="1"/>
  <c r="AE713" i="7" s="1"/>
  <c r="AE716" i="7" s="1"/>
  <c r="AF713" i="7" s="1"/>
  <c r="AF716" i="7" s="1"/>
  <c r="AG713" i="7" s="1"/>
  <c r="AG716" i="7" s="1"/>
  <c r="AH713" i="7" s="1"/>
  <c r="AH716" i="7" s="1"/>
  <c r="AI713" i="7" s="1"/>
  <c r="AI716" i="7" s="1"/>
  <c r="AJ713" i="7" s="1"/>
  <c r="AJ716" i="7" s="1"/>
  <c r="AK713" i="7" s="1"/>
  <c r="AK716" i="7" s="1"/>
  <c r="AL713" i="7" s="1"/>
  <c r="AL716" i="7" s="1"/>
  <c r="AM713" i="7" s="1"/>
  <c r="AM716" i="7" s="1"/>
  <c r="AN713" i="7" s="1"/>
  <c r="AN716" i="7" s="1"/>
  <c r="AO713" i="7" s="1"/>
  <c r="AO716" i="7" s="1"/>
  <c r="AP713" i="7" s="1"/>
  <c r="AP716" i="7" s="1"/>
  <c r="C98" i="7"/>
  <c r="C684" i="7"/>
  <c r="D681" i="7" s="1"/>
  <c r="D684" i="7" s="1"/>
  <c r="E681" i="7" s="1"/>
  <c r="E684" i="7" s="1"/>
  <c r="F681" i="7" s="1"/>
  <c r="F684" i="7" s="1"/>
  <c r="G681" i="7" s="1"/>
  <c r="G684" i="7" s="1"/>
  <c r="H681" i="7" s="1"/>
  <c r="H684" i="7" s="1"/>
  <c r="I681" i="7" s="1"/>
  <c r="I684" i="7" s="1"/>
  <c r="J681" i="7" s="1"/>
  <c r="J684" i="7" s="1"/>
  <c r="K681" i="7" s="1"/>
  <c r="K684" i="7" s="1"/>
  <c r="L681" i="7" s="1"/>
  <c r="L684" i="7" s="1"/>
  <c r="M681" i="7" l="1"/>
  <c r="M684" i="7" s="1"/>
  <c r="N681" i="7" l="1"/>
  <c r="N684" i="7" s="1"/>
  <c r="AO658" i="7" l="1"/>
  <c r="AO618" i="7"/>
  <c r="AO176" i="7" s="1"/>
  <c r="AO650" i="7"/>
  <c r="AO646" i="7"/>
  <c r="AO613" i="7"/>
  <c r="AO175" i="7" s="1"/>
  <c r="AO38" i="7"/>
  <c r="AO59" i="7" s="1"/>
  <c r="AN618" i="7"/>
  <c r="AN176" i="7" s="1"/>
  <c r="AN658" i="7"/>
  <c r="AN646" i="7"/>
  <c r="AN613" i="7"/>
  <c r="AN175" i="7" s="1"/>
  <c r="AN650" i="7"/>
  <c r="AN38" i="7"/>
  <c r="AN59" i="7" s="1"/>
  <c r="AM650" i="7"/>
  <c r="AM646" i="7"/>
  <c r="AM613" i="7"/>
  <c r="AM175" i="7" s="1"/>
  <c r="AM38" i="7"/>
  <c r="AM59" i="7" s="1"/>
  <c r="AM658" i="7"/>
  <c r="AM618" i="7"/>
  <c r="AM176" i="7" s="1"/>
  <c r="AL618" i="7"/>
  <c r="AL176" i="7" s="1"/>
  <c r="AL658" i="7"/>
  <c r="AL646" i="7"/>
  <c r="AL613" i="7"/>
  <c r="AL175" i="7" s="1"/>
  <c r="AL650" i="7"/>
  <c r="AL38" i="7"/>
  <c r="AL59" i="7" s="1"/>
  <c r="AK658" i="7"/>
  <c r="AK650" i="7"/>
  <c r="AK646" i="7"/>
  <c r="AK613" i="7"/>
  <c r="AK175" i="7" s="1"/>
  <c r="AK38" i="7"/>
  <c r="AK59" i="7" s="1"/>
  <c r="AK618" i="7"/>
  <c r="AK176" i="7" s="1"/>
  <c r="AJ646" i="7"/>
  <c r="AJ613" i="7"/>
  <c r="AJ175" i="7" s="1"/>
  <c r="AJ650" i="7"/>
  <c r="AJ38" i="7"/>
  <c r="AJ59" i="7" s="1"/>
  <c r="AJ618" i="7"/>
  <c r="AJ176" i="7" s="1"/>
  <c r="AJ658" i="7"/>
  <c r="AH646" i="7"/>
  <c r="AH613" i="7"/>
  <c r="AH175" i="7" s="1"/>
  <c r="AH650" i="7"/>
  <c r="AH38" i="7"/>
  <c r="AH59" i="7" s="1"/>
  <c r="AH618" i="7"/>
  <c r="AH176" i="7" s="1"/>
  <c r="AH658" i="7"/>
  <c r="AG650" i="7"/>
  <c r="AG646" i="7"/>
  <c r="AG613" i="7"/>
  <c r="AG175" i="7" s="1"/>
  <c r="AG38" i="7"/>
  <c r="AG59" i="7" s="1"/>
  <c r="AG658" i="7"/>
  <c r="AG618" i="7"/>
  <c r="AG176" i="7" s="1"/>
  <c r="AP618" i="7"/>
  <c r="AP176" i="7" s="1"/>
  <c r="AP658" i="7"/>
  <c r="AP646" i="7"/>
  <c r="AP613" i="7"/>
  <c r="AP175" i="7" s="1"/>
  <c r="AP650" i="7"/>
  <c r="AP38" i="7"/>
  <c r="AP59" i="7" s="1"/>
  <c r="AI650" i="7"/>
  <c r="AI613" i="7"/>
  <c r="AI175" i="7" s="1"/>
  <c r="AI658" i="7"/>
  <c r="AI618" i="7"/>
  <c r="AI176" i="7" s="1"/>
  <c r="AI646" i="7"/>
  <c r="AI38" i="7"/>
  <c r="AI59" i="7" s="1"/>
  <c r="C646" i="7"/>
  <c r="C38" i="7"/>
  <c r="C59" i="7" s="1"/>
  <c r="C650" i="7"/>
  <c r="C613" i="7"/>
  <c r="C175" i="7" s="1"/>
  <c r="C658" i="7"/>
  <c r="C618" i="7"/>
  <c r="C176" i="7" s="1"/>
  <c r="G658" i="7"/>
  <c r="G618" i="7"/>
  <c r="G176" i="7" s="1"/>
  <c r="G646" i="7"/>
  <c r="G38" i="7"/>
  <c r="G59" i="7" s="1"/>
  <c r="G650" i="7"/>
  <c r="G613" i="7"/>
  <c r="G175" i="7" s="1"/>
  <c r="K658" i="7"/>
  <c r="K618" i="7"/>
  <c r="K176" i="7" s="1"/>
  <c r="K613" i="7"/>
  <c r="K175" i="7" s="1"/>
  <c r="K646" i="7"/>
  <c r="K650" i="7"/>
  <c r="K38" i="7"/>
  <c r="K59" i="7" s="1"/>
  <c r="O658" i="7"/>
  <c r="O646" i="7"/>
  <c r="O38" i="7"/>
  <c r="O59" i="7" s="1"/>
  <c r="O650" i="7"/>
  <c r="O613" i="7"/>
  <c r="O175" i="7" s="1"/>
  <c r="O618" i="7"/>
  <c r="O176" i="7" s="1"/>
  <c r="S650" i="7"/>
  <c r="S613" i="7"/>
  <c r="S175" i="7" s="1"/>
  <c r="S658" i="7"/>
  <c r="S618" i="7"/>
  <c r="S176" i="7" s="1"/>
  <c r="S646" i="7"/>
  <c r="S38" i="7"/>
  <c r="S59" i="7" s="1"/>
  <c r="W650" i="7"/>
  <c r="W613" i="7"/>
  <c r="W175" i="7" s="1"/>
  <c r="W658" i="7"/>
  <c r="W618" i="7"/>
  <c r="W176" i="7" s="1"/>
  <c r="W646" i="7"/>
  <c r="W38" i="7"/>
  <c r="W59" i="7" s="1"/>
  <c r="AA650" i="7"/>
  <c r="AA613" i="7"/>
  <c r="AA175" i="7" s="1"/>
  <c r="AA658" i="7"/>
  <c r="AA618" i="7"/>
  <c r="AA176" i="7" s="1"/>
  <c r="AA646" i="7"/>
  <c r="AA38" i="7"/>
  <c r="AA59" i="7" s="1"/>
  <c r="AE658" i="7"/>
  <c r="AE618" i="7"/>
  <c r="AE176" i="7" s="1"/>
  <c r="AE646" i="7"/>
  <c r="AE38" i="7"/>
  <c r="AE59" i="7" s="1"/>
  <c r="AE650" i="7"/>
  <c r="AE613" i="7"/>
  <c r="AE175" i="7" s="1"/>
  <c r="F658" i="7"/>
  <c r="F613" i="7"/>
  <c r="F175" i="7" s="1"/>
  <c r="F38" i="7"/>
  <c r="F59" i="7" s="1"/>
  <c r="F618" i="7"/>
  <c r="F176" i="7" s="1"/>
  <c r="F646" i="7"/>
  <c r="F650" i="7"/>
  <c r="J613" i="7"/>
  <c r="J175" i="7" s="1"/>
  <c r="J38" i="7"/>
  <c r="J59" i="7" s="1"/>
  <c r="J618" i="7"/>
  <c r="J176" i="7" s="1"/>
  <c r="J646" i="7"/>
  <c r="J650" i="7"/>
  <c r="J658" i="7"/>
  <c r="N613" i="7"/>
  <c r="N175" i="7" s="1"/>
  <c r="N38" i="7"/>
  <c r="N59" i="7" s="1"/>
  <c r="N618" i="7"/>
  <c r="N176" i="7" s="1"/>
  <c r="N646" i="7"/>
  <c r="N650" i="7"/>
  <c r="N658" i="7"/>
  <c r="R646" i="7"/>
  <c r="R650" i="7"/>
  <c r="R658" i="7"/>
  <c r="R613" i="7"/>
  <c r="R175" i="7" s="1"/>
  <c r="R38" i="7"/>
  <c r="R59" i="7" s="1"/>
  <c r="R618" i="7"/>
  <c r="R176" i="7" s="1"/>
  <c r="V618" i="7"/>
  <c r="V176" i="7" s="1"/>
  <c r="V613" i="7"/>
  <c r="V175" i="7" s="1"/>
  <c r="V38" i="7"/>
  <c r="V59" i="7" s="1"/>
  <c r="V658" i="7"/>
  <c r="V646" i="7"/>
  <c r="V650" i="7"/>
  <c r="Z618" i="7"/>
  <c r="Z176" i="7" s="1"/>
  <c r="Z646" i="7"/>
  <c r="Z650" i="7"/>
  <c r="Z658" i="7"/>
  <c r="Z613" i="7"/>
  <c r="Z175" i="7" s="1"/>
  <c r="Z38" i="7"/>
  <c r="Z59" i="7" s="1"/>
  <c r="AD613" i="7"/>
  <c r="AD175" i="7" s="1"/>
  <c r="AD38" i="7"/>
  <c r="AD59" i="7" s="1"/>
  <c r="AD618" i="7"/>
  <c r="AD176" i="7" s="1"/>
  <c r="AD646" i="7"/>
  <c r="AD650" i="7"/>
  <c r="AD658" i="7"/>
  <c r="E658" i="7"/>
  <c r="E618" i="7"/>
  <c r="E176" i="7" s="1"/>
  <c r="E646" i="7"/>
  <c r="E38" i="7"/>
  <c r="E59" i="7" s="1"/>
  <c r="E650" i="7"/>
  <c r="E613" i="7"/>
  <c r="E175" i="7" s="1"/>
  <c r="I650" i="7"/>
  <c r="I613" i="7"/>
  <c r="I175" i="7" s="1"/>
  <c r="I658" i="7"/>
  <c r="I618" i="7"/>
  <c r="I176" i="7" s="1"/>
  <c r="I646" i="7"/>
  <c r="I38" i="7"/>
  <c r="I59" i="7" s="1"/>
  <c r="M658" i="7"/>
  <c r="M650" i="7"/>
  <c r="M613" i="7"/>
  <c r="M175" i="7" s="1"/>
  <c r="M618" i="7"/>
  <c r="M176" i="7" s="1"/>
  <c r="M646" i="7"/>
  <c r="M38" i="7"/>
  <c r="M59" i="7" s="1"/>
  <c r="Q658" i="7"/>
  <c r="Q618" i="7"/>
  <c r="Q176" i="7" s="1"/>
  <c r="Q646" i="7"/>
  <c r="Q38" i="7"/>
  <c r="Q59" i="7" s="1"/>
  <c r="Q650" i="7"/>
  <c r="Q613" i="7"/>
  <c r="Q175" i="7" s="1"/>
  <c r="U658" i="7"/>
  <c r="U618" i="7"/>
  <c r="U176" i="7" s="1"/>
  <c r="U650" i="7"/>
  <c r="U38" i="7"/>
  <c r="U59" i="7" s="1"/>
  <c r="U613" i="7"/>
  <c r="U175" i="7" s="1"/>
  <c r="U646" i="7"/>
  <c r="Y658" i="7"/>
  <c r="Y618" i="7"/>
  <c r="Y176" i="7" s="1"/>
  <c r="Y646" i="7"/>
  <c r="Y38" i="7"/>
  <c r="Y59" i="7" s="1"/>
  <c r="Y650" i="7"/>
  <c r="Y613" i="7"/>
  <c r="Y175" i="7" s="1"/>
  <c r="AC658" i="7"/>
  <c r="AC618" i="7"/>
  <c r="AC176" i="7" s="1"/>
  <c r="AC646" i="7"/>
  <c r="AC38" i="7"/>
  <c r="AC59" i="7" s="1"/>
  <c r="AC650" i="7"/>
  <c r="AC613" i="7"/>
  <c r="AC175" i="7" s="1"/>
  <c r="D658" i="7"/>
  <c r="D613" i="7"/>
  <c r="D175" i="7" s="1"/>
  <c r="D38" i="7"/>
  <c r="D59" i="7" s="1"/>
  <c r="D618" i="7"/>
  <c r="D176" i="7" s="1"/>
  <c r="D646" i="7"/>
  <c r="D650" i="7"/>
  <c r="H613" i="7"/>
  <c r="H175" i="7" s="1"/>
  <c r="H38" i="7"/>
  <c r="H59" i="7" s="1"/>
  <c r="H646" i="7"/>
  <c r="H650" i="7"/>
  <c r="H658" i="7"/>
  <c r="H618" i="7"/>
  <c r="H176" i="7" s="1"/>
  <c r="L613" i="7"/>
  <c r="L175" i="7" s="1"/>
  <c r="L38" i="7"/>
  <c r="L59" i="7" s="1"/>
  <c r="L618" i="7"/>
  <c r="L176" i="7" s="1"/>
  <c r="L646" i="7"/>
  <c r="L650" i="7"/>
  <c r="L658" i="7"/>
  <c r="P613" i="7"/>
  <c r="P175" i="7" s="1"/>
  <c r="P38" i="7"/>
  <c r="P59" i="7" s="1"/>
  <c r="P618" i="7"/>
  <c r="P176" i="7" s="1"/>
  <c r="P646" i="7"/>
  <c r="P650" i="7"/>
  <c r="P658" i="7"/>
  <c r="T658" i="7"/>
  <c r="T650" i="7"/>
  <c r="T613" i="7"/>
  <c r="T175" i="7" s="1"/>
  <c r="T618" i="7"/>
  <c r="T176" i="7" s="1"/>
  <c r="T646" i="7"/>
  <c r="T38" i="7"/>
  <c r="T59" i="7" s="1"/>
  <c r="X613" i="7"/>
  <c r="X175" i="7" s="1"/>
  <c r="X38" i="7"/>
  <c r="X59" i="7" s="1"/>
  <c r="X618" i="7"/>
  <c r="X176" i="7" s="1"/>
  <c r="X646" i="7"/>
  <c r="X650" i="7"/>
  <c r="X658" i="7"/>
  <c r="AB658" i="7"/>
  <c r="AB650" i="7"/>
  <c r="AB646" i="7"/>
  <c r="AB618" i="7"/>
  <c r="AB176" i="7" s="1"/>
  <c r="AB613" i="7"/>
  <c r="AB175" i="7" s="1"/>
  <c r="AB38" i="7"/>
  <c r="AB59" i="7" s="1"/>
  <c r="AF613" i="7"/>
  <c r="AF175" i="7" s="1"/>
  <c r="AF38" i="7"/>
  <c r="AF59" i="7" s="1"/>
  <c r="AF618" i="7"/>
  <c r="AF176" i="7" s="1"/>
  <c r="AF646" i="7"/>
  <c r="AF650" i="7"/>
  <c r="AF658" i="7"/>
  <c r="O681" i="7"/>
  <c r="O684" i="7" s="1"/>
  <c r="B196" i="7" l="1"/>
  <c r="B197" i="7" s="1"/>
  <c r="M654" i="7"/>
  <c r="M659" i="7" s="1"/>
  <c r="M22" i="7" s="1"/>
  <c r="R654" i="7"/>
  <c r="N654" i="7"/>
  <c r="J654" i="7"/>
  <c r="AJ654" i="7"/>
  <c r="AJ659" i="7" s="1"/>
  <c r="AJ22" i="7" s="1"/>
  <c r="AJ145" i="7"/>
  <c r="AJ148" i="7" s="1"/>
  <c r="I654" i="7"/>
  <c r="AE654" i="7"/>
  <c r="G654" i="7"/>
  <c r="G659" i="7" s="1"/>
  <c r="G22" i="7" s="1"/>
  <c r="AI654" i="7"/>
  <c r="AI145" i="7"/>
  <c r="AI148" i="7" s="1"/>
  <c r="AH654" i="7"/>
  <c r="AH145" i="7"/>
  <c r="AH148" i="7" s="1"/>
  <c r="X654" i="7"/>
  <c r="P654" i="7"/>
  <c r="L654" i="7"/>
  <c r="Z654" i="7"/>
  <c r="Z659" i="7" s="1"/>
  <c r="Z22" i="7" s="1"/>
  <c r="F654" i="7"/>
  <c r="AK654" i="7"/>
  <c r="AK659" i="7" s="1"/>
  <c r="AK22" i="7" s="1"/>
  <c r="AK145" i="7"/>
  <c r="AK148" i="7" s="1"/>
  <c r="AL654" i="7"/>
  <c r="AL659" i="7" s="1"/>
  <c r="AL22" i="7" s="1"/>
  <c r="AL145" i="7"/>
  <c r="AL148" i="7" s="1"/>
  <c r="AO654" i="7"/>
  <c r="AO145" i="7"/>
  <c r="AO148" i="7" s="1"/>
  <c r="AF654" i="7"/>
  <c r="AF659" i="7" s="1"/>
  <c r="AF22" i="7" s="1"/>
  <c r="AB654" i="7"/>
  <c r="T654" i="7"/>
  <c r="H654" i="7"/>
  <c r="D654" i="7"/>
  <c r="D659" i="7" s="1"/>
  <c r="D22" i="7" s="1"/>
  <c r="D145" i="7"/>
  <c r="D148" i="7" s="1"/>
  <c r="AM654" i="7"/>
  <c r="AM145" i="7"/>
  <c r="AM148" i="7" s="1"/>
  <c r="AN654" i="7"/>
  <c r="AN659" i="7" s="1"/>
  <c r="AN22" i="7" s="1"/>
  <c r="AN145" i="7"/>
  <c r="AN148" i="7" s="1"/>
  <c r="AD654" i="7"/>
  <c r="O654" i="7"/>
  <c r="K654" i="7"/>
  <c r="K659" i="7" s="1"/>
  <c r="K22" i="7" s="1"/>
  <c r="AG654" i="7"/>
  <c r="AG145" i="7"/>
  <c r="AG148" i="7" s="1"/>
  <c r="AC654" i="7"/>
  <c r="Y654" i="7"/>
  <c r="Y659" i="7" s="1"/>
  <c r="Y22" i="7" s="1"/>
  <c r="U654" i="7"/>
  <c r="Q654" i="7"/>
  <c r="E654" i="7"/>
  <c r="V654" i="7"/>
  <c r="V659" i="7" s="1"/>
  <c r="V22" i="7" s="1"/>
  <c r="AA654" i="7"/>
  <c r="W654" i="7"/>
  <c r="S654" i="7"/>
  <c r="C654" i="7"/>
  <c r="C148" i="7"/>
  <c r="AP654" i="7"/>
  <c r="D235" i="7"/>
  <c r="AC675" i="7"/>
  <c r="AC235" i="7"/>
  <c r="Y675" i="7"/>
  <c r="Y235" i="7"/>
  <c r="U675" i="7"/>
  <c r="U235" i="7"/>
  <c r="Q675" i="7"/>
  <c r="Q235" i="7"/>
  <c r="E675" i="7"/>
  <c r="E235" i="7"/>
  <c r="Z675" i="7"/>
  <c r="Z235" i="7"/>
  <c r="V675" i="7"/>
  <c r="V235" i="7"/>
  <c r="R675" i="7"/>
  <c r="R235" i="7"/>
  <c r="AA675" i="7"/>
  <c r="AA235" i="7"/>
  <c r="W675" i="7"/>
  <c r="W235" i="7"/>
  <c r="S675" i="7"/>
  <c r="S235" i="7"/>
  <c r="AL675" i="7"/>
  <c r="AL235" i="7"/>
  <c r="X675" i="7"/>
  <c r="X235" i="7"/>
  <c r="AF675" i="7"/>
  <c r="AF235" i="7"/>
  <c r="T675" i="7"/>
  <c r="T235" i="7"/>
  <c r="D675" i="7"/>
  <c r="M675" i="7"/>
  <c r="M235" i="7"/>
  <c r="AD675" i="7"/>
  <c r="AD235" i="7"/>
  <c r="N675" i="7"/>
  <c r="N235" i="7"/>
  <c r="J675" i="7"/>
  <c r="J235" i="7"/>
  <c r="AP675" i="7"/>
  <c r="AP235" i="7"/>
  <c r="AJ675" i="7"/>
  <c r="AJ235" i="7"/>
  <c r="AO675" i="7"/>
  <c r="AO235" i="7"/>
  <c r="AB675" i="7"/>
  <c r="AB235" i="7"/>
  <c r="I675" i="7"/>
  <c r="I235" i="7"/>
  <c r="AE675" i="7"/>
  <c r="AE235" i="7"/>
  <c r="O675" i="7"/>
  <c r="O235" i="7"/>
  <c r="K675" i="7"/>
  <c r="K235" i="7"/>
  <c r="G675" i="7"/>
  <c r="G235" i="7"/>
  <c r="AI675" i="7"/>
  <c r="AI235" i="7"/>
  <c r="AH675" i="7"/>
  <c r="AH235" i="7"/>
  <c r="AK675" i="7"/>
  <c r="AK235" i="7"/>
  <c r="AM675" i="7"/>
  <c r="AM235" i="7"/>
  <c r="AN675" i="7"/>
  <c r="AN235" i="7"/>
  <c r="P675" i="7"/>
  <c r="P235" i="7"/>
  <c r="L675" i="7"/>
  <c r="L235" i="7"/>
  <c r="H675" i="7"/>
  <c r="H235" i="7"/>
  <c r="F675" i="7"/>
  <c r="F235" i="7"/>
  <c r="AG675" i="7"/>
  <c r="AG235" i="7"/>
  <c r="C675" i="7"/>
  <c r="AI285" i="7"/>
  <c r="AI177" i="7"/>
  <c r="AP285" i="7"/>
  <c r="AP177" i="7"/>
  <c r="AK285" i="7"/>
  <c r="AK177" i="7"/>
  <c r="AL285" i="7"/>
  <c r="AL177" i="7"/>
  <c r="AN285" i="7"/>
  <c r="AN177" i="7"/>
  <c r="AO285" i="7"/>
  <c r="AO177" i="7"/>
  <c r="AG285" i="7"/>
  <c r="AG177" i="7"/>
  <c r="AH285" i="7"/>
  <c r="AH177" i="7"/>
  <c r="AJ285" i="7"/>
  <c r="AJ177" i="7"/>
  <c r="AM285" i="7"/>
  <c r="AM177" i="7"/>
  <c r="T285" i="7"/>
  <c r="T177" i="7"/>
  <c r="L285" i="7"/>
  <c r="L177" i="7"/>
  <c r="Y285" i="7"/>
  <c r="Y177" i="7"/>
  <c r="U285" i="7"/>
  <c r="U177" i="7"/>
  <c r="Q285" i="7"/>
  <c r="Q177" i="7"/>
  <c r="Z285" i="7"/>
  <c r="Z177" i="7"/>
  <c r="J285" i="7"/>
  <c r="J177" i="7"/>
  <c r="F285" i="7"/>
  <c r="F177" i="7"/>
  <c r="W285" i="7"/>
  <c r="W177" i="7"/>
  <c r="O285" i="7"/>
  <c r="O177" i="7"/>
  <c r="AF285" i="7"/>
  <c r="AF177" i="7"/>
  <c r="AB285" i="7"/>
  <c r="AB177" i="7"/>
  <c r="X285" i="7"/>
  <c r="X177" i="7"/>
  <c r="P285" i="7"/>
  <c r="P177" i="7"/>
  <c r="H285" i="7"/>
  <c r="H177" i="7"/>
  <c r="D285" i="7"/>
  <c r="D177" i="7"/>
  <c r="AC285" i="7"/>
  <c r="AC177" i="7"/>
  <c r="M285" i="7"/>
  <c r="M177" i="7"/>
  <c r="I285" i="7"/>
  <c r="I177" i="7"/>
  <c r="E285" i="7"/>
  <c r="E177" i="7"/>
  <c r="AD285" i="7"/>
  <c r="AD177" i="7"/>
  <c r="V285" i="7"/>
  <c r="V177" i="7"/>
  <c r="R285" i="7"/>
  <c r="R177" i="7"/>
  <c r="N285" i="7"/>
  <c r="N177" i="7"/>
  <c r="AE285" i="7"/>
  <c r="AE177" i="7"/>
  <c r="AA285" i="7"/>
  <c r="AA177" i="7"/>
  <c r="S285" i="7"/>
  <c r="S177" i="7"/>
  <c r="K285" i="7"/>
  <c r="K177" i="7"/>
  <c r="G285" i="7"/>
  <c r="G177" i="7"/>
  <c r="C285" i="7"/>
  <c r="C177" i="7"/>
  <c r="P681" i="7"/>
  <c r="P684" i="7" s="1"/>
  <c r="AI244" i="7" l="1"/>
  <c r="AK225" i="7"/>
  <c r="AK244" i="7"/>
  <c r="AO244" i="7"/>
  <c r="O244" i="7"/>
  <c r="N244" i="7"/>
  <c r="AH244" i="7"/>
  <c r="AC244" i="7"/>
  <c r="AM244" i="7"/>
  <c r="U244" i="7"/>
  <c r="P244" i="7"/>
  <c r="V225" i="7"/>
  <c r="V244" i="7"/>
  <c r="Y225" i="7"/>
  <c r="Y244" i="7"/>
  <c r="K225" i="7"/>
  <c r="K244" i="7"/>
  <c r="AN225" i="7"/>
  <c r="AN244" i="7"/>
  <c r="D225" i="7"/>
  <c r="D244" i="7"/>
  <c r="AF225" i="7"/>
  <c r="AF244" i="7"/>
  <c r="AL225" i="7"/>
  <c r="AL244" i="7"/>
  <c r="Z225" i="7"/>
  <c r="Z244" i="7"/>
  <c r="G225" i="7"/>
  <c r="G244" i="7"/>
  <c r="AJ225" i="7"/>
  <c r="AJ244" i="7"/>
  <c r="M225" i="7"/>
  <c r="M244" i="7"/>
  <c r="AE244" i="7"/>
  <c r="AD244" i="7"/>
  <c r="I244" i="7"/>
  <c r="J244" i="7"/>
  <c r="R244" i="7"/>
  <c r="H244" i="7"/>
  <c r="T244" i="7"/>
  <c r="AG244" i="7"/>
  <c r="S244" i="7"/>
  <c r="W244" i="7"/>
  <c r="AA244" i="7"/>
  <c r="E244" i="7"/>
  <c r="Q244" i="7"/>
  <c r="AB244" i="7"/>
  <c r="AP244" i="7"/>
  <c r="F244" i="7"/>
  <c r="L244" i="7"/>
  <c r="X244" i="7"/>
  <c r="AP659" i="7"/>
  <c r="AP22" i="7" s="1"/>
  <c r="AP225" i="7"/>
  <c r="Q659" i="7"/>
  <c r="Q22" i="7" s="1"/>
  <c r="Q225" i="7"/>
  <c r="AM659" i="7"/>
  <c r="AM22" i="7" s="1"/>
  <c r="AM225" i="7"/>
  <c r="P659" i="7"/>
  <c r="P22" i="7" s="1"/>
  <c r="P225" i="7"/>
  <c r="I659" i="7"/>
  <c r="I22" i="7" s="1"/>
  <c r="I225" i="7"/>
  <c r="AA659" i="7"/>
  <c r="AA22" i="7" s="1"/>
  <c r="AA225" i="7"/>
  <c r="AG659" i="7"/>
  <c r="AG22" i="7" s="1"/>
  <c r="AG225" i="7"/>
  <c r="AB659" i="7"/>
  <c r="AB22" i="7" s="1"/>
  <c r="AB225" i="7"/>
  <c r="F659" i="7"/>
  <c r="F22" i="7" s="1"/>
  <c r="F225" i="7"/>
  <c r="C659" i="7"/>
  <c r="C22" i="7" s="1"/>
  <c r="W659" i="7"/>
  <c r="W22" i="7" s="1"/>
  <c r="W225" i="7"/>
  <c r="AD659" i="7"/>
  <c r="AD22" i="7" s="1"/>
  <c r="AD225" i="7"/>
  <c r="T659" i="7"/>
  <c r="T22" i="7" s="1"/>
  <c r="T225" i="7"/>
  <c r="AO659" i="7"/>
  <c r="AO22" i="7" s="1"/>
  <c r="AO225" i="7"/>
  <c r="N659" i="7"/>
  <c r="N22" i="7" s="1"/>
  <c r="N225" i="7"/>
  <c r="U659" i="7"/>
  <c r="U22" i="7" s="1"/>
  <c r="U225" i="7"/>
  <c r="X659" i="7"/>
  <c r="X22" i="7" s="1"/>
  <c r="X225" i="7"/>
  <c r="AI659" i="7"/>
  <c r="AI22" i="7" s="1"/>
  <c r="AI225" i="7"/>
  <c r="R659" i="7"/>
  <c r="R22" i="7" s="1"/>
  <c r="R225" i="7"/>
  <c r="S659" i="7"/>
  <c r="S22" i="7" s="1"/>
  <c r="S225" i="7"/>
  <c r="E659" i="7"/>
  <c r="E22" i="7" s="1"/>
  <c r="E225" i="7"/>
  <c r="AC659" i="7"/>
  <c r="AC22" i="7" s="1"/>
  <c r="AC225" i="7"/>
  <c r="O659" i="7"/>
  <c r="O22" i="7" s="1"/>
  <c r="O225" i="7"/>
  <c r="H659" i="7"/>
  <c r="H22" i="7" s="1"/>
  <c r="H225" i="7"/>
  <c r="L659" i="7"/>
  <c r="L22" i="7" s="1"/>
  <c r="L225" i="7"/>
  <c r="AH659" i="7"/>
  <c r="AH22" i="7" s="1"/>
  <c r="AH225" i="7"/>
  <c r="AE659" i="7"/>
  <c r="AE22" i="7" s="1"/>
  <c r="AE225" i="7"/>
  <c r="J659" i="7"/>
  <c r="J22" i="7" s="1"/>
  <c r="J225" i="7"/>
  <c r="C217" i="7"/>
  <c r="C235" i="7"/>
  <c r="AL666" i="7"/>
  <c r="AM217" i="7"/>
  <c r="N666" i="7"/>
  <c r="N777" i="7" s="1"/>
  <c r="O217" i="7"/>
  <c r="AO666" i="7"/>
  <c r="AP217" i="7"/>
  <c r="AE666" i="7"/>
  <c r="AF217" i="7"/>
  <c r="AK666" i="7"/>
  <c r="AL217" i="7"/>
  <c r="V666" i="7"/>
  <c r="W217" i="7"/>
  <c r="Q666" i="7"/>
  <c r="R217" i="7"/>
  <c r="Y666" i="7"/>
  <c r="Z217" i="7"/>
  <c r="P666" i="7"/>
  <c r="P777" i="7" s="1"/>
  <c r="Q217" i="7"/>
  <c r="X666" i="7"/>
  <c r="Y217" i="7"/>
  <c r="C666" i="7"/>
  <c r="C777" i="7" s="1"/>
  <c r="D217" i="7"/>
  <c r="AF666" i="7"/>
  <c r="AG217" i="7"/>
  <c r="O666" i="7"/>
  <c r="O777" i="7" s="1"/>
  <c r="P217" i="7"/>
  <c r="F666" i="7"/>
  <c r="F777" i="7" s="1"/>
  <c r="G217" i="7"/>
  <c r="AN666" i="7"/>
  <c r="AO217" i="7"/>
  <c r="L666" i="7"/>
  <c r="L777" i="7" s="1"/>
  <c r="M217" i="7"/>
  <c r="E666" i="7"/>
  <c r="E777" i="7" s="1"/>
  <c r="F217" i="7"/>
  <c r="K666" i="7"/>
  <c r="K777" i="7" s="1"/>
  <c r="L217" i="7"/>
  <c r="AM666" i="7"/>
  <c r="AN217" i="7"/>
  <c r="AJ666" i="7"/>
  <c r="AK217" i="7"/>
  <c r="AH666" i="7"/>
  <c r="AI217" i="7"/>
  <c r="J666" i="7"/>
  <c r="J777" i="7" s="1"/>
  <c r="K217" i="7"/>
  <c r="AD666" i="7"/>
  <c r="AE217" i="7"/>
  <c r="AA666" i="7"/>
  <c r="AB217" i="7"/>
  <c r="AI666" i="7"/>
  <c r="AJ217" i="7"/>
  <c r="I666" i="7"/>
  <c r="I777" i="7" s="1"/>
  <c r="J217" i="7"/>
  <c r="AC666" i="7"/>
  <c r="AD217" i="7"/>
  <c r="B666" i="7"/>
  <c r="B777" i="7" s="1"/>
  <c r="G666" i="7"/>
  <c r="G777" i="7" s="1"/>
  <c r="H217" i="7"/>
  <c r="AG666" i="7"/>
  <c r="AH217" i="7"/>
  <c r="H666" i="7"/>
  <c r="H777" i="7" s="1"/>
  <c r="I217" i="7"/>
  <c r="M666" i="7"/>
  <c r="M777" i="7" s="1"/>
  <c r="N217" i="7"/>
  <c r="S666" i="7"/>
  <c r="T217" i="7"/>
  <c r="W666" i="7"/>
  <c r="X217" i="7"/>
  <c r="R666" i="7"/>
  <c r="S217" i="7"/>
  <c r="Z666" i="7"/>
  <c r="AA217" i="7"/>
  <c r="U666" i="7"/>
  <c r="V217" i="7"/>
  <c r="D666" i="7"/>
  <c r="D777" i="7" s="1"/>
  <c r="E217" i="7"/>
  <c r="T666" i="7"/>
  <c r="U217" i="7"/>
  <c r="AB666" i="7"/>
  <c r="AC217" i="7"/>
  <c r="C61" i="7"/>
  <c r="C86" i="7" s="1"/>
  <c r="B200" i="7"/>
  <c r="Q681" i="7"/>
  <c r="Q684" i="7" s="1"/>
  <c r="Q777" i="7" l="1"/>
  <c r="B201" i="7"/>
  <c r="F11" i="1" s="1"/>
  <c r="R681" i="7"/>
  <c r="R684" i="7" s="1"/>
  <c r="R777" i="7" s="1"/>
  <c r="S681" i="7" l="1"/>
  <c r="S684" i="7" s="1"/>
  <c r="S777" i="7" s="1"/>
  <c r="G663" i="7" l="1"/>
  <c r="I663" i="7"/>
  <c r="K663" i="7"/>
  <c r="S663" i="7"/>
  <c r="O663" i="7"/>
  <c r="Q663" i="7"/>
  <c r="E663" i="7"/>
  <c r="M663" i="7"/>
  <c r="U663" i="7"/>
  <c r="AA663" i="7"/>
  <c r="AC663" i="7"/>
  <c r="AG663" i="7"/>
  <c r="W663" i="7"/>
  <c r="AE663" i="7"/>
  <c r="AJ663" i="7"/>
  <c r="Y663" i="7"/>
  <c r="AG96" i="7"/>
  <c r="AG102" i="7" s="1"/>
  <c r="AG108" i="7" s="1"/>
  <c r="AH663" i="7"/>
  <c r="AI663" i="7"/>
  <c r="AO663" i="7"/>
  <c r="AK663" i="7"/>
  <c r="AJ96" i="7"/>
  <c r="AJ102" i="7" s="1"/>
  <c r="AJ108" i="7" s="1"/>
  <c r="AL663" i="7"/>
  <c r="AP663" i="7"/>
  <c r="AM663" i="7"/>
  <c r="AN663" i="7"/>
  <c r="D663" i="7"/>
  <c r="F663" i="7"/>
  <c r="E96" i="7"/>
  <c r="E102" i="7" s="1"/>
  <c r="E108" i="7" s="1"/>
  <c r="H663" i="7"/>
  <c r="G96" i="7"/>
  <c r="G102" i="7" s="1"/>
  <c r="G108" i="7" s="1"/>
  <c r="J663" i="7"/>
  <c r="I96" i="7"/>
  <c r="I102" i="7" s="1"/>
  <c r="I108" i="7" s="1"/>
  <c r="L663" i="7"/>
  <c r="K96" i="7"/>
  <c r="K102" i="7" s="1"/>
  <c r="K108" i="7" s="1"/>
  <c r="N663" i="7"/>
  <c r="M96" i="7"/>
  <c r="M102" i="7" s="1"/>
  <c r="M108" i="7" s="1"/>
  <c r="P663" i="7"/>
  <c r="O96" i="7"/>
  <c r="O102" i="7" s="1"/>
  <c r="O108" i="7" s="1"/>
  <c r="R663" i="7"/>
  <c r="Q96" i="7"/>
  <c r="Q102" i="7" s="1"/>
  <c r="Q108" i="7" s="1"/>
  <c r="T663" i="7"/>
  <c r="S96" i="7"/>
  <c r="S102" i="7" s="1"/>
  <c r="S108" i="7" s="1"/>
  <c r="V663" i="7"/>
  <c r="U96" i="7"/>
  <c r="U102" i="7" s="1"/>
  <c r="U108" i="7" s="1"/>
  <c r="X663" i="7"/>
  <c r="W96" i="7"/>
  <c r="W102" i="7" s="1"/>
  <c r="W108" i="7" s="1"/>
  <c r="Z663" i="7"/>
  <c r="Y96" i="7"/>
  <c r="Y102" i="7" s="1"/>
  <c r="Y108" i="7" s="1"/>
  <c r="AB663" i="7"/>
  <c r="AD663" i="7"/>
  <c r="AC96" i="7"/>
  <c r="AC102" i="7" s="1"/>
  <c r="AC108" i="7" s="1"/>
  <c r="AF663" i="7"/>
  <c r="AE96" i="7"/>
  <c r="AE102" i="7" s="1"/>
  <c r="AE108" i="7" s="1"/>
  <c r="T681" i="7"/>
  <c r="T684" i="7" s="1"/>
  <c r="T777" i="7" s="1"/>
  <c r="R96" i="7" l="1"/>
  <c r="R102" i="7" s="1"/>
  <c r="R108" i="7" s="1"/>
  <c r="AO96" i="7"/>
  <c r="AO102" i="7" s="1"/>
  <c r="AO108" i="7" s="1"/>
  <c r="Z96" i="7"/>
  <c r="Z102" i="7" s="1"/>
  <c r="Z108" i="7" s="1"/>
  <c r="J96" i="7"/>
  <c r="J102" i="7" s="1"/>
  <c r="J108" i="7" s="1"/>
  <c r="AP665" i="7"/>
  <c r="D96" i="7"/>
  <c r="D102" i="7" s="1"/>
  <c r="D108" i="7" s="1"/>
  <c r="P96" i="7"/>
  <c r="P102" i="7" s="1"/>
  <c r="P108" i="7" s="1"/>
  <c r="V96" i="7"/>
  <c r="V102" i="7" s="1"/>
  <c r="V108" i="7" s="1"/>
  <c r="N96" i="7"/>
  <c r="N102" i="7" s="1"/>
  <c r="N108" i="7" s="1"/>
  <c r="F96" i="7"/>
  <c r="F102" i="7" s="1"/>
  <c r="F108" i="7" s="1"/>
  <c r="AD96" i="7"/>
  <c r="AD102" i="7" s="1"/>
  <c r="AD108" i="7" s="1"/>
  <c r="AL96" i="7"/>
  <c r="AL102" i="7" s="1"/>
  <c r="AL108" i="7" s="1"/>
  <c r="AI96" i="7"/>
  <c r="AI102" i="7" s="1"/>
  <c r="AI108" i="7" s="1"/>
  <c r="AB96" i="7"/>
  <c r="AB102" i="7" s="1"/>
  <c r="AB108" i="7" s="1"/>
  <c r="X96" i="7"/>
  <c r="X102" i="7" s="1"/>
  <c r="X108" i="7" s="1"/>
  <c r="T96" i="7"/>
  <c r="T102" i="7" s="1"/>
  <c r="T108" i="7" s="1"/>
  <c r="L96" i="7"/>
  <c r="L102" i="7" s="1"/>
  <c r="L108" i="7" s="1"/>
  <c r="H96" i="7"/>
  <c r="H102" i="7" s="1"/>
  <c r="H108" i="7" s="1"/>
  <c r="AN96" i="7"/>
  <c r="AN102" i="7" s="1"/>
  <c r="AN108" i="7" s="1"/>
  <c r="AH96" i="7"/>
  <c r="AH102" i="7" s="1"/>
  <c r="AH108" i="7" s="1"/>
  <c r="AA665" i="7"/>
  <c r="AA141" i="7" s="1"/>
  <c r="AM96" i="7"/>
  <c r="AM102" i="7" s="1"/>
  <c r="AM108" i="7" s="1"/>
  <c r="AK96" i="7"/>
  <c r="AK102" i="7" s="1"/>
  <c r="AK108" i="7" s="1"/>
  <c r="C663" i="7"/>
  <c r="C96" i="7"/>
  <c r="C102" i="7" s="1"/>
  <c r="C108" i="7" s="1"/>
  <c r="AF665" i="7"/>
  <c r="U681" i="7"/>
  <c r="U684" i="7" s="1"/>
  <c r="U777" i="7" s="1"/>
  <c r="AP96" i="7" l="1"/>
  <c r="AP102" i="7" s="1"/>
  <c r="AP108" i="7" s="1"/>
  <c r="AP141" i="7"/>
  <c r="AP145" i="7" s="1"/>
  <c r="AP148" i="7" s="1"/>
  <c r="AF117" i="7"/>
  <c r="AF141" i="7"/>
  <c r="AA96" i="7"/>
  <c r="AA102" i="7" s="1"/>
  <c r="AA108" i="7" s="1"/>
  <c r="AA117" i="7"/>
  <c r="AP117" i="7"/>
  <c r="B96" i="7"/>
  <c r="B112" i="7"/>
  <c r="AF96" i="7"/>
  <c r="AF102" i="7" s="1"/>
  <c r="AF108" i="7" s="1"/>
  <c r="V681" i="7"/>
  <c r="V684" i="7" s="1"/>
  <c r="V777" i="7" s="1"/>
  <c r="W681" i="7" l="1"/>
  <c r="W684" i="7" s="1"/>
  <c r="W777" i="7" s="1"/>
  <c r="W782" i="7"/>
  <c r="W232" i="7" l="1"/>
  <c r="W214" i="7"/>
  <c r="W143" i="7"/>
  <c r="W145" i="7" s="1"/>
  <c r="W148" i="7" s="1"/>
  <c r="X681" i="7"/>
  <c r="X684" i="7" s="1"/>
  <c r="X777" i="7" s="1"/>
  <c r="X782" i="7"/>
  <c r="X214" i="7" l="1"/>
  <c r="X232" i="7"/>
  <c r="X143" i="7"/>
  <c r="X145" i="7" s="1"/>
  <c r="X148" i="7" s="1"/>
  <c r="Y681" i="7"/>
  <c r="Y684" i="7" s="1"/>
  <c r="Y777" i="7" s="1"/>
  <c r="Y782" i="7"/>
  <c r="Y232" i="7" l="1"/>
  <c r="Y214" i="7"/>
  <c r="Y143" i="7"/>
  <c r="Y145" i="7" s="1"/>
  <c r="Y148" i="7" s="1"/>
  <c r="Z681" i="7"/>
  <c r="Z684" i="7" s="1"/>
  <c r="Z777" i="7" s="1"/>
  <c r="Z782" i="7"/>
  <c r="Z232" i="7" l="1"/>
  <c r="Z214" i="7"/>
  <c r="Z143" i="7"/>
  <c r="Z145" i="7" s="1"/>
  <c r="Z148" i="7" s="1"/>
  <c r="AA681" i="7"/>
  <c r="AA684" i="7" s="1"/>
  <c r="AA777" i="7" s="1"/>
  <c r="AA782" i="7"/>
  <c r="AA214" i="7" l="1"/>
  <c r="AA232" i="7"/>
  <c r="AA143" i="7"/>
  <c r="AA145" i="7" s="1"/>
  <c r="AA148" i="7" s="1"/>
  <c r="AB681" i="7"/>
  <c r="AB684" i="7" s="1"/>
  <c r="AB777" i="7" s="1"/>
  <c r="AB782" i="7"/>
  <c r="AB214" i="7" l="1"/>
  <c r="AB232" i="7"/>
  <c r="AB143" i="7"/>
  <c r="AB145" i="7" s="1"/>
  <c r="AB148" i="7" s="1"/>
  <c r="AC681" i="7"/>
  <c r="AC684" i="7" s="1"/>
  <c r="AC777" i="7" s="1"/>
  <c r="AC782" i="7"/>
  <c r="AC232" i="7" l="1"/>
  <c r="AC214" i="7"/>
  <c r="AC143" i="7"/>
  <c r="AC145" i="7" s="1"/>
  <c r="AC148" i="7" s="1"/>
  <c r="AD681" i="7"/>
  <c r="AD684" i="7" s="1"/>
  <c r="AD777" i="7" s="1"/>
  <c r="AD782" i="7"/>
  <c r="AD232" i="7" l="1"/>
  <c r="AD214" i="7"/>
  <c r="AD143" i="7"/>
  <c r="AD145" i="7" s="1"/>
  <c r="AD148" i="7" s="1"/>
  <c r="AE681" i="7"/>
  <c r="AE684" i="7" s="1"/>
  <c r="AE777" i="7" s="1"/>
  <c r="AE782" i="7"/>
  <c r="AE214" i="7" l="1"/>
  <c r="AE232" i="7"/>
  <c r="AE143" i="7"/>
  <c r="AE145" i="7" s="1"/>
  <c r="AE148" i="7" s="1"/>
  <c r="AF681" i="7"/>
  <c r="AF684" i="7" s="1"/>
  <c r="AF777" i="7" s="1"/>
  <c r="AF782" i="7"/>
  <c r="AF214" i="7" l="1"/>
  <c r="AF232" i="7"/>
  <c r="AF143" i="7"/>
  <c r="AF145" i="7" s="1"/>
  <c r="AF148" i="7" s="1"/>
  <c r="AG681" i="7"/>
  <c r="AG684" i="7" s="1"/>
  <c r="AG777" i="7" s="1"/>
  <c r="M460" i="7" l="1"/>
  <c r="M462" i="7"/>
  <c r="AH681" i="7"/>
  <c r="AH684" i="7" s="1"/>
  <c r="AH777" i="7" s="1"/>
  <c r="M323" i="7" l="1"/>
  <c r="M459" i="7"/>
  <c r="AI681" i="7"/>
  <c r="AI684" i="7" s="1"/>
  <c r="AI777" i="7" s="1"/>
  <c r="AJ681" i="7" l="1"/>
  <c r="AJ684" i="7" s="1"/>
  <c r="AJ777" i="7" s="1"/>
  <c r="AK681" i="7" l="1"/>
  <c r="AK684" i="7" s="1"/>
  <c r="AK777" i="7" s="1"/>
  <c r="AL681" i="7" l="1"/>
  <c r="AL684" i="7" s="1"/>
  <c r="AL777" i="7" s="1"/>
  <c r="AM681" i="7" l="1"/>
  <c r="AM684" i="7" s="1"/>
  <c r="AM777" i="7" s="1"/>
  <c r="AN681" i="7" l="1"/>
  <c r="AN684" i="7" s="1"/>
  <c r="AN777" i="7" s="1"/>
  <c r="AO681" i="7" l="1"/>
  <c r="AO684" i="7" s="1"/>
  <c r="AO777" i="7" s="1"/>
  <c r="AP681" i="7" l="1"/>
  <c r="AP684" i="7" s="1"/>
  <c r="AP777" i="7" s="1"/>
  <c r="H61" i="7" l="1"/>
  <c r="AF61" i="7"/>
  <c r="AN61" i="7"/>
  <c r="AC61" i="7"/>
  <c r="AP61" i="7"/>
  <c r="AH61" i="7"/>
  <c r="AC86" i="7" l="1"/>
  <c r="AC88" i="7" s="1"/>
  <c r="AC116" i="7" s="1"/>
  <c r="AF86" i="7"/>
  <c r="AF88" i="7" s="1"/>
  <c r="AF116" i="7" s="1"/>
  <c r="Q61" i="7"/>
  <c r="H86" i="7"/>
  <c r="G61" i="7"/>
  <c r="L61" i="7"/>
  <c r="AO61" i="7"/>
  <c r="AM61" i="7"/>
  <c r="AI61" i="7"/>
  <c r="AN86" i="7"/>
  <c r="AP86" i="7"/>
  <c r="AB61" i="7"/>
  <c r="AD61" i="7"/>
  <c r="E61" i="7"/>
  <c r="AK61" i="7"/>
  <c r="U61" i="7"/>
  <c r="AJ61" i="7"/>
  <c r="J61" i="7"/>
  <c r="AG61" i="7"/>
  <c r="R61" i="7"/>
  <c r="AE61" i="7"/>
  <c r="AH86" i="7"/>
  <c r="N61" i="7"/>
  <c r="T61" i="7"/>
  <c r="AL61" i="7"/>
  <c r="AP88" i="7" l="1"/>
  <c r="AP116" i="7" s="1"/>
  <c r="AH88" i="7"/>
  <c r="AH116" i="7" s="1"/>
  <c r="AN88" i="7"/>
  <c r="AN116" i="7" s="1"/>
  <c r="AA61" i="7"/>
  <c r="M61" i="7"/>
  <c r="F61" i="7"/>
  <c r="D61" i="7"/>
  <c r="K61" i="7"/>
  <c r="T86" i="7"/>
  <c r="R86" i="7"/>
  <c r="P61" i="7"/>
  <c r="J86" i="7"/>
  <c r="O61" i="7"/>
  <c r="S61" i="7"/>
  <c r="AJ86" i="7"/>
  <c r="AK86" i="7"/>
  <c r="E86" i="7"/>
  <c r="G86" i="7"/>
  <c r="Z61" i="7"/>
  <c r="AI86" i="7"/>
  <c r="X61" i="7"/>
  <c r="Y61" i="7"/>
  <c r="AM86" i="7"/>
  <c r="AO86" i="7"/>
  <c r="L86" i="7"/>
  <c r="Q86" i="7"/>
  <c r="V61" i="7"/>
  <c r="AL86" i="7"/>
  <c r="N86" i="7"/>
  <c r="AE86" i="7"/>
  <c r="W61" i="7"/>
  <c r="AG86" i="7"/>
  <c r="U86" i="7"/>
  <c r="AD86" i="7"/>
  <c r="AB86" i="7"/>
  <c r="I61" i="7"/>
  <c r="AC118" i="7" l="1"/>
  <c r="AF118" i="7"/>
  <c r="AM88" i="7"/>
  <c r="AM116" i="7" s="1"/>
  <c r="AK88" i="7"/>
  <c r="AK116" i="7" s="1"/>
  <c r="AJ88" i="7"/>
  <c r="AJ116" i="7" s="1"/>
  <c r="AL88" i="7"/>
  <c r="AL116" i="7" s="1"/>
  <c r="AB88" i="7"/>
  <c r="AB116" i="7" s="1"/>
  <c r="AD88" i="7"/>
  <c r="AD116" i="7" s="1"/>
  <c r="AO88" i="7"/>
  <c r="AO116" i="7" s="1"/>
  <c r="AI88" i="7"/>
  <c r="AI116" i="7" s="1"/>
  <c r="AG88" i="7"/>
  <c r="AG116" i="7" s="1"/>
  <c r="AE88" i="7"/>
  <c r="AE116" i="7" s="1"/>
  <c r="U782" i="7"/>
  <c r="AA86" i="7"/>
  <c r="AA88" i="7" s="1"/>
  <c r="AA116" i="7" s="1"/>
  <c r="M86" i="7"/>
  <c r="D86" i="7"/>
  <c r="F86" i="7"/>
  <c r="K86" i="7"/>
  <c r="W86" i="7"/>
  <c r="Y86" i="7"/>
  <c r="Z86" i="7"/>
  <c r="S86" i="7"/>
  <c r="O86" i="7"/>
  <c r="I86" i="7"/>
  <c r="V86" i="7"/>
  <c r="X86" i="7"/>
  <c r="P86" i="7"/>
  <c r="U214" i="7" l="1"/>
  <c r="U232" i="7"/>
  <c r="AF236" i="7"/>
  <c r="AF218" i="7"/>
  <c r="AF219" i="7" s="1"/>
  <c r="AC236" i="7"/>
  <c r="AC218" i="7"/>
  <c r="AC219" i="7" s="1"/>
  <c r="U143" i="7"/>
  <c r="U145" i="7" s="1"/>
  <c r="U148" i="7" s="1"/>
  <c r="AF280" i="7"/>
  <c r="AC280" i="7"/>
  <c r="AC165" i="7"/>
  <c r="AC166" i="7" s="1"/>
  <c r="AC169" i="7" s="1"/>
  <c r="AC251" i="7"/>
  <c r="AF165" i="7"/>
  <c r="AF166" i="7" s="1"/>
  <c r="AF169" i="7" s="1"/>
  <c r="AF251" i="7"/>
  <c r="AC122" i="7"/>
  <c r="AC123" i="7" s="1"/>
  <c r="AC134" i="7" s="1"/>
  <c r="AF122" i="7"/>
  <c r="AF123" i="7" s="1"/>
  <c r="AF134" i="7" s="1"/>
  <c r="AN118" i="7"/>
  <c r="AP118" i="7"/>
  <c r="AH118" i="7"/>
  <c r="AA118" i="7"/>
  <c r="X88" i="7"/>
  <c r="X116" i="7" s="1"/>
  <c r="Z88" i="7"/>
  <c r="Z116" i="7" s="1"/>
  <c r="Y88" i="7"/>
  <c r="Y116" i="7" s="1"/>
  <c r="W88" i="7"/>
  <c r="W116" i="7" s="1"/>
  <c r="V782" i="7"/>
  <c r="V232" i="7" l="1"/>
  <c r="V214" i="7"/>
  <c r="AF226" i="7"/>
  <c r="AF228" i="7" s="1"/>
  <c r="AC226" i="7"/>
  <c r="AC228" i="7" s="1"/>
  <c r="AN236" i="7"/>
  <c r="AN218" i="7"/>
  <c r="AN219" i="7" s="1"/>
  <c r="AA236" i="7"/>
  <c r="AA218" i="7"/>
  <c r="AA219" i="7" s="1"/>
  <c r="AH236" i="7"/>
  <c r="AH218" i="7"/>
  <c r="AH219" i="7" s="1"/>
  <c r="AP236" i="7"/>
  <c r="AP218" i="7"/>
  <c r="AP219" i="7" s="1"/>
  <c r="V143" i="7"/>
  <c r="V145" i="7" s="1"/>
  <c r="V148" i="7" s="1"/>
  <c r="U88" i="7"/>
  <c r="U116" i="7" s="1"/>
  <c r="AA280" i="7"/>
  <c r="AH280" i="7"/>
  <c r="AP280" i="7"/>
  <c r="AN280" i="7"/>
  <c r="AA165" i="7"/>
  <c r="AA166" i="7" s="1"/>
  <c r="AA169" i="7" s="1"/>
  <c r="AA251" i="7"/>
  <c r="AH165" i="7"/>
  <c r="AH166" i="7" s="1"/>
  <c r="AH169" i="7" s="1"/>
  <c r="AH251" i="7"/>
  <c r="AP165" i="7"/>
  <c r="AP166" i="7" s="1"/>
  <c r="AP169" i="7" s="1"/>
  <c r="AP251" i="7"/>
  <c r="AN165" i="7"/>
  <c r="AN166" i="7" s="1"/>
  <c r="AN169" i="7" s="1"/>
  <c r="AN251" i="7"/>
  <c r="AA122" i="7"/>
  <c r="AA123" i="7" s="1"/>
  <c r="AA134" i="7" s="1"/>
  <c r="AH122" i="7"/>
  <c r="AH123" i="7" s="1"/>
  <c r="AH134" i="7" s="1"/>
  <c r="AN122" i="7"/>
  <c r="AN123" i="7" s="1"/>
  <c r="AN134" i="7" s="1"/>
  <c r="AP122" i="7"/>
  <c r="AP123" i="7" s="1"/>
  <c r="AP134" i="7" s="1"/>
  <c r="AD118" i="7"/>
  <c r="AL118" i="7"/>
  <c r="AM118" i="7"/>
  <c r="AE118" i="7"/>
  <c r="AO118" i="7"/>
  <c r="AI118" i="7"/>
  <c r="AG118" i="7"/>
  <c r="AJ118" i="7"/>
  <c r="AB118" i="7"/>
  <c r="AK118" i="7"/>
  <c r="AF237" i="7" l="1"/>
  <c r="AF238" i="7" s="1"/>
  <c r="AF245" i="7" s="1"/>
  <c r="AF247" i="7" s="1"/>
  <c r="AF150" i="7" s="1"/>
  <c r="AF149" i="7"/>
  <c r="AC237" i="7"/>
  <c r="AC238" i="7" s="1"/>
  <c r="AC245" i="7" s="1"/>
  <c r="AC247" i="7" s="1"/>
  <c r="AC150" i="7" s="1"/>
  <c r="AC149" i="7"/>
  <c r="AN226" i="7"/>
  <c r="AN228" i="7" s="1"/>
  <c r="AH226" i="7"/>
  <c r="AH228" i="7" s="1"/>
  <c r="AP226" i="7"/>
  <c r="AP228" i="7" s="1"/>
  <c r="AA226" i="7"/>
  <c r="AA228" i="7" s="1"/>
  <c r="AI236" i="7"/>
  <c r="AI218" i="7"/>
  <c r="AI219" i="7" s="1"/>
  <c r="AD236" i="7"/>
  <c r="AD218" i="7"/>
  <c r="AD219" i="7" s="1"/>
  <c r="AK236" i="7"/>
  <c r="AK218" i="7"/>
  <c r="AK219" i="7" s="1"/>
  <c r="AL236" i="7"/>
  <c r="AL218" i="7"/>
  <c r="AL219" i="7" s="1"/>
  <c r="AB236" i="7"/>
  <c r="AB218" i="7"/>
  <c r="AB219" i="7" s="1"/>
  <c r="AO236" i="7"/>
  <c r="AO218" i="7"/>
  <c r="AO219" i="7" s="1"/>
  <c r="AE236" i="7"/>
  <c r="AE218" i="7"/>
  <c r="AE219" i="7" s="1"/>
  <c r="AJ236" i="7"/>
  <c r="AJ218" i="7"/>
  <c r="AJ219" i="7" s="1"/>
  <c r="AG236" i="7"/>
  <c r="AG218" i="7"/>
  <c r="AG219" i="7" s="1"/>
  <c r="AM236" i="7"/>
  <c r="AM218" i="7"/>
  <c r="AM219" i="7" s="1"/>
  <c r="AE280" i="7"/>
  <c r="AI280" i="7"/>
  <c r="AJ280" i="7"/>
  <c r="AK280" i="7"/>
  <c r="AL280" i="7"/>
  <c r="AB280" i="7"/>
  <c r="AO280" i="7"/>
  <c r="AD280" i="7"/>
  <c r="V88" i="7"/>
  <c r="V116" i="7" s="1"/>
  <c r="AG280" i="7"/>
  <c r="AM280" i="7"/>
  <c r="AB165" i="7"/>
  <c r="AB166" i="7" s="1"/>
  <c r="AB169" i="7" s="1"/>
  <c r="AB251" i="7"/>
  <c r="AJ165" i="7"/>
  <c r="AJ166" i="7" s="1"/>
  <c r="AJ169" i="7" s="1"/>
  <c r="AJ251" i="7"/>
  <c r="AE165" i="7"/>
  <c r="AE166" i="7" s="1"/>
  <c r="AE169" i="7" s="1"/>
  <c r="AE251" i="7"/>
  <c r="AG165" i="7"/>
  <c r="AG166" i="7" s="1"/>
  <c r="AG169" i="7" s="1"/>
  <c r="AG251" i="7"/>
  <c r="AM165" i="7"/>
  <c r="AM166" i="7" s="1"/>
  <c r="AM169" i="7" s="1"/>
  <c r="AM251" i="7"/>
  <c r="AK165" i="7"/>
  <c r="AK166" i="7" s="1"/>
  <c r="AK169" i="7" s="1"/>
  <c r="AK251" i="7"/>
  <c r="AI165" i="7"/>
  <c r="AI166" i="7" s="1"/>
  <c r="AI169" i="7" s="1"/>
  <c r="AI251" i="7"/>
  <c r="AL165" i="7"/>
  <c r="AL166" i="7" s="1"/>
  <c r="AL169" i="7" s="1"/>
  <c r="AL251" i="7"/>
  <c r="AO165" i="7"/>
  <c r="AO166" i="7" s="1"/>
  <c r="AO169" i="7" s="1"/>
  <c r="AO251" i="7"/>
  <c r="AD165" i="7"/>
  <c r="AD166" i="7" s="1"/>
  <c r="AD169" i="7" s="1"/>
  <c r="AD251" i="7"/>
  <c r="AJ122" i="7"/>
  <c r="AJ123" i="7" s="1"/>
  <c r="AJ134" i="7" s="1"/>
  <c r="AO122" i="7"/>
  <c r="AO123" i="7" s="1"/>
  <c r="AO134" i="7" s="1"/>
  <c r="AD122" i="7"/>
  <c r="AD123" i="7" s="1"/>
  <c r="AD134" i="7" s="1"/>
  <c r="AB122" i="7"/>
  <c r="AB123" i="7" s="1"/>
  <c r="AB134" i="7" s="1"/>
  <c r="AI122" i="7"/>
  <c r="AI123" i="7" s="1"/>
  <c r="AI134" i="7" s="1"/>
  <c r="AE122" i="7"/>
  <c r="AE123" i="7" s="1"/>
  <c r="AE134" i="7" s="1"/>
  <c r="AL122" i="7"/>
  <c r="AL123" i="7" s="1"/>
  <c r="AL134" i="7" s="1"/>
  <c r="AK122" i="7"/>
  <c r="AK123" i="7" s="1"/>
  <c r="AK134" i="7" s="1"/>
  <c r="AG122" i="7"/>
  <c r="AG123" i="7" s="1"/>
  <c r="AG134" i="7" s="1"/>
  <c r="AM122" i="7"/>
  <c r="AM123" i="7" s="1"/>
  <c r="AM134" i="7" s="1"/>
  <c r="Y118" i="7"/>
  <c r="Z118" i="7"/>
  <c r="W118" i="7"/>
  <c r="X118" i="7"/>
  <c r="AF152" i="7" l="1"/>
  <c r="AC152" i="7"/>
  <c r="AH237" i="7"/>
  <c r="AH238" i="7" s="1"/>
  <c r="AH245" i="7" s="1"/>
  <c r="AH247" i="7" s="1"/>
  <c r="AH150" i="7" s="1"/>
  <c r="AH149" i="7"/>
  <c r="AN237" i="7"/>
  <c r="AN238" i="7" s="1"/>
  <c r="AN245" i="7" s="1"/>
  <c r="AN247" i="7" s="1"/>
  <c r="AN150" i="7" s="1"/>
  <c r="AN149" i="7"/>
  <c r="AA237" i="7"/>
  <c r="AA238" i="7" s="1"/>
  <c r="AA245" i="7" s="1"/>
  <c r="AA247" i="7" s="1"/>
  <c r="AA150" i="7" s="1"/>
  <c r="AA149" i="7"/>
  <c r="AP237" i="7"/>
  <c r="AP238" i="7" s="1"/>
  <c r="AP245" i="7" s="1"/>
  <c r="AP247" i="7" s="1"/>
  <c r="AP150" i="7" s="1"/>
  <c r="AP149" i="7"/>
  <c r="AG226" i="7"/>
  <c r="AG228" i="7" s="1"/>
  <c r="AB226" i="7"/>
  <c r="AB228" i="7" s="1"/>
  <c r="AI226" i="7"/>
  <c r="AI228" i="7" s="1"/>
  <c r="AD226" i="7"/>
  <c r="AD228" i="7" s="1"/>
  <c r="AE226" i="7"/>
  <c r="AE228" i="7" s="1"/>
  <c r="AK226" i="7"/>
  <c r="AK228" i="7" s="1"/>
  <c r="AM226" i="7"/>
  <c r="AM228" i="7" s="1"/>
  <c r="AJ226" i="7"/>
  <c r="AJ228" i="7" s="1"/>
  <c r="AO226" i="7"/>
  <c r="AO228" i="7" s="1"/>
  <c r="AL226" i="7"/>
  <c r="AL228" i="7" s="1"/>
  <c r="Y236" i="7"/>
  <c r="Y218" i="7"/>
  <c r="Y219" i="7" s="1"/>
  <c r="X236" i="7"/>
  <c r="X218" i="7"/>
  <c r="X219" i="7" s="1"/>
  <c r="Z236" i="7"/>
  <c r="Z218" i="7"/>
  <c r="Z219" i="7" s="1"/>
  <c r="W236" i="7"/>
  <c r="W218" i="7"/>
  <c r="W219" i="7" s="1"/>
  <c r="Z280" i="7"/>
  <c r="Y280" i="7"/>
  <c r="X280" i="7"/>
  <c r="W280" i="7"/>
  <c r="Y165" i="7"/>
  <c r="Y166" i="7" s="1"/>
  <c r="Y169" i="7" s="1"/>
  <c r="Y251" i="7"/>
  <c r="X165" i="7"/>
  <c r="X166" i="7" s="1"/>
  <c r="X169" i="7" s="1"/>
  <c r="X251" i="7"/>
  <c r="W165" i="7"/>
  <c r="W166" i="7" s="1"/>
  <c r="W169" i="7" s="1"/>
  <c r="W251" i="7"/>
  <c r="Z165" i="7"/>
  <c r="Z166" i="7" s="1"/>
  <c r="Z169" i="7" s="1"/>
  <c r="Z251" i="7"/>
  <c r="X122" i="7"/>
  <c r="X123" i="7" s="1"/>
  <c r="X134" i="7" s="1"/>
  <c r="Z122" i="7"/>
  <c r="Z123" i="7" s="1"/>
  <c r="Z134" i="7" s="1"/>
  <c r="W122" i="7"/>
  <c r="W123" i="7" s="1"/>
  <c r="W134" i="7" s="1"/>
  <c r="Y122" i="7"/>
  <c r="Y123" i="7" s="1"/>
  <c r="Y134" i="7" s="1"/>
  <c r="U118" i="7"/>
  <c r="AN253" i="7"/>
  <c r="AN254" i="7" s="1"/>
  <c r="AN275" i="7" s="1"/>
  <c r="AP253" i="7"/>
  <c r="AP254" i="7" s="1"/>
  <c r="AP275" i="7" s="1"/>
  <c r="AL253" i="7"/>
  <c r="AL254" i="7" s="1"/>
  <c r="AL275" i="7" s="1"/>
  <c r="AH253" i="7"/>
  <c r="AH254" i="7" s="1"/>
  <c r="AH275" i="7" s="1"/>
  <c r="AO253" i="7"/>
  <c r="AO254" i="7" s="1"/>
  <c r="AO275" i="7" s="1"/>
  <c r="AK253" i="7"/>
  <c r="AK254" i="7" s="1"/>
  <c r="AK275" i="7" s="1"/>
  <c r="AG253" i="7"/>
  <c r="AG254" i="7" s="1"/>
  <c r="AG275" i="7" s="1"/>
  <c r="AJ253" i="7"/>
  <c r="AJ254" i="7" s="1"/>
  <c r="AJ275" i="7" s="1"/>
  <c r="AM253" i="7"/>
  <c r="AM254" i="7" s="1"/>
  <c r="AM275" i="7" s="1"/>
  <c r="AI253" i="7"/>
  <c r="AI254" i="7" s="1"/>
  <c r="AI275" i="7" s="1"/>
  <c r="AA152" i="7" l="1"/>
  <c r="AH152" i="7"/>
  <c r="AP152" i="7"/>
  <c r="AN152" i="7"/>
  <c r="AJ237" i="7"/>
  <c r="AJ238" i="7" s="1"/>
  <c r="AJ245" i="7" s="1"/>
  <c r="AJ247" i="7" s="1"/>
  <c r="AJ150" i="7" s="1"/>
  <c r="AJ149" i="7"/>
  <c r="AI237" i="7"/>
  <c r="AI238" i="7" s="1"/>
  <c r="AI245" i="7" s="1"/>
  <c r="AI247" i="7" s="1"/>
  <c r="AI150" i="7" s="1"/>
  <c r="AI149" i="7"/>
  <c r="AM237" i="7"/>
  <c r="AM238" i="7" s="1"/>
  <c r="AM245" i="7" s="1"/>
  <c r="AM247" i="7" s="1"/>
  <c r="AM150" i="7" s="1"/>
  <c r="AM149" i="7"/>
  <c r="AL237" i="7"/>
  <c r="AL238" i="7" s="1"/>
  <c r="AL245" i="7" s="1"/>
  <c r="AL247" i="7" s="1"/>
  <c r="AL150" i="7" s="1"/>
  <c r="AL149" i="7"/>
  <c r="AK237" i="7"/>
  <c r="AK238" i="7" s="1"/>
  <c r="AK245" i="7" s="1"/>
  <c r="AK247" i="7" s="1"/>
  <c r="AK150" i="7" s="1"/>
  <c r="AK149" i="7"/>
  <c r="AB237" i="7"/>
  <c r="AB238" i="7" s="1"/>
  <c r="AB245" i="7" s="1"/>
  <c r="AB247" i="7" s="1"/>
  <c r="AB150" i="7" s="1"/>
  <c r="AB149" i="7"/>
  <c r="AD237" i="7"/>
  <c r="AD238" i="7" s="1"/>
  <c r="AD245" i="7" s="1"/>
  <c r="AD247" i="7" s="1"/>
  <c r="AD150" i="7" s="1"/>
  <c r="AD149" i="7"/>
  <c r="AO237" i="7"/>
  <c r="AO238" i="7" s="1"/>
  <c r="AO245" i="7" s="1"/>
  <c r="AO247" i="7" s="1"/>
  <c r="AO150" i="7" s="1"/>
  <c r="AO149" i="7"/>
  <c r="AE237" i="7"/>
  <c r="AE238" i="7" s="1"/>
  <c r="AE245" i="7" s="1"/>
  <c r="AE247" i="7" s="1"/>
  <c r="AE150" i="7" s="1"/>
  <c r="AE149" i="7"/>
  <c r="AG237" i="7"/>
  <c r="AG238" i="7" s="1"/>
  <c r="AG245" i="7" s="1"/>
  <c r="AG247" i="7" s="1"/>
  <c r="AG150" i="7" s="1"/>
  <c r="AG149" i="7"/>
  <c r="Y226" i="7"/>
  <c r="Y228" i="7" s="1"/>
  <c r="Z226" i="7"/>
  <c r="Z228" i="7" s="1"/>
  <c r="W226" i="7"/>
  <c r="W228" i="7" s="1"/>
  <c r="X226" i="7"/>
  <c r="X228" i="7" s="1"/>
  <c r="U236" i="7"/>
  <c r="U218" i="7"/>
  <c r="U219" i="7" s="1"/>
  <c r="U280" i="7"/>
  <c r="AP277" i="7"/>
  <c r="AG277" i="7"/>
  <c r="AK277" i="7"/>
  <c r="AM277" i="7"/>
  <c r="AO277" i="7"/>
  <c r="AN277" i="7"/>
  <c r="AL277" i="7"/>
  <c r="AI277" i="7"/>
  <c r="AJ277" i="7"/>
  <c r="AH277" i="7"/>
  <c r="U165" i="7"/>
  <c r="U166" i="7" s="1"/>
  <c r="U169" i="7" s="1"/>
  <c r="U251" i="7"/>
  <c r="U122" i="7"/>
  <c r="U123" i="7" s="1"/>
  <c r="U134" i="7" s="1"/>
  <c r="AK282" i="7"/>
  <c r="AJ282" i="7"/>
  <c r="AG282" i="7"/>
  <c r="AI282" i="7"/>
  <c r="AL282" i="7"/>
  <c r="AO282" i="7"/>
  <c r="AH282" i="7"/>
  <c r="AN282" i="7"/>
  <c r="AP282" i="7"/>
  <c r="AM282" i="7"/>
  <c r="AE152" i="7" l="1"/>
  <c r="AD152" i="7"/>
  <c r="AK152" i="7"/>
  <c r="AM152" i="7"/>
  <c r="AG152" i="7"/>
  <c r="AO152" i="7"/>
  <c r="AB152" i="7"/>
  <c r="AL152" i="7"/>
  <c r="AI152" i="7"/>
  <c r="AJ152" i="7"/>
  <c r="Y237" i="7"/>
  <c r="Y238" i="7" s="1"/>
  <c r="Y245" i="7" s="1"/>
  <c r="Y247" i="7" s="1"/>
  <c r="Y150" i="7" s="1"/>
  <c r="Y149" i="7"/>
  <c r="X237" i="7"/>
  <c r="X238" i="7" s="1"/>
  <c r="X245" i="7" s="1"/>
  <c r="X247" i="7" s="1"/>
  <c r="X150" i="7" s="1"/>
  <c r="X149" i="7"/>
  <c r="Z237" i="7"/>
  <c r="Z238" i="7" s="1"/>
  <c r="Z245" i="7" s="1"/>
  <c r="Z247" i="7" s="1"/>
  <c r="Z150" i="7" s="1"/>
  <c r="Z149" i="7"/>
  <c r="W237" i="7"/>
  <c r="W238" i="7" s="1"/>
  <c r="W245" i="7" s="1"/>
  <c r="W247" i="7" s="1"/>
  <c r="W150" i="7" s="1"/>
  <c r="W149" i="7"/>
  <c r="U226" i="7"/>
  <c r="U228" i="7" s="1"/>
  <c r="AO179" i="7"/>
  <c r="AJ179" i="7"/>
  <c r="AJ283" i="7"/>
  <c r="AJ286" i="7" s="1"/>
  <c r="AJ307" i="7" s="1"/>
  <c r="AL283" i="7"/>
  <c r="AL286" i="7" s="1"/>
  <c r="AL307" i="7" s="1"/>
  <c r="AL179" i="7"/>
  <c r="AK283" i="7"/>
  <c r="AK286" i="7" s="1"/>
  <c r="AK307" i="7" s="1"/>
  <c r="AK179" i="7"/>
  <c r="AO283" i="7"/>
  <c r="AO286" i="7" s="1"/>
  <c r="AO307" i="7" s="1"/>
  <c r="AN179" i="7"/>
  <c r="AN283" i="7"/>
  <c r="AN286" i="7" s="1"/>
  <c r="AN307" i="7" s="1"/>
  <c r="AI179" i="7"/>
  <c r="AI283" i="7"/>
  <c r="AI286" i="7" s="1"/>
  <c r="AI307" i="7" s="1"/>
  <c r="AH283" i="7"/>
  <c r="AH286" i="7" s="1"/>
  <c r="AH307" i="7" s="1"/>
  <c r="AH179" i="7"/>
  <c r="AG179" i="7"/>
  <c r="AG283" i="7"/>
  <c r="AG286" i="7" s="1"/>
  <c r="AG307" i="7" s="1"/>
  <c r="AM179" i="7"/>
  <c r="AM283" i="7"/>
  <c r="AM286" i="7" s="1"/>
  <c r="AM307" i="7" s="1"/>
  <c r="AP283" i="7"/>
  <c r="AP286" i="7" s="1"/>
  <c r="AP307" i="7" s="1"/>
  <c r="AP179" i="7"/>
  <c r="Z152" i="7" l="1"/>
  <c r="Y152" i="7"/>
  <c r="W152" i="7"/>
  <c r="X152" i="7"/>
  <c r="U237" i="7"/>
  <c r="U238" i="7" s="1"/>
  <c r="U245" i="7" s="1"/>
  <c r="U247" i="7" s="1"/>
  <c r="U150" i="7" s="1"/>
  <c r="U149" i="7"/>
  <c r="AK309" i="7"/>
  <c r="AK191" i="7" s="1"/>
  <c r="AP309" i="7"/>
  <c r="AP191" i="7" s="1"/>
  <c r="AG309" i="7"/>
  <c r="AG191" i="7" s="1"/>
  <c r="AI309" i="7"/>
  <c r="AI191" i="7" s="1"/>
  <c r="AM309" i="7"/>
  <c r="AM191" i="7" s="1"/>
  <c r="AO309" i="7"/>
  <c r="AO191" i="7" s="1"/>
  <c r="AL309" i="7"/>
  <c r="AL191" i="7" s="1"/>
  <c r="AH309" i="7"/>
  <c r="AH191" i="7" s="1"/>
  <c r="AJ309" i="7"/>
  <c r="AJ191" i="7" s="1"/>
  <c r="AN309" i="7"/>
  <c r="AN191" i="7" s="1"/>
  <c r="V118" i="7"/>
  <c r="U152" i="7" l="1"/>
  <c r="V236" i="7"/>
  <c r="V218" i="7"/>
  <c r="V219" i="7" s="1"/>
  <c r="V280" i="7"/>
  <c r="V165" i="7"/>
  <c r="V166" i="7" s="1"/>
  <c r="V169" i="7" s="1"/>
  <c r="V251" i="7"/>
  <c r="V122" i="7"/>
  <c r="V123" i="7" s="1"/>
  <c r="V134" i="7" s="1"/>
  <c r="AI180" i="7"/>
  <c r="AI181" i="7" s="1"/>
  <c r="AP180" i="7"/>
  <c r="AP181" i="7" s="1"/>
  <c r="AO180" i="7"/>
  <c r="AO181" i="7" s="1"/>
  <c r="AJ180" i="7"/>
  <c r="AJ181" i="7" s="1"/>
  <c r="AK180" i="7"/>
  <c r="AK181" i="7" s="1"/>
  <c r="AM180" i="7"/>
  <c r="AM181" i="7" s="1"/>
  <c r="AH180" i="7"/>
  <c r="AH181" i="7" s="1"/>
  <c r="AG180" i="7"/>
  <c r="AG181" i="7" s="1"/>
  <c r="AL180" i="7"/>
  <c r="AL181" i="7" s="1"/>
  <c r="AN180" i="7"/>
  <c r="AN181" i="7" s="1"/>
  <c r="V226" i="7" l="1"/>
  <c r="V228" i="7" s="1"/>
  <c r="AN182" i="7"/>
  <c r="AI182" i="7"/>
  <c r="AM182" i="7"/>
  <c r="AP182" i="7"/>
  <c r="AL182" i="7"/>
  <c r="AK182" i="7"/>
  <c r="AG182" i="7"/>
  <c r="AJ182" i="7"/>
  <c r="AH182" i="7"/>
  <c r="AO182" i="7"/>
  <c r="M461" i="7"/>
  <c r="M465" i="7" s="1"/>
  <c r="C370" i="7"/>
  <c r="B370" i="7" s="1"/>
  <c r="M321" i="7"/>
  <c r="M324" i="7"/>
  <c r="M322" i="7"/>
  <c r="V237" i="7" l="1"/>
  <c r="V238" i="7" s="1"/>
  <c r="V245" i="7" s="1"/>
  <c r="V247" i="7" s="1"/>
  <c r="V150" i="7" s="1"/>
  <c r="V149" i="7"/>
  <c r="M327" i="7"/>
  <c r="AD253" i="7"/>
  <c r="AD254" i="7" s="1"/>
  <c r="AD275" i="7" s="1"/>
  <c r="AD282" i="7"/>
  <c r="AB253" i="7"/>
  <c r="AB254" i="7" s="1"/>
  <c r="AB275" i="7" s="1"/>
  <c r="AB282" i="7"/>
  <c r="AF253" i="7"/>
  <c r="AF254" i="7" s="1"/>
  <c r="AF275" i="7" s="1"/>
  <c r="AF282" i="7"/>
  <c r="AC253" i="7"/>
  <c r="AC254" i="7" s="1"/>
  <c r="AC275" i="7" s="1"/>
  <c r="AC282" i="7"/>
  <c r="AE253" i="7"/>
  <c r="AE254" i="7" s="1"/>
  <c r="AE275" i="7" s="1"/>
  <c r="AE282" i="7"/>
  <c r="V152" i="7" l="1"/>
  <c r="AB277" i="7"/>
  <c r="AE277" i="7"/>
  <c r="AF277" i="7"/>
  <c r="AD277" i="7"/>
  <c r="AC277" i="7"/>
  <c r="AD179" i="7" l="1"/>
  <c r="AD283" i="7"/>
  <c r="AD286" i="7" s="1"/>
  <c r="AF283" i="7"/>
  <c r="AF286" i="7" s="1"/>
  <c r="AF179" i="7"/>
  <c r="AE179" i="7"/>
  <c r="AE283" i="7"/>
  <c r="AE286" i="7" s="1"/>
  <c r="AC283" i="7"/>
  <c r="AC286" i="7" s="1"/>
  <c r="AC179" i="7"/>
  <c r="AB283" i="7"/>
  <c r="AB286" i="7" s="1"/>
  <c r="AB179" i="7"/>
  <c r="AD307" i="7" l="1"/>
  <c r="AD309" i="7" s="1"/>
  <c r="AD191" i="7" s="1"/>
  <c r="AC307" i="7"/>
  <c r="AC309" i="7" s="1"/>
  <c r="AC191" i="7" s="1"/>
  <c r="AF307" i="7"/>
  <c r="AF309" i="7" s="1"/>
  <c r="AF191" i="7" s="1"/>
  <c r="AE307" i="7"/>
  <c r="AE309" i="7" s="1"/>
  <c r="AE191" i="7" s="1"/>
  <c r="AB307" i="7"/>
  <c r="AB309" i="7" s="1"/>
  <c r="AB191" i="7" s="1"/>
  <c r="AF180" i="7" l="1"/>
  <c r="AF181" i="7" s="1"/>
  <c r="AF182" i="7" s="1"/>
  <c r="AE180" i="7"/>
  <c r="AE181" i="7" s="1"/>
  <c r="AE182" i="7" s="1"/>
  <c r="AC180" i="7"/>
  <c r="AC181" i="7" s="1"/>
  <c r="AC182" i="7" s="1"/>
  <c r="AB180" i="7"/>
  <c r="AB181" i="7" s="1"/>
  <c r="AB182" i="7" s="1"/>
  <c r="AD180" i="7"/>
  <c r="AD181" i="7" s="1"/>
  <c r="AD182" i="7" s="1"/>
  <c r="J782" i="7" l="1"/>
  <c r="J232" i="7" l="1"/>
  <c r="J214" i="7"/>
  <c r="J143" i="7"/>
  <c r="J145" i="7" s="1"/>
  <c r="J148" i="7" s="1"/>
  <c r="F782" i="7"/>
  <c r="E782" i="7"/>
  <c r="Q782" i="7"/>
  <c r="T782" i="7"/>
  <c r="S782" i="7"/>
  <c r="G782" i="7"/>
  <c r="L782" i="7"/>
  <c r="N782" i="7"/>
  <c r="I782" i="7"/>
  <c r="K782" i="7"/>
  <c r="H782" i="7"/>
  <c r="O782" i="7"/>
  <c r="R782" i="7"/>
  <c r="M782" i="7"/>
  <c r="P782" i="7"/>
  <c r="F232" i="7" l="1"/>
  <c r="F214" i="7"/>
  <c r="O214" i="7"/>
  <c r="O232" i="7"/>
  <c r="I214" i="7"/>
  <c r="I232" i="7"/>
  <c r="N232" i="7"/>
  <c r="N214" i="7"/>
  <c r="Q214" i="7"/>
  <c r="Q232" i="7"/>
  <c r="R232" i="7"/>
  <c r="R214" i="7"/>
  <c r="S232" i="7"/>
  <c r="S214" i="7"/>
  <c r="T214" i="7"/>
  <c r="T232" i="7"/>
  <c r="P214" i="7"/>
  <c r="P232" i="7"/>
  <c r="H214" i="7"/>
  <c r="H232" i="7"/>
  <c r="L214" i="7"/>
  <c r="L232" i="7"/>
  <c r="M232" i="7"/>
  <c r="M214" i="7"/>
  <c r="K232" i="7"/>
  <c r="K214" i="7"/>
  <c r="G232" i="7"/>
  <c r="G214" i="7"/>
  <c r="E214" i="7"/>
  <c r="E232" i="7"/>
  <c r="F143" i="7"/>
  <c r="F145" i="7" s="1"/>
  <c r="F148" i="7" s="1"/>
  <c r="R143" i="7"/>
  <c r="R145" i="7" s="1"/>
  <c r="R148" i="7" s="1"/>
  <c r="T143" i="7"/>
  <c r="T145" i="7" s="1"/>
  <c r="T148" i="7" s="1"/>
  <c r="I143" i="7"/>
  <c r="I145" i="7" s="1"/>
  <c r="I148" i="7" s="1"/>
  <c r="N143" i="7"/>
  <c r="N145" i="7" s="1"/>
  <c r="N148" i="7" s="1"/>
  <c r="Q143" i="7"/>
  <c r="Q145" i="7" s="1"/>
  <c r="Q148" i="7" s="1"/>
  <c r="S143" i="7"/>
  <c r="S145" i="7" s="1"/>
  <c r="S148" i="7" s="1"/>
  <c r="O143" i="7"/>
  <c r="O145" i="7" s="1"/>
  <c r="O148" i="7" s="1"/>
  <c r="P143" i="7"/>
  <c r="P145" i="7" s="1"/>
  <c r="P148" i="7" s="1"/>
  <c r="H143" i="7"/>
  <c r="H145" i="7" s="1"/>
  <c r="H148" i="7" s="1"/>
  <c r="L143" i="7"/>
  <c r="L145" i="7" s="1"/>
  <c r="L148" i="7" s="1"/>
  <c r="M143" i="7"/>
  <c r="M145" i="7" s="1"/>
  <c r="M148" i="7" s="1"/>
  <c r="K143" i="7"/>
  <c r="K145" i="7" s="1"/>
  <c r="K148" i="7" s="1"/>
  <c r="G143" i="7"/>
  <c r="G145" i="7" s="1"/>
  <c r="G148" i="7" s="1"/>
  <c r="E143" i="7"/>
  <c r="E145" i="7" s="1"/>
  <c r="E148" i="7" s="1"/>
  <c r="J88" i="7"/>
  <c r="J116" i="7" s="1"/>
  <c r="K88" i="7" l="1"/>
  <c r="K116" i="7" s="1"/>
  <c r="T88" i="7"/>
  <c r="T116" i="7" s="1"/>
  <c r="C88" i="7"/>
  <c r="C116" i="7" s="1"/>
  <c r="C118" i="7" s="1"/>
  <c r="D88" i="7"/>
  <c r="D116" i="7" s="1"/>
  <c r="R88" i="7"/>
  <c r="R116" i="7" s="1"/>
  <c r="I88" i="7"/>
  <c r="I116" i="7" s="1"/>
  <c r="G88" i="7"/>
  <c r="G116" i="7" s="1"/>
  <c r="Q88" i="7"/>
  <c r="Q116" i="7" s="1"/>
  <c r="M88" i="7"/>
  <c r="M116" i="7" s="1"/>
  <c r="F88" i="7"/>
  <c r="F116" i="7" s="1"/>
  <c r="P88" i="7"/>
  <c r="P116" i="7" s="1"/>
  <c r="H88" i="7"/>
  <c r="H116" i="7" s="1"/>
  <c r="N88" i="7"/>
  <c r="N116" i="7" s="1"/>
  <c r="O88" i="7"/>
  <c r="O116" i="7" s="1"/>
  <c r="L88" i="7"/>
  <c r="L116" i="7" s="1"/>
  <c r="S88" i="7"/>
  <c r="S116" i="7" s="1"/>
  <c r="E88" i="7"/>
  <c r="E116" i="7" s="1"/>
  <c r="C236" i="7" l="1"/>
  <c r="C218" i="7"/>
  <c r="C219" i="7" s="1"/>
  <c r="C226" i="7" s="1"/>
  <c r="C228" i="7" s="1"/>
  <c r="B670" i="7"/>
  <c r="C251" i="7"/>
  <c r="C254" i="7" s="1"/>
  <c r="C275" i="7" s="1"/>
  <c r="C280" i="7"/>
  <c r="C122" i="7"/>
  <c r="C123" i="7" s="1"/>
  <c r="C134" i="7" s="1"/>
  <c r="C165" i="7"/>
  <c r="C166" i="7" s="1"/>
  <c r="C169" i="7" s="1"/>
  <c r="B672" i="7" l="1"/>
  <c r="B781" i="7" s="1"/>
  <c r="B97" i="7"/>
  <c r="B102" i="7" s="1"/>
  <c r="B108" i="7" s="1"/>
  <c r="B111" i="7"/>
  <c r="B113" i="7" s="1"/>
  <c r="B138" i="7" s="1"/>
  <c r="C277" i="7"/>
  <c r="H464" i="7"/>
  <c r="K464" i="7" s="1"/>
  <c r="L464" i="7" s="1"/>
  <c r="H326" i="7"/>
  <c r="K326" i="7" s="1"/>
  <c r="L326" i="7" s="1"/>
  <c r="H322" i="7"/>
  <c r="K322" i="7" s="1"/>
  <c r="L322" i="7" s="1"/>
  <c r="H325" i="7"/>
  <c r="H321" i="7"/>
  <c r="K321" i="7" s="1"/>
  <c r="L321" i="7" s="1"/>
  <c r="H324" i="7"/>
  <c r="K324" i="7" s="1"/>
  <c r="L324" i="7" s="1"/>
  <c r="H323" i="7"/>
  <c r="K323" i="7" s="1"/>
  <c r="L323" i="7" s="1"/>
  <c r="H320" i="7"/>
  <c r="H459" i="7"/>
  <c r="K459" i="7" s="1"/>
  <c r="L459" i="7" s="1"/>
  <c r="H458" i="7"/>
  <c r="H461" i="7"/>
  <c r="K461" i="7" s="1"/>
  <c r="L461" i="7" s="1"/>
  <c r="H463" i="7"/>
  <c r="H460" i="7"/>
  <c r="K460" i="7" s="1"/>
  <c r="L460" i="7" s="1"/>
  <c r="H462" i="7"/>
  <c r="K462" i="7" s="1"/>
  <c r="L462" i="7" s="1"/>
  <c r="C669" i="7" l="1"/>
  <c r="C672" i="7" s="1"/>
  <c r="C781" i="7" s="1"/>
  <c r="B145" i="7"/>
  <c r="B148" i="7" s="1"/>
  <c r="B152" i="7" s="1"/>
  <c r="C237" i="7"/>
  <c r="C149" i="7"/>
  <c r="B114" i="7"/>
  <c r="C283" i="7"/>
  <c r="I326" i="7"/>
  <c r="J326" i="7" s="1"/>
  <c r="I464" i="7"/>
  <c r="J464" i="7" s="1"/>
  <c r="N326" i="7" s="1"/>
  <c r="H465" i="7"/>
  <c r="K463" i="7"/>
  <c r="L463" i="7" s="1"/>
  <c r="K325" i="7"/>
  <c r="L325" i="7" s="1"/>
  <c r="H327" i="7"/>
  <c r="D118" i="7"/>
  <c r="K458" i="7"/>
  <c r="L458" i="7" s="1"/>
  <c r="I321" i="7"/>
  <c r="J321" i="7" s="1"/>
  <c r="I322" i="7"/>
  <c r="J322" i="7" s="1"/>
  <c r="I325" i="7"/>
  <c r="J325" i="7" s="1"/>
  <c r="I324" i="7"/>
  <c r="J324" i="7" s="1"/>
  <c r="I320" i="7"/>
  <c r="J320" i="7" s="1"/>
  <c r="I323" i="7"/>
  <c r="J323" i="7" s="1"/>
  <c r="I461" i="7"/>
  <c r="J461" i="7" s="1"/>
  <c r="N461" i="7" s="1"/>
  <c r="I463" i="7"/>
  <c r="J463" i="7" s="1"/>
  <c r="I459" i="7"/>
  <c r="J459" i="7" s="1"/>
  <c r="N459" i="7" s="1"/>
  <c r="I460" i="7"/>
  <c r="J460" i="7" s="1"/>
  <c r="N322" i="7" s="1"/>
  <c r="I458" i="7"/>
  <c r="J458" i="7" s="1"/>
  <c r="I462" i="7"/>
  <c r="J462" i="7" s="1"/>
  <c r="N324" i="7" s="1"/>
  <c r="K320" i="7"/>
  <c r="L320" i="7" s="1"/>
  <c r="C238" i="7" l="1"/>
  <c r="C245" i="7" s="1"/>
  <c r="C247" i="7" s="1"/>
  <c r="C150" i="7" s="1"/>
  <c r="C152" i="7" s="1"/>
  <c r="D236" i="7"/>
  <c r="D218" i="7"/>
  <c r="D219" i="7" s="1"/>
  <c r="F464" i="7"/>
  <c r="F460" i="7"/>
  <c r="F320" i="7"/>
  <c r="F321" i="7"/>
  <c r="F323" i="7"/>
  <c r="F326" i="7"/>
  <c r="F325" i="7"/>
  <c r="F459" i="7"/>
  <c r="O459" i="7" s="1"/>
  <c r="Q459" i="7" s="1"/>
  <c r="F324" i="7"/>
  <c r="O324" i="7" s="1"/>
  <c r="Q324" i="7" s="1"/>
  <c r="AD367" i="7" s="1"/>
  <c r="F322" i="7"/>
  <c r="O322" i="7" s="1"/>
  <c r="Q322" i="7" s="1"/>
  <c r="B116" i="7"/>
  <c r="B118" i="7" s="1"/>
  <c r="F462" i="7"/>
  <c r="F461" i="7"/>
  <c r="O461" i="7" s="1"/>
  <c r="Q461" i="7" s="1"/>
  <c r="R503" i="7" s="1"/>
  <c r="F458" i="7"/>
  <c r="F463" i="7"/>
  <c r="D669" i="7"/>
  <c r="D280" i="7"/>
  <c r="D165" i="7"/>
  <c r="D166" i="7" s="1"/>
  <c r="D169" i="7" s="1"/>
  <c r="D251" i="7"/>
  <c r="D122" i="7"/>
  <c r="D123" i="7" s="1"/>
  <c r="D134" i="7" s="1"/>
  <c r="N464" i="7"/>
  <c r="L465" i="7"/>
  <c r="N325" i="7"/>
  <c r="J465" i="7"/>
  <c r="J327" i="7"/>
  <c r="L327" i="7"/>
  <c r="E118" i="7"/>
  <c r="N323" i="7"/>
  <c r="C173" i="7"/>
  <c r="C284" i="7"/>
  <c r="N321" i="7"/>
  <c r="N458" i="7"/>
  <c r="N320" i="7"/>
  <c r="N463" i="7"/>
  <c r="N460" i="7"/>
  <c r="N462" i="7"/>
  <c r="C286" i="7" l="1"/>
  <c r="C307" i="7" s="1"/>
  <c r="C154" i="7"/>
  <c r="B122" i="7"/>
  <c r="B123" i="7" s="1"/>
  <c r="B134" i="7" s="1"/>
  <c r="B165" i="7"/>
  <c r="B166" i="7" s="1"/>
  <c r="D226" i="7"/>
  <c r="D228" i="7" s="1"/>
  <c r="O460" i="7"/>
  <c r="Q460" i="7" s="1"/>
  <c r="S502" i="7" s="1"/>
  <c r="E236" i="7"/>
  <c r="E218" i="7"/>
  <c r="E219" i="7" s="1"/>
  <c r="O323" i="7"/>
  <c r="Q323" i="7" s="1"/>
  <c r="O464" i="7"/>
  <c r="Q464" i="7" s="1"/>
  <c r="P503" i="7"/>
  <c r="F465" i="7"/>
  <c r="AH503" i="7"/>
  <c r="U503" i="7"/>
  <c r="L503" i="7"/>
  <c r="AC503" i="7"/>
  <c r="O462" i="7"/>
  <c r="Q462" i="7" s="1"/>
  <c r="AL504" i="7" s="1"/>
  <c r="C327" i="7"/>
  <c r="AA503" i="7"/>
  <c r="F503" i="7"/>
  <c r="O321" i="7"/>
  <c r="Q321" i="7" s="1"/>
  <c r="AD364" i="7" s="1"/>
  <c r="O325" i="7"/>
  <c r="Q325" i="7" s="1"/>
  <c r="AH368" i="7" s="1"/>
  <c r="C465" i="7"/>
  <c r="F327" i="7"/>
  <c r="Q503" i="7"/>
  <c r="D503" i="7"/>
  <c r="AK503" i="7"/>
  <c r="O463" i="7"/>
  <c r="Q463" i="7" s="1"/>
  <c r="AN505" i="7" s="1"/>
  <c r="R367" i="7"/>
  <c r="AL365" i="7"/>
  <c r="AO365" i="7"/>
  <c r="AJ365" i="7"/>
  <c r="C365" i="7"/>
  <c r="AC365" i="7"/>
  <c r="L365" i="7"/>
  <c r="AM365" i="7"/>
  <c r="I365" i="7"/>
  <c r="J365" i="7"/>
  <c r="E365" i="7"/>
  <c r="G365" i="7"/>
  <c r="S365" i="7"/>
  <c r="T365" i="7"/>
  <c r="Y365" i="7"/>
  <c r="R365" i="7"/>
  <c r="Z365" i="7"/>
  <c r="O365" i="7"/>
  <c r="W365" i="7"/>
  <c r="AB365" i="7"/>
  <c r="U365" i="7"/>
  <c r="P365" i="7"/>
  <c r="AD365" i="7"/>
  <c r="K365" i="7"/>
  <c r="AI365" i="7"/>
  <c r="H365" i="7"/>
  <c r="AF365" i="7"/>
  <c r="M365" i="7"/>
  <c r="AK365" i="7"/>
  <c r="N365" i="7"/>
  <c r="AH365" i="7"/>
  <c r="L367" i="7"/>
  <c r="AE365" i="7"/>
  <c r="AA365" i="7"/>
  <c r="D365" i="7"/>
  <c r="X365" i="7"/>
  <c r="AN365" i="7"/>
  <c r="Q365" i="7"/>
  <c r="AG365" i="7"/>
  <c r="F365" i="7"/>
  <c r="V365" i="7"/>
  <c r="AP365" i="7"/>
  <c r="AI367" i="7"/>
  <c r="Y503" i="7"/>
  <c r="X503" i="7"/>
  <c r="C503" i="7"/>
  <c r="E503" i="7"/>
  <c r="AI503" i="7"/>
  <c r="N503" i="7"/>
  <c r="AP503" i="7"/>
  <c r="G503" i="7"/>
  <c r="K503" i="7"/>
  <c r="O503" i="7"/>
  <c r="AO503" i="7"/>
  <c r="AF503" i="7"/>
  <c r="Z503" i="7"/>
  <c r="AL503" i="7"/>
  <c r="J503" i="7"/>
  <c r="W503" i="7"/>
  <c r="I503" i="7"/>
  <c r="AB503" i="7"/>
  <c r="AJ503" i="7"/>
  <c r="H503" i="7"/>
  <c r="S503" i="7"/>
  <c r="AD503" i="7"/>
  <c r="AN503" i="7"/>
  <c r="AG503" i="7"/>
  <c r="M503" i="7"/>
  <c r="AM503" i="7"/>
  <c r="AE503" i="7"/>
  <c r="T503" i="7"/>
  <c r="V503" i="7"/>
  <c r="S367" i="7"/>
  <c r="AN367" i="7"/>
  <c r="O367" i="7"/>
  <c r="Q367" i="7"/>
  <c r="D672" i="7"/>
  <c r="AG367" i="7"/>
  <c r="AJ367" i="7"/>
  <c r="AH367" i="7"/>
  <c r="K367" i="7"/>
  <c r="AA367" i="7"/>
  <c r="AE367" i="7"/>
  <c r="P367" i="7"/>
  <c r="E367" i="7"/>
  <c r="U367" i="7"/>
  <c r="AK367" i="7"/>
  <c r="F367" i="7"/>
  <c r="V367" i="7"/>
  <c r="AL367" i="7"/>
  <c r="W367" i="7"/>
  <c r="T367" i="7"/>
  <c r="D367" i="7"/>
  <c r="X367" i="7"/>
  <c r="I367" i="7"/>
  <c r="Y367" i="7"/>
  <c r="AO367" i="7"/>
  <c r="J367" i="7"/>
  <c r="Z367" i="7"/>
  <c r="AP367" i="7"/>
  <c r="G367" i="7"/>
  <c r="AM367" i="7"/>
  <c r="C367" i="7"/>
  <c r="H367" i="7"/>
  <c r="AF367" i="7"/>
  <c r="M367" i="7"/>
  <c r="AC367" i="7"/>
  <c r="AB367" i="7"/>
  <c r="N367" i="7"/>
  <c r="E251" i="7"/>
  <c r="E280" i="7"/>
  <c r="E122" i="7"/>
  <c r="E123" i="7" s="1"/>
  <c r="E134" i="7" s="1"/>
  <c r="E165" i="7"/>
  <c r="E166" i="7" s="1"/>
  <c r="E169" i="7" s="1"/>
  <c r="N327" i="7"/>
  <c r="N465" i="7"/>
  <c r="O326" i="7"/>
  <c r="Q326" i="7" s="1"/>
  <c r="O458" i="7"/>
  <c r="O320" i="7"/>
  <c r="E501" i="7"/>
  <c r="U501" i="7"/>
  <c r="P501" i="7"/>
  <c r="AF501" i="7"/>
  <c r="AP501" i="7"/>
  <c r="D501" i="7"/>
  <c r="V501" i="7"/>
  <c r="L501" i="7"/>
  <c r="AG501" i="7"/>
  <c r="T501" i="7"/>
  <c r="AN501" i="7"/>
  <c r="F501" i="7"/>
  <c r="AB501" i="7"/>
  <c r="O501" i="7"/>
  <c r="Y501" i="7"/>
  <c r="R501" i="7"/>
  <c r="AO501" i="7"/>
  <c r="AD501" i="7"/>
  <c r="N501" i="7"/>
  <c r="Q501" i="7"/>
  <c r="AM501" i="7"/>
  <c r="K501" i="7"/>
  <c r="H501" i="7"/>
  <c r="C501" i="7"/>
  <c r="AJ501" i="7"/>
  <c r="M501" i="7"/>
  <c r="AA501" i="7"/>
  <c r="Z501" i="7"/>
  <c r="AK501" i="7"/>
  <c r="X501" i="7"/>
  <c r="I501" i="7"/>
  <c r="G501" i="7"/>
  <c r="W501" i="7"/>
  <c r="J501" i="7"/>
  <c r="AE501" i="7"/>
  <c r="AL501" i="7"/>
  <c r="AH501" i="7"/>
  <c r="S501" i="7"/>
  <c r="AI501" i="7"/>
  <c r="AC501" i="7"/>
  <c r="C366" i="7" l="1"/>
  <c r="E366" i="7"/>
  <c r="D366" i="7"/>
  <c r="F366" i="7"/>
  <c r="G366" i="7"/>
  <c r="H366" i="7"/>
  <c r="I366" i="7"/>
  <c r="J366" i="7"/>
  <c r="K366" i="7"/>
  <c r="L366" i="7"/>
  <c r="M366" i="7"/>
  <c r="N366" i="7"/>
  <c r="O366" i="7"/>
  <c r="P366" i="7"/>
  <c r="Q366" i="7"/>
  <c r="R366" i="7"/>
  <c r="S366" i="7"/>
  <c r="T366" i="7"/>
  <c r="U366" i="7"/>
  <c r="V366" i="7"/>
  <c r="W366" i="7"/>
  <c r="X366" i="7"/>
  <c r="Y366" i="7"/>
  <c r="Z366" i="7"/>
  <c r="AA366" i="7"/>
  <c r="AB366" i="7"/>
  <c r="AC366" i="7"/>
  <c r="AD366" i="7"/>
  <c r="AE366" i="7"/>
  <c r="AF366" i="7"/>
  <c r="AG366" i="7"/>
  <c r="AH366" i="7"/>
  <c r="AI366" i="7"/>
  <c r="AJ366" i="7"/>
  <c r="AK366" i="7"/>
  <c r="AL366" i="7"/>
  <c r="AM366" i="7"/>
  <c r="AN366" i="7"/>
  <c r="AO366" i="7"/>
  <c r="AP366" i="7"/>
  <c r="C155" i="7"/>
  <c r="AJ502" i="7"/>
  <c r="X502" i="7"/>
  <c r="AL502" i="7"/>
  <c r="O502" i="7"/>
  <c r="AC502" i="7"/>
  <c r="U502" i="7"/>
  <c r="AG502" i="7"/>
  <c r="AH502" i="7"/>
  <c r="AA502" i="7"/>
  <c r="AP502" i="7"/>
  <c r="R502" i="7"/>
  <c r="P502" i="7"/>
  <c r="AI502" i="7"/>
  <c r="AO502" i="7"/>
  <c r="AD502" i="7"/>
  <c r="D237" i="7"/>
  <c r="D238" i="7" s="1"/>
  <c r="D245" i="7" s="1"/>
  <c r="D247" i="7" s="1"/>
  <c r="D150" i="7" s="1"/>
  <c r="D149" i="7"/>
  <c r="B169" i="7"/>
  <c r="B182" i="7"/>
  <c r="AL368" i="7"/>
  <c r="D502" i="7"/>
  <c r="G502" i="7"/>
  <c r="I502" i="7"/>
  <c r="Q502" i="7"/>
  <c r="AK502" i="7"/>
  <c r="AE502" i="7"/>
  <c r="V502" i="7"/>
  <c r="AF502" i="7"/>
  <c r="E502" i="7"/>
  <c r="W502" i="7"/>
  <c r="AB502" i="7"/>
  <c r="F502" i="7"/>
  <c r="Y502" i="7"/>
  <c r="C502" i="7"/>
  <c r="L502" i="7"/>
  <c r="AM502" i="7"/>
  <c r="Z502" i="7"/>
  <c r="K502" i="7"/>
  <c r="J502" i="7"/>
  <c r="H502" i="7"/>
  <c r="T502" i="7"/>
  <c r="AN502" i="7"/>
  <c r="N502" i="7"/>
  <c r="M502" i="7"/>
  <c r="E226" i="7"/>
  <c r="E228" i="7" s="1"/>
  <c r="G505" i="7"/>
  <c r="AJ368" i="7"/>
  <c r="AE368" i="7"/>
  <c r="M368" i="7"/>
  <c r="AC368" i="7"/>
  <c r="AI368" i="7"/>
  <c r="F368" i="7"/>
  <c r="D368" i="7"/>
  <c r="AF368" i="7"/>
  <c r="V368" i="7"/>
  <c r="P505" i="7"/>
  <c r="N505" i="7"/>
  <c r="AI505" i="7"/>
  <c r="AB505" i="7"/>
  <c r="AF505" i="7"/>
  <c r="AL505" i="7"/>
  <c r="S505" i="7"/>
  <c r="E505" i="7"/>
  <c r="X505" i="7"/>
  <c r="AA505" i="7"/>
  <c r="AH505" i="7"/>
  <c r="AK505" i="7"/>
  <c r="T505" i="7"/>
  <c r="R505" i="7"/>
  <c r="L505" i="7"/>
  <c r="AG505" i="7"/>
  <c r="AO505" i="7"/>
  <c r="H505" i="7"/>
  <c r="I505" i="7"/>
  <c r="F505" i="7"/>
  <c r="AD505" i="7"/>
  <c r="W505" i="7"/>
  <c r="Y505" i="7"/>
  <c r="AM505" i="7"/>
  <c r="Z505" i="7"/>
  <c r="U505" i="7"/>
  <c r="K505" i="7"/>
  <c r="AP505" i="7"/>
  <c r="C505" i="7"/>
  <c r="AJ505" i="7"/>
  <c r="O505" i="7"/>
  <c r="J505" i="7"/>
  <c r="D505" i="7"/>
  <c r="AE505" i="7"/>
  <c r="Q505" i="7"/>
  <c r="V505" i="7"/>
  <c r="M505" i="7"/>
  <c r="AC505" i="7"/>
  <c r="AP364" i="7"/>
  <c r="O504" i="7"/>
  <c r="AH504" i="7"/>
  <c r="AM504" i="7"/>
  <c r="AM364" i="7"/>
  <c r="G504" i="7"/>
  <c r="AG504" i="7"/>
  <c r="E364" i="7"/>
  <c r="K504" i="7"/>
  <c r="AA504" i="7"/>
  <c r="T504" i="7"/>
  <c r="AO504" i="7"/>
  <c r="AI364" i="7"/>
  <c r="U364" i="7"/>
  <c r="P504" i="7"/>
  <c r="U504" i="7"/>
  <c r="AI504" i="7"/>
  <c r="AF504" i="7"/>
  <c r="Y504" i="7"/>
  <c r="AC504" i="7"/>
  <c r="L364" i="7"/>
  <c r="J364" i="7"/>
  <c r="R504" i="7"/>
  <c r="I504" i="7"/>
  <c r="X504" i="7"/>
  <c r="J504" i="7"/>
  <c r="D504" i="7"/>
  <c r="O465" i="7"/>
  <c r="AB364" i="7"/>
  <c r="Z364" i="7"/>
  <c r="AK364" i="7"/>
  <c r="F504" i="7"/>
  <c r="N504" i="7"/>
  <c r="L504" i="7"/>
  <c r="W504" i="7"/>
  <c r="S504" i="7"/>
  <c r="M504" i="7"/>
  <c r="AD504" i="7"/>
  <c r="Z504" i="7"/>
  <c r="AN504" i="7"/>
  <c r="C504" i="7"/>
  <c r="G364" i="7"/>
  <c r="AA364" i="7"/>
  <c r="AE364" i="7"/>
  <c r="T364" i="7"/>
  <c r="AJ364" i="7"/>
  <c r="M364" i="7"/>
  <c r="AC364" i="7"/>
  <c r="D364" i="7"/>
  <c r="R364" i="7"/>
  <c r="AH364" i="7"/>
  <c r="W364" i="7"/>
  <c r="C364" i="7"/>
  <c r="H364" i="7"/>
  <c r="X364" i="7"/>
  <c r="AN364" i="7"/>
  <c r="Q364" i="7"/>
  <c r="AG364" i="7"/>
  <c r="F364" i="7"/>
  <c r="V364" i="7"/>
  <c r="AL364" i="7"/>
  <c r="AP504" i="7"/>
  <c r="AJ504" i="7"/>
  <c r="AE504" i="7"/>
  <c r="E504" i="7"/>
  <c r="V504" i="7"/>
  <c r="AB504" i="7"/>
  <c r="Q504" i="7"/>
  <c r="H504" i="7"/>
  <c r="AK504" i="7"/>
  <c r="S364" i="7"/>
  <c r="K364" i="7"/>
  <c r="O364" i="7"/>
  <c r="P364" i="7"/>
  <c r="AF364" i="7"/>
  <c r="I364" i="7"/>
  <c r="Y364" i="7"/>
  <c r="AO364" i="7"/>
  <c r="N364" i="7"/>
  <c r="L368" i="7"/>
  <c r="G368" i="7"/>
  <c r="AM368" i="7"/>
  <c r="H368" i="7"/>
  <c r="AN368" i="7"/>
  <c r="Q368" i="7"/>
  <c r="AG368" i="7"/>
  <c r="J368" i="7"/>
  <c r="Z368" i="7"/>
  <c r="AP368" i="7"/>
  <c r="C368" i="7"/>
  <c r="T368" i="7"/>
  <c r="O368" i="7"/>
  <c r="K368" i="7"/>
  <c r="P368" i="7"/>
  <c r="E368" i="7"/>
  <c r="U368" i="7"/>
  <c r="AK368" i="7"/>
  <c r="N368" i="7"/>
  <c r="AD368" i="7"/>
  <c r="S368" i="7"/>
  <c r="AB368" i="7"/>
  <c r="W368" i="7"/>
  <c r="AA368" i="7"/>
  <c r="X368" i="7"/>
  <c r="I368" i="7"/>
  <c r="Y368" i="7"/>
  <c r="AO368" i="7"/>
  <c r="R368" i="7"/>
  <c r="B365" i="7" a="1"/>
  <c r="B365" i="7" s="1"/>
  <c r="B503" i="7" a="1"/>
  <c r="B503" i="7" s="1"/>
  <c r="E669" i="7"/>
  <c r="E672" i="7" s="1"/>
  <c r="E781" i="7" s="1"/>
  <c r="D781" i="7"/>
  <c r="B367" i="7" a="1"/>
  <c r="B367" i="7" s="1"/>
  <c r="O327" i="7"/>
  <c r="B501" i="7" a="1"/>
  <c r="B501" i="7" s="1"/>
  <c r="Q320" i="7"/>
  <c r="Q327" i="7" s="1"/>
  <c r="P458" i="7"/>
  <c r="B366" i="7" l="1" a="1"/>
  <c r="B366" i="7" s="1"/>
  <c r="D152" i="7"/>
  <c r="E237" i="7"/>
  <c r="E238" i="7" s="1"/>
  <c r="E245" i="7" s="1"/>
  <c r="E247" i="7" s="1"/>
  <c r="E150" i="7" s="1"/>
  <c r="E149" i="7"/>
  <c r="B502" i="7" a="1"/>
  <c r="B502" i="7" s="1"/>
  <c r="B504" i="7" a="1"/>
  <c r="B504" i="7" s="1"/>
  <c r="B364" i="7" a="1"/>
  <c r="B364" i="7" s="1"/>
  <c r="AP363" i="7"/>
  <c r="AP371" i="7" s="1"/>
  <c r="AL363" i="7"/>
  <c r="AL371" i="7" s="1"/>
  <c r="AH363" i="7"/>
  <c r="AH371" i="7" s="1"/>
  <c r="AD363" i="7"/>
  <c r="AD371" i="7" s="1"/>
  <c r="Z363" i="7"/>
  <c r="Z371" i="7" s="1"/>
  <c r="Z253" i="7" s="1"/>
  <c r="Z254" i="7" s="1"/>
  <c r="Z275" i="7" s="1"/>
  <c r="V363" i="7"/>
  <c r="V371" i="7" s="1"/>
  <c r="V253" i="7" s="1"/>
  <c r="V254" i="7" s="1"/>
  <c r="V275" i="7" s="1"/>
  <c r="R363" i="7"/>
  <c r="R371" i="7" s="1"/>
  <c r="R253" i="7" s="1"/>
  <c r="N363" i="7"/>
  <c r="N371" i="7" s="1"/>
  <c r="N253" i="7" s="1"/>
  <c r="J363" i="7"/>
  <c r="J371" i="7" s="1"/>
  <c r="J253" i="7" s="1"/>
  <c r="F363" i="7"/>
  <c r="F371" i="7" s="1"/>
  <c r="F253" i="7" s="1"/>
  <c r="AJ363" i="7"/>
  <c r="AJ371" i="7" s="1"/>
  <c r="AO363" i="7"/>
  <c r="AO371" i="7" s="1"/>
  <c r="AK363" i="7"/>
  <c r="AK371" i="7" s="1"/>
  <c r="AG363" i="7"/>
  <c r="AG371" i="7" s="1"/>
  <c r="AC363" i="7"/>
  <c r="AC371" i="7" s="1"/>
  <c r="Y363" i="7"/>
  <c r="Y371" i="7" s="1"/>
  <c r="Y253" i="7" s="1"/>
  <c r="Y254" i="7" s="1"/>
  <c r="Y275" i="7" s="1"/>
  <c r="U363" i="7"/>
  <c r="U371" i="7" s="1"/>
  <c r="U253" i="7" s="1"/>
  <c r="U254" i="7" s="1"/>
  <c r="U275" i="7" s="1"/>
  <c r="Q363" i="7"/>
  <c r="Q371" i="7" s="1"/>
  <c r="Q253" i="7" s="1"/>
  <c r="M363" i="7"/>
  <c r="M371" i="7" s="1"/>
  <c r="M253" i="7" s="1"/>
  <c r="I363" i="7"/>
  <c r="I371" i="7" s="1"/>
  <c r="I253" i="7" s="1"/>
  <c r="E363" i="7"/>
  <c r="E371" i="7" s="1"/>
  <c r="E253" i="7" s="1"/>
  <c r="E254" i="7" s="1"/>
  <c r="E275" i="7" s="1"/>
  <c r="AN363" i="7"/>
  <c r="AN371" i="7" s="1"/>
  <c r="AF363" i="7"/>
  <c r="AF371" i="7" s="1"/>
  <c r="AB363" i="7"/>
  <c r="AB371" i="7" s="1"/>
  <c r="X363" i="7"/>
  <c r="X371" i="7" s="1"/>
  <c r="X253" i="7" s="1"/>
  <c r="X254" i="7" s="1"/>
  <c r="X275" i="7" s="1"/>
  <c r="T363" i="7"/>
  <c r="T371" i="7" s="1"/>
  <c r="T253" i="7" s="1"/>
  <c r="P363" i="7"/>
  <c r="P371" i="7" s="1"/>
  <c r="P253" i="7" s="1"/>
  <c r="L363" i="7"/>
  <c r="L371" i="7" s="1"/>
  <c r="L253" i="7" s="1"/>
  <c r="H363" i="7"/>
  <c r="H371" i="7" s="1"/>
  <c r="H253" i="7" s="1"/>
  <c r="D363" i="7"/>
  <c r="D371" i="7" s="1"/>
  <c r="AM363" i="7"/>
  <c r="AM371" i="7" s="1"/>
  <c r="W363" i="7"/>
  <c r="W371" i="7" s="1"/>
  <c r="W253" i="7" s="1"/>
  <c r="W254" i="7" s="1"/>
  <c r="W275" i="7" s="1"/>
  <c r="G363" i="7"/>
  <c r="G371" i="7" s="1"/>
  <c r="G253" i="7" s="1"/>
  <c r="K363" i="7"/>
  <c r="K371" i="7" s="1"/>
  <c r="K253" i="7" s="1"/>
  <c r="AI363" i="7"/>
  <c r="AI371" i="7" s="1"/>
  <c r="S363" i="7"/>
  <c r="S371" i="7" s="1"/>
  <c r="S253" i="7" s="1"/>
  <c r="C363" i="7"/>
  <c r="C371" i="7" s="1"/>
  <c r="AE363" i="7"/>
  <c r="AE371" i="7" s="1"/>
  <c r="O363" i="7"/>
  <c r="O371" i="7" s="1"/>
  <c r="O253" i="7" s="1"/>
  <c r="AA363" i="7"/>
  <c r="AA371" i="7" s="1"/>
  <c r="AA253" i="7" s="1"/>
  <c r="AA254" i="7" s="1"/>
  <c r="AA275" i="7" s="1"/>
  <c r="P465" i="7"/>
  <c r="C507" i="7" s="1"/>
  <c r="B507" i="7" s="1" a="1"/>
  <c r="B507" i="7" s="1"/>
  <c r="F118" i="7"/>
  <c r="Q458" i="7"/>
  <c r="Q465" i="7" s="1"/>
  <c r="D154" i="7" l="1"/>
  <c r="E152" i="7"/>
  <c r="F236" i="7"/>
  <c r="F218" i="7"/>
  <c r="F219" i="7" s="1"/>
  <c r="F669" i="7"/>
  <c r="F280" i="7"/>
  <c r="AA277" i="7"/>
  <c r="W277" i="7"/>
  <c r="Y277" i="7"/>
  <c r="V277" i="7"/>
  <c r="X277" i="7"/>
  <c r="E277" i="7"/>
  <c r="U277" i="7"/>
  <c r="Z277" i="7"/>
  <c r="F165" i="7"/>
  <c r="F166" i="7" s="1"/>
  <c r="F169" i="7" s="1"/>
  <c r="F251" i="7"/>
  <c r="F254" i="7" s="1"/>
  <c r="F275" i="7" s="1"/>
  <c r="F122" i="7"/>
  <c r="F123" i="7" s="1"/>
  <c r="F134" i="7" s="1"/>
  <c r="D253" i="7"/>
  <c r="D254" i="7" s="1"/>
  <c r="D275" i="7" s="1"/>
  <c r="C500" i="7"/>
  <c r="C508" i="7" s="1"/>
  <c r="AI500" i="7"/>
  <c r="AI508" i="7" s="1"/>
  <c r="AP500" i="7"/>
  <c r="AP508" i="7" s="1"/>
  <c r="I500" i="7"/>
  <c r="I508" i="7" s="1"/>
  <c r="I282" i="7" s="1"/>
  <c r="AJ500" i="7"/>
  <c r="AJ508" i="7" s="1"/>
  <c r="AC500" i="7"/>
  <c r="AC508" i="7" s="1"/>
  <c r="AG500" i="7"/>
  <c r="AG508" i="7" s="1"/>
  <c r="AM500" i="7"/>
  <c r="AM508" i="7" s="1"/>
  <c r="AK500" i="7"/>
  <c r="AK508" i="7" s="1"/>
  <c r="T500" i="7"/>
  <c r="T508" i="7" s="1"/>
  <c r="T282" i="7" s="1"/>
  <c r="D500" i="7"/>
  <c r="D508" i="7" s="1"/>
  <c r="D282" i="7" s="1"/>
  <c r="K500" i="7"/>
  <c r="K508" i="7" s="1"/>
  <c r="K282" i="7" s="1"/>
  <c r="AO500" i="7"/>
  <c r="AO508" i="7" s="1"/>
  <c r="L500" i="7"/>
  <c r="L508" i="7" s="1"/>
  <c r="L282" i="7" s="1"/>
  <c r="G500" i="7"/>
  <c r="G508" i="7" s="1"/>
  <c r="G282" i="7" s="1"/>
  <c r="AB500" i="7"/>
  <c r="AB508" i="7" s="1"/>
  <c r="AN500" i="7"/>
  <c r="AN508" i="7" s="1"/>
  <c r="S500" i="7"/>
  <c r="S508" i="7" s="1"/>
  <c r="S282" i="7" s="1"/>
  <c r="E500" i="7"/>
  <c r="E508" i="7" s="1"/>
  <c r="E282" i="7" s="1"/>
  <c r="P500" i="7"/>
  <c r="P508" i="7" s="1"/>
  <c r="P282" i="7" s="1"/>
  <c r="AD500" i="7"/>
  <c r="AD508" i="7" s="1"/>
  <c r="AE500" i="7"/>
  <c r="AE508" i="7" s="1"/>
  <c r="AL500" i="7"/>
  <c r="AL508" i="7" s="1"/>
  <c r="J500" i="7"/>
  <c r="J508" i="7" s="1"/>
  <c r="J282" i="7" s="1"/>
  <c r="H500" i="7"/>
  <c r="H508" i="7" s="1"/>
  <c r="H282" i="7" s="1"/>
  <c r="AF500" i="7"/>
  <c r="AF508" i="7" s="1"/>
  <c r="M500" i="7"/>
  <c r="M508" i="7" s="1"/>
  <c r="M282" i="7" s="1"/>
  <c r="AH500" i="7"/>
  <c r="AH508" i="7" s="1"/>
  <c r="W500" i="7"/>
  <c r="W508" i="7" s="1"/>
  <c r="W282" i="7" s="1"/>
  <c r="U500" i="7"/>
  <c r="U508" i="7" s="1"/>
  <c r="U282" i="7" s="1"/>
  <c r="Z500" i="7"/>
  <c r="Z508" i="7" s="1"/>
  <c r="Z282" i="7" s="1"/>
  <c r="O500" i="7"/>
  <c r="O508" i="7" s="1"/>
  <c r="O282" i="7" s="1"/>
  <c r="R500" i="7"/>
  <c r="R508" i="7" s="1"/>
  <c r="R282" i="7" s="1"/>
  <c r="Q500" i="7"/>
  <c r="Q508" i="7" s="1"/>
  <c r="Q282" i="7" s="1"/>
  <c r="AA500" i="7"/>
  <c r="AA508" i="7" s="1"/>
  <c r="AA282" i="7" s="1"/>
  <c r="F500" i="7"/>
  <c r="F508" i="7" s="1"/>
  <c r="F282" i="7" s="1"/>
  <c r="X500" i="7"/>
  <c r="X508" i="7" s="1"/>
  <c r="X282" i="7" s="1"/>
  <c r="Y500" i="7"/>
  <c r="Y508" i="7" s="1"/>
  <c r="Y282" i="7" s="1"/>
  <c r="N500" i="7"/>
  <c r="N508" i="7" s="1"/>
  <c r="N282" i="7" s="1"/>
  <c r="V500" i="7"/>
  <c r="V508" i="7" s="1"/>
  <c r="V282" i="7" s="1"/>
  <c r="D155" i="7" l="1"/>
  <c r="E154" i="7"/>
  <c r="F226" i="7"/>
  <c r="F228" i="7" s="1"/>
  <c r="F672" i="7"/>
  <c r="F781" i="7" s="1"/>
  <c r="Y283" i="7"/>
  <c r="Y286" i="7" s="1"/>
  <c r="Y307" i="7" s="1"/>
  <c r="Y179" i="7"/>
  <c r="Z283" i="7"/>
  <c r="Z286" i="7" s="1"/>
  <c r="Z307" i="7" s="1"/>
  <c r="Z179" i="7"/>
  <c r="E179" i="7"/>
  <c r="E283" i="7"/>
  <c r="E286" i="7" s="1"/>
  <c r="W283" i="7"/>
  <c r="W286" i="7" s="1"/>
  <c r="W307" i="7" s="1"/>
  <c r="W179" i="7"/>
  <c r="V179" i="7"/>
  <c r="V283" i="7"/>
  <c r="V286" i="7" s="1"/>
  <c r="V307" i="7" s="1"/>
  <c r="U283" i="7"/>
  <c r="U286" i="7" s="1"/>
  <c r="U307" i="7" s="1"/>
  <c r="U179" i="7"/>
  <c r="X179" i="7"/>
  <c r="X283" i="7"/>
  <c r="X286" i="7" s="1"/>
  <c r="X307" i="7" s="1"/>
  <c r="AA179" i="7"/>
  <c r="AA283" i="7"/>
  <c r="AA286" i="7" s="1"/>
  <c r="AA307" i="7" s="1"/>
  <c r="D277" i="7"/>
  <c r="F277" i="7"/>
  <c r="C179" i="7"/>
  <c r="B500" i="7" a="1"/>
  <c r="B500" i="7" s="1"/>
  <c r="E155" i="7" l="1"/>
  <c r="F237" i="7"/>
  <c r="F238" i="7" s="1"/>
  <c r="F245" i="7" s="1"/>
  <c r="F247" i="7" s="1"/>
  <c r="F150" i="7" s="1"/>
  <c r="F149" i="7"/>
  <c r="E307" i="7"/>
  <c r="E309" i="7" s="1"/>
  <c r="E191" i="7" s="1"/>
  <c r="F179" i="7"/>
  <c r="F283" i="7"/>
  <c r="F286" i="7" s="1"/>
  <c r="D179" i="7"/>
  <c r="D283" i="7"/>
  <c r="D286" i="7" s="1"/>
  <c r="D307" i="7" s="1"/>
  <c r="AA309" i="7"/>
  <c r="AA191" i="7" s="1"/>
  <c r="W309" i="7"/>
  <c r="W191" i="7" s="1"/>
  <c r="V309" i="7"/>
  <c r="V191" i="7" s="1"/>
  <c r="X309" i="7"/>
  <c r="X191" i="7" s="1"/>
  <c r="U309" i="7"/>
  <c r="U191" i="7" s="1"/>
  <c r="Z309" i="7"/>
  <c r="Z191" i="7" s="1"/>
  <c r="Y309" i="7"/>
  <c r="Y191" i="7" s="1"/>
  <c r="B508" i="7" a="1"/>
  <c r="B508" i="7" s="1"/>
  <c r="C309" i="7"/>
  <c r="C191" i="7" s="1"/>
  <c r="G118" i="7"/>
  <c r="F152" i="7" l="1"/>
  <c r="E180" i="7"/>
  <c r="E181" i="7" s="1"/>
  <c r="E182" i="7" s="1"/>
  <c r="F307" i="7"/>
  <c r="F309" i="7" s="1"/>
  <c r="F191" i="7" s="1"/>
  <c r="G236" i="7"/>
  <c r="G218" i="7"/>
  <c r="G219" i="7" s="1"/>
  <c r="G669" i="7"/>
  <c r="D309" i="7"/>
  <c r="D191" i="7" s="1"/>
  <c r="G280" i="7"/>
  <c r="G165" i="7"/>
  <c r="G166" i="7" s="1"/>
  <c r="G169" i="7" s="1"/>
  <c r="G251" i="7"/>
  <c r="G254" i="7" s="1"/>
  <c r="G275" i="7" s="1"/>
  <c r="G122" i="7"/>
  <c r="G123" i="7" s="1"/>
  <c r="G134" i="7" s="1"/>
  <c r="V180" i="7"/>
  <c r="V181" i="7" s="1"/>
  <c r="W180" i="7"/>
  <c r="W181" i="7" s="1"/>
  <c r="X180" i="7"/>
  <c r="X181" i="7" s="1"/>
  <c r="AA180" i="7"/>
  <c r="AA181" i="7" s="1"/>
  <c r="Z180" i="7"/>
  <c r="Z181" i="7" s="1"/>
  <c r="Y180" i="7"/>
  <c r="Y181" i="7" s="1"/>
  <c r="U180" i="7"/>
  <c r="U181" i="7" s="1"/>
  <c r="F154" i="7" l="1"/>
  <c r="F180" i="7"/>
  <c r="F181" i="7" s="1"/>
  <c r="F182" i="7" s="1"/>
  <c r="G226" i="7"/>
  <c r="G228" i="7" s="1"/>
  <c r="G672" i="7"/>
  <c r="G781" i="7" s="1"/>
  <c r="D180" i="7"/>
  <c r="D181" i="7" s="1"/>
  <c r="D182" i="7" s="1"/>
  <c r="Y182" i="7"/>
  <c r="W182" i="7"/>
  <c r="X182" i="7"/>
  <c r="Z182" i="7"/>
  <c r="AA182" i="7"/>
  <c r="V182" i="7"/>
  <c r="U182" i="7"/>
  <c r="G277" i="7"/>
  <c r="C180" i="7"/>
  <c r="C181" i="7" s="1"/>
  <c r="F155" i="7" l="1"/>
  <c r="G237" i="7"/>
  <c r="G238" i="7" s="1"/>
  <c r="G245" i="7" s="1"/>
  <c r="G247" i="7" s="1"/>
  <c r="G150" i="7" s="1"/>
  <c r="G149" i="7"/>
  <c r="G283" i="7"/>
  <c r="G286" i="7" s="1"/>
  <c r="G179" i="7"/>
  <c r="C182" i="7"/>
  <c r="H118" i="7"/>
  <c r="D184" i="7" l="1"/>
  <c r="C184" i="7"/>
  <c r="C185" i="7" s="1"/>
  <c r="F184" i="7"/>
  <c r="E184" i="7"/>
  <c r="G152" i="7"/>
  <c r="G307" i="7"/>
  <c r="G309" i="7" s="1"/>
  <c r="G191" i="7" s="1"/>
  <c r="H236" i="7"/>
  <c r="H218" i="7"/>
  <c r="H219" i="7" s="1"/>
  <c r="H669" i="7"/>
  <c r="H280" i="7"/>
  <c r="H165" i="7"/>
  <c r="H166" i="7" s="1"/>
  <c r="H169" i="7" s="1"/>
  <c r="H251" i="7"/>
  <c r="H254" i="7" s="1"/>
  <c r="H275" i="7" s="1"/>
  <c r="H122" i="7"/>
  <c r="H123" i="7" s="1"/>
  <c r="H134" i="7" s="1"/>
  <c r="G154" i="7" l="1"/>
  <c r="G180" i="7"/>
  <c r="G181" i="7" s="1"/>
  <c r="G182" i="7" s="1"/>
  <c r="H226" i="7"/>
  <c r="H228" i="7" s="1"/>
  <c r="H672" i="7"/>
  <c r="H781" i="7" s="1"/>
  <c r="F185" i="7"/>
  <c r="E185" i="7"/>
  <c r="D185" i="7"/>
  <c r="H277" i="7"/>
  <c r="E186" i="7" l="1"/>
  <c r="G155" i="7"/>
  <c r="G184" i="7"/>
  <c r="D186" i="7"/>
  <c r="C186" i="7"/>
  <c r="F186" i="7"/>
  <c r="H237" i="7"/>
  <c r="H238" i="7" s="1"/>
  <c r="H245" i="7" s="1"/>
  <c r="H247" i="7" s="1"/>
  <c r="H150" i="7" s="1"/>
  <c r="H149" i="7"/>
  <c r="H283" i="7"/>
  <c r="H286" i="7" s="1"/>
  <c r="H179" i="7"/>
  <c r="I118" i="7"/>
  <c r="H152" i="7" l="1"/>
  <c r="H154" i="7" s="1"/>
  <c r="H155" i="7" s="1"/>
  <c r="H307" i="7"/>
  <c r="H309" i="7" s="1"/>
  <c r="H191" i="7" s="1"/>
  <c r="I236" i="7"/>
  <c r="I218" i="7"/>
  <c r="I219" i="7" s="1"/>
  <c r="I669" i="7"/>
  <c r="G185" i="7"/>
  <c r="I280" i="7"/>
  <c r="I165" i="7"/>
  <c r="I166" i="7" s="1"/>
  <c r="I169" i="7" s="1"/>
  <c r="I251" i="7"/>
  <c r="I254" i="7" s="1"/>
  <c r="I275" i="7" s="1"/>
  <c r="I122" i="7"/>
  <c r="I123" i="7" s="1"/>
  <c r="I134" i="7" s="1"/>
  <c r="G186" i="7" l="1"/>
  <c r="H180" i="7"/>
  <c r="H181" i="7" s="1"/>
  <c r="H182" i="7" s="1"/>
  <c r="I226" i="7"/>
  <c r="I228" i="7" s="1"/>
  <c r="I672" i="7"/>
  <c r="I781" i="7" s="1"/>
  <c r="I277" i="7"/>
  <c r="H184" i="7" l="1"/>
  <c r="I237" i="7"/>
  <c r="I238" i="7" s="1"/>
  <c r="I245" i="7" s="1"/>
  <c r="I247" i="7" s="1"/>
  <c r="I150" i="7" s="1"/>
  <c r="I149" i="7"/>
  <c r="I283" i="7"/>
  <c r="I286" i="7" s="1"/>
  <c r="I179" i="7"/>
  <c r="J118" i="7"/>
  <c r="I152" i="7" l="1"/>
  <c r="I154" i="7" s="1"/>
  <c r="I155" i="7" s="1"/>
  <c r="I307" i="7"/>
  <c r="I309" i="7" s="1"/>
  <c r="I191" i="7" s="1"/>
  <c r="J236" i="7"/>
  <c r="J218" i="7"/>
  <c r="J219" i="7" s="1"/>
  <c r="J669" i="7"/>
  <c r="H185" i="7"/>
  <c r="J280" i="7"/>
  <c r="J165" i="7"/>
  <c r="J166" i="7" s="1"/>
  <c r="J169" i="7" s="1"/>
  <c r="J251" i="7"/>
  <c r="J254" i="7" s="1"/>
  <c r="J275" i="7" s="1"/>
  <c r="J122" i="7"/>
  <c r="J123" i="7" s="1"/>
  <c r="J134" i="7" s="1"/>
  <c r="H186" i="7" l="1"/>
  <c r="I180" i="7"/>
  <c r="I181" i="7" s="1"/>
  <c r="I182" i="7" s="1"/>
  <c r="J226" i="7"/>
  <c r="J228" i="7" s="1"/>
  <c r="J672" i="7"/>
  <c r="J781" i="7" s="1"/>
  <c r="J277" i="7"/>
  <c r="I184" i="7" l="1"/>
  <c r="J237" i="7"/>
  <c r="J238" i="7" s="1"/>
  <c r="J245" i="7" s="1"/>
  <c r="J247" i="7" s="1"/>
  <c r="J150" i="7" s="1"/>
  <c r="J149" i="7"/>
  <c r="J179" i="7"/>
  <c r="J283" i="7"/>
  <c r="J286" i="7" s="1"/>
  <c r="K118" i="7"/>
  <c r="J152" i="7" l="1"/>
  <c r="J154" i="7" s="1"/>
  <c r="J155" i="7" s="1"/>
  <c r="J307" i="7"/>
  <c r="J309" i="7" s="1"/>
  <c r="J191" i="7" s="1"/>
  <c r="K236" i="7"/>
  <c r="K218" i="7"/>
  <c r="K219" i="7" s="1"/>
  <c r="K669" i="7"/>
  <c r="I185" i="7"/>
  <c r="K280" i="7"/>
  <c r="K165" i="7"/>
  <c r="K166" i="7" s="1"/>
  <c r="K169" i="7" s="1"/>
  <c r="K251" i="7"/>
  <c r="K254" i="7" s="1"/>
  <c r="K275" i="7" s="1"/>
  <c r="K122" i="7"/>
  <c r="K123" i="7" s="1"/>
  <c r="K134" i="7" s="1"/>
  <c r="I186" i="7" l="1"/>
  <c r="J180" i="7"/>
  <c r="J181" i="7" s="1"/>
  <c r="J182" i="7" s="1"/>
  <c r="K226" i="7"/>
  <c r="K228" i="7" s="1"/>
  <c r="K672" i="7"/>
  <c r="K781" i="7" s="1"/>
  <c r="K277" i="7"/>
  <c r="J184" i="7" l="1"/>
  <c r="J185" i="7" s="1"/>
  <c r="J186" i="7" s="1"/>
  <c r="K237" i="7"/>
  <c r="K238" i="7" s="1"/>
  <c r="K245" i="7" s="1"/>
  <c r="K247" i="7" s="1"/>
  <c r="K150" i="7" s="1"/>
  <c r="K149" i="7"/>
  <c r="K283" i="7"/>
  <c r="K286" i="7" s="1"/>
  <c r="K179" i="7"/>
  <c r="L118" i="7"/>
  <c r="K152" i="7" l="1"/>
  <c r="K154" i="7" s="1"/>
  <c r="K155" i="7" s="1"/>
  <c r="K307" i="7"/>
  <c r="K309" i="7" s="1"/>
  <c r="K191" i="7" s="1"/>
  <c r="L236" i="7"/>
  <c r="L218" i="7"/>
  <c r="L219" i="7" s="1"/>
  <c r="L669" i="7"/>
  <c r="L280" i="7"/>
  <c r="L165" i="7"/>
  <c r="L166" i="7" s="1"/>
  <c r="L169" i="7" s="1"/>
  <c r="L251" i="7"/>
  <c r="L254" i="7" s="1"/>
  <c r="L275" i="7" s="1"/>
  <c r="L122" i="7"/>
  <c r="L123" i="7" s="1"/>
  <c r="L134" i="7" s="1"/>
  <c r="K180" i="7" l="1"/>
  <c r="K181" i="7" s="1"/>
  <c r="K182" i="7" s="1"/>
  <c r="L226" i="7"/>
  <c r="L228" i="7" s="1"/>
  <c r="L672" i="7"/>
  <c r="L781" i="7" s="1"/>
  <c r="L277" i="7"/>
  <c r="K184" i="7" l="1"/>
  <c r="K185" i="7" s="1"/>
  <c r="K186" i="7" s="1"/>
  <c r="L237" i="7"/>
  <c r="L238" i="7" s="1"/>
  <c r="L245" i="7" s="1"/>
  <c r="L247" i="7" s="1"/>
  <c r="L150" i="7" s="1"/>
  <c r="L149" i="7"/>
  <c r="L283" i="7"/>
  <c r="L286" i="7" s="1"/>
  <c r="L179" i="7"/>
  <c r="M118" i="7"/>
  <c r="L152" i="7" l="1"/>
  <c r="L154" i="7" s="1"/>
  <c r="L155" i="7" s="1"/>
  <c r="L307" i="7"/>
  <c r="L309" i="7" s="1"/>
  <c r="L191" i="7" s="1"/>
  <c r="M236" i="7"/>
  <c r="M218" i="7"/>
  <c r="M219" i="7" s="1"/>
  <c r="M669" i="7"/>
  <c r="M280" i="7"/>
  <c r="M165" i="7"/>
  <c r="M166" i="7" s="1"/>
  <c r="M169" i="7" s="1"/>
  <c r="M251" i="7"/>
  <c r="M254" i="7" s="1"/>
  <c r="M275" i="7" s="1"/>
  <c r="M122" i="7"/>
  <c r="M123" i="7" s="1"/>
  <c r="M134" i="7" s="1"/>
  <c r="L180" i="7" l="1"/>
  <c r="L181" i="7" s="1"/>
  <c r="L182" i="7" s="1"/>
  <c r="M226" i="7"/>
  <c r="M228" i="7" s="1"/>
  <c r="M672" i="7"/>
  <c r="M781" i="7" s="1"/>
  <c r="M277" i="7"/>
  <c r="L184" i="7" l="1"/>
  <c r="L185" i="7" s="1"/>
  <c r="L186" i="7" s="1"/>
  <c r="M237" i="7"/>
  <c r="M238" i="7" s="1"/>
  <c r="M245" i="7" s="1"/>
  <c r="M247" i="7" s="1"/>
  <c r="M150" i="7" s="1"/>
  <c r="M149" i="7"/>
  <c r="M283" i="7"/>
  <c r="M286" i="7" s="1"/>
  <c r="M179" i="7"/>
  <c r="N118" i="7"/>
  <c r="M152" i="7" l="1"/>
  <c r="M154" i="7" s="1"/>
  <c r="M155" i="7" s="1"/>
  <c r="M307" i="7"/>
  <c r="M309" i="7" s="1"/>
  <c r="M191" i="7" s="1"/>
  <c r="N236" i="7"/>
  <c r="N218" i="7"/>
  <c r="N219" i="7" s="1"/>
  <c r="N669" i="7"/>
  <c r="N280" i="7"/>
  <c r="N165" i="7"/>
  <c r="N166" i="7" s="1"/>
  <c r="N169" i="7" s="1"/>
  <c r="N251" i="7"/>
  <c r="N254" i="7" s="1"/>
  <c r="N275" i="7" s="1"/>
  <c r="N122" i="7"/>
  <c r="N123" i="7" s="1"/>
  <c r="N134" i="7" s="1"/>
  <c r="M180" i="7" l="1"/>
  <c r="M181" i="7" s="1"/>
  <c r="M182" i="7" s="1"/>
  <c r="N226" i="7"/>
  <c r="N228" i="7" s="1"/>
  <c r="N672" i="7"/>
  <c r="N781" i="7" s="1"/>
  <c r="N277" i="7"/>
  <c r="M184" i="7" l="1"/>
  <c r="M185" i="7" s="1"/>
  <c r="M186" i="7" s="1"/>
  <c r="N237" i="7"/>
  <c r="N238" i="7" s="1"/>
  <c r="N245" i="7" s="1"/>
  <c r="N247" i="7" s="1"/>
  <c r="N150" i="7" s="1"/>
  <c r="N149" i="7"/>
  <c r="N283" i="7"/>
  <c r="N286" i="7" s="1"/>
  <c r="N179" i="7"/>
  <c r="O118" i="7"/>
  <c r="N152" i="7" l="1"/>
  <c r="N154" i="7" s="1"/>
  <c r="N155" i="7" s="1"/>
  <c r="N307" i="7"/>
  <c r="N309" i="7" s="1"/>
  <c r="N191" i="7" s="1"/>
  <c r="O236" i="7"/>
  <c r="O218" i="7"/>
  <c r="O219" i="7" s="1"/>
  <c r="O669" i="7"/>
  <c r="O280" i="7"/>
  <c r="O165" i="7"/>
  <c r="O166" i="7" s="1"/>
  <c r="O169" i="7" s="1"/>
  <c r="O251" i="7"/>
  <c r="O254" i="7" s="1"/>
  <c r="O275" i="7" s="1"/>
  <c r="O122" i="7"/>
  <c r="O123" i="7" s="1"/>
  <c r="O134" i="7" s="1"/>
  <c r="N180" i="7" l="1"/>
  <c r="N181" i="7" s="1"/>
  <c r="N182" i="7" s="1"/>
  <c r="O226" i="7"/>
  <c r="O228" i="7" s="1"/>
  <c r="O672" i="7"/>
  <c r="O781" i="7" s="1"/>
  <c r="O277" i="7"/>
  <c r="N184" i="7" l="1"/>
  <c r="N185" i="7" s="1"/>
  <c r="N186" i="7" s="1"/>
  <c r="O237" i="7"/>
  <c r="O238" i="7" s="1"/>
  <c r="O245" i="7" s="1"/>
  <c r="O247" i="7" s="1"/>
  <c r="O150" i="7" s="1"/>
  <c r="O149" i="7"/>
  <c r="O283" i="7"/>
  <c r="O286" i="7" s="1"/>
  <c r="O179" i="7"/>
  <c r="P118" i="7"/>
  <c r="O152" i="7" l="1"/>
  <c r="O154" i="7" s="1"/>
  <c r="O155" i="7" s="1"/>
  <c r="O307" i="7"/>
  <c r="O309" i="7" s="1"/>
  <c r="O191" i="7" s="1"/>
  <c r="P236" i="7"/>
  <c r="P218" i="7"/>
  <c r="P219" i="7" s="1"/>
  <c r="P669" i="7"/>
  <c r="P280" i="7"/>
  <c r="P165" i="7"/>
  <c r="P166" i="7" s="1"/>
  <c r="P169" i="7" s="1"/>
  <c r="P251" i="7"/>
  <c r="P254" i="7" s="1"/>
  <c r="P275" i="7" s="1"/>
  <c r="P122" i="7"/>
  <c r="P123" i="7" s="1"/>
  <c r="P134" i="7" s="1"/>
  <c r="O180" i="7" l="1"/>
  <c r="O181" i="7" s="1"/>
  <c r="O182" i="7" s="1"/>
  <c r="P226" i="7"/>
  <c r="P228" i="7" s="1"/>
  <c r="P672" i="7"/>
  <c r="P781" i="7" s="1"/>
  <c r="P277" i="7"/>
  <c r="O184" i="7" l="1"/>
  <c r="O185" i="7" s="1"/>
  <c r="O186" i="7" s="1"/>
  <c r="P237" i="7"/>
  <c r="P238" i="7" s="1"/>
  <c r="P245" i="7" s="1"/>
  <c r="P247" i="7" s="1"/>
  <c r="P150" i="7" s="1"/>
  <c r="P149" i="7"/>
  <c r="P283" i="7"/>
  <c r="P286" i="7" s="1"/>
  <c r="P179" i="7"/>
  <c r="Q118" i="7"/>
  <c r="P152" i="7" l="1"/>
  <c r="P154" i="7" s="1"/>
  <c r="P155" i="7" s="1"/>
  <c r="P307" i="7"/>
  <c r="P309" i="7" s="1"/>
  <c r="P191" i="7" s="1"/>
  <c r="Q236" i="7"/>
  <c r="Q218" i="7"/>
  <c r="Q219" i="7" s="1"/>
  <c r="Q669" i="7"/>
  <c r="Q280" i="7"/>
  <c r="Q165" i="7"/>
  <c r="Q166" i="7" s="1"/>
  <c r="Q169" i="7" s="1"/>
  <c r="Q251" i="7"/>
  <c r="Q254" i="7" s="1"/>
  <c r="Q275" i="7" s="1"/>
  <c r="Q122" i="7"/>
  <c r="Q123" i="7" s="1"/>
  <c r="Q134" i="7" s="1"/>
  <c r="P180" i="7" l="1"/>
  <c r="P181" i="7" s="1"/>
  <c r="P182" i="7" s="1"/>
  <c r="Q226" i="7"/>
  <c r="Q228" i="7" s="1"/>
  <c r="Q672" i="7"/>
  <c r="Q781" i="7" s="1"/>
  <c r="Q277" i="7"/>
  <c r="P184" i="7" l="1"/>
  <c r="P185" i="7" s="1"/>
  <c r="P186" i="7" s="1"/>
  <c r="Q237" i="7"/>
  <c r="Q238" i="7" s="1"/>
  <c r="Q245" i="7" s="1"/>
  <c r="Q247" i="7" s="1"/>
  <c r="Q150" i="7" s="1"/>
  <c r="Q149" i="7"/>
  <c r="Q283" i="7"/>
  <c r="Q286" i="7" s="1"/>
  <c r="Q179" i="7"/>
  <c r="R118" i="7"/>
  <c r="Q152" i="7" l="1"/>
  <c r="Q154" i="7" s="1"/>
  <c r="Q155" i="7" s="1"/>
  <c r="Q307" i="7"/>
  <c r="Q309" i="7" s="1"/>
  <c r="Q191" i="7" s="1"/>
  <c r="R236" i="7"/>
  <c r="R218" i="7"/>
  <c r="R219" i="7" s="1"/>
  <c r="R669" i="7"/>
  <c r="R280" i="7"/>
  <c r="R165" i="7"/>
  <c r="R166" i="7" s="1"/>
  <c r="R169" i="7" s="1"/>
  <c r="R251" i="7"/>
  <c r="R254" i="7" s="1"/>
  <c r="R275" i="7" s="1"/>
  <c r="R122" i="7"/>
  <c r="R123" i="7" s="1"/>
  <c r="R134" i="7" s="1"/>
  <c r="Q180" i="7" l="1"/>
  <c r="Q181" i="7" s="1"/>
  <c r="Q182" i="7" s="1"/>
  <c r="R226" i="7"/>
  <c r="R228" i="7" s="1"/>
  <c r="R672" i="7"/>
  <c r="R781" i="7" s="1"/>
  <c r="R277" i="7"/>
  <c r="Q184" i="7" l="1"/>
  <c r="Q185" i="7" s="1"/>
  <c r="Q186" i="7" s="1"/>
  <c r="R237" i="7"/>
  <c r="R238" i="7" s="1"/>
  <c r="R245" i="7" s="1"/>
  <c r="R247" i="7" s="1"/>
  <c r="R150" i="7" s="1"/>
  <c r="R149" i="7"/>
  <c r="R179" i="7"/>
  <c r="R283" i="7"/>
  <c r="R286" i="7" s="1"/>
  <c r="S118" i="7"/>
  <c r="R152" i="7" l="1"/>
  <c r="R154" i="7" s="1"/>
  <c r="R155" i="7" s="1"/>
  <c r="R307" i="7"/>
  <c r="R309" i="7" s="1"/>
  <c r="R191" i="7" s="1"/>
  <c r="S236" i="7"/>
  <c r="S218" i="7"/>
  <c r="S219" i="7" s="1"/>
  <c r="S669" i="7"/>
  <c r="S280" i="7"/>
  <c r="S165" i="7"/>
  <c r="S166" i="7" s="1"/>
  <c r="S169" i="7" s="1"/>
  <c r="S251" i="7"/>
  <c r="S254" i="7" s="1"/>
  <c r="S275" i="7" s="1"/>
  <c r="S122" i="7"/>
  <c r="S123" i="7" s="1"/>
  <c r="S134" i="7" s="1"/>
  <c r="R180" i="7" l="1"/>
  <c r="R181" i="7" s="1"/>
  <c r="R182" i="7" s="1"/>
  <c r="S226" i="7"/>
  <c r="S228" i="7" s="1"/>
  <c r="S672" i="7"/>
  <c r="S781" i="7" s="1"/>
  <c r="S277" i="7"/>
  <c r="R184" i="7" l="1"/>
  <c r="R185" i="7" s="1"/>
  <c r="R186" i="7" s="1"/>
  <c r="S237" i="7"/>
  <c r="S238" i="7" s="1"/>
  <c r="S245" i="7" s="1"/>
  <c r="S247" i="7" s="1"/>
  <c r="S150" i="7" s="1"/>
  <c r="S149" i="7"/>
  <c r="S283" i="7"/>
  <c r="S286" i="7" s="1"/>
  <c r="S179" i="7"/>
  <c r="T118" i="7"/>
  <c r="S152" i="7" l="1"/>
  <c r="S154" i="7" s="1"/>
  <c r="S155" i="7" s="1"/>
  <c r="S307" i="7"/>
  <c r="S309" i="7" s="1"/>
  <c r="S191" i="7" s="1"/>
  <c r="T236" i="7"/>
  <c r="T218" i="7"/>
  <c r="T219" i="7" s="1"/>
  <c r="T669" i="7"/>
  <c r="T280" i="7"/>
  <c r="T165" i="7"/>
  <c r="T166" i="7" s="1"/>
  <c r="T169" i="7" s="1"/>
  <c r="T251" i="7"/>
  <c r="T254" i="7" s="1"/>
  <c r="T275" i="7" s="1"/>
  <c r="T122" i="7"/>
  <c r="T123" i="7" s="1"/>
  <c r="T134" i="7" s="1"/>
  <c r="S180" i="7" l="1"/>
  <c r="S181" i="7" s="1"/>
  <c r="S182" i="7" s="1"/>
  <c r="T226" i="7"/>
  <c r="T228" i="7" s="1"/>
  <c r="T672" i="7"/>
  <c r="T277" i="7"/>
  <c r="S184" i="7" l="1"/>
  <c r="S185" i="7" s="1"/>
  <c r="S186" i="7" s="1"/>
  <c r="T237" i="7"/>
  <c r="T238" i="7" s="1"/>
  <c r="T245" i="7" s="1"/>
  <c r="T247" i="7" s="1"/>
  <c r="T150" i="7" s="1"/>
  <c r="T149" i="7"/>
  <c r="U669" i="7"/>
  <c r="U672" i="7" s="1"/>
  <c r="T781" i="7"/>
  <c r="T283" i="7"/>
  <c r="T286" i="7" s="1"/>
  <c r="T179" i="7"/>
  <c r="F12" i="1"/>
  <c r="T152" i="7" l="1"/>
  <c r="T307" i="7"/>
  <c r="T309" i="7" s="1"/>
  <c r="T191" i="7" s="1"/>
  <c r="B195" i="7" s="1"/>
  <c r="U781" i="7"/>
  <c r="V669" i="7"/>
  <c r="V672" i="7" s="1"/>
  <c r="B157" i="7" l="1"/>
  <c r="U154" i="7"/>
  <c r="AH154" i="7"/>
  <c r="AK154" i="7"/>
  <c r="AD154" i="7"/>
  <c r="W154" i="7"/>
  <c r="AF154" i="7"/>
  <c r="Z154" i="7"/>
  <c r="X154" i="7"/>
  <c r="AM154" i="7"/>
  <c r="AJ154" i="7"/>
  <c r="AP154" i="7"/>
  <c r="F17" i="1" s="1"/>
  <c r="AG154" i="7"/>
  <c r="V154" i="7"/>
  <c r="AE154" i="7"/>
  <c r="AO154" i="7"/>
  <c r="AI154" i="7"/>
  <c r="AB154" i="7"/>
  <c r="AN154" i="7"/>
  <c r="T154" i="7"/>
  <c r="T155" i="7" s="1"/>
  <c r="Y154" i="7"/>
  <c r="AC154" i="7"/>
  <c r="AA154" i="7"/>
  <c r="AL154" i="7"/>
  <c r="T180" i="7"/>
  <c r="T181" i="7" s="1"/>
  <c r="T182" i="7" s="1"/>
  <c r="W669" i="7"/>
  <c r="W672" i="7" s="1"/>
  <c r="W781" i="7" s="1"/>
  <c r="V781" i="7"/>
  <c r="AL155" i="7" l="1"/>
  <c r="AA155" i="7"/>
  <c r="AO155" i="7"/>
  <c r="AP155" i="7"/>
  <c r="Z155" i="7"/>
  <c r="AK155" i="7"/>
  <c r="B188" i="7"/>
  <c r="F16" i="1" s="1"/>
  <c r="AN184" i="7"/>
  <c r="AJ184" i="7"/>
  <c r="AK184" i="7"/>
  <c r="X184" i="7"/>
  <c r="T184" i="7"/>
  <c r="T185" i="7" s="1"/>
  <c r="Z184" i="7"/>
  <c r="W184" i="7"/>
  <c r="AG184" i="7"/>
  <c r="AM184" i="7"/>
  <c r="AF184" i="7"/>
  <c r="AB184" i="7"/>
  <c r="AO184" i="7"/>
  <c r="AH184" i="7"/>
  <c r="AA184" i="7"/>
  <c r="U184" i="7"/>
  <c r="Y184" i="7"/>
  <c r="AC184" i="7"/>
  <c r="AI184" i="7"/>
  <c r="V184" i="7"/>
  <c r="AL184" i="7"/>
  <c r="AE184" i="7"/>
  <c r="AP184" i="7"/>
  <c r="AD184" i="7"/>
  <c r="AN155" i="7"/>
  <c r="AE155" i="7"/>
  <c r="AJ155" i="7"/>
  <c r="AF155" i="7"/>
  <c r="AH155" i="7"/>
  <c r="AC155" i="7"/>
  <c r="AB155" i="7"/>
  <c r="V155" i="7"/>
  <c r="AM155" i="7"/>
  <c r="W155" i="7"/>
  <c r="U155" i="7"/>
  <c r="Y155" i="7"/>
  <c r="AI155" i="7"/>
  <c r="AG155" i="7"/>
  <c r="X155" i="7"/>
  <c r="AD155" i="7"/>
  <c r="F18" i="1"/>
  <c r="X669" i="7"/>
  <c r="X672" i="7" s="1"/>
  <c r="X781" i="7" s="1"/>
  <c r="F13" i="1" l="1"/>
  <c r="F15" i="1"/>
  <c r="T186" i="7"/>
  <c r="Y669" i="7"/>
  <c r="Y672" i="7" s="1"/>
  <c r="Z185" i="7"/>
  <c r="W185" i="7"/>
  <c r="AN185" i="7"/>
  <c r="AG185" i="7"/>
  <c r="AF185" i="7"/>
  <c r="AB185" i="7"/>
  <c r="AD185" i="7"/>
  <c r="AH185" i="7"/>
  <c r="AK185" i="7"/>
  <c r="AL185" i="7"/>
  <c r="AP185" i="7"/>
  <c r="Y185" i="7"/>
  <c r="V185" i="7"/>
  <c r="AC185" i="7"/>
  <c r="AJ185" i="7"/>
  <c r="AM185" i="7"/>
  <c r="AE185" i="7"/>
  <c r="X185" i="7"/>
  <c r="AA185" i="7"/>
  <c r="AI185" i="7"/>
  <c r="U185" i="7"/>
  <c r="AO185" i="7"/>
  <c r="V186" i="7" l="1"/>
  <c r="AF186" i="7"/>
  <c r="AG186" i="7"/>
  <c r="AD186" i="7"/>
  <c r="AP186" i="7"/>
  <c r="AA186" i="7"/>
  <c r="AJ186" i="7"/>
  <c r="AN186" i="7"/>
  <c r="W186" i="7"/>
  <c r="AL186" i="7"/>
  <c r="AB186" i="7"/>
  <c r="AI186" i="7"/>
  <c r="AH186" i="7"/>
  <c r="Z186" i="7"/>
  <c r="AK186" i="7"/>
  <c r="AE186" i="7"/>
  <c r="AO186" i="7"/>
  <c r="Y186" i="7"/>
  <c r="AM186" i="7"/>
  <c r="AC186" i="7"/>
  <c r="X186" i="7"/>
  <c r="U186" i="7"/>
  <c r="Z669" i="7"/>
  <c r="Z672" i="7" s="1"/>
  <c r="Z781" i="7" s="1"/>
  <c r="Y781" i="7"/>
  <c r="AA669" i="7" l="1"/>
  <c r="AA672" i="7" s="1"/>
  <c r="B186" i="7"/>
  <c r="F14" i="1" s="1"/>
  <c r="AA781" i="7" l="1"/>
  <c r="AB669" i="7"/>
  <c r="AB672" i="7" s="1"/>
  <c r="AC669" i="7" l="1"/>
  <c r="AC672" i="7" s="1"/>
  <c r="AB781" i="7"/>
  <c r="AD669" i="7" l="1"/>
  <c r="AD672" i="7" s="1"/>
  <c r="AC781" i="7"/>
  <c r="AE669" i="7" l="1"/>
  <c r="AE672" i="7" s="1"/>
  <c r="AD781" i="7"/>
  <c r="AF669" i="7" l="1"/>
  <c r="AF672" i="7" s="1"/>
  <c r="AE781" i="7"/>
  <c r="AG669" i="7" l="1"/>
  <c r="AG672" i="7" s="1"/>
  <c r="AF781" i="7"/>
  <c r="AH669" i="7" l="1"/>
  <c r="AH672" i="7" s="1"/>
  <c r="AG781" i="7"/>
  <c r="AI669" i="7" l="1"/>
  <c r="AI672" i="7" s="1"/>
  <c r="AH781" i="7"/>
  <c r="AJ669" i="7" l="1"/>
  <c r="AJ672" i="7" s="1"/>
  <c r="AJ781" i="7" s="1"/>
  <c r="AI781" i="7"/>
  <c r="AK669" i="7" l="1"/>
  <c r="AK672" i="7" s="1"/>
  <c r="AK781" i="7" s="1"/>
  <c r="AL669" i="7" l="1"/>
  <c r="AL672" i="7" s="1"/>
  <c r="AM669" i="7" l="1"/>
  <c r="AM672" i="7" s="1"/>
  <c r="AM781" i="7" s="1"/>
  <c r="AL781" i="7"/>
  <c r="AN669" i="7" l="1"/>
  <c r="AN672" i="7" s="1"/>
  <c r="AO669" i="7" l="1"/>
  <c r="AO672" i="7" s="1"/>
  <c r="AN781" i="7"/>
  <c r="AP669" i="7" l="1"/>
  <c r="AP672" i="7" s="1"/>
  <c r="AP781" i="7" s="1"/>
  <c r="AO781" i="7"/>
</calcChain>
</file>

<file path=xl/sharedStrings.xml><?xml version="1.0" encoding="utf-8"?>
<sst xmlns="http://schemas.openxmlformats.org/spreadsheetml/2006/main" count="841" uniqueCount="461">
  <si>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</si>
  <si>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</si>
  <si>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</si>
  <si>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</si>
  <si>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</si>
  <si>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</si>
  <si>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</si>
  <si>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</si>
  <si>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</si>
  <si>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</si>
  <si>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</si>
  <si>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</si>
  <si>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</si>
  <si>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</si>
  <si>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</si>
  <si>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</si>
  <si>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</si>
  <si>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</si>
  <si>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</si>
  <si>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</si>
  <si>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</si>
  <si>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</si>
  <si>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</si>
  <si>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</si>
  <si>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</si>
  <si>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</si>
  <si>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</si>
  <si>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</si>
  <si>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</si>
  <si>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</si>
  <si>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</si>
  <si>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</si>
  <si>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</si>
  <si>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</si>
  <si>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</si>
  <si>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</si>
  <si>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</si>
  <si>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</si>
  <si>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</si>
  <si>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</si>
  <si>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</si>
  <si>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</si>
  <si>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</si>
  <si>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</si>
  <si>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</si>
  <si>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</si>
  <si>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</si>
  <si>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</si>
  <si>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</si>
  <si>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</si>
  <si>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</si>
  <si>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</si>
  <si>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</si>
  <si>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</si>
  <si>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</si>
  <si>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</si>
  <si>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</si>
  <si>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</si>
  <si>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</si>
  <si>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</si>
  <si>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</si>
  <si>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</si>
  <si>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</si>
  <si>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</si>
  <si>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</si>
  <si>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</si>
  <si>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</si>
  <si>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</si>
  <si>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</si>
  <si>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</si>
  <si>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</si>
  <si>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</si>
  <si>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</si>
  <si>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</si>
  <si>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</si>
  <si>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</si>
  <si>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</si>
  <si>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</si>
  <si>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</si>
  <si>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</si>
  <si>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</si>
  <si>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</si>
  <si>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</si>
  <si>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</si>
  <si>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</si>
  <si>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</si>
  <si>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</si>
  <si>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</si>
  <si>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</si>
  <si>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</si>
  <si>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</si>
  <si>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</si>
  <si>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</si>
  <si>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</si>
  <si>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</si>
  <si>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</si>
  <si>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</si>
  <si>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</si>
  <si>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</si>
  <si>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</si>
  <si>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</si>
  <si>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</si>
  <si>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</si>
  <si>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</si>
  <si>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</si>
  <si>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</si>
  <si>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</si>
  <si>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</si>
  <si>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</si>
  <si>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</si>
  <si>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</si>
  <si>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</si>
  <si>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</si>
  <si>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</si>
  <si>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</si>
  <si>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</si>
  <si>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</si>
  <si>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</si>
  <si>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</si>
  <si>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</si>
  <si>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</si>
  <si>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</si>
  <si>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</si>
  <si>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</si>
  <si>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</si>
  <si>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</si>
  <si>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</si>
  <si>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</si>
  <si>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</si>
  <si>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</si>
  <si>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</si>
  <si>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</si>
  <si>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</si>
  <si>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</si>
  <si>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</si>
  <si>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</si>
  <si>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</si>
  <si>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</si>
  <si>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</si>
  <si>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</si>
  <si>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</si>
  <si>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</si>
  <si>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</si>
  <si>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</si>
  <si>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</si>
  <si>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</si>
  <si>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</si>
  <si>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</si>
  <si>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</si>
  <si>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</si>
  <si>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</si>
  <si>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</si>
  <si>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</si>
  <si>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</si>
  <si>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</si>
  <si>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</si>
  <si>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</si>
  <si>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</si>
  <si>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</si>
  <si>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</si>
  <si>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</si>
  <si>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</si>
  <si>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</si>
  <si>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</si>
  <si>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</si>
  <si>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</si>
  <si>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</si>
  <si>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</si>
  <si>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</si>
  <si>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</si>
  <si>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</si>
  <si>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</si>
  <si>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</si>
  <si>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</si>
  <si>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</si>
  <si>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</si>
  <si>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</si>
  <si>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</si>
  <si>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</si>
  <si>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</si>
  <si>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</si>
  <si>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</si>
  <si>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</si>
  <si>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</si>
  <si>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</si>
  <si>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</si>
  <si>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</si>
  <si>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</si>
  <si>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</si>
  <si>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</si>
  <si>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</si>
  <si>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</si>
  <si>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</si>
  <si>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</si>
  <si>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</si>
  <si>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</si>
  <si>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</si>
  <si>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</si>
  <si>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</si>
  <si>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</si>
  <si>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</si>
  <si>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</si>
  <si>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</si>
  <si>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</si>
  <si>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</si>
  <si>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</si>
  <si>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</si>
  <si>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</si>
  <si>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</si>
  <si>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</si>
  <si>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</si>
  <si>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</si>
  <si>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</si>
  <si>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</si>
  <si>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</si>
  <si>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</si>
  <si>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</si>
  <si>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</si>
  <si>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</si>
  <si>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</si>
  <si>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</si>
  <si>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</si>
  <si>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</si>
  <si>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</si>
  <si>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</si>
  <si>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</si>
  <si>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</si>
  <si>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</si>
  <si>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</si>
  <si>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</si>
  <si>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</si>
  <si>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</si>
  <si>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</si>
  <si>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</si>
  <si>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</si>
  <si>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</si>
  <si>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</si>
  <si>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</si>
  <si>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</si>
  <si>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</si>
  <si>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</si>
  <si>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</si>
  <si>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</si>
  <si>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</si>
  <si>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</si>
  <si>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</si>
  <si>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</si>
  <si>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</si>
  <si>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</si>
  <si>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</si>
  <si>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</si>
  <si>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</si>
  <si>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</si>
  <si>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</si>
  <si>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</si>
  <si>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</si>
  <si>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</si>
  <si>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</si>
  <si>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</si>
  <si>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</si>
  <si>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</si>
  <si>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</si>
  <si>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</si>
  <si>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</si>
  <si>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</si>
  <si>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</si>
  <si>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</si>
  <si>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</si>
  <si>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</si>
  <si>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</si>
  <si>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</si>
  <si>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</si>
  <si>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</si>
  <si>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</si>
  <si>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</si>
  <si>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</si>
  <si>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</si>
  <si>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</si>
  <si>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</si>
  <si>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</si>
  <si>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</si>
  <si>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</si>
  <si>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</si>
  <si>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</si>
  <si>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</si>
  <si>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</si>
  <si>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</si>
  <si>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</si>
  <si>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</si>
  <si>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</si>
  <si>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</si>
  <si>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</si>
  <si>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</si>
  <si>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</si>
  <si>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</si>
  <si>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</si>
  <si>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</si>
  <si>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</si>
  <si>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</si>
  <si>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</si>
  <si>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</si>
  <si>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</si>
  <si>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</si>
  <si>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</si>
  <si>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</si>
  <si>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</si>
  <si>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</si>
  <si>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</si>
  <si>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</si>
  <si>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</si>
  <si>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</si>
  <si>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</si>
  <si>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</si>
  <si>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</si>
  <si>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</si>
  <si>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</si>
  <si>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</si>
  <si>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</si>
  <si>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</si>
  <si>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</si>
  <si>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</si>
  <si>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</si>
  <si>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</si>
  <si>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</si>
  <si>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</si>
  <si>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</si>
  <si>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</si>
  <si>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</si>
  <si>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</si>
  <si>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</si>
  <si>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</si>
  <si>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</si>
  <si>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</si>
  <si>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</si>
  <si>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</si>
  <si>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</si>
  <si>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</si>
  <si>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</si>
  <si>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</si>
  <si>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</si>
  <si>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</si>
  <si>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</si>
  <si>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</si>
  <si>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</si>
  <si>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</si>
  <si>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</si>
  <si>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</si>
  <si>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</si>
  <si>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</si>
  <si>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</si>
  <si>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</si>
  <si>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</si>
  <si>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</si>
  <si>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</si>
  <si>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</si>
  <si>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</si>
  <si>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</si>
  <si>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</si>
  <si>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</si>
  <si>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</si>
  <si>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</si>
  <si>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</si>
  <si>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</si>
  <si>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</si>
  <si>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</si>
  <si>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</si>
  <si>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</si>
  <si>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</si>
  <si>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</si>
  <si>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</si>
  <si>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</si>
  <si>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</si>
  <si>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</si>
  <si>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</si>
  <si>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</si>
  <si>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</si>
  <si>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</si>
  <si>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</si>
  <si>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</si>
  <si>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</si>
  <si>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</si>
  <si>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</si>
  <si>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</si>
  <si>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</si>
  <si>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</si>
  <si>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</si>
  <si>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</si>
  <si>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</si>
  <si>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</si>
  <si>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</si>
  <si>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</si>
  <si>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</si>
  <si>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</si>
  <si>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</si>
  <si>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</si>
  <si>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</si>
  <si>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</si>
  <si>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</si>
  <si>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</si>
  <si>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</si>
  <si>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</si>
  <si>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</si>
  <si>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</si>
  <si>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</si>
  <si>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</si>
  <si>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</si>
  <si>
    <t>PPA revenue (TOD price multipliers may apply)</t>
  </si>
  <si>
    <t>Thermal revenue (fuel cell only)</t>
  </si>
  <si>
    <t>Production-based incentive (PBI) reduction if non-taxable</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</si>
  <si>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</si>
  <si>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</si>
  <si>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</si>
  <si>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</si>
  <si>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</si>
  <si>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</si>
  <si>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</si>
  <si>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</si>
  <si>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ITC as fixed amount</t>
  </si>
  <si>
    <t>ITC  percentage (%)</t>
  </si>
  <si>
    <t>ITC as percentage maximum</t>
  </si>
  <si>
    <t>ITC as percentage amount</t>
  </si>
  <si>
    <t>ITC percentage (%)</t>
  </si>
  <si>
    <t>Depreciation and ITC Basis Calculations</t>
  </si>
  <si>
    <t>Basis for State and Federal Depreciation and ITC</t>
  </si>
  <si>
    <t>Depreciable basis prior to allocation</t>
  </si>
  <si>
    <t>ITC basis prior to qualification</t>
  </si>
  <si>
    <t>State Depreciation and ITC</t>
  </si>
  <si>
    <t>State Depreciable Basis</t>
  </si>
  <si>
    <t>Depreciation Allocation</t>
  </si>
  <si>
    <t>Basis Reduction for IBI and CBI</t>
  </si>
  <si>
    <t>Basis Reduction for ITC as % of Qualifying Costs</t>
  </si>
  <si>
    <t>Red. for ITC as Fixed Amt.</t>
  </si>
  <si>
    <t>Basis Reduction for ITC</t>
  </si>
  <si>
    <t>Bonus</t>
  </si>
  <si>
    <t>State depreciation allocations</t>
  </si>
  <si>
    <t>% of Basis Prior to Allocation</t>
  </si>
  <si>
    <t>Gross Basis Allocations</t>
  </si>
  <si>
    <t>Basis Reduction for IBI</t>
  </si>
  <si>
    <t>Basis Reduction for CBI</t>
  </si>
  <si>
    <t>Basis After IBI and CBI Reductions</t>
  </si>
  <si>
    <t>ITC as Percentage Amount</t>
  </si>
  <si>
    <t>50% Basis Reduction for ITC as %</t>
  </si>
  <si>
    <t>50% Basis Reduction for ITC as Fixed Amount</t>
  </si>
  <si>
    <t>State ITC Reduction</t>
  </si>
  <si>
    <t>Federal ITC Reduction</t>
  </si>
  <si>
    <t>Basis After ITC Reduction</t>
  </si>
  <si>
    <t>Bonus Depreciation Reduction</t>
  </si>
  <si>
    <t>State ITC qualifying costs</t>
  </si>
  <si>
    <t>Depreciable Basis Reduction for Income from Incentives</t>
  </si>
  <si>
    <t>Total basis reduction for IBI as fixed amount</t>
  </si>
  <si>
    <t>Total basis reduction for IBI as percentage</t>
  </si>
  <si>
    <t>Total basis reduction for CBI</t>
  </si>
  <si>
    <t>Deprecation of property purchased for installation</t>
  </si>
  <si>
    <t>Depreciation method</t>
  </si>
  <si>
    <t>Federal Depreciation and ITC</t>
  </si>
  <si>
    <t>Federal Depreciable Basis</t>
  </si>
  <si>
    <t>Federal depreciation allocations</t>
  </si>
  <si>
    <t>50 % Basis Reduction for ITC as %</t>
  </si>
  <si>
    <t>50% Basis Reduction for ITC as Fixed Amt.</t>
  </si>
  <si>
    <t>Federal ITC qualifying costs</t>
  </si>
  <si>
    <t>Depreciation of major equipment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</si>
</sst>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cellStyleXfs>
  <cellXfs count="376">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5" xfId="0" applyFont="1" applyFill="1" applyBorder="1"/>
    <xf numFmtId="0" fontId="4" fillId="2" borderId="16" xfId="0" applyFont="1" applyFill="1" applyBorder="1"/>
    <xf numFmtId="0" fontId="4" fillId="2" borderId="17" xfId="0" applyFont="1" applyFill="1" applyBorder="1"/>
    <xf numFmtId="0" fontId="4" fillId="0" borderId="7" xfId="0" applyFont="1" applyBorder="1" applyAlignment="1">
      <alignment horizontal="center"/>
    </xf>
    <xf numFmtId="0" fontId="4" fillId="0" borderId="21" xfId="0" applyFont="1" applyBorder="1"/>
    <xf numFmtId="0" fontId="3" fillId="0" borderId="14"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5" xfId="0" applyFont="1" applyBorder="1"/>
    <xf numFmtId="0" fontId="4" fillId="0" borderId="17" xfId="0" applyFont="1" applyBorder="1"/>
    <xf numFmtId="0" fontId="4" fillId="0" borderId="16"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4" xfId="0" applyFont="1" applyFill="1" applyBorder="1"/>
    <xf numFmtId="0" fontId="4" fillId="0" borderId="14" xfId="0" applyFont="1" applyBorder="1"/>
    <xf numFmtId="0" fontId="4" fillId="0" borderId="14" xfId="0" applyFont="1" applyBorder="1" applyAlignment="1">
      <alignment horizontal="left" indent="1"/>
    </xf>
    <xf numFmtId="0" fontId="4" fillId="0" borderId="14" xfId="0" applyFont="1" applyBorder="1" applyAlignment="1">
      <alignment horizontal="left" indent="3"/>
    </xf>
    <xf numFmtId="0" fontId="4" fillId="0" borderId="15" xfId="0" applyFont="1" applyBorder="1" applyAlignment="1">
      <alignment horizontal="left" indent="1"/>
    </xf>
    <xf numFmtId="0" fontId="4" fillId="0" borderId="15" xfId="0" applyFont="1" applyBorder="1" applyAlignment="1">
      <alignment horizontal="right"/>
    </xf>
    <xf numFmtId="9" fontId="3" fillId="0" borderId="15" xfId="0" applyNumberFormat="1" applyFont="1" applyBorder="1"/>
    <xf numFmtId="9" fontId="4" fillId="0" borderId="16" xfId="1" applyFont="1" applyBorder="1"/>
    <xf numFmtId="43" fontId="4" fillId="3" borderId="16" xfId="3" applyFont="1" applyFill="1" applyBorder="1"/>
    <xf numFmtId="43" fontId="4" fillId="3" borderId="14" xfId="0" applyNumberFormat="1" applyFont="1" applyFill="1" applyBorder="1"/>
    <xf numFmtId="43" fontId="5" fillId="3" borderId="14" xfId="0" applyNumberFormat="1" applyFont="1" applyFill="1" applyBorder="1"/>
    <xf numFmtId="11" fontId="3" fillId="0" borderId="14" xfId="0" applyNumberFormat="1" applyFont="1" applyBorder="1"/>
    <xf numFmtId="0" fontId="4" fillId="0" borderId="14" xfId="0" applyFont="1" applyBorder="1" applyAlignment="1">
      <alignment horizontal="left" indent="2"/>
    </xf>
    <xf numFmtId="0" fontId="4" fillId="0" borderId="14" xfId="0" applyFont="1" applyBorder="1" applyAlignment="1">
      <alignment horizontal="left" indent="4"/>
    </xf>
    <xf numFmtId="0" fontId="4" fillId="0" borderId="13" xfId="0" applyFont="1" applyBorder="1" applyAlignment="1">
      <alignment horizontal="left" indent="1"/>
    </xf>
    <xf numFmtId="0" fontId="4" fillId="0" borderId="20" xfId="0" applyFont="1" applyBorder="1"/>
    <xf numFmtId="0" fontId="3" fillId="0" borderId="13" xfId="0" applyFont="1" applyBorder="1"/>
    <xf numFmtId="0" fontId="3" fillId="0" borderId="13" xfId="0" applyFont="1" applyBorder="1" applyAlignment="1">
      <alignment horizontal="center"/>
    </xf>
    <xf numFmtId="0" fontId="3" fillId="0" borderId="16" xfId="0" applyFont="1" applyBorder="1"/>
    <xf numFmtId="0" fontId="3" fillId="0" borderId="21" xfId="0" applyFont="1" applyBorder="1" applyAlignment="1">
      <alignment horizontal="center"/>
    </xf>
    <xf numFmtId="0" fontId="3" fillId="0" borderId="15" xfId="0" applyFont="1" applyBorder="1"/>
    <xf numFmtId="0" fontId="3" fillId="0" borderId="6" xfId="0" applyFont="1" applyBorder="1" applyAlignment="1">
      <alignment horizontal="center"/>
    </xf>
    <xf numFmtId="0" fontId="3" fillId="0" borderId="20" xfId="0" applyFont="1" applyBorder="1" applyAlignment="1">
      <alignment horizontal="center"/>
    </xf>
    <xf numFmtId="0" fontId="4" fillId="0" borderId="18" xfId="0" applyFont="1" applyBorder="1"/>
    <xf numFmtId="0" fontId="4" fillId="0" borderId="21"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4" xfId="0" applyFont="1" applyBorder="1"/>
    <xf numFmtId="0" fontId="3" fillId="0" borderId="22" xfId="0" applyFont="1" applyBorder="1" applyAlignment="1">
      <alignment horizontal="center"/>
    </xf>
    <xf numFmtId="0" fontId="3" fillId="0" borderId="16" xfId="0" applyFont="1" applyBorder="1" applyAlignment="1">
      <alignment horizontal="center"/>
    </xf>
    <xf numFmtId="0" fontId="4" fillId="0" borderId="14" xfId="0" applyFont="1" applyBorder="1" applyAlignment="1">
      <alignment horizontal="center"/>
    </xf>
    <xf numFmtId="0" fontId="3" fillId="0" borderId="15" xfId="0" applyFont="1" applyBorder="1" applyAlignment="1">
      <alignment horizontal="center"/>
    </xf>
    <xf numFmtId="0" fontId="6" fillId="0" borderId="0" xfId="0" applyFont="1" applyAlignment="1">
      <alignment horizontal="center"/>
    </xf>
    <xf numFmtId="0" fontId="3" fillId="0" borderId="17" xfId="0" applyFont="1" applyBorder="1"/>
    <xf numFmtId="0" fontId="3" fillId="0" borderId="17"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1" xfId="0" applyFont="1" applyBorder="1" applyAlignment="1">
      <alignment horizontal="left" indent="4"/>
    </xf>
    <xf numFmtId="0" fontId="5" fillId="0" borderId="4" xfId="0" applyFont="1" applyBorder="1"/>
    <xf numFmtId="0" fontId="4" fillId="0" borderId="22" xfId="0" applyFont="1" applyBorder="1" applyAlignment="1">
      <alignment horizontal="left" indent="4"/>
    </xf>
    <xf numFmtId="0" fontId="5" fillId="0" borderId="13" xfId="0" applyFont="1" applyBorder="1"/>
    <xf numFmtId="0" fontId="4" fillId="0" borderId="22" xfId="0" applyFont="1" applyBorder="1" applyAlignment="1">
      <alignment horizontal="left" indent="2"/>
    </xf>
    <xf numFmtId="0" fontId="2" fillId="0" borderId="0" xfId="0" applyFont="1"/>
    <xf numFmtId="0" fontId="5" fillId="2" borderId="14" xfId="0" applyFont="1" applyFill="1" applyBorder="1"/>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2" fontId="3" fillId="0" borderId="14" xfId="1" applyNumberFormat="1" applyFont="1" applyFill="1" applyBorder="1"/>
    <xf numFmtId="4" fontId="3" fillId="0" borderId="0" xfId="3" applyNumberFormat="1" applyFont="1" applyFill="1" applyBorder="1"/>
    <xf numFmtId="4" fontId="4" fillId="2" borderId="16" xfId="3" applyNumberFormat="1" applyFont="1" applyFill="1" applyBorder="1"/>
    <xf numFmtId="4" fontId="3" fillId="0" borderId="14"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xf numFmtId="4" fontId="2" fillId="2" borderId="16" xfId="0" applyNumberFormat="1" applyFont="1" applyFill="1" applyBorder="1"/>
    <xf numFmtId="4" fontId="3" fillId="0" borderId="14" xfId="0" applyNumberFormat="1" applyFont="1" applyBorder="1"/>
    <xf numFmtId="4" fontId="4" fillId="0" borderId="14" xfId="0" applyNumberFormat="1" applyFont="1" applyBorder="1"/>
    <xf numFmtId="4" fontId="4" fillId="2" borderId="16" xfId="0" applyNumberFormat="1" applyFont="1" applyFill="1" applyBorder="1"/>
    <xf numFmtId="4" fontId="4" fillId="0" borderId="0" xfId="0" applyNumberFormat="1" applyFont="1"/>
    <xf numFmtId="4" fontId="3" fillId="0" borderId="0" xfId="1" applyNumberFormat="1" applyFont="1" applyBorder="1"/>
    <xf numFmtId="4" fontId="3" fillId="0" borderId="14" xfId="1" applyNumberFormat="1" applyFont="1" applyBorder="1"/>
    <xf numFmtId="4" fontId="4" fillId="0" borderId="16" xfId="0" applyNumberFormat="1" applyFont="1" applyBorder="1"/>
    <xf numFmtId="4" fontId="3" fillId="0" borderId="16" xfId="0" applyNumberFormat="1" applyFont="1" applyBorder="1"/>
    <xf numFmtId="4" fontId="4" fillId="0" borderId="14" xfId="1" applyNumberFormat="1" applyFont="1" applyFill="1" applyBorder="1"/>
    <xf numFmtId="4" fontId="3" fillId="3" borderId="14" xfId="1" applyNumberFormat="1" applyFont="1" applyFill="1" applyBorder="1"/>
    <xf numFmtId="4" fontId="3" fillId="0" borderId="14" xfId="1" applyNumberFormat="1" applyFont="1" applyFill="1" applyBorder="1"/>
    <xf numFmtId="4" fontId="4" fillId="0" borderId="14"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8" xfId="0" applyNumberFormat="1" applyFont="1" applyBorder="1"/>
    <xf numFmtId="3" fontId="4" fillId="0" borderId="4" xfId="0" applyNumberFormat="1" applyFont="1" applyBorder="1"/>
    <xf numFmtId="3" fontId="4" fillId="0" borderId="13" xfId="0" applyNumberFormat="1" applyFont="1" applyBorder="1"/>
    <xf numFmtId="3" fontId="4" fillId="0" borderId="19" xfId="0" applyNumberFormat="1" applyFont="1" applyBorder="1"/>
    <xf numFmtId="3" fontId="4" fillId="0" borderId="20" xfId="0" applyNumberFormat="1" applyFont="1" applyBorder="1"/>
    <xf numFmtId="3" fontId="4" fillId="0" borderId="5" xfId="0" applyNumberFormat="1" applyFont="1" applyBorder="1"/>
    <xf numFmtId="1" fontId="4" fillId="0" borderId="19" xfId="1" applyNumberFormat="1" applyFont="1" applyFill="1" applyBorder="1"/>
    <xf numFmtId="1" fontId="4" fillId="0" borderId="0" xfId="1" applyNumberFormat="1" applyFont="1" applyFill="1" applyBorder="1"/>
    <xf numFmtId="1" fontId="4" fillId="0" borderId="17" xfId="1" applyNumberFormat="1" applyFont="1" applyFill="1" applyBorder="1"/>
    <xf numFmtId="170" fontId="4" fillId="0" borderId="19" xfId="1" applyNumberFormat="1" applyFont="1" applyFill="1" applyBorder="1"/>
    <xf numFmtId="170" fontId="4" fillId="0" borderId="0" xfId="1" applyNumberFormat="1" applyFont="1" applyFill="1" applyBorder="1"/>
    <xf numFmtId="3" fontId="4" fillId="0" borderId="7" xfId="0" applyNumberFormat="1" applyFont="1" applyBorder="1"/>
    <xf numFmtId="3" fontId="4" fillId="0" borderId="15" xfId="0" applyNumberFormat="1" applyFont="1" applyBorder="1"/>
    <xf numFmtId="170" fontId="4" fillId="0" borderId="17" xfId="1" applyNumberFormat="1" applyFont="1" applyFill="1" applyBorder="1"/>
    <xf numFmtId="3" fontId="4" fillId="0" borderId="17" xfId="0" applyNumberFormat="1" applyFont="1" applyBorder="1"/>
    <xf numFmtId="3" fontId="4" fillId="0" borderId="16" xfId="0" applyNumberFormat="1" applyFont="1" applyBorder="1"/>
    <xf numFmtId="4" fontId="3" fillId="0" borderId="15" xfId="0" applyNumberFormat="1" applyFont="1" applyBorder="1"/>
    <xf numFmtId="1" fontId="3" fillId="0" borderId="15" xfId="0" applyNumberFormat="1" applyFont="1" applyBorder="1"/>
    <xf numFmtId="37" fontId="3" fillId="0" borderId="15" xfId="0" applyNumberFormat="1" applyFont="1" applyBorder="1"/>
    <xf numFmtId="37" fontId="3" fillId="0" borderId="18" xfId="0" applyNumberFormat="1" applyFont="1" applyBorder="1"/>
    <xf numFmtId="2" fontId="3" fillId="0" borderId="22" xfId="1" applyNumberFormat="1" applyFont="1" applyFill="1" applyBorder="1"/>
    <xf numFmtId="4" fontId="3" fillId="0" borderId="22" xfId="0" applyNumberFormat="1" applyFont="1" applyBorder="1"/>
    <xf numFmtId="1" fontId="3" fillId="0" borderId="14" xfId="0" applyNumberFormat="1" applyFont="1" applyBorder="1"/>
    <xf numFmtId="3" fontId="4" fillId="0" borderId="2" xfId="0" applyNumberFormat="1" applyFont="1" applyBorder="1"/>
    <xf numFmtId="3" fontId="4" fillId="0" borderId="3" xfId="0" applyNumberFormat="1" applyFont="1" applyBorder="1"/>
    <xf numFmtId="2" fontId="3" fillId="3" borderId="15"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4"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4" xfId="0" applyNumberFormat="1" applyFont="1" applyBorder="1"/>
    <xf numFmtId="3" fontId="4" fillId="0" borderId="9" xfId="3" applyNumberFormat="1" applyFont="1" applyBorder="1"/>
    <xf numFmtId="3" fontId="4" fillId="0" borderId="12" xfId="3" applyNumberFormat="1" applyFont="1" applyBorder="1"/>
    <xf numFmtId="3" fontId="4" fillId="0" borderId="19"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4" xfId="0" applyNumberFormat="1" applyFont="1" applyBorder="1"/>
    <xf numFmtId="37" fontId="4" fillId="0" borderId="14" xfId="0" applyNumberFormat="1" applyFont="1" applyBorder="1"/>
    <xf numFmtId="3" fontId="3" fillId="0" borderId="14"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4" xfId="0" applyNumberFormat="1" applyFont="1" applyBorder="1"/>
    <xf numFmtId="2" fontId="3" fillId="0" borderId="21" xfId="0" applyNumberFormat="1" applyFont="1" applyBorder="1"/>
    <xf numFmtId="2" fontId="4" fillId="0" borderId="14" xfId="0" applyNumberFormat="1" applyFont="1" applyBorder="1"/>
    <xf numFmtId="2" fontId="4" fillId="0" borderId="21" xfId="0" applyNumberFormat="1" applyFont="1" applyBorder="1"/>
    <xf numFmtId="1" fontId="4" fillId="0" borderId="21" xfId="0" applyNumberFormat="1" applyFont="1" applyBorder="1"/>
    <xf numFmtId="2" fontId="4" fillId="0" borderId="14" xfId="1" applyNumberFormat="1" applyFont="1" applyBorder="1"/>
    <xf numFmtId="2" fontId="4" fillId="0" borderId="21" xfId="1" applyNumberFormat="1" applyFont="1" applyBorder="1"/>
    <xf numFmtId="0" fontId="4" fillId="0" borderId="19" xfId="0" applyFont="1" applyBorder="1"/>
    <xf numFmtId="2" fontId="4" fillId="0" borderId="14"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4" xfId="0" applyNumberFormat="1" applyFont="1" applyFill="1" applyBorder="1" applyAlignment="1">
      <alignment horizontal="left"/>
    </xf>
    <xf numFmtId="3" fontId="5" fillId="2" borderId="14" xfId="0" quotePrefix="1" applyNumberFormat="1" applyFont="1" applyFill="1" applyBorder="1" applyAlignment="1">
      <alignment horizontal="center"/>
    </xf>
    <xf numFmtId="3" fontId="4" fillId="0" borderId="14" xfId="0" applyNumberFormat="1" applyFont="1" applyBorder="1" applyAlignment="1">
      <alignment horizontal="left"/>
    </xf>
    <xf numFmtId="172" fontId="4" fillId="0" borderId="0" xfId="0" applyNumberFormat="1" applyFont="1"/>
    <xf numFmtId="4" fontId="3" fillId="5" borderId="14" xfId="0" applyNumberFormat="1" applyFont="1" applyFill="1" applyBorder="1"/>
    <xf numFmtId="0" fontId="4" fillId="0" borderId="17" xfId="0" applyFont="1" applyBorder="1" applyAlignment="1">
      <alignment horizontal="left"/>
    </xf>
    <xf numFmtId="0" fontId="5" fillId="0" borderId="17" xfId="0" applyFont="1" applyBorder="1"/>
    <xf numFmtId="4" fontId="4" fillId="0" borderId="3" xfId="0" applyNumberFormat="1" applyFont="1" applyBorder="1"/>
    <xf numFmtId="2" fontId="4" fillId="0" borderId="4" xfId="1" applyNumberFormat="1" applyFont="1" applyFill="1" applyBorder="1"/>
    <xf numFmtId="2" fontId="4" fillId="0" borderId="7" xfId="1" applyNumberFormat="1" applyFont="1" applyFill="1" applyBorder="1"/>
    <xf numFmtId="4" fontId="4" fillId="0" borderId="4" xfId="1" applyNumberFormat="1" applyFont="1" applyFill="1" applyBorder="1"/>
    <xf numFmtId="4" fontId="4" fillId="0" borderId="7" xfId="1" applyNumberFormat="1" applyFont="1" applyFill="1" applyBorder="1"/>
    <xf numFmtId="10" fontId="4" fillId="2" borderId="17" xfId="1" applyNumberFormat="1" applyFont="1" applyFill="1" applyBorder="1"/>
    <xf numFmtId="41" fontId="4" fillId="2" borderId="17" xfId="0" applyNumberFormat="1" applyFont="1" applyFill="1" applyBorder="1"/>
    <xf numFmtId="0" fontId="4" fillId="0" borderId="14" xfId="0" applyFont="1" applyBorder="1" applyAlignment="1">
      <alignment horizontal="center" wrapText="1"/>
    </xf>
    <xf numFmtId="41" fontId="3" fillId="0" borderId="14" xfId="0" applyNumberFormat="1" applyFont="1" applyBorder="1" applyAlignment="1">
      <alignment horizontal="center" wrapText="1"/>
    </xf>
    <xf numFmtId="0" fontId="12" fillId="6" borderId="25" xfId="4" applyFont="1" applyFill="1" applyBorder="1" applyAlignment="1">
      <alignment horizontal="center"/>
    </xf>
    <xf numFmtId="0" fontId="5" fillId="2" borderId="18" xfId="0" applyFont="1" applyFill="1" applyBorder="1"/>
    <xf numFmtId="4" fontId="4" fillId="2" borderId="20" xfId="0" applyNumberFormat="1" applyFont="1" applyFill="1" applyBorder="1"/>
    <xf numFmtId="0" fontId="3" fillId="4" borderId="21" xfId="0" applyFont="1" applyFill="1" applyBorder="1"/>
    <xf numFmtId="0" fontId="12" fillId="6" borderId="25"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5" xfId="0" applyFont="1" applyBorder="1" applyAlignment="1">
      <alignment horizontal="right"/>
    </xf>
    <xf numFmtId="0" fontId="4" fillId="0" borderId="15" xfId="0" applyFont="1" applyBorder="1" applyAlignment="1">
      <alignment horizontal="center" wrapText="1"/>
    </xf>
    <xf numFmtId="41" fontId="3" fillId="0" borderId="15"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19" xfId="0" applyFont="1" applyFill="1" applyBorder="1"/>
    <xf numFmtId="0" fontId="4" fillId="2" borderId="20"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8" xfId="0" applyFont="1" applyBorder="1" applyAlignment="1">
      <alignment horizontal="center"/>
    </xf>
    <xf numFmtId="11" fontId="3" fillId="0" borderId="22" xfId="0" applyNumberFormat="1" applyFont="1" applyBorder="1"/>
    <xf numFmtId="4" fontId="3" fillId="7" borderId="14" xfId="0" applyNumberFormat="1" applyFont="1" applyFill="1" applyBorder="1"/>
    <xf numFmtId="0" fontId="4" fillId="7" borderId="26" xfId="0" applyFont="1" applyFill="1" applyBorder="1" applyAlignment="1">
      <alignment horizontal="left" indent="1"/>
    </xf>
    <xf numFmtId="4" fontId="3" fillId="7" borderId="27" xfId="0" applyNumberFormat="1" applyFont="1" applyFill="1" applyBorder="1"/>
    <xf numFmtId="0" fontId="4" fillId="7" borderId="23" xfId="0" applyFont="1" applyFill="1" applyBorder="1" applyAlignment="1">
      <alignment horizontal="left" indent="1"/>
    </xf>
    <xf numFmtId="4" fontId="3" fillId="3" borderId="14"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4" xfId="0" applyFont="1" applyBorder="1" applyAlignment="1">
      <alignment horizontal="center"/>
    </xf>
    <xf numFmtId="0" fontId="12" fillId="0" borderId="0" xfId="4" applyFont="1" applyAlignment="1">
      <alignment horizontal="center"/>
    </xf>
    <xf numFmtId="0" fontId="12" fillId="6" borderId="29" xfId="4" applyFont="1" applyFill="1" applyBorder="1" applyAlignment="1">
      <alignment horizontal="center"/>
    </xf>
    <xf numFmtId="0" fontId="4" fillId="4" borderId="14" xfId="0" applyFont="1" applyFill="1" applyBorder="1"/>
    <xf numFmtId="0" fontId="4" fillId="5" borderId="14" xfId="0" applyFont="1" applyFill="1" applyBorder="1"/>
    <xf numFmtId="3" fontId="5" fillId="0" borderId="15" xfId="0" applyNumberFormat="1" applyFont="1" applyBorder="1"/>
    <xf numFmtId="0" fontId="4" fillId="4" borderId="13" xfId="0" applyFont="1" applyFill="1" applyBorder="1"/>
    <xf numFmtId="0" fontId="4" fillId="5" borderId="13" xfId="0" applyFont="1" applyFill="1" applyBorder="1"/>
    <xf numFmtId="0" fontId="4" fillId="4" borderId="17" xfId="0" applyFont="1" applyFill="1" applyBorder="1"/>
    <xf numFmtId="0" fontId="4" fillId="4" borderId="16" xfId="0" applyFont="1" applyFill="1" applyBorder="1"/>
    <xf numFmtId="0" fontId="4" fillId="0" borderId="21" xfId="0" applyFont="1" applyBorder="1" applyAlignment="1">
      <alignment horizontal="left" indent="2"/>
    </xf>
    <xf numFmtId="0" fontId="4" fillId="4" borderId="21" xfId="0" applyFont="1" applyFill="1" applyBorder="1"/>
    <xf numFmtId="0" fontId="4" fillId="5" borderId="21" xfId="0" applyFont="1" applyFill="1" applyBorder="1"/>
    <xf numFmtId="2" fontId="3" fillId="0" borderId="15"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2" xfId="1" applyNumberFormat="1" applyFont="1" applyBorder="1"/>
    <xf numFmtId="0" fontId="2" fillId="0" borderId="15" xfId="0" applyFont="1" applyBorder="1" applyAlignment="1">
      <alignment horizontal="left"/>
    </xf>
    <xf numFmtId="0" fontId="3" fillId="0" borderId="14" xfId="0" applyFont="1" applyBorder="1" applyAlignment="1">
      <alignment horizontal="left" indent="1"/>
    </xf>
    <xf numFmtId="4" fontId="3" fillId="0" borderId="20" xfId="0" applyNumberFormat="1" applyFont="1" applyBorder="1"/>
    <xf numFmtId="0" fontId="3" fillId="0" borderId="15" xfId="0" applyFont="1" applyBorder="1" applyAlignment="1">
      <alignment horizontal="left" indent="1"/>
    </xf>
    <xf numFmtId="0" fontId="3" fillId="4" borderId="14" xfId="4" applyFont="1" applyFill="1" applyBorder="1" applyAlignment="1">
      <alignment horizontal="right"/>
    </xf>
    <xf numFmtId="2" fontId="4" fillId="0" borderId="0" xfId="1" applyNumberFormat="1" applyFont="1" applyFill="1" applyBorder="1"/>
    <xf numFmtId="3" fontId="4" fillId="0" borderId="6" xfId="0" applyNumberFormat="1" applyFont="1" applyBorder="1"/>
    <xf numFmtId="3" fontId="4" fillId="0" borderId="14" xfId="3" applyNumberFormat="1" applyFont="1" applyBorder="1"/>
    <xf numFmtId="0" fontId="13" fillId="0" borderId="0" xfId="0" applyFont="1"/>
    <xf numFmtId="0" fontId="4" fillId="7" borderId="24" xfId="0" applyFont="1" applyFill="1" applyBorder="1" applyAlignment="1">
      <alignment horizontal="left"/>
    </xf>
    <xf numFmtId="0" fontId="5" fillId="0" borderId="30" xfId="0" applyFont="1" applyBorder="1"/>
    <xf numFmtId="4" fontId="4" fillId="0" borderId="31" xfId="0" applyNumberFormat="1" applyFont="1" applyBorder="1"/>
    <xf numFmtId="0" fontId="5" fillId="0" borderId="32" xfId="0" applyFont="1" applyBorder="1"/>
    <xf numFmtId="4" fontId="4" fillId="0" borderId="33" xfId="0" applyNumberFormat="1" applyFont="1" applyBorder="1"/>
    <xf numFmtId="4" fontId="3" fillId="5" borderId="14" xfId="1" applyNumberFormat="1" applyFont="1" applyFill="1" applyBorder="1"/>
    <xf numFmtId="0" fontId="5" fillId="0" borderId="0" xfId="0" applyFont="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2" borderId="35" xfId="0" applyFont="1" applyFill="1" applyBorder="1"/>
    <xf numFmtId="0" fontId="5" fillId="2" borderId="34" xfId="0" applyFont="1" applyFill="1" applyBorder="1"/>
    <xf numFmtId="0" fontId="4" fillId="0" borderId="35" xfId="0" applyFont="1" applyBorder="1" applyAlignment="1">
      <alignment horizontal="left"/>
    </xf>
    <xf numFmtId="0" fontId="4" fillId="0" borderId="35" xfId="0" applyFont="1" applyBorder="1"/>
    <xf numFmtId="3" fontId="4" fillId="0" borderId="35" xfId="0" applyNumberFormat="1" applyFont="1" applyBorder="1"/>
    <xf numFmtId="0" fontId="5" fillId="8" borderId="36" xfId="0" applyFont="1" applyFill="1" applyBorder="1"/>
    <xf numFmtId="3" fontId="4" fillId="8" borderId="37" xfId="0" applyNumberFormat="1" applyFont="1" applyFill="1" applyBorder="1"/>
    <xf numFmtId="3" fontId="4" fillId="0" borderId="37" xfId="0" applyNumberFormat="1" applyFont="1" applyBorder="1"/>
    <xf numFmtId="0" fontId="4" fillId="0" borderId="37" xfId="0" applyFont="1" applyBorder="1" applyAlignment="1">
      <alignment horizontal="left"/>
    </xf>
    <xf numFmtId="4" fontId="4" fillId="8" borderId="37" xfId="0" applyNumberFormat="1" applyFont="1" applyFill="1" applyBorder="1"/>
    <xf numFmtId="0" fontId="4" fillId="8" borderId="37" xfId="0" applyFont="1" applyFill="1" applyBorder="1"/>
    <xf numFmtId="4" fontId="4" fillId="0" borderId="37" xfId="0" applyNumberFormat="1" applyFont="1" applyBorder="1"/>
    <xf numFmtId="0" fontId="4" fillId="0" borderId="0" xfId="0" applyFont="1" applyAlignment="1">
      <alignment horizontal="center" wrapText="1"/>
    </xf>
    <xf numFmtId="41" fontId="3" fillId="0" borderId="0" xfId="0" applyNumberFormat="1" applyFont="1" applyAlignment="1">
      <alignment horizontal="center"/>
    </xf>
    <xf numFmtId="0" fontId="3" fillId="0" borderId="38" xfId="0" applyFont="1" applyBorder="1" applyAlignment="1">
      <alignment horizontal="center"/>
    </xf>
    <xf numFmtId="0" fontId="3" fillId="0" borderId="3" xfId="0" applyFont="1" applyBorder="1" applyAlignment="1">
      <alignment horizontal="center"/>
    </xf>
    <xf numFmtId="0" fontId="4" fillId="0" borderId="26" xfId="0" applyFont="1" applyBorder="1" applyAlignment="1">
      <alignment horizontal="left" indent="1"/>
    </xf>
    <xf numFmtId="3" fontId="3" fillId="0" borderId="27" xfId="1" applyNumberFormat="1" applyFont="1" applyFill="1" applyBorder="1"/>
    <xf numFmtId="4" fontId="3" fillId="0" borderId="27" xfId="0" applyNumberFormat="1" applyFont="1" applyBorder="1"/>
    <xf numFmtId="3" fontId="4" fillId="0" borderId="40" xfId="0" applyNumberFormat="1" applyFont="1" applyBorder="1" applyAlignment="1">
      <alignment horizontal="left"/>
    </xf>
    <xf numFmtId="0" fontId="4" fillId="0" borderId="39" xfId="0" applyFont="1" applyBorder="1"/>
    <xf numFmtId="173" fontId="4" fillId="0" borderId="0" xfId="0" applyNumberFormat="1" applyFont="1"/>
    <xf numFmtId="172" fontId="3" fillId="7" borderId="27" xfId="0" applyNumberFormat="1" applyFont="1" applyFill="1" applyBorder="1" applyAlignment="1">
      <alignment horizontal="left"/>
    </xf>
    <xf numFmtId="172" fontId="3" fillId="0" borderId="14" xfId="0" applyNumberFormat="1" applyFont="1" applyBorder="1"/>
    <xf numFmtId="3" fontId="4" fillId="0" borderId="21" xfId="0" applyNumberFormat="1" applyFont="1" applyBorder="1" applyAlignment="1">
      <alignment horizontal="left" indent="1"/>
    </xf>
    <xf numFmtId="3" fontId="4" fillId="0" borderId="18" xfId="0" applyNumberFormat="1" applyFont="1" applyBorder="1" applyAlignment="1">
      <alignment horizontal="left" indent="1"/>
    </xf>
    <xf numFmtId="3" fontId="4" fillId="0" borderId="12" xfId="0" applyNumberFormat="1" applyFont="1" applyBorder="1" applyAlignment="1">
      <alignment horizontal="left" indent="1"/>
    </xf>
    <xf numFmtId="3" fontId="5" fillId="4" borderId="15" xfId="0" applyNumberFormat="1" applyFont="1" applyFill="1" applyBorder="1"/>
    <xf numFmtId="3" fontId="4" fillId="4" borderId="37" xfId="0" applyNumberFormat="1" applyFont="1" applyFill="1" applyBorder="1"/>
    <xf numFmtId="3" fontId="4" fillId="4" borderId="16" xfId="0" applyNumberFormat="1" applyFont="1" applyFill="1" applyBorder="1"/>
    <xf numFmtId="3" fontId="4" fillId="5" borderId="40" xfId="0" applyNumberFormat="1" applyFont="1" applyFill="1" applyBorder="1"/>
    <xf numFmtId="3" fontId="4" fillId="0" borderId="4" xfId="0" applyNumberFormat="1" applyFont="1" applyBorder="1" applyAlignment="1">
      <alignment horizontal="left" indent="1"/>
    </xf>
    <xf numFmtId="3" fontId="4" fillId="0" borderId="0" xfId="3" applyNumberFormat="1" applyFont="1" applyFill="1"/>
    <xf numFmtId="0" fontId="5" fillId="2" borderId="37" xfId="0" applyFont="1" applyFill="1" applyBorder="1" applyAlignment="1">
      <alignment horizontal="center" vertical="center"/>
    </xf>
    <xf numFmtId="0" fontId="5" fillId="2" borderId="16" xfId="0" applyFont="1" applyFill="1" applyBorder="1" applyAlignment="1">
      <alignment horizontal="center" vertical="center"/>
    </xf>
    <xf numFmtId="0" fontId="2" fillId="4" borderId="15" xfId="0" applyFont="1" applyFill="1" applyBorder="1" applyAlignment="1">
      <alignment horizontal="left"/>
    </xf>
    <xf numFmtId="0" fontId="3" fillId="0" borderId="7" xfId="0" applyFont="1" applyBorder="1" applyAlignment="1">
      <alignment horizontal="left" indent="1"/>
    </xf>
    <xf numFmtId="0" fontId="3" fillId="0" borderId="18" xfId="0" applyFont="1" applyBorder="1" applyAlignment="1">
      <alignment horizontal="left" indent="1"/>
    </xf>
    <xf numFmtId="0" fontId="3" fillId="5" borderId="21" xfId="4" applyFont="1" applyFill="1" applyBorder="1" applyAlignment="1">
      <alignment horizontal="right"/>
    </xf>
    <xf numFmtId="4" fontId="3" fillId="4" borderId="37" xfId="0" applyNumberFormat="1" applyFont="1" applyFill="1" applyBorder="1"/>
    <xf numFmtId="4" fontId="3" fillId="4" borderId="16" xfId="0" applyNumberFormat="1" applyFont="1" applyFill="1" applyBorder="1"/>
    <xf numFmtId="4" fontId="3" fillId="0" borderId="40" xfId="0" applyNumberFormat="1" applyFont="1" applyBorder="1"/>
    <xf numFmtId="0" fontId="4" fillId="5" borderId="40" xfId="0" applyFont="1" applyFill="1" applyBorder="1"/>
    <xf numFmtId="3" fontId="3" fillId="5" borderId="40" xfId="4" applyNumberFormat="1" applyFont="1" applyFill="1" applyBorder="1" applyAlignment="1">
      <alignment horizontal="right"/>
    </xf>
    <xf numFmtId="3" fontId="3" fillId="5" borderId="40" xfId="0" applyNumberFormat="1" applyFont="1" applyFill="1" applyBorder="1"/>
    <xf numFmtId="3" fontId="3" fillId="5" borderId="21" xfId="4" applyNumberFormat="1" applyFont="1" applyFill="1" applyBorder="1" applyAlignment="1">
      <alignment horizontal="right"/>
    </xf>
    <xf numFmtId="3" fontId="3" fillId="5" borderId="21" xfId="0" applyNumberFormat="1" applyFont="1" applyFill="1" applyBorder="1"/>
    <xf numFmtId="3" fontId="3" fillId="4" borderId="37" xfId="4" applyNumberFormat="1" applyFont="1" applyFill="1" applyBorder="1" applyAlignment="1">
      <alignment horizontal="right"/>
    </xf>
    <xf numFmtId="3" fontId="3" fillId="4" borderId="37" xfId="0" applyNumberFormat="1" applyFont="1" applyFill="1" applyBorder="1"/>
    <xf numFmtId="3" fontId="3" fillId="4" borderId="16" xfId="0" applyNumberFormat="1" applyFont="1" applyFill="1" applyBorder="1"/>
    <xf numFmtId="0" fontId="4" fillId="0" borderId="18" xfId="0" applyFont="1" applyBorder="1" applyAlignment="1">
      <alignment horizontal="left" indent="1"/>
    </xf>
    <xf numFmtId="0" fontId="4" fillId="0" borderId="7" xfId="0" applyFont="1" applyBorder="1" applyAlignment="1">
      <alignment horizontal="left" indent="1"/>
    </xf>
    <xf numFmtId="0" fontId="4" fillId="4" borderId="37" xfId="0" applyFont="1" applyFill="1" applyBorder="1"/>
    <xf numFmtId="0" fontId="3" fillId="0" borderId="40" xfId="0" applyFont="1" applyBorder="1" applyAlignment="1">
      <alignment horizontal="left" indent="1"/>
    </xf>
    <xf numFmtId="0" fontId="3" fillId="0" borderId="21" xfId="0" applyFont="1" applyBorder="1" applyAlignment="1">
      <alignment horizontal="left" indent="1"/>
    </xf>
    <xf numFmtId="0" fontId="3" fillId="0" borderId="13" xfId="0" applyFont="1" applyBorder="1" applyAlignment="1">
      <alignment horizontal="left" indent="1"/>
    </xf>
    <xf numFmtId="0" fontId="5" fillId="4" borderId="15" xfId="0" applyFont="1" applyFill="1" applyBorder="1"/>
    <xf numFmtId="3" fontId="4" fillId="0" borderId="40" xfId="0" applyNumberFormat="1" applyFont="1" applyBorder="1"/>
    <xf numFmtId="172" fontId="4" fillId="5" borderId="21" xfId="0"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left"/>
    </xf>
    <xf numFmtId="0" fontId="4" fillId="0" borderId="40" xfId="0" applyFont="1" applyBorder="1" applyAlignment="1">
      <alignment horizontal="left" indent="1"/>
    </xf>
    <xf numFmtId="4" fontId="3" fillId="0" borderId="40" xfId="1" applyNumberFormat="1" applyFont="1" applyBorder="1"/>
    <xf numFmtId="4" fontId="3" fillId="0" borderId="40" xfId="1" applyNumberFormat="1" applyFont="1" applyFill="1" applyBorder="1"/>
    <xf numFmtId="0" fontId="4" fillId="0" borderId="40" xfId="0" applyFont="1" applyBorder="1" applyAlignment="1">
      <alignment horizontal="left"/>
    </xf>
    <xf numFmtId="0" fontId="5" fillId="2" borderId="37" xfId="0" applyFont="1" applyFill="1" applyBorder="1"/>
    <xf numFmtId="4" fontId="4" fillId="2" borderId="37" xfId="0" applyNumberFormat="1" applyFont="1" applyFill="1" applyBorder="1"/>
    <xf numFmtId="0" fontId="4" fillId="2" borderId="37" xfId="0" applyFont="1" applyFill="1" applyBorder="1"/>
    <xf numFmtId="4" fontId="4" fillId="0" borderId="40" xfId="0" applyNumberFormat="1" applyFont="1" applyBorder="1"/>
    <xf numFmtId="3" fontId="4" fillId="0" borderId="0" xfId="0" applyNumberFormat="1" applyFont="1" applyAlignment="1">
      <alignment horizontal="left" indent="1"/>
    </xf>
    <xf numFmtId="0" fontId="4" fillId="0" borderId="4" xfId="0" applyFont="1" applyBorder="1" applyAlignment="1">
      <alignment horizontal="left" indent="1"/>
    </xf>
    <xf numFmtId="0" fontId="4" fillId="0" borderId="37" xfId="0" applyFont="1" applyBorder="1"/>
    <xf numFmtId="11" fontId="4" fillId="4" borderId="13" xfId="0" applyNumberFormat="1" applyFont="1" applyFill="1" applyBorder="1"/>
    <xf numFmtId="11" fontId="4" fillId="5" borderId="13" xfId="0" applyNumberFormat="1" applyFont="1" applyFill="1" applyBorder="1"/>
    <xf numFmtId="0" fontId="5" fillId="2" borderId="40" xfId="0" applyFont="1" applyFill="1" applyBorder="1"/>
    <xf numFmtId="41" fontId="4" fillId="2" borderId="37" xfId="0" applyNumberFormat="1" applyFont="1" applyFill="1" applyBorder="1"/>
    <xf numFmtId="11" fontId="4" fillId="0" borderId="0" xfId="0" applyNumberFormat="1" applyFont="1"/>
    <xf numFmtId="0" fontId="4" fillId="0" borderId="15" xfId="0" applyFont="1" applyBorder="1" applyAlignment="1">
      <alignment horizontal="center"/>
    </xf>
    <xf numFmtId="0" fontId="4" fillId="0" borderId="16"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2" borderId="3" xfId="0" applyFont="1" applyFill="1" applyBorder="1"/>
    <xf numFmtId="0" fontId="5" fillId="0" borderId="18" xfId="0" applyFont="1"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41" fontId="5" fillId="0" borderId="18" xfId="0" applyNumberFormat="1" applyFont="1" applyBorder="1" applyAlignment="1">
      <alignment horizontal="center"/>
    </xf>
    <xf numFmtId="41" fontId="5" fillId="0" borderId="20" xfId="0" applyNumberFormat="1" applyFont="1" applyBorder="1" applyAlignment="1">
      <alignment horizontal="center"/>
    </xf>
    <xf numFmtId="0" fontId="5" fillId="0" borderId="37" xfId="0" applyFont="1" applyBorder="1" applyAlignment="1">
      <alignment horizontal="center"/>
    </xf>
    <xf numFmtId="0" fontId="5" fillId="0" borderId="40" xfId="0" applyFont="1" applyBorder="1" applyAlignment="1">
      <alignment horizontal="center"/>
    </xf>
    <xf numFmtId="0" fontId="5" fillId="0" borderId="21" xfId="0" applyFont="1" applyBorder="1" applyAlignment="1">
      <alignment horizontal="center" wrapText="1"/>
    </xf>
    <xf numFmtId="0" fontId="5" fillId="0" borderId="13" xfId="0" applyFont="1" applyBorder="1" applyAlignment="1">
      <alignment horizontal="center" wrapText="1"/>
    </xf>
    <xf numFmtId="0" fontId="4" fillId="0" borderId="37" xfId="0" applyFont="1" applyBorder="1" applyAlignment="1">
      <alignment horizontal="center"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4" fillId="0" borderId="40" xfId="0" applyFont="1" applyBorder="1" applyAlignment="1">
      <alignment horizontal="center" wrapText="1"/>
    </xf>
    <xf numFmtId="0" fontId="5" fillId="0" borderId="15" xfId="0" applyFont="1" applyBorder="1" applyAlignment="1">
      <alignment horizontal="left"/>
    </xf>
    <xf numFmtId="0" fontId="4" fillId="0" borderId="16" xfId="0" applyFont="1" applyBorder="1" applyAlignment="1">
      <alignment horizontal="center" wrapText="1"/>
    </xf>
    <xf numFmtId="3" fontId="4" fillId="0" borderId="0" xfId="0" applyNumberFormat="1" applyFont="1" applyBorder="1"/>
    <xf numFmtId="4" fontId="4" fillId="0" borderId="0" xfId="1" applyNumberFormat="1" applyFont="1" applyFill="1" applyBorder="1"/>
    <xf numFmtId="0" fontId="5" fillId="0" borderId="40" xfId="0" applyFont="1" applyBorder="1"/>
    <xf numFmtId="0" fontId="4" fillId="0" borderId="40" xfId="0" applyFont="1" applyBorder="1" applyAlignment="1">
      <alignment horizontal="left" indent="2"/>
    </xf>
    <xf numFmtId="0" fontId="4" fillId="0" borderId="20" xfId="0" applyFont="1" applyBorder="1" applyAlignment="1">
      <alignment horizontal="center" wrapText="1"/>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42333</xdr:colOff>
      <xdr:row>90</xdr:row>
      <xdr:rowOff>31750</xdr:rowOff>
    </xdr:from>
    <xdr:to>
      <xdr:col>8</xdr:col>
      <xdr:colOff>973667</xdr:colOff>
      <xdr:row>93</xdr:row>
      <xdr:rowOff>127000</xdr:rowOff>
    </xdr:to>
    <xdr:sp macro="" textlink="">
      <xdr:nvSpPr>
        <xdr:cNvPr id="2" name="TextBox 1">
          <a:extLst>
            <a:ext uri="{FF2B5EF4-FFF2-40B4-BE49-F238E27FC236}">
              <a16:creationId xmlns:a16="http://schemas.microsoft.com/office/drawing/2014/main" id="{0ECAF1F8-447F-4FA7-961A-252131514BFA}"/>
            </a:ext>
          </a:extLst>
        </xdr:cNvPr>
        <xdr:cNvSpPr txBox="1"/>
      </xdr:nvSpPr>
      <xdr:spPr>
        <a:xfrm>
          <a:off x="11017250" y="14615583"/>
          <a:ext cx="3429000" cy="5715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19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0"/>
      <c r="B1" s="241" t="s">
        <v>240</v>
      </c>
      <c r="C1" s="240"/>
      <c r="D1" s="240"/>
      <c r="E1" s="240"/>
      <c r="F1" s="240"/>
      <c r="G1" s="240"/>
      <c r="H1" s="240"/>
      <c r="I1" s="240"/>
      <c r="J1" s="77"/>
      <c r="K1" s="77"/>
      <c r="L1" s="77"/>
      <c r="M1" s="77"/>
      <c r="N1" s="77"/>
    </row>
    <row r="2" spans="1:48" ht="12.75" customHeight="1" x14ac:dyDescent="0.2">
      <c r="B2" s="5" t="s">
        <v>65</v>
      </c>
      <c r="C2" s="100"/>
      <c r="D2" s="77"/>
      <c r="E2" s="78" t="s">
        <v>57</v>
      </c>
      <c r="G2" s="77"/>
      <c r="H2" s="192"/>
      <c r="J2" s="77"/>
      <c r="K2" s="77"/>
      <c r="L2" s="77"/>
      <c r="M2" s="77"/>
      <c r="N2" s="77"/>
    </row>
    <row r="3" spans="1:48" ht="12.75" customHeight="1" x14ac:dyDescent="0.2">
      <c r="B3" s="60" t="s">
        <v>147</v>
      </c>
      <c r="C3" s="101">
        <v>0</v>
      </c>
      <c r="D3" s="77"/>
      <c r="E3" s="33" t="s">
        <v>136</v>
      </c>
      <c r="G3" s="77"/>
      <c r="H3" s="192"/>
      <c r="I3" s="115"/>
      <c r="J3" s="77"/>
      <c r="K3" s="77"/>
      <c r="L3" s="77"/>
      <c r="M3" s="77"/>
      <c r="N3" s="77"/>
    </row>
    <row r="4" spans="1:48" ht="12.75" customHeight="1" x14ac:dyDescent="0.2">
      <c r="B4" s="1"/>
      <c r="C4" s="104"/>
      <c r="D4" s="77"/>
      <c r="E4" s="212" t="s">
        <v>137</v>
      </c>
      <c r="G4" s="77"/>
      <c r="H4" s="24"/>
      <c r="I4" s="113"/>
      <c r="J4" s="77"/>
      <c r="K4" s="77"/>
      <c r="L4" s="77"/>
      <c r="M4" s="77"/>
      <c r="N4" s="77"/>
    </row>
    <row r="5" spans="1:48" ht="12.75" customHeight="1" x14ac:dyDescent="0.2">
      <c r="B5" s="5" t="s">
        <v>64</v>
      </c>
      <c r="C5" s="103"/>
      <c r="D5" s="77"/>
      <c r="E5" s="197" t="s">
        <v>219</v>
      </c>
      <c r="I5" s="115"/>
      <c r="K5" s="77"/>
      <c r="L5" s="77"/>
      <c r="M5" s="77"/>
      <c r="N5" s="77"/>
    </row>
    <row r="6" spans="1:48" x14ac:dyDescent="0.2">
      <c r="B6" s="34" t="s">
        <v>116</v>
      </c>
      <c r="C6" s="175">
        <v>0</v>
      </c>
      <c r="E6" s="232" t="s">
        <v>192</v>
      </c>
      <c r="G6" s="77"/>
      <c r="H6" s="77"/>
      <c r="I6" s="77"/>
      <c r="J6" s="77"/>
      <c r="K6" s="1"/>
      <c r="M6" s="19"/>
    </row>
    <row r="7" spans="1:48" x14ac:dyDescent="0.2">
      <c r="C7" s="104"/>
      <c r="G7" s="32"/>
      <c r="H7" s="32"/>
      <c r="I7" s="32"/>
      <c r="J7" s="32"/>
      <c r="M7" s="18"/>
    </row>
    <row r="8" spans="1:48" x14ac:dyDescent="0.2">
      <c r="B8" s="5" t="s">
        <v>117</v>
      </c>
      <c r="C8" s="103"/>
      <c r="E8" s="193" t="s">
        <v>151</v>
      </c>
      <c r="F8" s="194"/>
      <c r="G8" s="150"/>
      <c r="H8" s="115"/>
      <c r="I8" s="115"/>
      <c r="J8" s="115"/>
      <c r="M8" s="86"/>
      <c r="N8" s="24"/>
    </row>
    <row r="9" spans="1:48" x14ac:dyDescent="0.2">
      <c r="B9" s="81" t="s">
        <v>118</v>
      </c>
      <c r="C9" s="97">
        <v>0</v>
      </c>
      <c r="E9" s="195" t="s">
        <v>153</v>
      </c>
      <c r="F9" s="101">
        <f>'Cash Flow'!C16</f>
        <v>0</v>
      </c>
      <c r="G9" s="150"/>
      <c r="H9" s="150"/>
      <c r="I9" s="178"/>
      <c r="J9" s="150"/>
      <c r="K9" s="79"/>
      <c r="M9" s="87"/>
      <c r="O9" s="80"/>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row>
    <row r="10" spans="1:48" x14ac:dyDescent="0.2">
      <c r="B10" s="82" t="s">
        <v>141</v>
      </c>
      <c r="C10" s="98">
        <v>0</v>
      </c>
      <c r="E10" s="195" t="s">
        <v>152</v>
      </c>
      <c r="F10" s="102">
        <f>ppa_escalation</f>
        <v>0</v>
      </c>
      <c r="G10" s="115"/>
      <c r="H10" s="115"/>
      <c r="I10" s="146"/>
      <c r="J10" s="115"/>
      <c r="M10" s="86"/>
      <c r="N10" s="24"/>
    </row>
    <row r="11" spans="1:48" x14ac:dyDescent="0.2">
      <c r="B11" s="81" t="s">
        <v>409</v>
      </c>
      <c r="C11" s="97">
        <v>0</v>
      </c>
      <c r="E11" s="195" t="s">
        <v>191</v>
      </c>
      <c r="F11" s="102">
        <f>'Cash Flow'!B201</f>
        <v>0</v>
      </c>
      <c r="G11" s="115"/>
      <c r="H11" s="115"/>
      <c r="I11" s="146"/>
      <c r="J11" s="115"/>
      <c r="M11" s="86"/>
      <c r="N11" s="24"/>
    </row>
    <row r="12" spans="1:48" x14ac:dyDescent="0.2">
      <c r="B12" s="82" t="s">
        <v>141</v>
      </c>
      <c r="C12" s="98">
        <v>0</v>
      </c>
      <c r="E12" s="195" t="s">
        <v>348</v>
      </c>
      <c r="F12" s="102">
        <f>'Cash Flow'!B197</f>
        <v>0</v>
      </c>
      <c r="G12" s="115"/>
      <c r="H12" s="115"/>
      <c r="I12" s="146"/>
      <c r="J12" s="115"/>
      <c r="M12" s="86"/>
      <c r="N12" s="24"/>
    </row>
    <row r="13" spans="1:48" x14ac:dyDescent="0.2">
      <c r="B13" s="81" t="s">
        <v>119</v>
      </c>
      <c r="C13" s="97">
        <v>0</v>
      </c>
      <c r="E13" s="293" t="s">
        <v>303</v>
      </c>
      <c r="F13" s="102">
        <f>HLOOKUP(flip_target_year,'Cash Flow'!B2:AP184,183)</f>
        <v>0</v>
      </c>
      <c r="G13" s="115"/>
      <c r="H13" s="115"/>
      <c r="I13" s="146"/>
      <c r="J13" s="115"/>
      <c r="M13" s="86"/>
      <c r="N13" s="24"/>
    </row>
    <row r="14" spans="1:48" x14ac:dyDescent="0.2">
      <c r="B14" s="335" t="s">
        <v>141</v>
      </c>
      <c r="C14" s="336">
        <v>0</v>
      </c>
      <c r="E14" s="293" t="s">
        <v>304</v>
      </c>
      <c r="F14" s="149">
        <f>IF(PPAPriceInput="Calculated",'Cash Flow'!B186,flip_target_year)</f>
        <v>0</v>
      </c>
      <c r="G14" s="115"/>
      <c r="H14" s="115"/>
      <c r="I14" s="146"/>
      <c r="J14" s="115"/>
      <c r="M14" s="86"/>
      <c r="N14" s="24"/>
    </row>
    <row r="15" spans="1:48" x14ac:dyDescent="0.2">
      <c r="B15" s="333"/>
      <c r="C15" s="334"/>
      <c r="D15" s="1"/>
      <c r="E15" s="293" t="s">
        <v>301</v>
      </c>
      <c r="F15" s="102">
        <f>HLOOKUP(analysis_period,'Cash Flow'!B2:AP184,183)</f>
        <v>0</v>
      </c>
      <c r="G15" s="115"/>
      <c r="H15" s="115"/>
      <c r="I15" s="146"/>
      <c r="J15" s="115"/>
      <c r="M15" s="86"/>
      <c r="N15" s="24"/>
    </row>
    <row r="16" spans="1:48" x14ac:dyDescent="0.2">
      <c r="B16" s="5" t="s">
        <v>392</v>
      </c>
      <c r="C16" s="103"/>
      <c r="E16" s="293" t="s">
        <v>345</v>
      </c>
      <c r="F16" s="173">
        <f>'Cash Flow'!B188</f>
        <v>0</v>
      </c>
      <c r="G16" s="115"/>
      <c r="H16" s="115"/>
      <c r="I16" s="146"/>
      <c r="J16" s="115"/>
      <c r="M16" s="86"/>
      <c r="N16" s="24"/>
    </row>
    <row r="17" spans="2:14" x14ac:dyDescent="0.2">
      <c r="B17" s="338" t="s">
        <v>393</v>
      </c>
      <c r="C17" s="97">
        <v>0</v>
      </c>
      <c r="E17" s="294" t="s">
        <v>302</v>
      </c>
      <c r="F17" s="102">
        <f>HLOOKUP(analysis_period,'Cash Flow'!B2:AP154,153)</f>
        <v>0</v>
      </c>
      <c r="G17" s="115"/>
      <c r="H17" s="115"/>
      <c r="I17" s="146"/>
      <c r="J17" s="115"/>
      <c r="M17" s="86"/>
      <c r="N17" s="24"/>
    </row>
    <row r="18" spans="2:14" x14ac:dyDescent="0.2">
      <c r="B18" s="338" t="s">
        <v>394</v>
      </c>
      <c r="C18" s="97">
        <v>0</v>
      </c>
      <c r="E18" s="294" t="s">
        <v>346</v>
      </c>
      <c r="F18" s="142">
        <f>'Cash Flow'!B157</f>
        <v>0</v>
      </c>
      <c r="G18" s="115"/>
      <c r="H18" s="115"/>
      <c r="I18" s="146"/>
      <c r="J18" s="115"/>
      <c r="M18" s="86"/>
      <c r="N18" s="24"/>
    </row>
    <row r="19" spans="2:14" x14ac:dyDescent="0.2">
      <c r="B19" s="338" t="s">
        <v>395</v>
      </c>
      <c r="C19" s="97">
        <v>0</v>
      </c>
      <c r="E19" s="293" t="s">
        <v>347</v>
      </c>
      <c r="F19" s="173">
        <f>'Cash Flow'!B76</f>
        <v>0</v>
      </c>
      <c r="G19" s="115"/>
      <c r="H19" s="115"/>
      <c r="I19" s="146"/>
      <c r="J19" s="115"/>
      <c r="M19" s="86"/>
      <c r="N19" s="24"/>
    </row>
    <row r="20" spans="2:14" x14ac:dyDescent="0.2">
      <c r="E20" s="191"/>
      <c r="F20" s="115"/>
      <c r="G20" s="179"/>
      <c r="H20" s="179"/>
      <c r="I20" s="180"/>
      <c r="J20" s="179"/>
      <c r="M20" s="86"/>
      <c r="N20" s="24"/>
    </row>
    <row r="21" spans="2:14" x14ac:dyDescent="0.2">
      <c r="B21" s="210" t="s">
        <v>396</v>
      </c>
      <c r="C21" s="211"/>
      <c r="F21" s="104"/>
      <c r="G21" s="115"/>
      <c r="H21" s="115"/>
      <c r="I21" s="146"/>
      <c r="J21" s="115"/>
      <c r="M21" s="86"/>
      <c r="N21" s="24"/>
    </row>
    <row r="22" spans="2:14" x14ac:dyDescent="0.2">
      <c r="B22" s="335" t="s">
        <v>166</v>
      </c>
      <c r="C22" s="315">
        <v>0</v>
      </c>
      <c r="G22" s="115"/>
      <c r="H22" s="115"/>
      <c r="I22" s="146"/>
      <c r="J22" s="115"/>
      <c r="M22" s="86"/>
      <c r="N22" s="24"/>
    </row>
    <row r="23" spans="2:14" x14ac:dyDescent="0.2">
      <c r="B23" s="35" t="s">
        <v>187</v>
      </c>
      <c r="C23" s="102">
        <v>0</v>
      </c>
      <c r="G23" s="115"/>
      <c r="H23" s="115"/>
      <c r="I23" s="146"/>
      <c r="J23" s="115"/>
      <c r="M23" s="86"/>
      <c r="N23" s="24"/>
    </row>
    <row r="24" spans="2:14" x14ac:dyDescent="0.2">
      <c r="B24" s="82" t="s">
        <v>167</v>
      </c>
      <c r="C24" s="97">
        <v>0</v>
      </c>
      <c r="G24" s="115"/>
      <c r="H24" s="115"/>
      <c r="I24" s="146"/>
      <c r="J24" s="115"/>
      <c r="M24" s="86"/>
      <c r="N24" s="24"/>
    </row>
    <row r="25" spans="2:14" x14ac:dyDescent="0.2">
      <c r="B25" s="335" t="s">
        <v>168</v>
      </c>
      <c r="C25" s="337">
        <v>0</v>
      </c>
      <c r="G25" s="115"/>
      <c r="H25" s="115"/>
      <c r="I25" s="146"/>
      <c r="J25" s="115"/>
      <c r="M25" s="86"/>
      <c r="N25" s="24"/>
    </row>
    <row r="26" spans="2:14" x14ac:dyDescent="0.2">
      <c r="B26" s="83"/>
      <c r="C26" s="105"/>
      <c r="G26" s="115"/>
      <c r="H26" s="115"/>
      <c r="I26" s="146"/>
      <c r="J26" s="115"/>
      <c r="M26" s="86"/>
    </row>
    <row r="27" spans="2:14" ht="13.5" thickBot="1" x14ac:dyDescent="0.25">
      <c r="B27" s="210" t="s">
        <v>66</v>
      </c>
      <c r="C27" s="211"/>
      <c r="G27" s="115"/>
      <c r="H27" s="115"/>
      <c r="I27" s="146"/>
      <c r="J27" s="115"/>
      <c r="M27" s="86"/>
      <c r="N27" s="85"/>
    </row>
    <row r="28" spans="2:14" x14ac:dyDescent="0.2">
      <c r="B28" s="266" t="s">
        <v>227</v>
      </c>
      <c r="C28" s="267"/>
      <c r="G28" s="115"/>
      <c r="H28" s="115"/>
      <c r="I28" s="146"/>
      <c r="J28" s="115"/>
      <c r="M28" s="86"/>
      <c r="N28" s="1"/>
    </row>
    <row r="29" spans="2:14" x14ac:dyDescent="0.2">
      <c r="B29" s="233" t="s">
        <v>305</v>
      </c>
      <c r="C29" s="234">
        <v>0</v>
      </c>
      <c r="G29" s="115"/>
      <c r="H29" s="115"/>
      <c r="I29" s="146"/>
      <c r="J29" s="115"/>
      <c r="M29" s="86"/>
      <c r="N29" s="1"/>
    </row>
    <row r="30" spans="2:14" x14ac:dyDescent="0.2">
      <c r="B30" s="290" t="s">
        <v>300</v>
      </c>
      <c r="C30" s="291">
        <v>0</v>
      </c>
      <c r="G30" s="115"/>
      <c r="H30" s="115"/>
      <c r="I30" s="146"/>
      <c r="J30" s="115"/>
      <c r="M30" s="86"/>
      <c r="N30" s="1"/>
    </row>
    <row r="31" spans="2:14" x14ac:dyDescent="0.2">
      <c r="B31" s="233" t="s">
        <v>177</v>
      </c>
      <c r="C31" s="296" t="s">
        <v>136</v>
      </c>
      <c r="G31" s="115"/>
      <c r="H31" s="115"/>
      <c r="I31" s="146"/>
      <c r="J31" s="115"/>
      <c r="M31" s="86"/>
      <c r="N31" s="1"/>
    </row>
    <row r="32" spans="2:14" x14ac:dyDescent="0.2">
      <c r="B32" s="290" t="s">
        <v>72</v>
      </c>
      <c r="C32" s="292">
        <v>0</v>
      </c>
      <c r="G32" s="115"/>
      <c r="H32" s="115"/>
      <c r="I32" s="146"/>
      <c r="J32" s="115"/>
      <c r="M32" s="86"/>
      <c r="N32" s="1"/>
    </row>
    <row r="33" spans="2:14" ht="13.5" thickBot="1" x14ac:dyDescent="0.25">
      <c r="B33" s="235" t="s">
        <v>226</v>
      </c>
      <c r="C33" s="265" t="s">
        <v>18</v>
      </c>
      <c r="G33" s="115"/>
      <c r="H33" s="115"/>
      <c r="I33" s="146"/>
      <c r="J33" s="115"/>
      <c r="M33" s="86"/>
      <c r="N33" s="1"/>
    </row>
    <row r="34" spans="2:14" x14ac:dyDescent="0.2">
      <c r="B34" s="268" t="s">
        <v>229</v>
      </c>
      <c r="C34" s="269"/>
      <c r="G34" s="115"/>
      <c r="H34" s="115"/>
      <c r="I34" s="146"/>
      <c r="J34" s="115"/>
      <c r="M34" s="86"/>
      <c r="N34" s="1"/>
    </row>
    <row r="35" spans="2:14" x14ac:dyDescent="0.2">
      <c r="B35" s="35" t="s">
        <v>230</v>
      </c>
      <c r="C35" s="106">
        <v>0</v>
      </c>
      <c r="G35" s="115"/>
      <c r="H35" s="115"/>
      <c r="I35" s="146"/>
      <c r="J35" s="115"/>
      <c r="M35" s="86"/>
      <c r="N35" s="1"/>
    </row>
    <row r="36" spans="2:14" x14ac:dyDescent="0.2">
      <c r="B36" s="35" t="s">
        <v>162</v>
      </c>
      <c r="C36" s="110">
        <f>sponsor_operating_margin*system_capacity</f>
        <v>0</v>
      </c>
      <c r="G36" s="115"/>
      <c r="H36" s="115"/>
      <c r="I36" s="146"/>
      <c r="J36" s="115"/>
      <c r="M36" s="86"/>
      <c r="N36" s="1"/>
    </row>
    <row r="37" spans="2:14" x14ac:dyDescent="0.2">
      <c r="B37" s="35" t="s">
        <v>231</v>
      </c>
      <c r="C37" s="106">
        <v>0</v>
      </c>
      <c r="G37" s="115"/>
      <c r="H37" s="115"/>
      <c r="I37" s="146"/>
      <c r="J37" s="115"/>
      <c r="M37" s="86"/>
      <c r="N37" s="1"/>
    </row>
    <row r="38" spans="2:14" x14ac:dyDescent="0.2">
      <c r="B38" s="35" t="s">
        <v>232</v>
      </c>
      <c r="C38" s="106">
        <v>0</v>
      </c>
      <c r="G38" s="115"/>
      <c r="H38" s="115"/>
      <c r="I38" s="146"/>
      <c r="J38" s="115"/>
      <c r="M38" s="86"/>
      <c r="N38" s="1"/>
    </row>
    <row r="39" spans="2:14" x14ac:dyDescent="0.2">
      <c r="B39" s="216" t="s">
        <v>67</v>
      </c>
      <c r="C39" s="217"/>
      <c r="G39" s="115"/>
      <c r="H39" s="115"/>
      <c r="I39" s="146"/>
      <c r="J39" s="115"/>
      <c r="M39" s="86"/>
      <c r="N39" s="1"/>
    </row>
    <row r="40" spans="2:14" x14ac:dyDescent="0.2">
      <c r="B40" s="35" t="s">
        <v>73</v>
      </c>
      <c r="C40" s="175">
        <v>0</v>
      </c>
      <c r="G40" s="115"/>
      <c r="H40" s="115"/>
      <c r="I40" s="146"/>
      <c r="J40" s="115"/>
      <c r="M40" s="86"/>
      <c r="N40" s="1"/>
    </row>
    <row r="41" spans="2:14" x14ac:dyDescent="0.2">
      <c r="B41" s="35" t="s">
        <v>74</v>
      </c>
      <c r="C41" s="106">
        <v>0</v>
      </c>
      <c r="G41" s="115"/>
      <c r="H41" s="115"/>
      <c r="I41" s="146"/>
      <c r="J41" s="115"/>
      <c r="K41" s="12"/>
      <c r="M41" s="86"/>
      <c r="N41" s="1"/>
    </row>
    <row r="42" spans="2:14" x14ac:dyDescent="0.2">
      <c r="B42" s="35" t="s">
        <v>76</v>
      </c>
      <c r="C42" s="109">
        <v>0</v>
      </c>
      <c r="G42" s="181"/>
      <c r="H42" s="115"/>
      <c r="I42" s="146"/>
      <c r="J42" s="115"/>
      <c r="K42" s="29"/>
      <c r="M42" s="86"/>
      <c r="N42" s="1"/>
    </row>
    <row r="43" spans="2:14" x14ac:dyDescent="0.2">
      <c r="B43" s="35" t="s">
        <v>75</v>
      </c>
      <c r="C43" s="110">
        <f>((inflation_rate/100+1)*(real_discount_rate/100+1)-1)*100</f>
        <v>0</v>
      </c>
      <c r="G43" s="115"/>
      <c r="H43" s="115"/>
      <c r="I43" s="146"/>
      <c r="J43" s="115"/>
      <c r="K43" s="29"/>
      <c r="M43" s="86"/>
      <c r="N43" s="1"/>
    </row>
    <row r="44" spans="2:14" x14ac:dyDescent="0.2">
      <c r="B44" s="26" t="s">
        <v>68</v>
      </c>
      <c r="C44" s="108"/>
      <c r="G44" s="115"/>
      <c r="H44" s="115"/>
      <c r="I44" s="146"/>
      <c r="J44" s="115"/>
      <c r="M44" s="86"/>
      <c r="N44" s="1"/>
    </row>
    <row r="45" spans="2:14" x14ac:dyDescent="0.2">
      <c r="B45" s="35" t="s">
        <v>238</v>
      </c>
      <c r="C45" s="270">
        <v>0</v>
      </c>
      <c r="E45" s="191"/>
      <c r="F45" s="146"/>
      <c r="G45" s="115"/>
      <c r="H45" s="115"/>
      <c r="I45" s="146"/>
      <c r="J45" s="115"/>
      <c r="K45" s="12"/>
      <c r="M45" s="86"/>
      <c r="N45" s="1"/>
    </row>
    <row r="46" spans="2:14" x14ac:dyDescent="0.2">
      <c r="B46" s="35" t="s">
        <v>239</v>
      </c>
      <c r="C46" s="270">
        <v>0</v>
      </c>
      <c r="E46" s="191"/>
      <c r="F46" s="146"/>
      <c r="G46" s="115"/>
      <c r="H46" s="115"/>
      <c r="I46" s="146"/>
      <c r="J46" s="115"/>
      <c r="K46" s="29"/>
      <c r="M46" s="86"/>
      <c r="N46" s="1"/>
    </row>
    <row r="47" spans="2:14" x14ac:dyDescent="0.2">
      <c r="B47" s="35" t="s">
        <v>115</v>
      </c>
      <c r="C47" s="111">
        <v>0</v>
      </c>
      <c r="E47" s="191"/>
      <c r="F47" s="146"/>
      <c r="G47" s="115"/>
      <c r="H47" s="115"/>
      <c r="I47" s="146"/>
      <c r="J47" s="115"/>
      <c r="K47" s="29"/>
      <c r="M47" s="86"/>
      <c r="N47" s="1"/>
    </row>
    <row r="48" spans="2:14" x14ac:dyDescent="0.2">
      <c r="B48" s="35" t="s">
        <v>71</v>
      </c>
      <c r="C48" s="111">
        <v>0</v>
      </c>
      <c r="E48" s="177"/>
      <c r="F48" s="146"/>
      <c r="G48" s="115"/>
      <c r="H48" s="115"/>
      <c r="I48" s="146"/>
      <c r="J48" s="115"/>
      <c r="M48" s="86"/>
      <c r="N48" s="1"/>
    </row>
    <row r="49" spans="2:14" x14ac:dyDescent="0.2">
      <c r="B49" s="37" t="s">
        <v>0</v>
      </c>
      <c r="C49" s="107"/>
      <c r="E49" s="177"/>
      <c r="F49" s="146"/>
      <c r="G49" s="115"/>
      <c r="H49" s="115"/>
      <c r="I49" s="146"/>
      <c r="J49" s="115"/>
      <c r="K49" s="12"/>
      <c r="M49" s="86"/>
      <c r="N49" s="1"/>
    </row>
    <row r="50" spans="2:14" x14ac:dyDescent="0.2">
      <c r="B50" s="36" t="s">
        <v>77</v>
      </c>
      <c r="C50" s="112">
        <v>0</v>
      </c>
      <c r="E50" s="177"/>
      <c r="F50" s="146"/>
      <c r="G50" s="115"/>
      <c r="H50" s="115"/>
      <c r="I50" s="146"/>
      <c r="J50" s="115"/>
      <c r="K50" s="29"/>
      <c r="M50" s="86"/>
      <c r="N50" s="1"/>
    </row>
    <row r="51" spans="2:14" x14ac:dyDescent="0.2">
      <c r="B51" s="36" t="s">
        <v>79</v>
      </c>
      <c r="C51" s="236">
        <f>total_installed_cost*prop_tax_cost_assessed_percent/100</f>
        <v>0</v>
      </c>
      <c r="E51" s="177"/>
      <c r="F51" s="146"/>
      <c r="G51" s="115"/>
      <c r="H51" s="115"/>
      <c r="I51" s="146"/>
      <c r="J51" s="115"/>
      <c r="M51" s="86"/>
      <c r="N51" s="1"/>
    </row>
    <row r="52" spans="2:14" x14ac:dyDescent="0.2">
      <c r="B52" s="36" t="s">
        <v>78</v>
      </c>
      <c r="C52" s="111">
        <v>0</v>
      </c>
      <c r="E52" s="177"/>
      <c r="F52" s="146"/>
      <c r="G52" s="115"/>
      <c r="H52" s="115"/>
      <c r="I52" s="146"/>
      <c r="J52" s="115"/>
      <c r="K52" s="1"/>
      <c r="M52" s="86"/>
      <c r="N52" s="1"/>
    </row>
    <row r="53" spans="2:14" x14ac:dyDescent="0.2">
      <c r="B53" s="36" t="s">
        <v>80</v>
      </c>
      <c r="C53" s="111">
        <v>0</v>
      </c>
      <c r="E53" s="177"/>
      <c r="F53" s="146"/>
      <c r="G53" s="115"/>
      <c r="H53" s="115"/>
      <c r="I53" s="146"/>
      <c r="J53" s="115"/>
      <c r="M53" s="86"/>
      <c r="N53" s="1"/>
    </row>
    <row r="54" spans="2:14" x14ac:dyDescent="0.2">
      <c r="B54" s="26" t="s">
        <v>35</v>
      </c>
      <c r="C54" s="107"/>
      <c r="E54" s="177"/>
      <c r="F54" s="146"/>
      <c r="G54" s="115"/>
      <c r="H54" s="115"/>
      <c r="I54" s="146"/>
      <c r="J54" s="115"/>
      <c r="M54" s="86"/>
      <c r="N54" s="1"/>
    </row>
    <row r="55" spans="2:14" x14ac:dyDescent="0.2">
      <c r="B55" s="34" t="s">
        <v>139</v>
      </c>
      <c r="C55" s="106">
        <v>0</v>
      </c>
      <c r="E55" s="177"/>
      <c r="F55" s="146"/>
      <c r="G55" s="115"/>
      <c r="H55" s="115"/>
      <c r="I55" s="146"/>
      <c r="J55" s="115"/>
      <c r="M55" s="86"/>
      <c r="N55" s="1"/>
    </row>
    <row r="56" spans="2:14" x14ac:dyDescent="0.2">
      <c r="B56" s="34" t="s">
        <v>138</v>
      </c>
      <c r="C56" s="236">
        <f>total_installed_cost*salvage_percentage/100</f>
        <v>0</v>
      </c>
      <c r="G56" s="115"/>
      <c r="H56" s="115"/>
      <c r="I56" s="146"/>
      <c r="J56" s="115"/>
      <c r="M56" s="86"/>
      <c r="N56" s="1"/>
    </row>
    <row r="57" spans="2:14" x14ac:dyDescent="0.2">
      <c r="C57" s="113"/>
      <c r="I57" s="19"/>
      <c r="M57" s="86"/>
      <c r="N57" s="1"/>
    </row>
    <row r="58" spans="2:14" x14ac:dyDescent="0.2">
      <c r="B58" s="5" t="s">
        <v>84</v>
      </c>
      <c r="C58" s="94"/>
      <c r="I58" s="19"/>
      <c r="M58" s="86"/>
      <c r="N58" s="1"/>
    </row>
    <row r="59" spans="2:14" x14ac:dyDescent="0.2">
      <c r="B59" s="34" t="s">
        <v>233</v>
      </c>
      <c r="C59" s="111">
        <v>0</v>
      </c>
      <c r="I59" s="19"/>
      <c r="M59" s="86"/>
      <c r="N59" s="1"/>
    </row>
    <row r="60" spans="2:14" x14ac:dyDescent="0.2">
      <c r="B60" s="34" t="s">
        <v>234</v>
      </c>
      <c r="C60" s="111">
        <v>0</v>
      </c>
      <c r="I60" s="19"/>
      <c r="M60" s="86"/>
      <c r="N60" s="1"/>
    </row>
    <row r="61" spans="2:14" x14ac:dyDescent="0.2">
      <c r="B61" s="34" t="s">
        <v>235</v>
      </c>
      <c r="C61" s="111">
        <v>0</v>
      </c>
      <c r="I61" s="19"/>
      <c r="M61" s="86"/>
      <c r="N61" s="1"/>
    </row>
    <row r="62" spans="2:14" x14ac:dyDescent="0.2">
      <c r="B62" s="34" t="s">
        <v>237</v>
      </c>
      <c r="C62" s="236">
        <f>cost_dev_fee_percent/100*total_installed_cost</f>
        <v>0</v>
      </c>
      <c r="I62" s="19"/>
      <c r="M62" s="86"/>
      <c r="N62" s="1"/>
    </row>
    <row r="63" spans="2:14" x14ac:dyDescent="0.2">
      <c r="B63" s="34" t="s">
        <v>236</v>
      </c>
      <c r="C63" s="236">
        <f>C62*(federal_tax_rate/100*(1-state_tax_rate/100)+state_tax_rate/100)</f>
        <v>0</v>
      </c>
      <c r="I63" s="19"/>
      <c r="M63" s="86"/>
      <c r="N63" s="1"/>
    </row>
    <row r="64" spans="2:14" x14ac:dyDescent="0.2">
      <c r="C64" s="93"/>
      <c r="I64" s="19"/>
      <c r="M64" s="86"/>
      <c r="N64" s="1"/>
    </row>
    <row r="65" spans="2:14" x14ac:dyDescent="0.2">
      <c r="B65" s="5" t="s">
        <v>96</v>
      </c>
      <c r="C65" s="94"/>
      <c r="M65" s="86"/>
      <c r="N65" s="1"/>
    </row>
    <row r="66" spans="2:14" x14ac:dyDescent="0.2">
      <c r="B66" s="34" t="s">
        <v>140</v>
      </c>
      <c r="C66" s="95">
        <v>0</v>
      </c>
      <c r="M66" s="86"/>
      <c r="N66" s="1"/>
    </row>
    <row r="67" spans="2:14" x14ac:dyDescent="0.2">
      <c r="C67" s="96"/>
      <c r="M67" s="86"/>
      <c r="N67" s="1"/>
    </row>
    <row r="68" spans="2:14" x14ac:dyDescent="0.2">
      <c r="B68" s="5" t="s">
        <v>165</v>
      </c>
      <c r="C68" s="7"/>
      <c r="D68" s="7"/>
      <c r="E68" s="7"/>
      <c r="F68" s="7"/>
      <c r="G68" s="7"/>
      <c r="H68" s="7"/>
      <c r="I68" s="6"/>
      <c r="M68" s="86"/>
      <c r="N68" s="1"/>
    </row>
    <row r="69" spans="2:14" ht="25.5" x14ac:dyDescent="0.2">
      <c r="B69" s="34"/>
      <c r="C69" s="208" t="s">
        <v>90</v>
      </c>
      <c r="D69" s="207" t="s">
        <v>91</v>
      </c>
      <c r="E69" s="207" t="s">
        <v>92</v>
      </c>
      <c r="F69" s="207" t="s">
        <v>93</v>
      </c>
      <c r="G69" s="207" t="s">
        <v>22</v>
      </c>
      <c r="H69" s="207" t="s">
        <v>23</v>
      </c>
      <c r="I69" s="207" t="s">
        <v>94</v>
      </c>
      <c r="M69" s="86"/>
      <c r="N69" s="1"/>
    </row>
    <row r="70" spans="2:14" x14ac:dyDescent="0.2">
      <c r="B70" s="34" t="s">
        <v>85</v>
      </c>
      <c r="C70" s="182">
        <v>0</v>
      </c>
      <c r="D70" s="184">
        <v>0</v>
      </c>
      <c r="E70" s="149">
        <v>0</v>
      </c>
      <c r="F70" s="187">
        <v>0</v>
      </c>
      <c r="G70" s="182">
        <f>C70/100*total_installed_cost</f>
        <v>0</v>
      </c>
      <c r="H70" s="182">
        <f>G70*F70/100*E70/12*0.5</f>
        <v>0</v>
      </c>
      <c r="I70" s="182">
        <f>H70+D70/100*G70</f>
        <v>0</v>
      </c>
      <c r="M70" s="86"/>
      <c r="N70" s="1"/>
    </row>
    <row r="71" spans="2:14" x14ac:dyDescent="0.2">
      <c r="B71" s="34" t="s">
        <v>86</v>
      </c>
      <c r="C71" s="182">
        <v>0</v>
      </c>
      <c r="D71" s="184">
        <v>0</v>
      </c>
      <c r="E71" s="149">
        <v>0</v>
      </c>
      <c r="F71" s="187">
        <v>0</v>
      </c>
      <c r="G71" s="182">
        <f>C71/100*total_installed_cost</f>
        <v>0</v>
      </c>
      <c r="H71" s="182">
        <f>G71*F71/100*E71/12*0.5</f>
        <v>0</v>
      </c>
      <c r="I71" s="182">
        <f t="shared" ref="I71:I74" si="0">H71+D71/100*G71</f>
        <v>0</v>
      </c>
      <c r="M71" s="86"/>
      <c r="N71" s="1"/>
    </row>
    <row r="72" spans="2:14" x14ac:dyDescent="0.2">
      <c r="B72" s="34" t="s">
        <v>87</v>
      </c>
      <c r="C72" s="182">
        <v>0</v>
      </c>
      <c r="D72" s="184">
        <v>0</v>
      </c>
      <c r="E72" s="149">
        <v>0</v>
      </c>
      <c r="F72" s="187">
        <v>0</v>
      </c>
      <c r="G72" s="182">
        <f>C72/100*total_installed_cost</f>
        <v>0</v>
      </c>
      <c r="H72" s="182">
        <f>G72*F72/100*E72/12*0.5</f>
        <v>0</v>
      </c>
      <c r="I72" s="182">
        <f t="shared" si="0"/>
        <v>0</v>
      </c>
      <c r="M72" s="86"/>
      <c r="N72" s="1"/>
    </row>
    <row r="73" spans="2:14" x14ac:dyDescent="0.2">
      <c r="B73" s="34" t="s">
        <v>88</v>
      </c>
      <c r="C73" s="182">
        <v>0</v>
      </c>
      <c r="D73" s="184">
        <v>0</v>
      </c>
      <c r="E73" s="149">
        <v>0</v>
      </c>
      <c r="F73" s="187">
        <v>0</v>
      </c>
      <c r="G73" s="182">
        <f>C73/100*total_installed_cost</f>
        <v>0</v>
      </c>
      <c r="H73" s="182">
        <f>G73*F73/100*E73/12*0.5</f>
        <v>0</v>
      </c>
      <c r="I73" s="182">
        <f t="shared" si="0"/>
        <v>0</v>
      </c>
      <c r="M73" s="86"/>
      <c r="N73" s="1"/>
    </row>
    <row r="74" spans="2:14" x14ac:dyDescent="0.2">
      <c r="B74" s="34" t="s">
        <v>89</v>
      </c>
      <c r="C74" s="183">
        <v>0</v>
      </c>
      <c r="D74" s="185">
        <v>0</v>
      </c>
      <c r="E74" s="186">
        <v>0</v>
      </c>
      <c r="F74" s="188">
        <v>0</v>
      </c>
      <c r="G74" s="182">
        <f>C74/100*total_installed_cost</f>
        <v>0</v>
      </c>
      <c r="H74" s="182">
        <f>G74*F74/100*E74/12*0.5</f>
        <v>0</v>
      </c>
      <c r="I74" s="182">
        <f t="shared" si="0"/>
        <v>0</v>
      </c>
      <c r="M74" s="86"/>
      <c r="N74" s="1"/>
    </row>
    <row r="75" spans="2:14" x14ac:dyDescent="0.2">
      <c r="B75" s="38" t="s">
        <v>95</v>
      </c>
      <c r="C75" s="39"/>
      <c r="D75" s="27"/>
      <c r="E75" s="27"/>
      <c r="F75" s="40"/>
      <c r="G75" s="41">
        <f>SUM(G70:G74)</f>
        <v>0</v>
      </c>
      <c r="H75" s="42">
        <f>SUM(H70:H74)</f>
        <v>0</v>
      </c>
      <c r="I75" s="43">
        <f>SUM(I70:I74)</f>
        <v>0</v>
      </c>
      <c r="M75" s="86"/>
      <c r="N75" s="1"/>
    </row>
    <row r="76" spans="2:14" x14ac:dyDescent="0.2">
      <c r="C76" s="96"/>
      <c r="M76" s="86"/>
      <c r="N76" s="1"/>
    </row>
    <row r="77" spans="2:14" x14ac:dyDescent="0.2">
      <c r="B77" s="5" t="s">
        <v>97</v>
      </c>
      <c r="C77" s="7"/>
      <c r="D77" s="7"/>
      <c r="E77" s="7"/>
      <c r="F77" s="151"/>
      <c r="M77" s="86"/>
      <c r="N77" s="1"/>
    </row>
    <row r="78" spans="2:14" x14ac:dyDescent="0.2">
      <c r="B78" s="34" t="s">
        <v>98</v>
      </c>
      <c r="C78" s="114">
        <v>0</v>
      </c>
      <c r="F78" s="151"/>
      <c r="M78" s="86"/>
      <c r="N78" s="1"/>
    </row>
    <row r="79" spans="2:14" x14ac:dyDescent="0.2">
      <c r="B79" s="34" t="s">
        <v>106</v>
      </c>
      <c r="C79" s="114">
        <v>0</v>
      </c>
      <c r="F79" s="151"/>
      <c r="M79" s="86"/>
      <c r="N79" s="1"/>
    </row>
    <row r="80" spans="2:14" x14ac:dyDescent="0.2">
      <c r="B80" s="9" t="s">
        <v>249</v>
      </c>
      <c r="C80" s="114">
        <f>tax_investor_required_lease_reserve</f>
        <v>0</v>
      </c>
      <c r="F80" s="151"/>
      <c r="M80" s="86"/>
      <c r="N80" s="1"/>
    </row>
    <row r="81" spans="2:14" x14ac:dyDescent="0.2">
      <c r="B81" s="9" t="s">
        <v>211</v>
      </c>
      <c r="C81" s="114">
        <v>0</v>
      </c>
      <c r="F81" s="151"/>
      <c r="M81" s="86"/>
      <c r="N81" s="1"/>
    </row>
    <row r="82" spans="2:14" x14ac:dyDescent="0.2">
      <c r="B82" s="34" t="s">
        <v>99</v>
      </c>
      <c r="C82" s="92" t="s">
        <v>146</v>
      </c>
      <c r="D82" s="207" t="s">
        <v>103</v>
      </c>
      <c r="E82" s="219" t="s">
        <v>104</v>
      </c>
      <c r="F82" s="151"/>
      <c r="M82" s="86"/>
      <c r="N82" s="1"/>
    </row>
    <row r="83" spans="2:14" x14ac:dyDescent="0.2">
      <c r="B83" s="47" t="s">
        <v>100</v>
      </c>
      <c r="C83" s="114">
        <v>0</v>
      </c>
      <c r="D83" s="236">
        <f>C83*system_capacity</f>
        <v>0</v>
      </c>
      <c r="E83" s="220">
        <v>0</v>
      </c>
      <c r="F83" s="151"/>
      <c r="M83" s="86"/>
      <c r="N83" s="1"/>
    </row>
    <row r="84" spans="2:14" x14ac:dyDescent="0.2">
      <c r="B84" s="35" t="s">
        <v>102</v>
      </c>
      <c r="C84" s="114">
        <v>0</v>
      </c>
      <c r="D84" s="236">
        <f>C84*system_capacity</f>
        <v>0</v>
      </c>
      <c r="E84" s="220">
        <v>0</v>
      </c>
      <c r="F84" s="151"/>
      <c r="M84" s="86"/>
      <c r="N84" s="1"/>
    </row>
    <row r="85" spans="2:14" x14ac:dyDescent="0.2">
      <c r="B85" s="57" t="s">
        <v>101</v>
      </c>
      <c r="C85" s="114">
        <v>0</v>
      </c>
      <c r="D85" s="236">
        <f>C85*system_capacity</f>
        <v>0</v>
      </c>
      <c r="E85" s="220">
        <v>0</v>
      </c>
      <c r="F85" s="151"/>
      <c r="M85" s="86"/>
      <c r="N85" s="1"/>
    </row>
    <row r="86" spans="2:14" x14ac:dyDescent="0.2">
      <c r="B86" s="37" t="s">
        <v>105</v>
      </c>
      <c r="C86" s="28"/>
      <c r="D86" s="189"/>
      <c r="E86" s="189"/>
      <c r="F86" s="151"/>
      <c r="M86" s="86"/>
      <c r="N86" s="1"/>
    </row>
    <row r="87" spans="2:14" x14ac:dyDescent="0.2">
      <c r="B87" s="45" t="s">
        <v>4</v>
      </c>
      <c r="C87" s="218" t="s">
        <v>29</v>
      </c>
      <c r="D87" s="151"/>
      <c r="F87" s="151"/>
      <c r="M87" s="86"/>
      <c r="N87" s="1"/>
    </row>
    <row r="88" spans="2:14" x14ac:dyDescent="0.2">
      <c r="B88" s="45" t="s">
        <v>5</v>
      </c>
      <c r="C88" s="218" t="s">
        <v>29</v>
      </c>
      <c r="D88" s="221"/>
      <c r="E88" s="222"/>
      <c r="F88" s="151"/>
      <c r="M88" s="86"/>
      <c r="N88" s="1"/>
    </row>
    <row r="89" spans="2:14" x14ac:dyDescent="0.2">
      <c r="M89" s="86"/>
      <c r="N89" s="1"/>
    </row>
    <row r="90" spans="2:14" x14ac:dyDescent="0.2">
      <c r="B90" s="5" t="s">
        <v>107</v>
      </c>
      <c r="C90" s="7"/>
      <c r="D90" s="7"/>
      <c r="E90" s="7"/>
      <c r="F90" s="6"/>
      <c r="M90" s="86"/>
      <c r="N90" s="1"/>
    </row>
    <row r="91" spans="2:14" x14ac:dyDescent="0.2">
      <c r="B91" s="26" t="s">
        <v>2</v>
      </c>
      <c r="C91" s="27"/>
      <c r="D91" s="48"/>
      <c r="E91" s="351" t="s">
        <v>186</v>
      </c>
      <c r="F91" s="352"/>
      <c r="M91" s="86"/>
      <c r="N91" s="1"/>
    </row>
    <row r="92" spans="2:14" x14ac:dyDescent="0.2">
      <c r="B92" s="47" t="s">
        <v>109</v>
      </c>
      <c r="C92" s="8" t="s">
        <v>162</v>
      </c>
      <c r="D92" s="56"/>
      <c r="E92" s="207" t="s">
        <v>4</v>
      </c>
      <c r="F92" s="207" t="s">
        <v>5</v>
      </c>
      <c r="M92" s="86"/>
      <c r="N92" s="1"/>
    </row>
    <row r="93" spans="2:14" x14ac:dyDescent="0.2">
      <c r="B93" s="46" t="s">
        <v>110</v>
      </c>
      <c r="C93" s="134">
        <f>SUM(D159:AQ159)</f>
        <v>0</v>
      </c>
      <c r="D93" s="30"/>
      <c r="E93" s="10" t="s">
        <v>17</v>
      </c>
      <c r="F93" s="10" t="s">
        <v>17</v>
      </c>
      <c r="M93" s="86"/>
      <c r="N93" s="1"/>
    </row>
    <row r="94" spans="2:14" x14ac:dyDescent="0.2">
      <c r="B94" s="46" t="s">
        <v>111</v>
      </c>
      <c r="C94" s="134">
        <f>SUM(D160:AQ160)</f>
        <v>0</v>
      </c>
      <c r="D94" s="49"/>
      <c r="E94" s="55" t="s">
        <v>18</v>
      </c>
      <c r="F94" s="52" t="s">
        <v>18</v>
      </c>
      <c r="M94" s="86"/>
      <c r="N94" s="1"/>
    </row>
    <row r="95" spans="2:14" x14ac:dyDescent="0.2">
      <c r="B95" s="45" t="s">
        <v>114</v>
      </c>
      <c r="C95" s="10" t="s">
        <v>7</v>
      </c>
      <c r="D95" s="13" t="s">
        <v>133</v>
      </c>
      <c r="E95" s="53"/>
      <c r="F95" s="51"/>
      <c r="M95" s="86"/>
      <c r="N95" s="1"/>
    </row>
    <row r="96" spans="2:14" x14ac:dyDescent="0.2">
      <c r="B96" s="46" t="s">
        <v>112</v>
      </c>
      <c r="C96" s="92">
        <f>SUM(D161:AQ161)</f>
        <v>0</v>
      </c>
      <c r="D96" s="44">
        <f>SUM(D162:AQ162)</f>
        <v>0</v>
      </c>
      <c r="E96" s="50" t="s">
        <v>17</v>
      </c>
      <c r="F96" s="50" t="s">
        <v>17</v>
      </c>
      <c r="M96" s="86"/>
      <c r="N96" s="1"/>
    </row>
    <row r="97" spans="2:14" ht="13.5" thickBot="1" x14ac:dyDescent="0.25">
      <c r="B97" s="74" t="s">
        <v>113</v>
      </c>
      <c r="C97" s="255">
        <f>SUM(D163:AQ163)</f>
        <v>0</v>
      </c>
      <c r="D97" s="231">
        <f>SUM(D164:AQ164)</f>
        <v>0</v>
      </c>
      <c r="E97" s="61" t="s">
        <v>18</v>
      </c>
      <c r="F97" s="61" t="s">
        <v>18</v>
      </c>
      <c r="M97" s="86"/>
      <c r="N97" s="1"/>
    </row>
    <row r="98" spans="2:14" x14ac:dyDescent="0.2">
      <c r="B98" s="75" t="s">
        <v>6</v>
      </c>
      <c r="C98" s="253" t="s">
        <v>9</v>
      </c>
      <c r="D98" s="254" t="s">
        <v>163</v>
      </c>
      <c r="E98" s="13" t="s">
        <v>161</v>
      </c>
      <c r="F98" s="151"/>
      <c r="M98" s="86"/>
      <c r="N98" s="1"/>
    </row>
    <row r="99" spans="2:14" x14ac:dyDescent="0.2">
      <c r="B99" s="45" t="s">
        <v>4</v>
      </c>
      <c r="C99" s="297">
        <v>0</v>
      </c>
      <c r="D99" s="135">
        <v>0</v>
      </c>
      <c r="E99" s="252">
        <v>0</v>
      </c>
      <c r="F99" s="151"/>
      <c r="M99" s="86"/>
      <c r="N99" s="1"/>
    </row>
    <row r="100" spans="2:14" x14ac:dyDescent="0.2">
      <c r="B100" s="45" t="s">
        <v>5</v>
      </c>
      <c r="C100" s="297">
        <v>0</v>
      </c>
      <c r="D100" s="135">
        <v>0</v>
      </c>
      <c r="E100" s="252">
        <v>0</v>
      </c>
      <c r="F100" s="151"/>
      <c r="M100" s="86"/>
      <c r="N100" s="1"/>
    </row>
    <row r="101" spans="2:14" x14ac:dyDescent="0.2">
      <c r="B101" s="21"/>
      <c r="C101" s="11"/>
      <c r="D101" s="12"/>
      <c r="M101" s="86"/>
      <c r="N101" s="1"/>
    </row>
    <row r="102" spans="2:14" x14ac:dyDescent="0.2">
      <c r="B102" s="210" t="s">
        <v>108</v>
      </c>
      <c r="C102" s="225"/>
      <c r="D102" s="225"/>
      <c r="E102" s="225"/>
      <c r="F102" s="225"/>
      <c r="G102" s="225"/>
      <c r="H102" s="226"/>
      <c r="I102" s="32"/>
      <c r="M102" s="86"/>
    </row>
    <row r="103" spans="2:14" x14ac:dyDescent="0.2">
      <c r="B103" s="26" t="s">
        <v>16</v>
      </c>
      <c r="C103" s="27"/>
      <c r="D103" s="27"/>
      <c r="E103" s="66"/>
      <c r="F103" s="66"/>
      <c r="G103" s="66"/>
      <c r="H103" s="51"/>
      <c r="M103" s="86"/>
    </row>
    <row r="104" spans="2:14" x14ac:dyDescent="0.2">
      <c r="B104" s="71" t="s">
        <v>109</v>
      </c>
      <c r="C104" s="8" t="s">
        <v>162</v>
      </c>
      <c r="D104" s="223"/>
      <c r="E104" s="54" t="s">
        <v>178</v>
      </c>
      <c r="F104" s="50" t="s">
        <v>179</v>
      </c>
      <c r="G104" s="50" t="s">
        <v>180</v>
      </c>
      <c r="H104" s="50" t="s">
        <v>181</v>
      </c>
      <c r="K104" s="65"/>
      <c r="M104" s="86"/>
      <c r="N104" s="65"/>
    </row>
    <row r="105" spans="2:14" x14ac:dyDescent="0.2">
      <c r="B105" s="46" t="s">
        <v>110</v>
      </c>
      <c r="C105" s="136">
        <v>0</v>
      </c>
      <c r="D105" s="224"/>
      <c r="E105" s="62" t="s">
        <v>17</v>
      </c>
      <c r="F105" s="62" t="s">
        <v>17</v>
      </c>
      <c r="G105" s="10" t="s">
        <v>18</v>
      </c>
      <c r="H105" s="10" t="s">
        <v>18</v>
      </c>
      <c r="M105" s="86"/>
    </row>
    <row r="106" spans="2:14" x14ac:dyDescent="0.2">
      <c r="B106" s="46" t="s">
        <v>111</v>
      </c>
      <c r="C106" s="136">
        <v>0</v>
      </c>
      <c r="D106" s="224"/>
      <c r="E106" s="62" t="s">
        <v>17</v>
      </c>
      <c r="F106" s="62" t="s">
        <v>17</v>
      </c>
      <c r="G106" s="10" t="s">
        <v>18</v>
      </c>
      <c r="H106" s="10" t="s">
        <v>18</v>
      </c>
      <c r="M106" s="86"/>
    </row>
    <row r="107" spans="2:14" x14ac:dyDescent="0.2">
      <c r="B107" s="46" t="s">
        <v>120</v>
      </c>
      <c r="C107" s="136">
        <v>0</v>
      </c>
      <c r="D107" s="224"/>
      <c r="E107" s="62" t="s">
        <v>17</v>
      </c>
      <c r="F107" s="62" t="s">
        <v>17</v>
      </c>
      <c r="G107" s="62" t="s">
        <v>18</v>
      </c>
      <c r="H107" s="10" t="s">
        <v>18</v>
      </c>
      <c r="M107" s="86"/>
    </row>
    <row r="108" spans="2:14" x14ac:dyDescent="0.2">
      <c r="B108" s="72" t="s">
        <v>121</v>
      </c>
      <c r="C108" s="137">
        <v>0</v>
      </c>
      <c r="D108" s="224"/>
      <c r="E108" s="62" t="s">
        <v>17</v>
      </c>
      <c r="F108" s="62" t="s">
        <v>17</v>
      </c>
      <c r="G108" s="52" t="s">
        <v>18</v>
      </c>
      <c r="H108" s="52" t="s">
        <v>18</v>
      </c>
      <c r="M108" s="86"/>
    </row>
    <row r="109" spans="2:14" x14ac:dyDescent="0.2">
      <c r="B109" s="45" t="s">
        <v>114</v>
      </c>
      <c r="C109" s="63" t="s">
        <v>7</v>
      </c>
      <c r="D109" s="10" t="s">
        <v>133</v>
      </c>
      <c r="E109" s="64"/>
      <c r="F109" s="67"/>
      <c r="G109" s="67"/>
      <c r="H109" s="62"/>
      <c r="I109" s="32"/>
      <c r="K109" s="1"/>
      <c r="M109" s="86"/>
      <c r="N109" s="1"/>
    </row>
    <row r="110" spans="2:14" x14ac:dyDescent="0.2">
      <c r="B110" s="46" t="s">
        <v>112</v>
      </c>
      <c r="C110" s="92">
        <v>0</v>
      </c>
      <c r="D110" s="44">
        <v>9.9999999999999998E+37</v>
      </c>
      <c r="E110" s="62" t="s">
        <v>17</v>
      </c>
      <c r="F110" s="62" t="s">
        <v>17</v>
      </c>
      <c r="G110" s="10" t="s">
        <v>18</v>
      </c>
      <c r="H110" s="62" t="s">
        <v>18</v>
      </c>
      <c r="M110" s="1"/>
    </row>
    <row r="111" spans="2:14" x14ac:dyDescent="0.2">
      <c r="B111" s="46" t="s">
        <v>113</v>
      </c>
      <c r="C111" s="92">
        <v>0</v>
      </c>
      <c r="D111" s="44">
        <v>9.9999999999999998E+37</v>
      </c>
      <c r="E111" s="62" t="s">
        <v>17</v>
      </c>
      <c r="F111" s="62" t="s">
        <v>17</v>
      </c>
      <c r="G111" s="10" t="s">
        <v>18</v>
      </c>
      <c r="H111" s="10" t="s">
        <v>18</v>
      </c>
      <c r="M111" s="1"/>
    </row>
    <row r="112" spans="2:14" x14ac:dyDescent="0.2">
      <c r="B112" s="46" t="s">
        <v>122</v>
      </c>
      <c r="C112" s="92">
        <v>0</v>
      </c>
      <c r="D112" s="44">
        <v>9.9999999999999998E+37</v>
      </c>
      <c r="E112" s="62" t="s">
        <v>17</v>
      </c>
      <c r="F112" s="62" t="s">
        <v>17</v>
      </c>
      <c r="G112" s="10" t="s">
        <v>18</v>
      </c>
      <c r="H112" s="10" t="s">
        <v>18</v>
      </c>
      <c r="M112" s="1"/>
    </row>
    <row r="113" spans="2:14" ht="13.5" thickBot="1" x14ac:dyDescent="0.25">
      <c r="B113" s="74" t="s">
        <v>123</v>
      </c>
      <c r="C113" s="138">
        <v>0</v>
      </c>
      <c r="D113" s="231">
        <v>9.9999999999999998E+37</v>
      </c>
      <c r="E113" s="61" t="s">
        <v>17</v>
      </c>
      <c r="F113" s="230" t="s">
        <v>17</v>
      </c>
      <c r="G113" s="61" t="s">
        <v>18</v>
      </c>
      <c r="H113" s="61" t="s">
        <v>18</v>
      </c>
      <c r="M113" s="1"/>
    </row>
    <row r="114" spans="2:14" x14ac:dyDescent="0.2">
      <c r="B114" s="73" t="s">
        <v>27</v>
      </c>
      <c r="C114" s="70" t="s">
        <v>128</v>
      </c>
      <c r="D114" s="50" t="s">
        <v>133</v>
      </c>
      <c r="E114" s="227"/>
      <c r="F114" s="228"/>
      <c r="G114" s="228"/>
      <c r="H114" s="229"/>
      <c r="K114" s="58"/>
      <c r="L114" s="58"/>
      <c r="M114" s="1"/>
      <c r="N114" s="58"/>
    </row>
    <row r="115" spans="2:14" x14ac:dyDescent="0.2">
      <c r="B115" s="45" t="s">
        <v>124</v>
      </c>
      <c r="C115" s="101">
        <v>0</v>
      </c>
      <c r="D115" s="44">
        <v>9.9999999999999998E+37</v>
      </c>
      <c r="E115" s="62" t="s">
        <v>17</v>
      </c>
      <c r="F115" s="62" t="s">
        <v>17</v>
      </c>
      <c r="G115" s="10" t="s">
        <v>18</v>
      </c>
      <c r="H115" s="64" t="s">
        <v>18</v>
      </c>
      <c r="I115" s="151"/>
      <c r="M115" s="1"/>
    </row>
    <row r="116" spans="2:14" x14ac:dyDescent="0.2">
      <c r="B116" s="45" t="s">
        <v>125</v>
      </c>
      <c r="C116" s="101">
        <v>0</v>
      </c>
      <c r="D116" s="44">
        <v>9.9999999999999998E+37</v>
      </c>
      <c r="E116" s="62" t="s">
        <v>17</v>
      </c>
      <c r="F116" s="62" t="s">
        <v>17</v>
      </c>
      <c r="G116" s="62" t="s">
        <v>18</v>
      </c>
      <c r="H116" s="62" t="s">
        <v>18</v>
      </c>
      <c r="M116" s="1"/>
    </row>
    <row r="117" spans="2:14" x14ac:dyDescent="0.2">
      <c r="B117" s="45" t="s">
        <v>126</v>
      </c>
      <c r="C117" s="101">
        <v>0</v>
      </c>
      <c r="D117" s="44">
        <v>9.9999999999999998E+37</v>
      </c>
      <c r="E117" s="62" t="s">
        <v>17</v>
      </c>
      <c r="F117" s="62" t="s">
        <v>17</v>
      </c>
      <c r="G117" s="10" t="s">
        <v>18</v>
      </c>
      <c r="H117" s="10" t="s">
        <v>18</v>
      </c>
      <c r="M117" s="1"/>
    </row>
    <row r="118" spans="2:14" ht="13.5" thickBot="1" x14ac:dyDescent="0.25">
      <c r="B118" s="76" t="s">
        <v>127</v>
      </c>
      <c r="C118" s="139">
        <v>0</v>
      </c>
      <c r="D118" s="231">
        <v>9.9999999999999998E+37</v>
      </c>
      <c r="E118" s="61" t="s">
        <v>17</v>
      </c>
      <c r="F118" s="230" t="s">
        <v>17</v>
      </c>
      <c r="G118" s="61" t="s">
        <v>18</v>
      </c>
      <c r="H118" s="61" t="s">
        <v>18</v>
      </c>
      <c r="M118" s="1"/>
    </row>
    <row r="119" spans="2:14" x14ac:dyDescent="0.2">
      <c r="B119" s="75" t="s">
        <v>24</v>
      </c>
      <c r="C119" s="70" t="s">
        <v>9</v>
      </c>
      <c r="D119" s="50" t="s">
        <v>163</v>
      </c>
      <c r="E119" s="50" t="s">
        <v>161</v>
      </c>
      <c r="F119" s="50" t="s">
        <v>178</v>
      </c>
      <c r="G119" s="288" t="s">
        <v>179</v>
      </c>
      <c r="H119" s="286"/>
      <c r="I119" s="1"/>
      <c r="J119" s="1"/>
      <c r="K119" s="1"/>
      <c r="L119" s="58"/>
      <c r="M119" s="1"/>
      <c r="N119" s="1"/>
    </row>
    <row r="120" spans="2:14" x14ac:dyDescent="0.2">
      <c r="B120" s="45" t="s">
        <v>129</v>
      </c>
      <c r="C120" s="101">
        <v>0</v>
      </c>
      <c r="D120" s="140">
        <v>0</v>
      </c>
      <c r="E120" s="92">
        <v>0</v>
      </c>
      <c r="F120" s="62" t="s">
        <v>17</v>
      </c>
      <c r="G120" s="289" t="s">
        <v>17</v>
      </c>
      <c r="H120" s="287"/>
      <c r="I120" s="1"/>
      <c r="J120" s="1"/>
      <c r="K120" s="1"/>
      <c r="M120" s="1"/>
      <c r="N120" s="1"/>
    </row>
    <row r="121" spans="2:14" x14ac:dyDescent="0.2">
      <c r="B121" s="45" t="s">
        <v>130</v>
      </c>
      <c r="C121" s="101">
        <v>0</v>
      </c>
      <c r="D121" s="140">
        <v>0</v>
      </c>
      <c r="E121" s="92">
        <v>0</v>
      </c>
      <c r="F121" s="10" t="s">
        <v>17</v>
      </c>
      <c r="G121" s="289" t="s">
        <v>17</v>
      </c>
      <c r="H121" s="287"/>
      <c r="I121" s="1"/>
      <c r="J121" s="1"/>
      <c r="K121" s="1"/>
      <c r="M121" s="1"/>
      <c r="N121" s="1"/>
    </row>
    <row r="122" spans="2:14" x14ac:dyDescent="0.2">
      <c r="B122" s="45" t="s">
        <v>131</v>
      </c>
      <c r="C122" s="101">
        <v>0</v>
      </c>
      <c r="D122" s="140">
        <v>0</v>
      </c>
      <c r="E122" s="92">
        <v>0</v>
      </c>
      <c r="F122" s="62" t="s">
        <v>17</v>
      </c>
      <c r="G122" s="289" t="s">
        <v>17</v>
      </c>
      <c r="H122" s="287"/>
      <c r="I122" s="1"/>
      <c r="J122" s="1"/>
      <c r="K122" s="1"/>
      <c r="L122" s="1"/>
      <c r="M122" s="1"/>
      <c r="N122" s="1"/>
    </row>
    <row r="123" spans="2:14" x14ac:dyDescent="0.2">
      <c r="B123" s="45" t="s">
        <v>132</v>
      </c>
      <c r="C123" s="101">
        <v>0</v>
      </c>
      <c r="D123" s="140">
        <v>0</v>
      </c>
      <c r="E123" s="92">
        <v>0</v>
      </c>
      <c r="F123" s="62" t="s">
        <v>17</v>
      </c>
      <c r="G123" s="289" t="s">
        <v>17</v>
      </c>
      <c r="H123" s="58"/>
      <c r="L123" s="1"/>
    </row>
    <row r="124" spans="2:14" x14ac:dyDescent="0.2">
      <c r="B124" s="21"/>
      <c r="C124" s="59"/>
      <c r="D124" s="29"/>
      <c r="E124" s="31"/>
      <c r="F124" s="58"/>
      <c r="G124" s="58"/>
      <c r="H124" s="58"/>
      <c r="L124" s="1"/>
    </row>
    <row r="125" spans="2:14" x14ac:dyDescent="0.2">
      <c r="B125" s="5" t="s">
        <v>135</v>
      </c>
      <c r="C125" s="7"/>
      <c r="D125" s="7"/>
      <c r="E125" s="7"/>
      <c r="F125" s="7"/>
      <c r="G125" s="6"/>
      <c r="H125" s="32"/>
    </row>
    <row r="126" spans="2:14" ht="12.75" customHeight="1" x14ac:dyDescent="0.2">
      <c r="B126" s="34" t="s">
        <v>134</v>
      </c>
      <c r="C126" s="63" t="s">
        <v>164</v>
      </c>
      <c r="D126" s="63" t="s">
        <v>184</v>
      </c>
      <c r="E126" s="63" t="s">
        <v>185</v>
      </c>
      <c r="F126" s="63" t="s">
        <v>182</v>
      </c>
      <c r="G126" s="63" t="s">
        <v>183</v>
      </c>
      <c r="H126" s="32"/>
      <c r="I126" s="68"/>
    </row>
    <row r="127" spans="2:14" x14ac:dyDescent="0.2">
      <c r="B127" s="45" t="s">
        <v>29</v>
      </c>
      <c r="C127" s="92">
        <v>0</v>
      </c>
      <c r="D127" s="62" t="s">
        <v>18</v>
      </c>
      <c r="E127" s="62" t="s">
        <v>18</v>
      </c>
      <c r="F127" s="62" t="s">
        <v>18</v>
      </c>
      <c r="G127" s="62" t="s">
        <v>18</v>
      </c>
      <c r="H127" s="1"/>
    </row>
    <row r="128" spans="2:14" ht="12.75" customHeight="1" x14ac:dyDescent="0.2">
      <c r="B128" s="45" t="s">
        <v>30</v>
      </c>
      <c r="C128" s="92">
        <v>0</v>
      </c>
      <c r="D128" s="62" t="s">
        <v>18</v>
      </c>
      <c r="E128" s="10" t="s">
        <v>18</v>
      </c>
      <c r="F128" s="10" t="s">
        <v>18</v>
      </c>
      <c r="G128" s="10" t="s">
        <v>18</v>
      </c>
      <c r="H128" s="1"/>
    </row>
    <row r="129" spans="2:43" x14ac:dyDescent="0.2">
      <c r="B129" s="45" t="s">
        <v>31</v>
      </c>
      <c r="C129" s="92">
        <v>0</v>
      </c>
      <c r="D129" s="62" t="s">
        <v>18</v>
      </c>
      <c r="E129" s="10" t="s">
        <v>18</v>
      </c>
      <c r="F129" s="10" t="s">
        <v>18</v>
      </c>
      <c r="G129" s="10" t="s">
        <v>18</v>
      </c>
      <c r="H129" s="1"/>
    </row>
    <row r="130" spans="2:43" x14ac:dyDescent="0.2">
      <c r="B130" s="45" t="s">
        <v>32</v>
      </c>
      <c r="C130" s="92">
        <v>0</v>
      </c>
      <c r="D130" s="10" t="s">
        <v>18</v>
      </c>
      <c r="E130" s="10" t="s">
        <v>18</v>
      </c>
      <c r="F130" s="10" t="s">
        <v>18</v>
      </c>
      <c r="G130" s="10" t="s">
        <v>18</v>
      </c>
      <c r="H130" s="1"/>
    </row>
    <row r="131" spans="2:43" x14ac:dyDescent="0.2">
      <c r="B131" s="45" t="s">
        <v>33</v>
      </c>
      <c r="C131" s="92">
        <v>0</v>
      </c>
      <c r="D131" s="10" t="s">
        <v>18</v>
      </c>
      <c r="E131" s="10" t="s">
        <v>18</v>
      </c>
      <c r="F131" s="10" t="s">
        <v>18</v>
      </c>
      <c r="G131" s="10" t="s">
        <v>18</v>
      </c>
      <c r="H131" s="1"/>
    </row>
    <row r="132" spans="2:43" x14ac:dyDescent="0.2">
      <c r="B132" s="45" t="s">
        <v>34</v>
      </c>
      <c r="C132" s="92">
        <v>0</v>
      </c>
      <c r="D132" s="52" t="s">
        <v>18</v>
      </c>
      <c r="E132" s="52" t="s">
        <v>18</v>
      </c>
      <c r="F132" s="52" t="s">
        <v>18</v>
      </c>
      <c r="G132" s="52" t="s">
        <v>18</v>
      </c>
      <c r="H132" s="1"/>
    </row>
    <row r="133" spans="2:43" x14ac:dyDescent="0.2">
      <c r="B133" s="45" t="s">
        <v>222</v>
      </c>
      <c r="C133" s="252">
        <v>0</v>
      </c>
      <c r="D133" s="52" t="s">
        <v>18</v>
      </c>
      <c r="E133" s="52" t="s">
        <v>18</v>
      </c>
      <c r="F133" s="10" t="s">
        <v>18</v>
      </c>
      <c r="G133" s="10" t="s">
        <v>18</v>
      </c>
      <c r="H133" s="1"/>
    </row>
    <row r="134" spans="2:43" ht="12" customHeight="1" x14ac:dyDescent="0.2">
      <c r="B134" s="45" t="s">
        <v>148</v>
      </c>
      <c r="C134" s="143">
        <f>100-C135</f>
        <v>100</v>
      </c>
      <c r="D134" s="190">
        <v>0</v>
      </c>
      <c r="E134" s="190">
        <v>0</v>
      </c>
      <c r="F134" s="189"/>
      <c r="G134" s="189"/>
      <c r="H134" s="1"/>
    </row>
    <row r="135" spans="2:43" x14ac:dyDescent="0.2">
      <c r="B135" s="45" t="s">
        <v>13</v>
      </c>
      <c r="C135" s="143">
        <f>SUM(C127:C133)</f>
        <v>0</v>
      </c>
      <c r="D135" s="151"/>
      <c r="G135" s="24"/>
      <c r="H135" s="1"/>
    </row>
    <row r="136" spans="2:43" x14ac:dyDescent="0.2">
      <c r="E136" s="69"/>
    </row>
    <row r="137" spans="2:43" x14ac:dyDescent="0.2">
      <c r="B137" s="5" t="s">
        <v>195</v>
      </c>
      <c r="C137" s="307">
        <v>0</v>
      </c>
      <c r="D137" s="307">
        <f>C137+1</f>
        <v>1</v>
      </c>
      <c r="E137" s="307">
        <f>D137+1</f>
        <v>2</v>
      </c>
      <c r="F137" s="307">
        <f t="shared" ref="F137:AQ137" si="1">E137+1</f>
        <v>3</v>
      </c>
      <c r="G137" s="307">
        <f>F137+1</f>
        <v>4</v>
      </c>
      <c r="H137" s="307">
        <f t="shared" si="1"/>
        <v>5</v>
      </c>
      <c r="I137" s="307">
        <f t="shared" si="1"/>
        <v>6</v>
      </c>
      <c r="J137" s="307">
        <f t="shared" si="1"/>
        <v>7</v>
      </c>
      <c r="K137" s="307">
        <f t="shared" si="1"/>
        <v>8</v>
      </c>
      <c r="L137" s="307">
        <f t="shared" si="1"/>
        <v>9</v>
      </c>
      <c r="M137" s="307">
        <f t="shared" si="1"/>
        <v>10</v>
      </c>
      <c r="N137" s="307">
        <f t="shared" si="1"/>
        <v>11</v>
      </c>
      <c r="O137" s="307">
        <f t="shared" si="1"/>
        <v>12</v>
      </c>
      <c r="P137" s="307">
        <f t="shared" si="1"/>
        <v>13</v>
      </c>
      <c r="Q137" s="307">
        <f t="shared" si="1"/>
        <v>14</v>
      </c>
      <c r="R137" s="307">
        <f t="shared" si="1"/>
        <v>15</v>
      </c>
      <c r="S137" s="307">
        <f t="shared" si="1"/>
        <v>16</v>
      </c>
      <c r="T137" s="307">
        <f t="shared" si="1"/>
        <v>17</v>
      </c>
      <c r="U137" s="307">
        <f t="shared" si="1"/>
        <v>18</v>
      </c>
      <c r="V137" s="307">
        <f t="shared" si="1"/>
        <v>19</v>
      </c>
      <c r="W137" s="307">
        <f t="shared" si="1"/>
        <v>20</v>
      </c>
      <c r="X137" s="307">
        <f t="shared" si="1"/>
        <v>21</v>
      </c>
      <c r="Y137" s="307">
        <f t="shared" si="1"/>
        <v>22</v>
      </c>
      <c r="Z137" s="307">
        <f t="shared" si="1"/>
        <v>23</v>
      </c>
      <c r="AA137" s="307">
        <f t="shared" si="1"/>
        <v>24</v>
      </c>
      <c r="AB137" s="307">
        <f t="shared" si="1"/>
        <v>25</v>
      </c>
      <c r="AC137" s="307">
        <f t="shared" si="1"/>
        <v>26</v>
      </c>
      <c r="AD137" s="307">
        <f t="shared" si="1"/>
        <v>27</v>
      </c>
      <c r="AE137" s="307">
        <f t="shared" si="1"/>
        <v>28</v>
      </c>
      <c r="AF137" s="307">
        <f t="shared" si="1"/>
        <v>29</v>
      </c>
      <c r="AG137" s="307">
        <f t="shared" si="1"/>
        <v>30</v>
      </c>
      <c r="AH137" s="307">
        <f t="shared" si="1"/>
        <v>31</v>
      </c>
      <c r="AI137" s="307">
        <f t="shared" si="1"/>
        <v>32</v>
      </c>
      <c r="AJ137" s="307">
        <f t="shared" si="1"/>
        <v>33</v>
      </c>
      <c r="AK137" s="307">
        <f t="shared" si="1"/>
        <v>34</v>
      </c>
      <c r="AL137" s="307">
        <f t="shared" si="1"/>
        <v>35</v>
      </c>
      <c r="AM137" s="307">
        <f t="shared" si="1"/>
        <v>36</v>
      </c>
      <c r="AN137" s="307">
        <f t="shared" si="1"/>
        <v>37</v>
      </c>
      <c r="AO137" s="307">
        <f t="shared" si="1"/>
        <v>38</v>
      </c>
      <c r="AP137" s="307">
        <f t="shared" si="1"/>
        <v>39</v>
      </c>
      <c r="AQ137" s="308">
        <f t="shared" si="1"/>
        <v>40</v>
      </c>
    </row>
    <row r="138" spans="2:43" x14ac:dyDescent="0.2">
      <c r="B138" s="301" t="s">
        <v>349</v>
      </c>
      <c r="C138" s="302"/>
      <c r="D138" s="302"/>
      <c r="E138" s="302"/>
      <c r="F138" s="302"/>
      <c r="G138" s="302"/>
      <c r="H138" s="302"/>
      <c r="I138" s="302"/>
      <c r="J138" s="302"/>
      <c r="K138" s="302"/>
      <c r="L138" s="302"/>
      <c r="M138" s="302"/>
      <c r="N138" s="302"/>
      <c r="O138" s="302"/>
      <c r="P138" s="302"/>
      <c r="Q138" s="302"/>
      <c r="R138" s="302"/>
      <c r="S138" s="302"/>
      <c r="T138" s="302"/>
      <c r="U138" s="302"/>
      <c r="V138" s="302"/>
      <c r="W138" s="302"/>
      <c r="X138" s="302"/>
      <c r="Y138" s="302"/>
      <c r="Z138" s="302"/>
      <c r="AA138" s="302"/>
      <c r="AB138" s="302"/>
      <c r="AC138" s="302"/>
      <c r="AD138" s="302"/>
      <c r="AE138" s="302"/>
      <c r="AF138" s="302"/>
      <c r="AG138" s="302"/>
      <c r="AH138" s="302"/>
      <c r="AI138" s="302"/>
      <c r="AJ138" s="302"/>
      <c r="AK138" s="302"/>
      <c r="AL138" s="302"/>
      <c r="AM138" s="302"/>
      <c r="AN138" s="302"/>
      <c r="AO138" s="302"/>
      <c r="AP138" s="302"/>
      <c r="AQ138" s="303"/>
    </row>
    <row r="139" spans="2:43" x14ac:dyDescent="0.2">
      <c r="B139" s="300" t="s">
        <v>350</v>
      </c>
      <c r="C139" s="304"/>
      <c r="D139" s="304"/>
      <c r="E139" s="304"/>
      <c r="F139" s="304"/>
      <c r="G139" s="304"/>
      <c r="H139" s="304"/>
      <c r="I139" s="304"/>
      <c r="J139" s="304"/>
      <c r="K139" s="304"/>
      <c r="L139" s="304"/>
      <c r="M139" s="304"/>
      <c r="N139" s="304"/>
      <c r="O139" s="304"/>
      <c r="P139" s="304"/>
      <c r="Q139" s="304"/>
      <c r="R139" s="304"/>
      <c r="S139" s="304"/>
      <c r="T139" s="304"/>
      <c r="U139" s="304"/>
      <c r="V139" s="304"/>
      <c r="W139" s="304"/>
      <c r="X139" s="304"/>
      <c r="Y139" s="304"/>
      <c r="Z139" s="304"/>
      <c r="AA139" s="304"/>
      <c r="AB139" s="304"/>
      <c r="AC139" s="304"/>
      <c r="AD139" s="304"/>
      <c r="AE139" s="304"/>
      <c r="AF139" s="304"/>
      <c r="AG139" s="304"/>
      <c r="AH139" s="304"/>
      <c r="AI139" s="304"/>
      <c r="AJ139" s="304"/>
      <c r="AK139" s="304"/>
      <c r="AL139" s="304"/>
      <c r="AM139" s="304"/>
      <c r="AN139" s="304"/>
      <c r="AO139" s="304"/>
      <c r="AP139" s="304"/>
      <c r="AQ139" s="304"/>
    </row>
    <row r="140" spans="2:43" x14ac:dyDescent="0.2">
      <c r="B140" s="298" t="s">
        <v>351</v>
      </c>
      <c r="C140" s="304"/>
      <c r="D140" s="304"/>
      <c r="E140" s="304"/>
      <c r="F140" s="304"/>
      <c r="G140" s="304"/>
      <c r="H140" s="304"/>
      <c r="I140" s="304"/>
      <c r="J140" s="304"/>
      <c r="K140" s="304"/>
      <c r="L140" s="304"/>
      <c r="M140" s="304"/>
      <c r="N140" s="304"/>
      <c r="O140" s="304"/>
      <c r="P140" s="304"/>
      <c r="Q140" s="304"/>
      <c r="R140" s="304"/>
      <c r="S140" s="304"/>
      <c r="T140" s="304"/>
      <c r="U140" s="304"/>
      <c r="V140" s="304"/>
      <c r="W140" s="304"/>
      <c r="X140" s="304"/>
      <c r="Y140" s="304"/>
      <c r="Z140" s="304"/>
      <c r="AA140" s="304"/>
      <c r="AB140" s="304"/>
      <c r="AC140" s="304"/>
      <c r="AD140" s="304"/>
      <c r="AE140" s="304"/>
      <c r="AF140" s="304"/>
      <c r="AG140" s="304"/>
      <c r="AH140" s="304"/>
      <c r="AI140" s="304"/>
      <c r="AJ140" s="304"/>
      <c r="AK140" s="304"/>
      <c r="AL140" s="304"/>
      <c r="AM140" s="304"/>
      <c r="AN140" s="304"/>
      <c r="AO140" s="304"/>
      <c r="AP140" s="304"/>
      <c r="AQ140" s="304"/>
    </row>
    <row r="141" spans="2:43" x14ac:dyDescent="0.2">
      <c r="B141" s="298" t="s">
        <v>352</v>
      </c>
      <c r="C141" s="304"/>
      <c r="D141" s="304"/>
      <c r="E141" s="304"/>
      <c r="F141" s="304"/>
      <c r="G141" s="304"/>
      <c r="H141" s="304"/>
      <c r="I141" s="304"/>
      <c r="J141" s="304"/>
      <c r="K141" s="304"/>
      <c r="L141" s="304"/>
      <c r="M141" s="304"/>
      <c r="N141" s="304"/>
      <c r="O141" s="304"/>
      <c r="P141" s="304"/>
      <c r="Q141" s="304"/>
      <c r="R141" s="304"/>
      <c r="S141" s="304"/>
      <c r="T141" s="304"/>
      <c r="U141" s="304"/>
      <c r="V141" s="304"/>
      <c r="W141" s="304"/>
      <c r="X141" s="304"/>
      <c r="Y141" s="304"/>
      <c r="Z141" s="304"/>
      <c r="AA141" s="304"/>
      <c r="AB141" s="304"/>
      <c r="AC141" s="304"/>
      <c r="AD141" s="304"/>
      <c r="AE141" s="304"/>
      <c r="AF141" s="304"/>
      <c r="AG141" s="304"/>
      <c r="AH141" s="304"/>
      <c r="AI141" s="304"/>
      <c r="AJ141" s="304"/>
      <c r="AK141" s="304"/>
      <c r="AL141" s="304"/>
      <c r="AM141" s="304"/>
      <c r="AN141" s="304"/>
      <c r="AO141" s="304"/>
      <c r="AP141" s="304"/>
      <c r="AQ141" s="304"/>
    </row>
    <row r="142" spans="2:43" x14ac:dyDescent="0.2">
      <c r="B142" s="298" t="s">
        <v>353</v>
      </c>
      <c r="C142" s="304"/>
      <c r="D142" s="304"/>
      <c r="E142" s="304"/>
      <c r="F142" s="304"/>
      <c r="G142" s="304"/>
      <c r="H142" s="304"/>
      <c r="I142" s="304"/>
      <c r="J142" s="304"/>
      <c r="K142" s="304"/>
      <c r="L142" s="304"/>
      <c r="M142" s="304"/>
      <c r="N142" s="304"/>
      <c r="O142" s="304"/>
      <c r="P142" s="304"/>
      <c r="Q142" s="304"/>
      <c r="R142" s="304"/>
      <c r="S142" s="304"/>
      <c r="T142" s="304"/>
      <c r="U142" s="304"/>
      <c r="V142" s="304"/>
      <c r="W142" s="304"/>
      <c r="X142" s="304"/>
      <c r="Y142" s="304"/>
      <c r="Z142" s="304"/>
      <c r="AA142" s="304"/>
      <c r="AB142" s="304"/>
      <c r="AC142" s="304"/>
      <c r="AD142" s="304"/>
      <c r="AE142" s="304"/>
      <c r="AF142" s="304"/>
      <c r="AG142" s="304"/>
      <c r="AH142" s="304"/>
      <c r="AI142" s="304"/>
      <c r="AJ142" s="304"/>
      <c r="AK142" s="304"/>
      <c r="AL142" s="304"/>
      <c r="AM142" s="304"/>
      <c r="AN142" s="304"/>
      <c r="AO142" s="304"/>
      <c r="AP142" s="304"/>
      <c r="AQ142" s="304"/>
    </row>
    <row r="143" spans="2:43" x14ac:dyDescent="0.2">
      <c r="B143" s="298" t="s">
        <v>354</v>
      </c>
      <c r="C143" s="304"/>
      <c r="D143" s="304"/>
      <c r="E143" s="304"/>
      <c r="F143" s="304"/>
      <c r="G143" s="304"/>
      <c r="H143" s="304"/>
      <c r="I143" s="304"/>
      <c r="J143" s="304"/>
      <c r="K143" s="304"/>
      <c r="L143" s="304"/>
      <c r="M143" s="304"/>
      <c r="N143" s="304"/>
      <c r="O143" s="304"/>
      <c r="P143" s="304"/>
      <c r="Q143" s="304"/>
      <c r="R143" s="304"/>
      <c r="S143" s="304"/>
      <c r="T143" s="304"/>
      <c r="U143" s="304"/>
      <c r="V143" s="304"/>
      <c r="W143" s="304"/>
      <c r="X143" s="304"/>
      <c r="Y143" s="304"/>
      <c r="Z143" s="304"/>
      <c r="AA143" s="304"/>
      <c r="AB143" s="304"/>
      <c r="AC143" s="304"/>
      <c r="AD143" s="304"/>
      <c r="AE143" s="304"/>
      <c r="AF143" s="304"/>
      <c r="AG143" s="304"/>
      <c r="AH143" s="304"/>
      <c r="AI143" s="304"/>
      <c r="AJ143" s="304"/>
      <c r="AK143" s="304"/>
      <c r="AL143" s="304"/>
      <c r="AM143" s="304"/>
      <c r="AN143" s="304"/>
      <c r="AO143" s="304"/>
      <c r="AP143" s="304"/>
      <c r="AQ143" s="304"/>
    </row>
    <row r="144" spans="2:43" ht="13.5" customHeight="1" x14ac:dyDescent="0.2">
      <c r="B144" s="298" t="s">
        <v>355</v>
      </c>
      <c r="C144" s="304"/>
      <c r="D144" s="304"/>
      <c r="E144" s="304"/>
      <c r="F144" s="304"/>
      <c r="G144" s="304"/>
      <c r="H144" s="304"/>
      <c r="I144" s="304"/>
      <c r="J144" s="304"/>
      <c r="K144" s="304"/>
      <c r="L144" s="304"/>
      <c r="M144" s="304"/>
      <c r="N144" s="304"/>
      <c r="O144" s="304"/>
      <c r="P144" s="304"/>
      <c r="Q144" s="304"/>
      <c r="R144" s="304"/>
      <c r="S144" s="304"/>
      <c r="T144" s="304"/>
      <c r="U144" s="304"/>
      <c r="V144" s="304"/>
      <c r="W144" s="304"/>
      <c r="X144" s="304"/>
      <c r="Y144" s="304"/>
      <c r="Z144" s="304"/>
      <c r="AA144" s="304"/>
      <c r="AB144" s="304"/>
      <c r="AC144" s="304"/>
      <c r="AD144" s="304"/>
      <c r="AE144" s="304"/>
      <c r="AF144" s="304"/>
      <c r="AG144" s="304"/>
      <c r="AH144" s="304"/>
      <c r="AI144" s="304"/>
      <c r="AJ144" s="304"/>
      <c r="AK144" s="304"/>
      <c r="AL144" s="304"/>
      <c r="AM144" s="304"/>
      <c r="AN144" s="304"/>
      <c r="AO144" s="304"/>
      <c r="AP144" s="304"/>
      <c r="AQ144" s="304"/>
    </row>
    <row r="145" spans="2:43" ht="13.5" customHeight="1" x14ac:dyDescent="0.2">
      <c r="B145" s="301" t="s">
        <v>356</v>
      </c>
      <c r="C145" s="302"/>
      <c r="D145" s="302"/>
      <c r="E145" s="302"/>
      <c r="F145" s="302"/>
      <c r="G145" s="302"/>
      <c r="H145" s="302"/>
      <c r="I145" s="302"/>
      <c r="J145" s="302"/>
      <c r="K145" s="302"/>
      <c r="L145" s="302"/>
      <c r="M145" s="302"/>
      <c r="N145" s="302"/>
      <c r="O145" s="302"/>
      <c r="P145" s="302"/>
      <c r="Q145" s="302"/>
      <c r="R145" s="302"/>
      <c r="S145" s="302"/>
      <c r="T145" s="302"/>
      <c r="U145" s="302"/>
      <c r="V145" s="302"/>
      <c r="W145" s="302"/>
      <c r="X145" s="302"/>
      <c r="Y145" s="302"/>
      <c r="Z145" s="302"/>
      <c r="AA145" s="302"/>
      <c r="AB145" s="302"/>
      <c r="AC145" s="302"/>
      <c r="AD145" s="302"/>
      <c r="AE145" s="302"/>
      <c r="AF145" s="302"/>
      <c r="AG145" s="302"/>
      <c r="AH145" s="302"/>
      <c r="AI145" s="302"/>
      <c r="AJ145" s="302"/>
      <c r="AK145" s="302"/>
      <c r="AL145" s="302"/>
      <c r="AM145" s="302"/>
      <c r="AN145" s="302"/>
      <c r="AO145" s="302"/>
      <c r="AP145" s="302"/>
      <c r="AQ145" s="303"/>
    </row>
    <row r="146" spans="2:43" ht="13.5" customHeight="1" x14ac:dyDescent="0.2">
      <c r="B146" s="305" t="s">
        <v>357</v>
      </c>
      <c r="C146" s="304"/>
      <c r="D146" s="304"/>
      <c r="E146" s="304"/>
      <c r="F146" s="304"/>
      <c r="G146" s="304"/>
      <c r="H146" s="304"/>
      <c r="I146" s="304"/>
      <c r="J146" s="304"/>
      <c r="K146" s="304"/>
      <c r="L146" s="304"/>
      <c r="M146" s="304"/>
      <c r="N146" s="304"/>
      <c r="O146" s="304"/>
      <c r="P146" s="304"/>
      <c r="Q146" s="304"/>
      <c r="R146" s="304"/>
      <c r="S146" s="304"/>
      <c r="T146" s="304"/>
      <c r="U146" s="304"/>
      <c r="V146" s="304"/>
      <c r="W146" s="304"/>
      <c r="X146" s="304"/>
      <c r="Y146" s="304"/>
      <c r="Z146" s="304"/>
      <c r="AA146" s="304"/>
      <c r="AB146" s="304"/>
      <c r="AC146" s="304"/>
      <c r="AD146" s="304"/>
      <c r="AE146" s="304"/>
      <c r="AF146" s="304"/>
      <c r="AG146" s="304"/>
      <c r="AH146" s="304"/>
      <c r="AI146" s="304"/>
      <c r="AJ146" s="304"/>
      <c r="AK146" s="304"/>
      <c r="AL146" s="304"/>
      <c r="AM146" s="304"/>
      <c r="AN146" s="304"/>
      <c r="AO146" s="304"/>
      <c r="AP146" s="304"/>
      <c r="AQ146" s="304"/>
    </row>
    <row r="147" spans="2:43" ht="13.5" customHeight="1" x14ac:dyDescent="0.2">
      <c r="B147" s="299" t="s">
        <v>358</v>
      </c>
      <c r="C147" s="304"/>
      <c r="D147" s="304"/>
      <c r="E147" s="304"/>
      <c r="F147" s="304"/>
      <c r="G147" s="304"/>
      <c r="H147" s="304"/>
      <c r="I147" s="304"/>
      <c r="J147" s="304"/>
      <c r="K147" s="304"/>
      <c r="L147" s="304"/>
      <c r="M147" s="304"/>
      <c r="N147" s="304"/>
      <c r="O147" s="304"/>
      <c r="P147" s="304"/>
      <c r="Q147" s="304"/>
      <c r="R147" s="304"/>
      <c r="S147" s="304"/>
      <c r="T147" s="304"/>
      <c r="U147" s="304"/>
      <c r="V147" s="304"/>
      <c r="W147" s="304"/>
      <c r="X147" s="304"/>
      <c r="Y147" s="304"/>
      <c r="Z147" s="304"/>
      <c r="AA147" s="304"/>
      <c r="AB147" s="304"/>
      <c r="AC147" s="304"/>
      <c r="AD147" s="304"/>
      <c r="AE147" s="304"/>
      <c r="AF147" s="304"/>
      <c r="AG147" s="304"/>
      <c r="AH147" s="304"/>
      <c r="AI147" s="304"/>
      <c r="AJ147" s="304"/>
      <c r="AK147" s="304"/>
      <c r="AL147" s="304"/>
      <c r="AM147" s="304"/>
      <c r="AN147" s="304"/>
      <c r="AO147" s="304"/>
      <c r="AP147" s="304"/>
      <c r="AQ147" s="304"/>
    </row>
    <row r="148" spans="2:43" ht="13.5" customHeight="1" x14ac:dyDescent="0.2">
      <c r="B148" s="299" t="s">
        <v>359</v>
      </c>
      <c r="C148" s="304"/>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4"/>
    </row>
    <row r="149" spans="2:43" ht="13.5" customHeight="1" x14ac:dyDescent="0.2">
      <c r="B149" s="299" t="s">
        <v>360</v>
      </c>
      <c r="C149" s="304"/>
      <c r="D149" s="304"/>
      <c r="E149" s="304"/>
      <c r="F149" s="304"/>
      <c r="G149" s="304"/>
      <c r="H149" s="304"/>
      <c r="I149" s="304"/>
      <c r="J149" s="304"/>
      <c r="K149" s="304"/>
      <c r="L149" s="304"/>
      <c r="M149" s="304"/>
      <c r="N149" s="304"/>
      <c r="O149" s="304"/>
      <c r="P149" s="304"/>
      <c r="Q149" s="304"/>
      <c r="R149" s="304"/>
      <c r="S149" s="304"/>
      <c r="T149" s="304"/>
      <c r="U149" s="304"/>
      <c r="V149" s="304"/>
      <c r="W149" s="304"/>
      <c r="X149" s="304"/>
      <c r="Y149" s="304"/>
      <c r="Z149" s="304"/>
      <c r="AA149" s="304"/>
      <c r="AB149" s="304"/>
      <c r="AC149" s="304"/>
      <c r="AD149" s="304"/>
      <c r="AE149" s="304"/>
      <c r="AF149" s="304"/>
      <c r="AG149" s="304"/>
      <c r="AH149" s="304"/>
      <c r="AI149" s="304"/>
      <c r="AJ149" s="304"/>
      <c r="AK149" s="304"/>
      <c r="AL149" s="304"/>
      <c r="AM149" s="304"/>
      <c r="AN149" s="304"/>
      <c r="AO149" s="304"/>
      <c r="AP149" s="304"/>
      <c r="AQ149" s="304"/>
    </row>
    <row r="150" spans="2:43" ht="13.5" customHeight="1" x14ac:dyDescent="0.2">
      <c r="B150" s="299" t="s">
        <v>407</v>
      </c>
      <c r="C150" s="304"/>
      <c r="D150" s="304"/>
      <c r="E150" s="304"/>
      <c r="F150" s="304"/>
      <c r="G150" s="304"/>
      <c r="H150" s="304"/>
      <c r="I150" s="304"/>
      <c r="J150" s="304"/>
      <c r="K150" s="304"/>
      <c r="L150" s="304"/>
      <c r="M150" s="304"/>
      <c r="N150" s="304"/>
      <c r="O150" s="304"/>
      <c r="P150" s="304"/>
      <c r="Q150" s="304"/>
      <c r="R150" s="304"/>
      <c r="S150" s="304"/>
      <c r="T150" s="304"/>
      <c r="U150" s="304"/>
      <c r="V150" s="304"/>
      <c r="W150" s="304"/>
      <c r="X150" s="304"/>
      <c r="Y150" s="304"/>
      <c r="Z150" s="304"/>
      <c r="AA150" s="304"/>
      <c r="AB150" s="304"/>
      <c r="AC150" s="304"/>
      <c r="AD150" s="304"/>
      <c r="AE150" s="304"/>
      <c r="AF150" s="304"/>
      <c r="AG150" s="304"/>
      <c r="AH150" s="304"/>
      <c r="AI150" s="304"/>
      <c r="AJ150" s="304"/>
      <c r="AK150" s="304"/>
      <c r="AL150" s="304"/>
      <c r="AM150" s="304"/>
      <c r="AN150" s="304"/>
      <c r="AO150" s="304"/>
      <c r="AP150" s="304"/>
      <c r="AQ150" s="304"/>
    </row>
    <row r="151" spans="2:43" ht="13.5" customHeight="1" x14ac:dyDescent="0.2">
      <c r="B151" s="244" t="s">
        <v>196</v>
      </c>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c r="AA151" s="247"/>
      <c r="AB151" s="247"/>
      <c r="AC151" s="247"/>
      <c r="AD151" s="247"/>
      <c r="AE151" s="247"/>
      <c r="AF151" s="247"/>
      <c r="AG151" s="247"/>
      <c r="AH151" s="247"/>
      <c r="AI151" s="247"/>
      <c r="AJ151" s="247"/>
      <c r="AK151" s="247"/>
      <c r="AL151" s="247"/>
      <c r="AM151" s="247"/>
      <c r="AN151" s="247"/>
      <c r="AO151" s="247"/>
      <c r="AP151" s="247"/>
      <c r="AQ151" s="248"/>
    </row>
    <row r="152" spans="2:43" ht="13.5" customHeight="1" x14ac:dyDescent="0.2">
      <c r="B152" s="71" t="s">
        <v>171</v>
      </c>
      <c r="C152" s="245"/>
      <c r="D152" s="246"/>
      <c r="E152" s="246"/>
      <c r="F152" s="246"/>
      <c r="G152" s="246"/>
      <c r="H152" s="246"/>
      <c r="I152" s="246"/>
      <c r="J152" s="246"/>
      <c r="K152" s="246"/>
      <c r="L152" s="246"/>
      <c r="M152" s="246"/>
      <c r="N152" s="246"/>
      <c r="O152" s="246"/>
      <c r="P152" s="246"/>
      <c r="Q152" s="246"/>
      <c r="R152" s="246"/>
      <c r="S152" s="246"/>
      <c r="T152" s="246"/>
      <c r="U152" s="246"/>
      <c r="V152" s="246"/>
      <c r="W152" s="246"/>
      <c r="X152" s="246"/>
      <c r="Y152" s="246"/>
      <c r="Z152" s="246"/>
      <c r="AA152" s="246"/>
      <c r="AB152" s="246"/>
      <c r="AC152" s="246"/>
      <c r="AD152" s="246"/>
      <c r="AE152" s="246"/>
      <c r="AF152" s="246"/>
      <c r="AG152" s="246"/>
      <c r="AH152" s="246"/>
      <c r="AI152" s="246"/>
      <c r="AJ152" s="246"/>
      <c r="AK152" s="246"/>
      <c r="AL152" s="246"/>
      <c r="AM152" s="246"/>
      <c r="AN152" s="246"/>
      <c r="AO152" s="246"/>
      <c r="AP152" s="246"/>
      <c r="AQ152" s="246"/>
    </row>
    <row r="153" spans="2:43" x14ac:dyDescent="0.2">
      <c r="B153" s="45" t="s">
        <v>12</v>
      </c>
      <c r="C153" s="242"/>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c r="AA153" s="243"/>
      <c r="AB153" s="243"/>
      <c r="AC153" s="243"/>
      <c r="AD153" s="243"/>
      <c r="AE153" s="243"/>
      <c r="AF153" s="243"/>
      <c r="AG153" s="243"/>
      <c r="AH153" s="243"/>
      <c r="AI153" s="243"/>
      <c r="AJ153" s="243"/>
      <c r="AK153" s="243"/>
      <c r="AL153" s="243"/>
      <c r="AM153" s="243"/>
      <c r="AN153" s="243"/>
      <c r="AO153" s="243"/>
      <c r="AP153" s="243"/>
      <c r="AQ153" s="243"/>
    </row>
    <row r="154" spans="2:43" ht="12" customHeight="1" x14ac:dyDescent="0.2">
      <c r="B154" s="249" t="s">
        <v>15</v>
      </c>
      <c r="C154" s="250"/>
      <c r="D154" s="251"/>
      <c r="E154" s="251"/>
      <c r="F154" s="251"/>
      <c r="G154" s="251"/>
      <c r="H154" s="251"/>
      <c r="I154" s="251"/>
      <c r="J154" s="251"/>
      <c r="K154" s="251"/>
      <c r="L154" s="251"/>
      <c r="M154" s="251"/>
      <c r="N154" s="251"/>
      <c r="O154" s="251"/>
      <c r="P154" s="251"/>
      <c r="Q154" s="251"/>
      <c r="R154" s="251"/>
      <c r="S154" s="251"/>
      <c r="T154" s="251"/>
      <c r="U154" s="251"/>
      <c r="V154" s="251"/>
      <c r="W154" s="251"/>
      <c r="X154" s="251"/>
      <c r="Y154" s="251"/>
      <c r="Z154" s="251"/>
      <c r="AA154" s="251"/>
      <c r="AB154" s="251"/>
      <c r="AC154" s="251"/>
      <c r="AD154" s="251"/>
      <c r="AE154" s="251"/>
      <c r="AF154" s="251"/>
      <c r="AG154" s="251"/>
      <c r="AH154" s="251"/>
      <c r="AI154" s="251"/>
      <c r="AJ154" s="251"/>
      <c r="AK154" s="251"/>
      <c r="AL154" s="251"/>
      <c r="AM154" s="251"/>
      <c r="AN154" s="251"/>
      <c r="AO154" s="251"/>
      <c r="AP154" s="251"/>
      <c r="AQ154" s="251"/>
    </row>
    <row r="155" spans="2:43" ht="12" customHeight="1" x14ac:dyDescent="0.2">
      <c r="B155" s="244" t="s">
        <v>201</v>
      </c>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c r="AA155" s="247"/>
      <c r="AB155" s="247"/>
      <c r="AC155" s="247"/>
      <c r="AD155" s="247"/>
      <c r="AE155" s="247"/>
      <c r="AF155" s="247"/>
      <c r="AG155" s="247"/>
      <c r="AH155" s="247"/>
      <c r="AI155" s="247"/>
      <c r="AJ155" s="247"/>
      <c r="AK155" s="247"/>
      <c r="AL155" s="247"/>
      <c r="AM155" s="247"/>
      <c r="AN155" s="247"/>
      <c r="AO155" s="247"/>
      <c r="AP155" s="247"/>
      <c r="AQ155" s="248"/>
    </row>
    <row r="156" spans="2:43" ht="12" customHeight="1" x14ac:dyDescent="0.2">
      <c r="B156" s="71" t="s">
        <v>70</v>
      </c>
      <c r="C156" s="251"/>
      <c r="D156" s="251"/>
      <c r="E156" s="246"/>
      <c r="F156" s="246"/>
      <c r="G156" s="246"/>
      <c r="H156" s="246"/>
      <c r="I156" s="246"/>
      <c r="J156" s="246"/>
      <c r="K156" s="246"/>
      <c r="L156" s="246"/>
      <c r="M156" s="246"/>
      <c r="N156" s="246"/>
      <c r="O156" s="246"/>
      <c r="P156" s="246"/>
      <c r="Q156" s="246"/>
      <c r="R156" s="246"/>
      <c r="S156" s="246"/>
      <c r="T156" s="246"/>
      <c r="U156" s="246"/>
      <c r="V156" s="246"/>
      <c r="W156" s="246"/>
      <c r="X156" s="246"/>
      <c r="Y156" s="246"/>
      <c r="Z156" s="246"/>
      <c r="AA156" s="246"/>
      <c r="AB156" s="246"/>
      <c r="AC156" s="246"/>
      <c r="AD156" s="246"/>
      <c r="AE156" s="246"/>
      <c r="AF156" s="246"/>
      <c r="AG156" s="246"/>
      <c r="AH156" s="246"/>
      <c r="AI156" s="246"/>
      <c r="AJ156" s="246"/>
      <c r="AK156" s="246"/>
      <c r="AL156" s="246"/>
      <c r="AM156" s="246"/>
      <c r="AN156" s="246"/>
      <c r="AO156" s="246"/>
      <c r="AP156" s="246"/>
      <c r="AQ156" s="246"/>
    </row>
    <row r="157" spans="2:43" ht="12" customHeight="1" x14ac:dyDescent="0.2">
      <c r="B157" s="249" t="s">
        <v>69</v>
      </c>
      <c r="C157" s="251"/>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c r="AA157" s="251"/>
      <c r="AB157" s="251"/>
      <c r="AC157" s="251"/>
      <c r="AD157" s="251"/>
      <c r="AE157" s="251"/>
      <c r="AF157" s="251"/>
      <c r="AG157" s="251"/>
      <c r="AH157" s="251"/>
      <c r="AI157" s="251"/>
      <c r="AJ157" s="251"/>
      <c r="AK157" s="251"/>
      <c r="AL157" s="251"/>
      <c r="AM157" s="251"/>
      <c r="AN157" s="251"/>
      <c r="AO157" s="251"/>
      <c r="AP157" s="251"/>
      <c r="AQ157" s="251"/>
    </row>
    <row r="158" spans="2:43" ht="12" customHeight="1" x14ac:dyDescent="0.2">
      <c r="B158" s="244" t="s">
        <v>410</v>
      </c>
      <c r="C158" s="345"/>
      <c r="D158" s="345"/>
      <c r="E158" s="345"/>
      <c r="F158" s="345"/>
      <c r="G158" s="345"/>
      <c r="H158" s="345"/>
      <c r="I158" s="345"/>
      <c r="J158" s="345"/>
      <c r="K158" s="345"/>
      <c r="L158" s="345"/>
      <c r="M158" s="345"/>
      <c r="N158" s="345"/>
      <c r="O158" s="345"/>
      <c r="P158" s="345"/>
      <c r="Q158" s="345"/>
      <c r="R158" s="345"/>
      <c r="S158" s="345"/>
      <c r="T158" s="345"/>
      <c r="U158" s="345"/>
      <c r="V158" s="345"/>
      <c r="W158" s="345"/>
      <c r="X158" s="345"/>
      <c r="Y158" s="345"/>
      <c r="Z158" s="345"/>
      <c r="AA158" s="345"/>
      <c r="AB158" s="345"/>
      <c r="AC158" s="345"/>
      <c r="AD158" s="345"/>
      <c r="AE158" s="345"/>
      <c r="AF158" s="345"/>
      <c r="AG158" s="345"/>
      <c r="AH158" s="345"/>
      <c r="AI158" s="345"/>
      <c r="AJ158" s="345"/>
      <c r="AK158" s="345"/>
      <c r="AL158" s="345"/>
      <c r="AM158" s="345"/>
      <c r="AN158" s="345"/>
      <c r="AO158" s="345"/>
      <c r="AP158" s="345"/>
      <c r="AQ158" s="28"/>
    </row>
    <row r="159" spans="2:43" ht="12" customHeight="1" x14ac:dyDescent="0.2">
      <c r="B159" s="344" t="s">
        <v>411</v>
      </c>
      <c r="C159" s="245"/>
      <c r="D159" s="246"/>
      <c r="E159" s="246"/>
      <c r="F159" s="246"/>
      <c r="G159" s="246"/>
      <c r="H159" s="246"/>
      <c r="I159" s="246"/>
      <c r="J159" s="246"/>
      <c r="K159" s="246"/>
      <c r="L159" s="246"/>
      <c r="M159" s="246"/>
      <c r="N159" s="246"/>
      <c r="O159" s="246"/>
      <c r="P159" s="246"/>
      <c r="Q159" s="246"/>
      <c r="R159" s="246"/>
      <c r="S159" s="246"/>
      <c r="T159" s="246"/>
      <c r="U159" s="246"/>
      <c r="V159" s="246"/>
      <c r="W159" s="246"/>
      <c r="X159" s="246"/>
      <c r="Y159" s="246"/>
      <c r="Z159" s="246"/>
      <c r="AA159" s="246"/>
      <c r="AB159" s="246"/>
      <c r="AC159" s="246"/>
      <c r="AD159" s="246"/>
      <c r="AE159" s="246"/>
      <c r="AF159" s="246"/>
      <c r="AG159" s="246"/>
      <c r="AH159" s="246"/>
      <c r="AI159" s="246"/>
      <c r="AJ159" s="246"/>
      <c r="AK159" s="246"/>
      <c r="AL159" s="246"/>
      <c r="AM159" s="246"/>
      <c r="AN159" s="246"/>
      <c r="AO159" s="246"/>
      <c r="AP159" s="246"/>
      <c r="AQ159" s="246"/>
    </row>
    <row r="160" spans="2:43" ht="12" customHeight="1" x14ac:dyDescent="0.2">
      <c r="B160" s="324" t="s">
        <v>412</v>
      </c>
      <c r="C160" s="245"/>
      <c r="D160" s="246"/>
      <c r="E160" s="246"/>
      <c r="F160" s="246"/>
      <c r="G160" s="246"/>
      <c r="H160" s="246"/>
      <c r="I160" s="246"/>
      <c r="J160" s="246"/>
      <c r="K160" s="246"/>
      <c r="L160" s="246"/>
      <c r="M160" s="246"/>
      <c r="N160" s="246"/>
      <c r="O160" s="246"/>
      <c r="P160" s="246"/>
      <c r="Q160" s="246"/>
      <c r="R160" s="246"/>
      <c r="S160" s="246"/>
      <c r="T160" s="246"/>
      <c r="U160" s="246"/>
      <c r="V160" s="246"/>
      <c r="W160" s="246"/>
      <c r="X160" s="246"/>
      <c r="Y160" s="246"/>
      <c r="Z160" s="246"/>
      <c r="AA160" s="246"/>
      <c r="AB160" s="246"/>
      <c r="AC160" s="246"/>
      <c r="AD160" s="246"/>
      <c r="AE160" s="246"/>
      <c r="AF160" s="246"/>
      <c r="AG160" s="246"/>
      <c r="AH160" s="246"/>
      <c r="AI160" s="246"/>
      <c r="AJ160" s="246"/>
      <c r="AK160" s="246"/>
      <c r="AL160" s="246"/>
      <c r="AM160" s="246"/>
      <c r="AN160" s="246"/>
      <c r="AO160" s="246"/>
      <c r="AP160" s="246"/>
      <c r="AQ160" s="246"/>
    </row>
    <row r="161" spans="2:103" ht="12" customHeight="1" x14ac:dyDescent="0.2">
      <c r="B161" s="324" t="s">
        <v>413</v>
      </c>
      <c r="C161" s="245"/>
      <c r="D161" s="246"/>
      <c r="E161" s="246"/>
      <c r="F161" s="246"/>
      <c r="G161" s="246"/>
      <c r="H161" s="246"/>
      <c r="I161" s="246"/>
      <c r="J161" s="246"/>
      <c r="K161" s="246"/>
      <c r="L161" s="246"/>
      <c r="M161" s="246"/>
      <c r="N161" s="246"/>
      <c r="O161" s="246"/>
      <c r="P161" s="246"/>
      <c r="Q161" s="246"/>
      <c r="R161" s="246"/>
      <c r="S161" s="246"/>
      <c r="T161" s="246"/>
      <c r="U161" s="246"/>
      <c r="V161" s="246"/>
      <c r="W161" s="246"/>
      <c r="X161" s="246"/>
      <c r="Y161" s="246"/>
      <c r="Z161" s="246"/>
      <c r="AA161" s="246"/>
      <c r="AB161" s="246"/>
      <c r="AC161" s="246"/>
      <c r="AD161" s="246"/>
      <c r="AE161" s="246"/>
      <c r="AF161" s="246"/>
      <c r="AG161" s="246"/>
      <c r="AH161" s="246"/>
      <c r="AI161" s="246"/>
      <c r="AJ161" s="246"/>
      <c r="AK161" s="246"/>
      <c r="AL161" s="246"/>
      <c r="AM161" s="246"/>
      <c r="AN161" s="246"/>
      <c r="AO161" s="246"/>
      <c r="AP161" s="246"/>
      <c r="AQ161" s="246"/>
    </row>
    <row r="162" spans="2:103" ht="12" customHeight="1" x14ac:dyDescent="0.2">
      <c r="B162" s="324" t="s">
        <v>414</v>
      </c>
      <c r="C162" s="346"/>
      <c r="D162" s="347"/>
      <c r="E162" s="347"/>
      <c r="F162" s="347"/>
      <c r="G162" s="347"/>
      <c r="H162" s="347"/>
      <c r="I162" s="347"/>
      <c r="J162" s="347"/>
      <c r="K162" s="347"/>
      <c r="L162" s="347"/>
      <c r="M162" s="347"/>
      <c r="N162" s="347"/>
      <c r="O162" s="347"/>
      <c r="P162" s="347"/>
      <c r="Q162" s="347"/>
      <c r="R162" s="347"/>
      <c r="S162" s="347"/>
      <c r="T162" s="347"/>
      <c r="U162" s="347"/>
      <c r="V162" s="347"/>
      <c r="W162" s="347"/>
      <c r="X162" s="347"/>
      <c r="Y162" s="347"/>
      <c r="Z162" s="347"/>
      <c r="AA162" s="347"/>
      <c r="AB162" s="347"/>
      <c r="AC162" s="347"/>
      <c r="AD162" s="347"/>
      <c r="AE162" s="347"/>
      <c r="AF162" s="347"/>
      <c r="AG162" s="347"/>
      <c r="AH162" s="347"/>
      <c r="AI162" s="347"/>
      <c r="AJ162" s="347"/>
      <c r="AK162" s="347"/>
      <c r="AL162" s="347"/>
      <c r="AM162" s="347"/>
      <c r="AN162" s="347"/>
      <c r="AO162" s="347"/>
      <c r="AP162" s="347"/>
      <c r="AQ162" s="347"/>
    </row>
    <row r="163" spans="2:103" ht="12" customHeight="1" x14ac:dyDescent="0.2">
      <c r="B163" s="324" t="s">
        <v>415</v>
      </c>
      <c r="C163" s="245"/>
      <c r="D163" s="246"/>
      <c r="E163" s="246"/>
      <c r="F163" s="246"/>
      <c r="G163" s="246"/>
      <c r="H163" s="246"/>
      <c r="I163" s="246"/>
      <c r="J163" s="246"/>
      <c r="K163" s="246"/>
      <c r="L163" s="246"/>
      <c r="M163" s="246"/>
      <c r="N163" s="246"/>
      <c r="O163" s="246"/>
      <c r="P163" s="246"/>
      <c r="Q163" s="246"/>
      <c r="R163" s="246"/>
      <c r="S163" s="246"/>
      <c r="T163" s="246"/>
      <c r="U163" s="246"/>
      <c r="V163" s="246"/>
      <c r="W163" s="246"/>
      <c r="X163" s="246"/>
      <c r="Y163" s="246"/>
      <c r="Z163" s="246"/>
      <c r="AA163" s="246"/>
      <c r="AB163" s="246"/>
      <c r="AC163" s="246"/>
      <c r="AD163" s="246"/>
      <c r="AE163" s="246"/>
      <c r="AF163" s="246"/>
      <c r="AG163" s="246"/>
      <c r="AH163" s="246"/>
      <c r="AI163" s="246"/>
      <c r="AJ163" s="246"/>
      <c r="AK163" s="246"/>
      <c r="AL163" s="246"/>
      <c r="AM163" s="246"/>
      <c r="AN163" s="246"/>
      <c r="AO163" s="246"/>
      <c r="AP163" s="246"/>
      <c r="AQ163" s="246"/>
    </row>
    <row r="164" spans="2:103" ht="12" customHeight="1" x14ac:dyDescent="0.2">
      <c r="B164" s="324" t="s">
        <v>416</v>
      </c>
      <c r="C164" s="346"/>
      <c r="D164" s="347"/>
      <c r="E164" s="347"/>
      <c r="F164" s="347"/>
      <c r="G164" s="347"/>
      <c r="H164" s="347"/>
      <c r="I164" s="347"/>
      <c r="J164" s="347"/>
      <c r="K164" s="347"/>
      <c r="L164" s="347"/>
      <c r="M164" s="347"/>
      <c r="N164" s="347"/>
      <c r="O164" s="347"/>
      <c r="P164" s="347"/>
      <c r="Q164" s="347"/>
      <c r="R164" s="347"/>
      <c r="S164" s="347"/>
      <c r="T164" s="347"/>
      <c r="U164" s="347"/>
      <c r="V164" s="347"/>
      <c r="W164" s="347"/>
      <c r="X164" s="347"/>
      <c r="Y164" s="347"/>
      <c r="Z164" s="347"/>
      <c r="AA164" s="347"/>
      <c r="AB164" s="347"/>
      <c r="AC164" s="347"/>
      <c r="AD164" s="347"/>
      <c r="AE164" s="347"/>
      <c r="AF164" s="347"/>
      <c r="AG164" s="347"/>
      <c r="AH164" s="347"/>
      <c r="AI164" s="347"/>
      <c r="AJ164" s="347"/>
      <c r="AK164" s="347"/>
      <c r="AL164" s="347"/>
      <c r="AM164" s="347"/>
      <c r="AN164" s="347"/>
      <c r="AO164" s="347"/>
      <c r="AP164" s="347"/>
      <c r="AQ164" s="347"/>
    </row>
    <row r="165" spans="2:103" x14ac:dyDescent="0.2">
      <c r="B165" s="244" t="s">
        <v>197</v>
      </c>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c r="AA165" s="247"/>
      <c r="AB165" s="247"/>
      <c r="AC165" s="247"/>
      <c r="AD165" s="247"/>
      <c r="AE165" s="247"/>
      <c r="AF165" s="247"/>
      <c r="AG165" s="247"/>
      <c r="AH165" s="247"/>
      <c r="AI165" s="247"/>
      <c r="AJ165" s="247"/>
      <c r="AK165" s="247"/>
      <c r="AL165" s="247"/>
      <c r="AM165" s="247"/>
      <c r="AN165" s="247"/>
      <c r="AO165" s="247"/>
      <c r="AP165" s="247"/>
      <c r="AQ165" s="248"/>
    </row>
    <row r="166" spans="2:103" x14ac:dyDescent="0.2">
      <c r="B166" s="71" t="s">
        <v>4</v>
      </c>
      <c r="C166" s="245"/>
      <c r="D166" s="246"/>
      <c r="E166" s="246"/>
      <c r="F166" s="246"/>
      <c r="G166" s="246"/>
      <c r="H166" s="246"/>
      <c r="I166" s="246"/>
      <c r="J166" s="246"/>
      <c r="K166" s="246"/>
      <c r="L166" s="246"/>
      <c r="M166" s="246"/>
      <c r="N166" s="246"/>
      <c r="O166" s="246"/>
      <c r="P166" s="246"/>
      <c r="Q166" s="246"/>
      <c r="R166" s="246"/>
      <c r="S166" s="246"/>
      <c r="T166" s="246"/>
      <c r="U166" s="246"/>
      <c r="V166" s="246"/>
      <c r="W166" s="246"/>
      <c r="X166" s="246"/>
      <c r="Y166" s="246"/>
      <c r="Z166" s="246"/>
      <c r="AA166" s="246"/>
      <c r="AB166" s="246"/>
      <c r="AC166" s="246"/>
      <c r="AD166" s="246"/>
      <c r="AE166" s="246"/>
      <c r="AF166" s="246"/>
      <c r="AG166" s="246"/>
      <c r="AH166" s="246"/>
      <c r="AI166" s="246"/>
      <c r="AJ166" s="246"/>
      <c r="AK166" s="246"/>
      <c r="AL166" s="246"/>
      <c r="AM166" s="246"/>
      <c r="AN166" s="246"/>
      <c r="AO166" s="246"/>
      <c r="AP166" s="246"/>
      <c r="AQ166" s="246"/>
    </row>
    <row r="167" spans="2:103" x14ac:dyDescent="0.2">
      <c r="B167" s="45" t="s">
        <v>5</v>
      </c>
      <c r="C167" s="242"/>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c r="AA167" s="243"/>
      <c r="AB167" s="243"/>
      <c r="AC167" s="243"/>
      <c r="AD167" s="243"/>
      <c r="AE167" s="243"/>
      <c r="AF167" s="243"/>
      <c r="AG167" s="243"/>
      <c r="AH167" s="243"/>
      <c r="AI167" s="243"/>
      <c r="AJ167" s="243"/>
      <c r="AK167" s="243"/>
      <c r="AL167" s="243"/>
      <c r="AM167" s="243"/>
      <c r="AN167" s="243"/>
      <c r="AO167" s="243"/>
      <c r="AP167" s="243"/>
      <c r="AQ167" s="243"/>
    </row>
    <row r="168" spans="2:103" x14ac:dyDescent="0.2">
      <c r="B168" s="45" t="s">
        <v>142</v>
      </c>
      <c r="C168" s="242"/>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c r="AA168" s="243"/>
      <c r="AB168" s="243"/>
      <c r="AC168" s="243"/>
      <c r="AD168" s="243"/>
      <c r="AE168" s="243"/>
      <c r="AF168" s="243"/>
      <c r="AG168" s="243"/>
      <c r="AH168" s="243"/>
      <c r="AI168" s="243"/>
      <c r="AJ168" s="243"/>
      <c r="AK168" s="243"/>
      <c r="AL168" s="243"/>
      <c r="AM168" s="243"/>
      <c r="AN168" s="243"/>
      <c r="AO168" s="243"/>
      <c r="AP168" s="243"/>
      <c r="AQ168" s="243"/>
    </row>
    <row r="169" spans="2:103" x14ac:dyDescent="0.2">
      <c r="B169" s="249" t="s">
        <v>143</v>
      </c>
      <c r="C169" s="250"/>
      <c r="D169" s="251"/>
      <c r="E169" s="251"/>
      <c r="F169" s="251"/>
      <c r="G169" s="251"/>
      <c r="H169" s="251"/>
      <c r="I169" s="251"/>
      <c r="J169" s="251"/>
      <c r="K169" s="251"/>
      <c r="L169" s="251"/>
      <c r="M169" s="251"/>
      <c r="N169" s="251"/>
      <c r="O169" s="251"/>
      <c r="P169" s="251"/>
      <c r="Q169" s="251"/>
      <c r="R169" s="251"/>
      <c r="S169" s="251"/>
      <c r="T169" s="251"/>
      <c r="U169" s="251"/>
      <c r="V169" s="251"/>
      <c r="W169" s="251"/>
      <c r="X169" s="251"/>
      <c r="Y169" s="251"/>
      <c r="Z169" s="251"/>
      <c r="AA169" s="251"/>
      <c r="AB169" s="251"/>
      <c r="AC169" s="251"/>
      <c r="AD169" s="251"/>
      <c r="AE169" s="251"/>
      <c r="AF169" s="251"/>
      <c r="AG169" s="251"/>
      <c r="AH169" s="251"/>
      <c r="AI169" s="251"/>
      <c r="AJ169" s="251"/>
      <c r="AK169" s="251"/>
      <c r="AL169" s="251"/>
      <c r="AM169" s="251"/>
      <c r="AN169" s="251"/>
      <c r="AO169" s="251"/>
      <c r="AP169" s="251"/>
      <c r="AQ169" s="251"/>
    </row>
    <row r="170" spans="2:103" x14ac:dyDescent="0.2">
      <c r="B170" s="244" t="s">
        <v>198</v>
      </c>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c r="AA170" s="247"/>
      <c r="AB170" s="247"/>
      <c r="AC170" s="247"/>
      <c r="AD170" s="247"/>
      <c r="AE170" s="247"/>
      <c r="AF170" s="247"/>
      <c r="AG170" s="247"/>
      <c r="AH170" s="247"/>
      <c r="AI170" s="247"/>
      <c r="AJ170" s="247"/>
      <c r="AK170" s="247"/>
      <c r="AL170" s="247"/>
      <c r="AM170" s="247"/>
      <c r="AN170" s="247"/>
      <c r="AO170" s="247"/>
      <c r="AP170" s="247"/>
      <c r="AQ170" s="248"/>
    </row>
    <row r="171" spans="2:103" x14ac:dyDescent="0.2">
      <c r="B171" s="71" t="s">
        <v>4</v>
      </c>
      <c r="C171" s="245"/>
      <c r="D171" s="246"/>
      <c r="E171" s="246"/>
      <c r="F171" s="246"/>
      <c r="G171" s="246"/>
      <c r="H171" s="246"/>
      <c r="I171" s="246"/>
      <c r="J171" s="246"/>
      <c r="K171" s="246"/>
      <c r="L171" s="246"/>
      <c r="M171" s="246"/>
      <c r="N171" s="246"/>
      <c r="O171" s="246"/>
      <c r="P171" s="246"/>
      <c r="Q171" s="246"/>
      <c r="R171" s="246"/>
      <c r="S171" s="246"/>
      <c r="T171" s="246"/>
      <c r="U171" s="246"/>
      <c r="V171" s="246"/>
      <c r="W171" s="246"/>
      <c r="X171" s="246"/>
      <c r="Y171" s="246"/>
      <c r="Z171" s="246"/>
      <c r="AA171" s="246"/>
      <c r="AB171" s="246"/>
      <c r="AC171" s="246"/>
      <c r="AD171" s="246"/>
      <c r="AE171" s="246"/>
      <c r="AF171" s="246"/>
      <c r="AG171" s="246"/>
      <c r="AH171" s="246"/>
      <c r="AI171" s="246"/>
      <c r="AJ171" s="246"/>
      <c r="AK171" s="246"/>
      <c r="AL171" s="246"/>
      <c r="AM171" s="246"/>
      <c r="AN171" s="246"/>
      <c r="AO171" s="246"/>
      <c r="AP171" s="246"/>
      <c r="AQ171" s="246"/>
    </row>
    <row r="172" spans="2:103" x14ac:dyDescent="0.2">
      <c r="B172" s="45" t="s">
        <v>5</v>
      </c>
      <c r="C172" s="242"/>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c r="AA172" s="243"/>
      <c r="AB172" s="243"/>
      <c r="AC172" s="243"/>
      <c r="AD172" s="243"/>
      <c r="AE172" s="243"/>
      <c r="AF172" s="243"/>
      <c r="AG172" s="243"/>
      <c r="AH172" s="243"/>
      <c r="AI172" s="243"/>
      <c r="AJ172" s="243"/>
      <c r="AK172" s="243"/>
      <c r="AL172" s="243"/>
      <c r="AM172" s="243"/>
      <c r="AN172" s="243"/>
      <c r="AO172" s="243"/>
      <c r="AP172" s="243"/>
      <c r="AQ172" s="243"/>
    </row>
    <row r="173" spans="2:103" x14ac:dyDescent="0.2">
      <c r="B173" s="256" t="s">
        <v>220</v>
      </c>
      <c r="C173" s="260"/>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c r="AL173" s="113"/>
      <c r="AM173" s="113"/>
      <c r="AN173" s="113"/>
      <c r="AO173" s="113"/>
      <c r="AP173" s="113"/>
      <c r="AQ173" s="258"/>
    </row>
    <row r="174" spans="2:103" x14ac:dyDescent="0.2">
      <c r="B174" s="311" t="s">
        <v>221</v>
      </c>
      <c r="C174" s="312"/>
      <c r="D174" s="251"/>
      <c r="E174" s="251"/>
      <c r="F174" s="251"/>
      <c r="G174" s="251"/>
      <c r="H174" s="251"/>
      <c r="I174" s="251"/>
      <c r="J174" s="251"/>
      <c r="K174" s="251"/>
      <c r="L174" s="251"/>
      <c r="M174" s="251"/>
      <c r="N174" s="251"/>
      <c r="O174" s="251"/>
      <c r="P174" s="251"/>
      <c r="Q174" s="251"/>
      <c r="R174" s="251"/>
      <c r="S174" s="251"/>
      <c r="T174" s="251"/>
      <c r="U174" s="251"/>
      <c r="V174" s="251"/>
      <c r="W174" s="251"/>
      <c r="X174" s="251"/>
      <c r="Y174" s="251"/>
      <c r="Z174" s="251"/>
      <c r="AA174" s="251"/>
      <c r="AB174" s="251"/>
      <c r="AC174" s="251"/>
      <c r="AD174" s="251"/>
      <c r="AE174" s="251"/>
      <c r="AF174" s="251"/>
      <c r="AG174" s="251"/>
      <c r="AH174" s="251"/>
      <c r="AI174" s="251"/>
      <c r="AJ174" s="251"/>
      <c r="AK174" s="251"/>
      <c r="AL174" s="251"/>
      <c r="AM174" s="251"/>
      <c r="AN174" s="251"/>
      <c r="AO174" s="251"/>
      <c r="AP174" s="251"/>
      <c r="AQ174" s="251"/>
    </row>
    <row r="175" spans="2:103" x14ac:dyDescent="0.2">
      <c r="B175" s="309" t="s">
        <v>371</v>
      </c>
      <c r="C175" s="313"/>
      <c r="D175" s="313"/>
      <c r="E175" s="313"/>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D175" s="313"/>
      <c r="AE175" s="313"/>
      <c r="AF175" s="313"/>
      <c r="AG175" s="313"/>
      <c r="AH175" s="313"/>
      <c r="AI175" s="313"/>
      <c r="AJ175" s="313"/>
      <c r="AK175" s="313"/>
      <c r="AL175" s="313"/>
      <c r="AM175" s="313"/>
      <c r="AN175" s="313"/>
      <c r="AO175" s="313"/>
      <c r="AP175" s="313"/>
      <c r="AQ175" s="314"/>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row>
    <row r="176" spans="2:103" x14ac:dyDescent="0.2">
      <c r="B176" s="310" t="s">
        <v>372</v>
      </c>
      <c r="C176" s="317"/>
      <c r="D176" s="318"/>
      <c r="E176" s="318"/>
      <c r="F176" s="318"/>
      <c r="G176" s="318"/>
      <c r="H176" s="318"/>
      <c r="I176" s="318"/>
      <c r="J176" s="318"/>
      <c r="K176" s="318"/>
      <c r="L176" s="318"/>
      <c r="M176" s="318"/>
      <c r="N176" s="318"/>
      <c r="O176" s="318"/>
      <c r="P176" s="318"/>
      <c r="Q176" s="318"/>
      <c r="R176" s="318"/>
      <c r="S176" s="318"/>
      <c r="T176" s="318"/>
      <c r="U176" s="318"/>
      <c r="V176" s="318"/>
      <c r="W176" s="318"/>
      <c r="X176" s="318"/>
      <c r="Y176" s="318"/>
      <c r="Z176" s="318"/>
      <c r="AA176" s="318"/>
      <c r="AB176" s="318"/>
      <c r="AC176" s="318"/>
      <c r="AD176" s="318"/>
      <c r="AE176" s="318"/>
      <c r="AF176" s="318"/>
      <c r="AG176" s="318"/>
      <c r="AH176" s="318"/>
      <c r="AI176" s="318"/>
      <c r="AJ176" s="318"/>
      <c r="AK176" s="318"/>
      <c r="AL176" s="318"/>
      <c r="AM176" s="318"/>
      <c r="AN176" s="318"/>
      <c r="AO176" s="318"/>
      <c r="AP176" s="318"/>
      <c r="AQ176" s="318"/>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row>
    <row r="177" spans="2:103" x14ac:dyDescent="0.2">
      <c r="B177" s="259" t="s">
        <v>373</v>
      </c>
      <c r="C177" s="317"/>
      <c r="D177" s="318"/>
      <c r="E177" s="318"/>
      <c r="F177" s="318"/>
      <c r="G177" s="318"/>
      <c r="H177" s="318"/>
      <c r="I177" s="318"/>
      <c r="J177" s="318"/>
      <c r="K177" s="318"/>
      <c r="L177" s="318"/>
      <c r="M177" s="318"/>
      <c r="N177" s="318"/>
      <c r="O177" s="318"/>
      <c r="P177" s="318"/>
      <c r="Q177" s="318"/>
      <c r="R177" s="318"/>
      <c r="S177" s="318"/>
      <c r="T177" s="318"/>
      <c r="U177" s="318"/>
      <c r="V177" s="318"/>
      <c r="W177" s="318"/>
      <c r="X177" s="318"/>
      <c r="Y177" s="318"/>
      <c r="Z177" s="318"/>
      <c r="AA177" s="318"/>
      <c r="AB177" s="318"/>
      <c r="AC177" s="318"/>
      <c r="AD177" s="318"/>
      <c r="AE177" s="318"/>
      <c r="AF177" s="318"/>
      <c r="AG177" s="318"/>
      <c r="AH177" s="318"/>
      <c r="AI177" s="318"/>
      <c r="AJ177" s="318"/>
      <c r="AK177" s="318"/>
      <c r="AL177" s="318"/>
      <c r="AM177" s="318"/>
      <c r="AN177" s="318"/>
      <c r="AO177" s="318"/>
      <c r="AP177" s="318"/>
      <c r="AQ177" s="318"/>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row>
    <row r="178" spans="2:103" x14ac:dyDescent="0.2">
      <c r="B178" s="259" t="s">
        <v>374</v>
      </c>
      <c r="C178" s="304"/>
      <c r="D178" s="318"/>
      <c r="E178" s="318"/>
      <c r="F178" s="318"/>
      <c r="G178" s="318"/>
      <c r="H178" s="318"/>
      <c r="I178" s="318"/>
      <c r="J178" s="318"/>
      <c r="K178" s="318"/>
      <c r="L178" s="318"/>
      <c r="M178" s="318"/>
      <c r="N178" s="318"/>
      <c r="O178" s="318"/>
      <c r="P178" s="318"/>
      <c r="Q178" s="318"/>
      <c r="R178" s="318"/>
      <c r="S178" s="318"/>
      <c r="T178" s="318"/>
      <c r="U178" s="318"/>
      <c r="V178" s="318"/>
      <c r="W178" s="318"/>
      <c r="X178" s="318"/>
      <c r="Y178" s="318"/>
      <c r="Z178" s="318"/>
      <c r="AA178" s="318"/>
      <c r="AB178" s="318"/>
      <c r="AC178" s="318"/>
      <c r="AD178" s="318"/>
      <c r="AE178" s="318"/>
      <c r="AF178" s="318"/>
      <c r="AG178" s="318"/>
      <c r="AH178" s="318"/>
      <c r="AI178" s="318"/>
      <c r="AJ178" s="318"/>
      <c r="AK178" s="318"/>
      <c r="AL178" s="318"/>
      <c r="AM178" s="318"/>
      <c r="AN178" s="318"/>
      <c r="AO178" s="318"/>
      <c r="AP178" s="318"/>
      <c r="AQ178" s="318"/>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row>
    <row r="179" spans="2:103" x14ac:dyDescent="0.2">
      <c r="B179" s="311" t="s">
        <v>218</v>
      </c>
      <c r="C179" s="319"/>
      <c r="D179" s="320"/>
      <c r="E179" s="320"/>
      <c r="F179" s="320"/>
      <c r="G179" s="320"/>
      <c r="H179" s="320"/>
      <c r="I179" s="320"/>
      <c r="J179" s="320"/>
      <c r="K179" s="320"/>
      <c r="L179" s="320"/>
      <c r="M179" s="320"/>
      <c r="N179" s="320"/>
      <c r="O179" s="320"/>
      <c r="P179" s="320"/>
      <c r="Q179" s="320"/>
      <c r="R179" s="320"/>
      <c r="S179" s="320"/>
      <c r="T179" s="320"/>
      <c r="U179" s="320"/>
      <c r="V179" s="320"/>
      <c r="W179" s="320"/>
      <c r="X179" s="320"/>
      <c r="Y179" s="320"/>
      <c r="Z179" s="320"/>
      <c r="AA179" s="320"/>
      <c r="AB179" s="320"/>
      <c r="AC179" s="320"/>
      <c r="AD179" s="320"/>
      <c r="AE179" s="320"/>
      <c r="AF179" s="320"/>
      <c r="AG179" s="320"/>
      <c r="AH179" s="320"/>
      <c r="AI179" s="320"/>
      <c r="AJ179" s="320"/>
      <c r="AK179" s="320"/>
      <c r="AL179" s="320"/>
      <c r="AM179" s="320"/>
      <c r="AN179" s="320"/>
      <c r="AO179" s="320"/>
      <c r="AP179" s="320"/>
      <c r="AQ179" s="320"/>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row>
    <row r="180" spans="2:103" x14ac:dyDescent="0.2">
      <c r="B180" s="309" t="s">
        <v>375</v>
      </c>
      <c r="C180" s="321"/>
      <c r="D180" s="322"/>
      <c r="E180" s="322"/>
      <c r="F180" s="322"/>
      <c r="G180" s="322"/>
      <c r="H180" s="322"/>
      <c r="I180" s="322"/>
      <c r="J180" s="322"/>
      <c r="K180" s="322"/>
      <c r="L180" s="322"/>
      <c r="M180" s="322"/>
      <c r="N180" s="322"/>
      <c r="O180" s="322"/>
      <c r="P180" s="322"/>
      <c r="Q180" s="322"/>
      <c r="R180" s="322"/>
      <c r="S180" s="322"/>
      <c r="T180" s="322"/>
      <c r="U180" s="322"/>
      <c r="V180" s="322"/>
      <c r="W180" s="322"/>
      <c r="X180" s="322"/>
      <c r="Y180" s="322"/>
      <c r="Z180" s="322"/>
      <c r="AA180" s="322"/>
      <c r="AB180" s="322"/>
      <c r="AC180" s="322"/>
      <c r="AD180" s="322"/>
      <c r="AE180" s="322"/>
      <c r="AF180" s="322"/>
      <c r="AG180" s="322"/>
      <c r="AH180" s="322"/>
      <c r="AI180" s="322"/>
      <c r="AJ180" s="322"/>
      <c r="AK180" s="322"/>
      <c r="AL180" s="322"/>
      <c r="AM180" s="322"/>
      <c r="AN180" s="322"/>
      <c r="AO180" s="322"/>
      <c r="AP180" s="322"/>
      <c r="AQ180" s="323"/>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row>
    <row r="181" spans="2:103" x14ac:dyDescent="0.2">
      <c r="B181" s="310" t="s">
        <v>376</v>
      </c>
      <c r="C181" s="317"/>
      <c r="D181" s="318"/>
      <c r="E181" s="318"/>
      <c r="F181" s="318"/>
      <c r="G181" s="318"/>
      <c r="H181" s="318"/>
      <c r="I181" s="318"/>
      <c r="J181" s="318"/>
      <c r="K181" s="318"/>
      <c r="L181" s="318"/>
      <c r="M181" s="318"/>
      <c r="N181" s="318"/>
      <c r="O181" s="318"/>
      <c r="P181" s="318"/>
      <c r="Q181" s="318"/>
      <c r="R181" s="318"/>
      <c r="S181" s="318"/>
      <c r="T181" s="318"/>
      <c r="U181" s="318"/>
      <c r="V181" s="318"/>
      <c r="W181" s="318"/>
      <c r="X181" s="318"/>
      <c r="Y181" s="318"/>
      <c r="Z181" s="318"/>
      <c r="AA181" s="318"/>
      <c r="AB181" s="318"/>
      <c r="AC181" s="318"/>
      <c r="AD181" s="318"/>
      <c r="AE181" s="318"/>
      <c r="AF181" s="318"/>
      <c r="AG181" s="318"/>
      <c r="AH181" s="318"/>
      <c r="AI181" s="318"/>
      <c r="AJ181" s="318"/>
      <c r="AK181" s="318"/>
      <c r="AL181" s="318"/>
      <c r="AM181" s="318"/>
      <c r="AN181" s="318"/>
      <c r="AO181" s="318"/>
      <c r="AP181" s="318"/>
      <c r="AQ181" s="318"/>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row>
    <row r="182" spans="2:103" x14ac:dyDescent="0.2">
      <c r="B182" s="259" t="s">
        <v>377</v>
      </c>
      <c r="C182" s="317"/>
      <c r="D182" s="318"/>
      <c r="E182" s="318"/>
      <c r="F182" s="318"/>
      <c r="G182" s="318"/>
      <c r="H182" s="318"/>
      <c r="I182" s="318"/>
      <c r="J182" s="318"/>
      <c r="K182" s="318"/>
      <c r="L182" s="318"/>
      <c r="M182" s="318"/>
      <c r="N182" s="318"/>
      <c r="O182" s="318"/>
      <c r="P182" s="318"/>
      <c r="Q182" s="318"/>
      <c r="R182" s="318"/>
      <c r="S182" s="318"/>
      <c r="T182" s="318"/>
      <c r="U182" s="318"/>
      <c r="V182" s="318"/>
      <c r="W182" s="318"/>
      <c r="X182" s="318"/>
      <c r="Y182" s="318"/>
      <c r="Z182" s="318"/>
      <c r="AA182" s="318"/>
      <c r="AB182" s="318"/>
      <c r="AC182" s="318"/>
      <c r="AD182" s="318"/>
      <c r="AE182" s="318"/>
      <c r="AF182" s="318"/>
      <c r="AG182" s="318"/>
      <c r="AH182" s="318"/>
      <c r="AI182" s="318"/>
      <c r="AJ182" s="318"/>
      <c r="AK182" s="318"/>
      <c r="AL182" s="318"/>
      <c r="AM182" s="318"/>
      <c r="AN182" s="318"/>
      <c r="AO182" s="318"/>
      <c r="AP182" s="318"/>
      <c r="AQ182" s="318"/>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row>
    <row r="183" spans="2:103" x14ac:dyDescent="0.2">
      <c r="B183" s="259" t="s">
        <v>378</v>
      </c>
      <c r="C183" s="317"/>
      <c r="D183" s="318"/>
      <c r="E183" s="318"/>
      <c r="F183" s="318"/>
      <c r="G183" s="318"/>
      <c r="H183" s="318"/>
      <c r="I183" s="318"/>
      <c r="J183" s="318"/>
      <c r="K183" s="318"/>
      <c r="L183" s="318"/>
      <c r="M183" s="318"/>
      <c r="N183" s="318"/>
      <c r="O183" s="318"/>
      <c r="P183" s="318"/>
      <c r="Q183" s="318"/>
      <c r="R183" s="318"/>
      <c r="S183" s="318"/>
      <c r="T183" s="318"/>
      <c r="U183" s="318"/>
      <c r="V183" s="318"/>
      <c r="W183" s="318"/>
      <c r="X183" s="318"/>
      <c r="Y183" s="318"/>
      <c r="Z183" s="318"/>
      <c r="AA183" s="318"/>
      <c r="AB183" s="318"/>
      <c r="AC183" s="318"/>
      <c r="AD183" s="318"/>
      <c r="AE183" s="318"/>
      <c r="AF183" s="318"/>
      <c r="AG183" s="318"/>
      <c r="AH183" s="318"/>
      <c r="AI183" s="318"/>
      <c r="AJ183" s="318"/>
      <c r="AK183" s="318"/>
      <c r="AL183" s="318"/>
      <c r="AM183" s="318"/>
      <c r="AN183" s="318"/>
      <c r="AO183" s="318"/>
      <c r="AP183" s="318"/>
      <c r="AQ183" s="318"/>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59" t="s">
        <v>379</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380</v>
      </c>
      <c r="C185" s="251"/>
      <c r="D185" s="251"/>
      <c r="E185" s="251"/>
      <c r="F185" s="251"/>
      <c r="G185" s="251"/>
      <c r="H185" s="251"/>
      <c r="I185" s="251"/>
      <c r="J185" s="251"/>
      <c r="K185" s="251"/>
      <c r="L185" s="251"/>
      <c r="M185" s="251"/>
      <c r="N185" s="251"/>
      <c r="O185" s="251"/>
      <c r="P185" s="251"/>
      <c r="Q185" s="251"/>
      <c r="R185" s="251"/>
      <c r="S185" s="251"/>
      <c r="T185" s="251"/>
      <c r="U185" s="251"/>
      <c r="V185" s="251"/>
      <c r="W185" s="251"/>
      <c r="X185" s="251"/>
      <c r="Y185" s="251"/>
      <c r="Z185" s="251"/>
      <c r="AA185" s="251"/>
      <c r="AB185" s="251"/>
      <c r="AC185" s="251"/>
      <c r="AD185" s="251"/>
      <c r="AE185" s="251"/>
      <c r="AF185" s="251"/>
      <c r="AG185" s="251"/>
      <c r="AH185" s="251"/>
      <c r="AI185" s="251"/>
      <c r="AJ185" s="251"/>
      <c r="AK185" s="251"/>
      <c r="AL185" s="251"/>
      <c r="AM185" s="251"/>
      <c r="AN185" s="251"/>
      <c r="AO185" s="251"/>
      <c r="AP185" s="251"/>
      <c r="AQ185" s="25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381</v>
      </c>
      <c r="C186" s="326"/>
      <c r="D186" s="326"/>
      <c r="E186" s="326"/>
      <c r="F186" s="326"/>
      <c r="G186" s="326"/>
      <c r="H186" s="326"/>
      <c r="I186" s="326"/>
      <c r="J186" s="326"/>
      <c r="K186" s="326"/>
      <c r="L186" s="326"/>
      <c r="M186" s="326"/>
      <c r="N186" s="326"/>
      <c r="O186" s="326"/>
      <c r="P186" s="326"/>
      <c r="Q186" s="326"/>
      <c r="R186" s="326"/>
      <c r="S186" s="326"/>
      <c r="T186" s="326"/>
      <c r="U186" s="326"/>
      <c r="V186" s="326"/>
      <c r="W186" s="326"/>
      <c r="X186" s="326"/>
      <c r="Y186" s="326"/>
      <c r="Z186" s="326"/>
      <c r="AA186" s="326"/>
      <c r="AB186" s="326"/>
      <c r="AC186" s="326"/>
      <c r="AD186" s="326"/>
      <c r="AE186" s="326"/>
      <c r="AF186" s="326"/>
      <c r="AG186" s="326"/>
      <c r="AH186" s="326"/>
      <c r="AI186" s="326"/>
      <c r="AJ186" s="326"/>
      <c r="AK186" s="326"/>
      <c r="AL186" s="326"/>
      <c r="AM186" s="326"/>
      <c r="AN186" s="326"/>
      <c r="AO186" s="326"/>
      <c r="AP186" s="326"/>
      <c r="AQ186" s="248"/>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25" t="s">
        <v>382</v>
      </c>
      <c r="C187" s="304"/>
      <c r="D187" s="304"/>
      <c r="E187" s="304"/>
      <c r="F187" s="304"/>
      <c r="G187" s="304"/>
      <c r="H187" s="304"/>
      <c r="I187" s="304"/>
      <c r="J187" s="304"/>
      <c r="K187" s="304"/>
      <c r="L187" s="304"/>
      <c r="M187" s="304"/>
      <c r="N187" s="304"/>
      <c r="O187" s="304"/>
      <c r="P187" s="304"/>
      <c r="Q187" s="304"/>
      <c r="R187" s="304"/>
      <c r="S187" s="304"/>
      <c r="T187" s="304"/>
      <c r="U187" s="304"/>
      <c r="V187" s="304"/>
      <c r="W187" s="304"/>
      <c r="X187" s="304"/>
      <c r="Y187" s="304"/>
      <c r="Z187" s="304"/>
      <c r="AA187" s="304"/>
      <c r="AB187" s="304"/>
      <c r="AC187" s="304"/>
      <c r="AD187" s="304"/>
      <c r="AE187" s="304"/>
      <c r="AF187" s="304"/>
      <c r="AG187" s="304"/>
      <c r="AH187" s="304"/>
      <c r="AI187" s="304"/>
      <c r="AJ187" s="304"/>
      <c r="AK187" s="304"/>
      <c r="AL187" s="304"/>
      <c r="AM187" s="304"/>
      <c r="AN187" s="304"/>
      <c r="AO187" s="304"/>
      <c r="AP187" s="304"/>
      <c r="AQ187" s="304"/>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37" t="s">
        <v>383</v>
      </c>
      <c r="C188" s="304"/>
      <c r="D188" s="304"/>
      <c r="E188" s="304"/>
      <c r="F188" s="304"/>
      <c r="G188" s="304"/>
      <c r="H188" s="304"/>
      <c r="I188" s="304"/>
      <c r="J188" s="304"/>
      <c r="K188" s="304"/>
      <c r="L188" s="304"/>
      <c r="M188" s="304"/>
      <c r="N188" s="304"/>
      <c r="O188" s="304"/>
      <c r="P188" s="304"/>
      <c r="Q188" s="304"/>
      <c r="R188" s="304"/>
      <c r="S188" s="304"/>
      <c r="T188" s="304"/>
      <c r="U188" s="304"/>
      <c r="V188" s="304"/>
      <c r="W188" s="304"/>
      <c r="X188" s="304"/>
      <c r="Y188" s="304"/>
      <c r="Z188" s="304"/>
      <c r="AA188" s="304"/>
      <c r="AB188" s="304"/>
      <c r="AC188" s="304"/>
      <c r="AD188" s="304"/>
      <c r="AE188" s="304"/>
      <c r="AF188" s="304"/>
      <c r="AG188" s="304"/>
      <c r="AH188" s="304"/>
      <c r="AI188" s="304"/>
      <c r="AJ188" s="304"/>
      <c r="AK188" s="304"/>
      <c r="AL188" s="304"/>
      <c r="AM188" s="304"/>
      <c r="AN188" s="304"/>
      <c r="AO188" s="304"/>
      <c r="AP188" s="304"/>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24" t="s">
        <v>384</v>
      </c>
      <c r="C189" s="304"/>
      <c r="D189" s="304"/>
      <c r="E189" s="304"/>
      <c r="F189" s="304"/>
      <c r="G189" s="304"/>
      <c r="H189" s="304"/>
      <c r="I189" s="304"/>
      <c r="J189" s="304"/>
      <c r="K189" s="304"/>
      <c r="L189" s="304"/>
      <c r="M189" s="304"/>
      <c r="N189" s="304"/>
      <c r="O189" s="304"/>
      <c r="P189" s="304"/>
      <c r="Q189" s="304"/>
      <c r="R189" s="304"/>
      <c r="S189" s="304"/>
      <c r="T189" s="304"/>
      <c r="U189" s="304"/>
      <c r="V189" s="304"/>
      <c r="W189" s="304"/>
      <c r="X189" s="304"/>
      <c r="Y189" s="304"/>
      <c r="Z189" s="304"/>
      <c r="AA189" s="304"/>
      <c r="AB189" s="304"/>
      <c r="AC189" s="304"/>
      <c r="AD189" s="304"/>
      <c r="AE189" s="304"/>
      <c r="AF189" s="304"/>
      <c r="AG189" s="304"/>
      <c r="AH189" s="304"/>
      <c r="AI189" s="304"/>
      <c r="AJ189" s="304"/>
      <c r="AK189" s="304"/>
      <c r="AL189" s="304"/>
      <c r="AM189" s="304"/>
      <c r="AN189" s="304"/>
      <c r="AO189" s="304"/>
      <c r="AP189" s="304"/>
      <c r="AQ189" s="304"/>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09" t="s">
        <v>385</v>
      </c>
      <c r="C190" s="326"/>
      <c r="D190" s="326"/>
      <c r="E190" s="326"/>
      <c r="F190" s="326"/>
      <c r="G190" s="326"/>
      <c r="H190" s="326"/>
      <c r="I190" s="326"/>
      <c r="J190" s="326"/>
      <c r="K190" s="326"/>
      <c r="L190" s="326"/>
      <c r="M190" s="326"/>
      <c r="N190" s="326"/>
      <c r="O190" s="326"/>
      <c r="P190" s="326"/>
      <c r="Q190" s="326"/>
      <c r="R190" s="326"/>
      <c r="S190" s="326"/>
      <c r="T190" s="326"/>
      <c r="U190" s="326"/>
      <c r="V190" s="326"/>
      <c r="W190" s="326"/>
      <c r="X190" s="326"/>
      <c r="Y190" s="326"/>
      <c r="Z190" s="326"/>
      <c r="AA190" s="326"/>
      <c r="AB190" s="326"/>
      <c r="AC190" s="326"/>
      <c r="AD190" s="326"/>
      <c r="AE190" s="326"/>
      <c r="AF190" s="326"/>
      <c r="AG190" s="326"/>
      <c r="AH190" s="326"/>
      <c r="AI190" s="326"/>
      <c r="AJ190" s="326"/>
      <c r="AK190" s="326"/>
      <c r="AL190" s="326"/>
      <c r="AM190" s="326"/>
      <c r="AN190" s="326"/>
      <c r="AO190" s="326"/>
      <c r="AP190" s="326"/>
      <c r="AQ190" s="248"/>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25" t="s">
        <v>386</v>
      </c>
      <c r="C191" s="304"/>
      <c r="D191" s="304"/>
      <c r="E191" s="304"/>
      <c r="F191" s="304"/>
      <c r="G191" s="304"/>
      <c r="H191" s="304"/>
      <c r="I191" s="304"/>
      <c r="J191" s="304"/>
      <c r="K191" s="304"/>
      <c r="L191" s="304"/>
      <c r="M191" s="304"/>
      <c r="N191" s="304"/>
      <c r="O191" s="304"/>
      <c r="P191" s="304"/>
      <c r="Q191" s="304"/>
      <c r="R191" s="304"/>
      <c r="S191" s="304"/>
      <c r="T191" s="304"/>
      <c r="U191" s="304"/>
      <c r="V191" s="304"/>
      <c r="W191" s="304"/>
      <c r="X191" s="304"/>
      <c r="Y191" s="304"/>
      <c r="Z191" s="304"/>
      <c r="AA191" s="304"/>
      <c r="AB191" s="304"/>
      <c r="AC191" s="304"/>
      <c r="AD191" s="304"/>
      <c r="AE191" s="304"/>
      <c r="AF191" s="304"/>
      <c r="AG191" s="304"/>
      <c r="AH191" s="304"/>
      <c r="AI191" s="304"/>
      <c r="AJ191" s="304"/>
      <c r="AK191" s="304"/>
      <c r="AL191" s="304"/>
      <c r="AM191" s="304"/>
      <c r="AN191" s="304"/>
      <c r="AO191" s="304"/>
      <c r="AP191" s="304"/>
      <c r="AQ191" s="304"/>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56" t="s">
        <v>223</v>
      </c>
      <c r="AQ192" s="28"/>
    </row>
    <row r="193" spans="2:43" x14ac:dyDescent="0.2">
      <c r="B193" s="257" t="s">
        <v>224</v>
      </c>
      <c r="C193" s="9"/>
      <c r="D193" s="332"/>
      <c r="E193" s="332"/>
      <c r="F193" s="332"/>
      <c r="G193" s="332"/>
      <c r="H193" s="332"/>
      <c r="I193" s="332"/>
      <c r="J193" s="332"/>
      <c r="K193" s="332"/>
      <c r="L193" s="332"/>
      <c r="M193" s="332"/>
      <c r="N193" s="332"/>
      <c r="O193" s="332"/>
      <c r="P193" s="332"/>
      <c r="Q193" s="332"/>
      <c r="R193" s="332"/>
      <c r="S193" s="332"/>
      <c r="T193" s="332"/>
      <c r="U193" s="332"/>
      <c r="V193" s="332"/>
      <c r="W193" s="332"/>
      <c r="X193" s="332"/>
      <c r="Y193" s="332"/>
      <c r="Z193" s="332"/>
      <c r="AA193" s="332"/>
      <c r="AB193" s="332"/>
      <c r="AC193" s="332"/>
      <c r="AD193" s="332"/>
      <c r="AE193" s="332"/>
      <c r="AF193" s="332"/>
      <c r="AG193" s="332"/>
      <c r="AH193" s="332"/>
      <c r="AI193" s="332"/>
      <c r="AJ193" s="332"/>
      <c r="AK193" s="332"/>
      <c r="AL193" s="332"/>
      <c r="AM193" s="332"/>
      <c r="AN193" s="332"/>
      <c r="AO193" s="332"/>
      <c r="AP193" s="332"/>
      <c r="AQ193" s="332"/>
    </row>
    <row r="194" spans="2:43" x14ac:dyDescent="0.2">
      <c r="B194" s="26" t="s">
        <v>387</v>
      </c>
      <c r="C194" s="326"/>
      <c r="D194" s="326"/>
      <c r="E194" s="326"/>
      <c r="F194" s="326"/>
      <c r="G194" s="326"/>
      <c r="H194" s="326"/>
      <c r="I194" s="326"/>
      <c r="J194" s="326"/>
      <c r="K194" s="326"/>
      <c r="L194" s="326"/>
      <c r="M194" s="326"/>
      <c r="N194" s="326"/>
      <c r="O194" s="326"/>
      <c r="P194" s="326"/>
      <c r="Q194" s="326"/>
      <c r="R194" s="326"/>
      <c r="S194" s="326"/>
      <c r="T194" s="326"/>
      <c r="U194" s="326"/>
      <c r="V194" s="326"/>
      <c r="W194" s="326"/>
      <c r="X194" s="326"/>
      <c r="Y194" s="326"/>
      <c r="Z194" s="326"/>
      <c r="AA194" s="326"/>
      <c r="AB194" s="326"/>
      <c r="AC194" s="326"/>
      <c r="AD194" s="326"/>
      <c r="AE194" s="326"/>
      <c r="AF194" s="326"/>
      <c r="AG194" s="326"/>
      <c r="AH194" s="326"/>
      <c r="AI194" s="326"/>
      <c r="AJ194" s="326"/>
      <c r="AK194" s="326"/>
      <c r="AL194" s="326"/>
      <c r="AM194" s="326"/>
      <c r="AN194" s="326"/>
      <c r="AO194" s="326"/>
      <c r="AP194" s="326"/>
      <c r="AQ194" s="248"/>
    </row>
    <row r="195" spans="2:43" x14ac:dyDescent="0.2">
      <c r="B195" s="327" t="s">
        <v>388</v>
      </c>
      <c r="C195" s="304"/>
      <c r="D195" s="304"/>
      <c r="E195" s="304"/>
      <c r="F195" s="304"/>
      <c r="G195" s="304"/>
      <c r="H195" s="304"/>
      <c r="I195" s="304"/>
      <c r="J195" s="304"/>
      <c r="K195" s="304"/>
      <c r="L195" s="304"/>
      <c r="M195" s="304"/>
      <c r="N195" s="304"/>
      <c r="O195" s="304"/>
      <c r="P195" s="304"/>
      <c r="Q195" s="304"/>
      <c r="R195" s="304"/>
      <c r="S195" s="304"/>
      <c r="T195" s="304"/>
      <c r="U195" s="304"/>
      <c r="V195" s="304"/>
      <c r="W195" s="304"/>
      <c r="X195" s="304"/>
      <c r="Y195" s="304"/>
      <c r="Z195" s="304"/>
      <c r="AA195" s="304"/>
      <c r="AB195" s="304"/>
      <c r="AC195" s="304"/>
      <c r="AD195" s="304"/>
      <c r="AE195" s="304"/>
      <c r="AF195" s="304"/>
      <c r="AG195" s="304"/>
      <c r="AH195" s="304"/>
      <c r="AI195" s="304"/>
      <c r="AJ195" s="304"/>
      <c r="AK195" s="304"/>
      <c r="AL195" s="304"/>
      <c r="AM195" s="304"/>
      <c r="AN195" s="304"/>
      <c r="AO195" s="304"/>
      <c r="AP195" s="304"/>
      <c r="AQ195" s="304"/>
    </row>
    <row r="196" spans="2:43" x14ac:dyDescent="0.2">
      <c r="B196" s="328" t="s">
        <v>389</v>
      </c>
      <c r="C196" s="304"/>
      <c r="D196" s="304"/>
      <c r="E196" s="304"/>
      <c r="F196" s="304"/>
      <c r="G196" s="304"/>
      <c r="H196" s="304"/>
      <c r="I196" s="304"/>
      <c r="J196" s="304"/>
      <c r="K196" s="304"/>
      <c r="L196" s="304"/>
      <c r="M196" s="304"/>
      <c r="N196" s="304"/>
      <c r="O196" s="304"/>
      <c r="P196" s="304"/>
      <c r="Q196" s="304"/>
      <c r="R196" s="304"/>
      <c r="S196" s="304"/>
      <c r="T196" s="304"/>
      <c r="U196" s="304"/>
      <c r="V196" s="304"/>
      <c r="W196" s="304"/>
      <c r="X196" s="304"/>
      <c r="Y196" s="304"/>
      <c r="Z196" s="304"/>
      <c r="AA196" s="304"/>
      <c r="AB196" s="304"/>
      <c r="AC196" s="304"/>
      <c r="AD196" s="304"/>
      <c r="AE196" s="304"/>
      <c r="AF196" s="304"/>
      <c r="AG196" s="304"/>
      <c r="AH196" s="304"/>
      <c r="AI196" s="304"/>
      <c r="AJ196" s="304"/>
      <c r="AK196" s="304"/>
      <c r="AL196" s="304"/>
      <c r="AM196" s="304"/>
      <c r="AN196" s="304"/>
      <c r="AO196" s="304"/>
      <c r="AP196" s="304"/>
      <c r="AQ196" s="304"/>
    </row>
    <row r="197" spans="2:43" x14ac:dyDescent="0.2">
      <c r="B197" s="330" t="s">
        <v>390</v>
      </c>
      <c r="C197" s="326"/>
      <c r="D197" s="326"/>
      <c r="E197" s="326"/>
      <c r="F197" s="326"/>
      <c r="G197" s="326"/>
      <c r="H197" s="326"/>
      <c r="I197" s="326"/>
      <c r="J197" s="326"/>
      <c r="K197" s="326"/>
      <c r="L197" s="326"/>
      <c r="M197" s="326"/>
      <c r="N197" s="326"/>
      <c r="O197" s="326"/>
      <c r="P197" s="326"/>
      <c r="Q197" s="326"/>
      <c r="R197" s="326"/>
      <c r="S197" s="326"/>
      <c r="T197" s="326"/>
      <c r="U197" s="326"/>
      <c r="V197" s="326"/>
      <c r="W197" s="326"/>
      <c r="X197" s="326"/>
      <c r="Y197" s="326"/>
      <c r="Z197" s="326"/>
      <c r="AA197" s="326"/>
      <c r="AB197" s="326"/>
      <c r="AC197" s="326"/>
      <c r="AD197" s="326"/>
      <c r="AE197" s="326"/>
      <c r="AF197" s="326"/>
      <c r="AG197" s="326"/>
      <c r="AH197" s="326"/>
      <c r="AI197" s="326"/>
      <c r="AJ197" s="326"/>
      <c r="AK197" s="326"/>
      <c r="AL197" s="326"/>
      <c r="AM197" s="326"/>
      <c r="AN197" s="326"/>
      <c r="AO197" s="326"/>
      <c r="AP197" s="326"/>
      <c r="AQ197" s="248"/>
    </row>
    <row r="198" spans="2:43" x14ac:dyDescent="0.2">
      <c r="B198" s="329" t="s">
        <v>391</v>
      </c>
      <c r="C198" s="331"/>
      <c r="D198" s="304"/>
      <c r="E198" s="304"/>
      <c r="F198" s="304"/>
      <c r="G198" s="304"/>
      <c r="H198" s="304"/>
      <c r="I198" s="304"/>
      <c r="J198" s="304"/>
      <c r="K198" s="304"/>
      <c r="L198" s="304"/>
      <c r="M198" s="304"/>
      <c r="N198" s="304"/>
      <c r="O198" s="304"/>
      <c r="P198" s="304"/>
      <c r="Q198" s="304"/>
      <c r="R198" s="304"/>
      <c r="S198" s="304"/>
      <c r="T198" s="304"/>
      <c r="U198" s="304"/>
      <c r="V198" s="304"/>
      <c r="W198" s="304"/>
      <c r="X198" s="304"/>
      <c r="Y198" s="304"/>
      <c r="Z198" s="304"/>
      <c r="AA198" s="304"/>
      <c r="AB198" s="304"/>
      <c r="AC198" s="304"/>
      <c r="AD198" s="304"/>
      <c r="AE198" s="304"/>
      <c r="AF198" s="304"/>
      <c r="AG198" s="304"/>
      <c r="AH198" s="304"/>
      <c r="AI198" s="304"/>
      <c r="AJ198" s="304"/>
      <c r="AK198" s="304"/>
      <c r="AL198" s="304"/>
      <c r="AM198" s="304"/>
      <c r="AN198" s="304"/>
      <c r="AO198" s="304"/>
      <c r="AP198" s="304"/>
      <c r="AQ198" s="304"/>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09" t="s">
        <v>241</v>
      </c>
    </row>
    <row r="2" spans="1:42" x14ac:dyDescent="0.2">
      <c r="A2" s="78" t="s">
        <v>1</v>
      </c>
      <c r="B2" s="15">
        <v>0</v>
      </c>
      <c r="C2" s="15" t="str">
        <f>IF(B2&lt;analysis_period,B2+1,"")</f>
        <v/>
      </c>
      <c r="D2" s="15" t="str">
        <f>IF(C2&lt;analysis_period,C2+1,"")</f>
        <v/>
      </c>
      <c r="E2" s="15" t="str">
        <f>IF(D2&lt;analysis_period,D2+1,"")</f>
        <v/>
      </c>
      <c r="F2" s="15" t="str">
        <f>IF(E2&lt;analysis_period,E2+1,"")</f>
        <v/>
      </c>
      <c r="G2" s="15" t="str">
        <f>IF(F2&lt;analysis_period,F2+1,"")</f>
        <v/>
      </c>
      <c r="H2" s="15" t="str">
        <f>IF(G2&lt;analysis_period,G2+1,"")</f>
        <v/>
      </c>
      <c r="I2" s="15" t="str">
        <f>IF(H2&lt;analysis_period,H2+1,"")</f>
        <v/>
      </c>
      <c r="J2" s="15" t="str">
        <f>IF(I2&lt;analysis_period,I2+1,"")</f>
        <v/>
      </c>
      <c r="K2" s="15" t="str">
        <f>IF(J2&lt;analysis_period,J2+1,"")</f>
        <v/>
      </c>
      <c r="L2" s="15" t="str">
        <f>IF(K2&lt;analysis_period,K2+1,"")</f>
        <v/>
      </c>
      <c r="M2" s="15" t="str">
        <f>IF(L2&lt;analysis_period,L2+1,"")</f>
        <v/>
      </c>
      <c r="N2" s="15" t="str">
        <f>IF(M2&lt;analysis_period,M2+1,"")</f>
        <v/>
      </c>
      <c r="O2" s="15" t="str">
        <f>IF(N2&lt;analysis_period,N2+1,"")</f>
        <v/>
      </c>
      <c r="P2" s="15" t="str">
        <f>IF(O2&lt;analysis_period,O2+1,"")</f>
        <v/>
      </c>
      <c r="Q2" s="15" t="str">
        <f>IF(P2&lt;analysis_period,P2+1,"")</f>
        <v/>
      </c>
      <c r="R2" s="15" t="str">
        <f>IF(Q2&lt;analysis_period,Q2+1,"")</f>
        <v/>
      </c>
      <c r="S2" s="15" t="str">
        <f>IF(R2&lt;analysis_period,R2+1,"")</f>
        <v/>
      </c>
      <c r="T2" s="15" t="str">
        <f>IF(S2&lt;analysis_period,S2+1,"")</f>
        <v/>
      </c>
      <c r="U2" s="15" t="str">
        <f>IF(T2&lt;analysis_period,T2+1,"")</f>
        <v/>
      </c>
      <c r="V2" s="15" t="str">
        <f>IF(U2&lt;analysis_period,U2+1,"")</f>
        <v/>
      </c>
      <c r="W2" s="15" t="str">
        <f>IF(V2&lt;analysis_period,V2+1,"")</f>
        <v/>
      </c>
      <c r="X2" s="15" t="str">
        <f>IF(W2&lt;analysis_period,W2+1,"")</f>
        <v/>
      </c>
      <c r="Y2" s="15" t="str">
        <f>IF(X2&lt;analysis_period,X2+1,"")</f>
        <v/>
      </c>
      <c r="Z2" s="15" t="str">
        <f>IF(Y2&lt;analysis_period,Y2+1,"")</f>
        <v/>
      </c>
      <c r="AA2" s="15" t="str">
        <f>IF(Z2&lt;analysis_period,Z2+1,"")</f>
        <v/>
      </c>
      <c r="AB2" s="15" t="str">
        <f>IF(AA2&lt;analysis_period,AA2+1,"")</f>
        <v/>
      </c>
      <c r="AC2" s="15" t="str">
        <f>IF(AB2&lt;analysis_period,AB2+1,"")</f>
        <v/>
      </c>
      <c r="AD2" s="15" t="str">
        <f>IF(AC2&lt;analysis_period,AC2+1,"")</f>
        <v/>
      </c>
      <c r="AE2" s="15" t="str">
        <f>IF(AD2&lt;analysis_period,AD2+1,"")</f>
        <v/>
      </c>
      <c r="AF2" s="15" t="str">
        <f>IF(AE2&lt;analysis_period,AE2+1,"")</f>
        <v/>
      </c>
      <c r="AG2" s="15" t="str">
        <f>IF(AF2&lt;analysis_period,AF2+1,"")</f>
        <v/>
      </c>
      <c r="AH2" s="15" t="str">
        <f>IF(AG2&lt;analysis_period,AG2+1,"")</f>
        <v/>
      </c>
      <c r="AI2" s="15" t="str">
        <f>IF(AH2&lt;analysis_period,AH2+1,"")</f>
        <v/>
      </c>
      <c r="AJ2" s="15" t="str">
        <f>IF(AI2&lt;analysis_period,AI2+1,"")</f>
        <v/>
      </c>
      <c r="AK2" s="15" t="str">
        <f>IF(AJ2&lt;analysis_period,AJ2+1,"")</f>
        <v/>
      </c>
      <c r="AL2" s="15" t="str">
        <f>IF(AK2&lt;analysis_period,AK2+1,"")</f>
        <v/>
      </c>
      <c r="AM2" s="15" t="str">
        <f>IF(AL2&lt;analysis_period,AL2+1,"")</f>
        <v/>
      </c>
      <c r="AN2" s="15" t="str">
        <f>IF(AM2&lt;analysis_period,AM2+1,"")</f>
        <v/>
      </c>
      <c r="AO2" s="15" t="str">
        <f>IF(AN2&lt;analysis_period,AN2+1,"")</f>
        <v/>
      </c>
      <c r="AP2" s="15" t="str">
        <f>IF(AO2&lt;analysis_period,AO2+1,"")</f>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78" t="s">
        <v>349</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361</v>
      </c>
      <c r="B5" s="115">
        <f t="array" ref="B5:AP6">Inputs!C139:AQ140</f>
        <v>0</v>
      </c>
      <c r="C5" s="115">
        <v>0</v>
      </c>
      <c r="D5" s="115">
        <v>0</v>
      </c>
      <c r="E5" s="115">
        <v>0</v>
      </c>
      <c r="F5" s="115">
        <v>0</v>
      </c>
      <c r="G5" s="115">
        <v>0</v>
      </c>
      <c r="H5" s="115">
        <v>0</v>
      </c>
      <c r="I5" s="115">
        <v>0</v>
      </c>
      <c r="J5" s="115">
        <v>0</v>
      </c>
      <c r="K5" s="115">
        <v>0</v>
      </c>
      <c r="L5" s="115">
        <v>0</v>
      </c>
      <c r="M5" s="115">
        <v>0</v>
      </c>
      <c r="N5" s="115">
        <v>0</v>
      </c>
      <c r="O5" s="115">
        <v>0</v>
      </c>
      <c r="P5" s="115">
        <v>0</v>
      </c>
      <c r="Q5" s="115">
        <v>0</v>
      </c>
      <c r="R5" s="115">
        <v>0</v>
      </c>
      <c r="S5" s="115">
        <v>0</v>
      </c>
      <c r="T5" s="115">
        <v>0</v>
      </c>
      <c r="U5" s="115">
        <v>0</v>
      </c>
      <c r="V5" s="115">
        <v>0</v>
      </c>
      <c r="W5" s="115">
        <v>0</v>
      </c>
      <c r="X5" s="115">
        <v>0</v>
      </c>
      <c r="Y5" s="115">
        <v>0</v>
      </c>
      <c r="Z5" s="115">
        <v>0</v>
      </c>
      <c r="AA5" s="115">
        <v>0</v>
      </c>
      <c r="AB5" s="115">
        <v>0</v>
      </c>
      <c r="AC5" s="115">
        <v>0</v>
      </c>
      <c r="AD5" s="115">
        <v>0</v>
      </c>
      <c r="AE5" s="115">
        <v>0</v>
      </c>
      <c r="AF5" s="115">
        <v>0</v>
      </c>
      <c r="AG5" s="115">
        <v>0</v>
      </c>
      <c r="AH5" s="115">
        <v>0</v>
      </c>
      <c r="AI5" s="115">
        <v>0</v>
      </c>
      <c r="AJ5" s="115">
        <v>0</v>
      </c>
      <c r="AK5" s="115">
        <v>0</v>
      </c>
      <c r="AL5" s="115">
        <v>0</v>
      </c>
      <c r="AM5" s="115">
        <v>0</v>
      </c>
      <c r="AN5" s="115">
        <v>0</v>
      </c>
      <c r="AO5" s="115">
        <v>0</v>
      </c>
      <c r="AP5" s="115">
        <v>0</v>
      </c>
    </row>
    <row r="6" spans="1:42" x14ac:dyDescent="0.2">
      <c r="A6" s="4" t="s">
        <v>362</v>
      </c>
      <c r="B6" s="115">
        <v>0</v>
      </c>
      <c r="C6" s="115">
        <v>0</v>
      </c>
      <c r="D6" s="115">
        <v>0</v>
      </c>
      <c r="E6" s="115">
        <v>0</v>
      </c>
      <c r="F6" s="115">
        <v>0</v>
      </c>
      <c r="G6" s="115">
        <v>0</v>
      </c>
      <c r="H6" s="115">
        <v>0</v>
      </c>
      <c r="I6" s="115">
        <v>0</v>
      </c>
      <c r="J6" s="115">
        <v>0</v>
      </c>
      <c r="K6" s="115">
        <v>0</v>
      </c>
      <c r="L6" s="115">
        <v>0</v>
      </c>
      <c r="M6" s="115">
        <v>0</v>
      </c>
      <c r="N6" s="115">
        <v>0</v>
      </c>
      <c r="O6" s="115">
        <v>0</v>
      </c>
      <c r="P6" s="115">
        <v>0</v>
      </c>
      <c r="Q6" s="115">
        <v>0</v>
      </c>
      <c r="R6" s="115">
        <v>0</v>
      </c>
      <c r="S6" s="115">
        <v>0</v>
      </c>
      <c r="T6" s="115">
        <v>0</v>
      </c>
      <c r="U6" s="115">
        <v>0</v>
      </c>
      <c r="V6" s="115">
        <v>0</v>
      </c>
      <c r="W6" s="115">
        <v>0</v>
      </c>
      <c r="X6" s="115">
        <v>0</v>
      </c>
      <c r="Y6" s="115">
        <v>0</v>
      </c>
      <c r="Z6" s="115">
        <v>0</v>
      </c>
      <c r="AA6" s="115">
        <v>0</v>
      </c>
      <c r="AB6" s="115">
        <v>0</v>
      </c>
      <c r="AC6" s="115">
        <v>0</v>
      </c>
      <c r="AD6" s="115">
        <v>0</v>
      </c>
      <c r="AE6" s="115">
        <v>0</v>
      </c>
      <c r="AF6" s="115">
        <v>0</v>
      </c>
      <c r="AG6" s="115">
        <v>0</v>
      </c>
      <c r="AH6" s="115">
        <v>0</v>
      </c>
      <c r="AI6" s="115">
        <v>0</v>
      </c>
      <c r="AJ6" s="115">
        <v>0</v>
      </c>
      <c r="AK6" s="115">
        <v>0</v>
      </c>
      <c r="AL6" s="115">
        <v>0</v>
      </c>
      <c r="AM6" s="115">
        <v>0</v>
      </c>
      <c r="AN6" s="115">
        <v>0</v>
      </c>
      <c r="AO6" s="115">
        <v>0</v>
      </c>
      <c r="AP6" s="115">
        <v>0</v>
      </c>
    </row>
    <row r="7" spans="1:42" x14ac:dyDescent="0.2">
      <c r="A7" s="17" t="s">
        <v>363</v>
      </c>
      <c r="B7" s="121">
        <f>SUM(B5:B6)</f>
        <v>0</v>
      </c>
      <c r="C7" s="121">
        <f t="shared" ref="C7:AP7" si="0">SUM(C5:C6)</f>
        <v>0</v>
      </c>
      <c r="D7" s="121">
        <f t="shared" si="0"/>
        <v>0</v>
      </c>
      <c r="E7" s="121">
        <f t="shared" si="0"/>
        <v>0</v>
      </c>
      <c r="F7" s="121">
        <f t="shared" si="0"/>
        <v>0</v>
      </c>
      <c r="G7" s="121">
        <f t="shared" si="0"/>
        <v>0</v>
      </c>
      <c r="H7" s="121">
        <f t="shared" si="0"/>
        <v>0</v>
      </c>
      <c r="I7" s="121">
        <f t="shared" si="0"/>
        <v>0</v>
      </c>
      <c r="J7" s="121">
        <f t="shared" si="0"/>
        <v>0</v>
      </c>
      <c r="K7" s="121">
        <f t="shared" si="0"/>
        <v>0</v>
      </c>
      <c r="L7" s="121">
        <f t="shared" si="0"/>
        <v>0</v>
      </c>
      <c r="M7" s="121">
        <f t="shared" si="0"/>
        <v>0</v>
      </c>
      <c r="N7" s="121">
        <f t="shared" si="0"/>
        <v>0</v>
      </c>
      <c r="O7" s="121">
        <f t="shared" si="0"/>
        <v>0</v>
      </c>
      <c r="P7" s="121">
        <f t="shared" si="0"/>
        <v>0</v>
      </c>
      <c r="Q7" s="121">
        <f t="shared" si="0"/>
        <v>0</v>
      </c>
      <c r="R7" s="121">
        <f t="shared" si="0"/>
        <v>0</v>
      </c>
      <c r="S7" s="121">
        <f t="shared" si="0"/>
        <v>0</v>
      </c>
      <c r="T7" s="121">
        <f t="shared" si="0"/>
        <v>0</v>
      </c>
      <c r="U7" s="121">
        <f t="shared" si="0"/>
        <v>0</v>
      </c>
      <c r="V7" s="121">
        <f t="shared" si="0"/>
        <v>0</v>
      </c>
      <c r="W7" s="121">
        <f t="shared" si="0"/>
        <v>0</v>
      </c>
      <c r="X7" s="121">
        <f t="shared" si="0"/>
        <v>0</v>
      </c>
      <c r="Y7" s="121">
        <f t="shared" si="0"/>
        <v>0</v>
      </c>
      <c r="Z7" s="121">
        <f t="shared" si="0"/>
        <v>0</v>
      </c>
      <c r="AA7" s="121">
        <f t="shared" si="0"/>
        <v>0</v>
      </c>
      <c r="AB7" s="121">
        <f t="shared" si="0"/>
        <v>0</v>
      </c>
      <c r="AC7" s="121">
        <f t="shared" si="0"/>
        <v>0</v>
      </c>
      <c r="AD7" s="121">
        <f t="shared" si="0"/>
        <v>0</v>
      </c>
      <c r="AE7" s="121">
        <f t="shared" si="0"/>
        <v>0</v>
      </c>
      <c r="AF7" s="121">
        <f t="shared" si="0"/>
        <v>0</v>
      </c>
      <c r="AG7" s="121">
        <f t="shared" si="0"/>
        <v>0</v>
      </c>
      <c r="AH7" s="121">
        <f t="shared" si="0"/>
        <v>0</v>
      </c>
      <c r="AI7" s="121">
        <f t="shared" si="0"/>
        <v>0</v>
      </c>
      <c r="AJ7" s="121">
        <f t="shared" si="0"/>
        <v>0</v>
      </c>
      <c r="AK7" s="121">
        <f t="shared" si="0"/>
        <v>0</v>
      </c>
      <c r="AL7" s="121">
        <f t="shared" si="0"/>
        <v>0</v>
      </c>
      <c r="AM7" s="121">
        <f t="shared" si="0"/>
        <v>0</v>
      </c>
      <c r="AN7" s="121">
        <f t="shared" si="0"/>
        <v>0</v>
      </c>
      <c r="AO7" s="121">
        <f t="shared" si="0"/>
        <v>0</v>
      </c>
      <c r="AP7" s="121">
        <f t="shared" si="0"/>
        <v>0</v>
      </c>
    </row>
    <row r="8" spans="1:42" x14ac:dyDescent="0.2">
      <c r="A8" s="17" t="s">
        <v>364</v>
      </c>
      <c r="B8" s="115">
        <f t="array" ref="B8:AP10">Inputs!C142:AQ144</f>
        <v>0</v>
      </c>
      <c r="C8" s="115">
        <v>0</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c r="AI8" s="115">
        <v>0</v>
      </c>
      <c r="AJ8" s="115">
        <v>0</v>
      </c>
      <c r="AK8" s="115">
        <v>0</v>
      </c>
      <c r="AL8" s="115">
        <v>0</v>
      </c>
      <c r="AM8" s="115">
        <v>0</v>
      </c>
      <c r="AN8" s="115">
        <v>0</v>
      </c>
      <c r="AO8" s="115">
        <v>0</v>
      </c>
      <c r="AP8" s="115">
        <v>0</v>
      </c>
    </row>
    <row r="9" spans="1:42" x14ac:dyDescent="0.2">
      <c r="A9" s="17" t="s">
        <v>365</v>
      </c>
      <c r="B9" s="115">
        <v>0</v>
      </c>
      <c r="C9" s="115">
        <v>0</v>
      </c>
      <c r="D9" s="115">
        <v>0</v>
      </c>
      <c r="E9" s="115">
        <v>0</v>
      </c>
      <c r="F9" s="115">
        <v>0</v>
      </c>
      <c r="G9" s="115">
        <v>0</v>
      </c>
      <c r="H9" s="115">
        <v>0</v>
      </c>
      <c r="I9" s="115">
        <v>0</v>
      </c>
      <c r="J9" s="115">
        <v>0</v>
      </c>
      <c r="K9" s="115">
        <v>0</v>
      </c>
      <c r="L9" s="115">
        <v>0</v>
      </c>
      <c r="M9" s="115">
        <v>0</v>
      </c>
      <c r="N9" s="115">
        <v>0</v>
      </c>
      <c r="O9" s="115">
        <v>0</v>
      </c>
      <c r="P9" s="115">
        <v>0</v>
      </c>
      <c r="Q9" s="115">
        <v>0</v>
      </c>
      <c r="R9" s="115">
        <v>0</v>
      </c>
      <c r="S9" s="115">
        <v>0</v>
      </c>
      <c r="T9" s="115">
        <v>0</v>
      </c>
      <c r="U9" s="115">
        <v>0</v>
      </c>
      <c r="V9" s="115">
        <v>0</v>
      </c>
      <c r="W9" s="115">
        <v>0</v>
      </c>
      <c r="X9" s="115">
        <v>0</v>
      </c>
      <c r="Y9" s="115">
        <v>0</v>
      </c>
      <c r="Z9" s="115">
        <v>0</v>
      </c>
      <c r="AA9" s="115">
        <v>0</v>
      </c>
      <c r="AB9" s="115">
        <v>0</v>
      </c>
      <c r="AC9" s="115">
        <v>0</v>
      </c>
      <c r="AD9" s="115">
        <v>0</v>
      </c>
      <c r="AE9" s="115">
        <v>0</v>
      </c>
      <c r="AF9" s="115">
        <v>0</v>
      </c>
      <c r="AG9" s="115">
        <v>0</v>
      </c>
      <c r="AH9" s="115">
        <v>0</v>
      </c>
      <c r="AI9" s="115">
        <v>0</v>
      </c>
      <c r="AJ9" s="115">
        <v>0</v>
      </c>
      <c r="AK9" s="115">
        <v>0</v>
      </c>
      <c r="AL9" s="115">
        <v>0</v>
      </c>
      <c r="AM9" s="115">
        <v>0</v>
      </c>
      <c r="AN9" s="115">
        <v>0</v>
      </c>
      <c r="AO9" s="115">
        <v>0</v>
      </c>
      <c r="AP9" s="115">
        <v>0</v>
      </c>
    </row>
    <row r="10" spans="1:42" x14ac:dyDescent="0.2">
      <c r="A10" s="17" t="s">
        <v>366</v>
      </c>
      <c r="B10" s="306">
        <v>0</v>
      </c>
      <c r="C10" s="115">
        <v>0</v>
      </c>
      <c r="D10" s="115">
        <v>0</v>
      </c>
      <c r="E10" s="115">
        <v>0</v>
      </c>
      <c r="F10" s="115">
        <v>0</v>
      </c>
      <c r="G10" s="115">
        <v>0</v>
      </c>
      <c r="H10" s="115">
        <v>0</v>
      </c>
      <c r="I10" s="115">
        <v>0</v>
      </c>
      <c r="J10" s="115">
        <v>0</v>
      </c>
      <c r="K10" s="115">
        <v>0</v>
      </c>
      <c r="L10" s="115">
        <v>0</v>
      </c>
      <c r="M10" s="115">
        <v>0</v>
      </c>
      <c r="N10" s="115">
        <v>0</v>
      </c>
      <c r="O10" s="115">
        <v>0</v>
      </c>
      <c r="P10" s="115">
        <v>0</v>
      </c>
      <c r="Q10" s="115">
        <v>0</v>
      </c>
      <c r="R10" s="115">
        <v>0</v>
      </c>
      <c r="S10" s="115">
        <v>0</v>
      </c>
      <c r="T10" s="115">
        <v>0</v>
      </c>
      <c r="U10" s="115">
        <v>0</v>
      </c>
      <c r="V10" s="115">
        <v>0</v>
      </c>
      <c r="W10" s="115">
        <v>0</v>
      </c>
      <c r="X10" s="115">
        <v>0</v>
      </c>
      <c r="Y10" s="115">
        <v>0</v>
      </c>
      <c r="Z10" s="115">
        <v>0</v>
      </c>
      <c r="AA10" s="115">
        <v>0</v>
      </c>
      <c r="AB10" s="115">
        <v>0</v>
      </c>
      <c r="AC10" s="115">
        <v>0</v>
      </c>
      <c r="AD10" s="115">
        <v>0</v>
      </c>
      <c r="AE10" s="115">
        <v>0</v>
      </c>
      <c r="AF10" s="115">
        <v>0</v>
      </c>
      <c r="AG10" s="115">
        <v>0</v>
      </c>
      <c r="AH10" s="115">
        <v>0</v>
      </c>
      <c r="AI10" s="115">
        <v>0</v>
      </c>
      <c r="AJ10" s="115">
        <v>0</v>
      </c>
      <c r="AK10" s="115">
        <v>0</v>
      </c>
      <c r="AL10" s="115">
        <v>0</v>
      </c>
      <c r="AM10" s="115">
        <v>0</v>
      </c>
      <c r="AN10" s="115">
        <v>0</v>
      </c>
      <c r="AO10" s="115">
        <v>0</v>
      </c>
      <c r="AP10" s="115">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78" t="s">
        <v>56</v>
      </c>
      <c r="B12" s="7"/>
      <c r="C12" s="205"/>
      <c r="D12" s="205"/>
      <c r="E12" s="205"/>
      <c r="F12" s="205"/>
      <c r="G12" s="205"/>
      <c r="H12" s="205"/>
      <c r="I12" s="205"/>
      <c r="J12" s="206"/>
      <c r="K12" s="206"/>
      <c r="L12" s="206"/>
      <c r="M12" s="206"/>
      <c r="N12" s="206"/>
      <c r="O12" s="206"/>
      <c r="P12" s="206"/>
      <c r="Q12" s="206"/>
      <c r="R12" s="206"/>
      <c r="S12" s="206"/>
      <c r="T12" s="206"/>
      <c r="U12" s="206"/>
      <c r="V12" s="206"/>
      <c r="W12" s="206"/>
      <c r="X12" s="206"/>
      <c r="Y12" s="206"/>
      <c r="Z12" s="206"/>
      <c r="AA12" s="206"/>
      <c r="AB12" s="206"/>
      <c r="AC12" s="206"/>
      <c r="AD12" s="206"/>
      <c r="AE12" s="206"/>
      <c r="AF12" s="206"/>
      <c r="AG12" s="206"/>
      <c r="AH12" s="206"/>
      <c r="AI12" s="206"/>
      <c r="AJ12" s="206"/>
      <c r="AK12" s="206"/>
      <c r="AL12" s="206"/>
      <c r="AM12" s="206"/>
      <c r="AN12" s="206"/>
      <c r="AO12" s="206"/>
      <c r="AP12" s="206"/>
    </row>
    <row r="13" spans="1:42" x14ac:dyDescent="0.2">
      <c r="A13" s="19" t="s">
        <v>356</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4" t="s">
        <v>282</v>
      </c>
      <c r="C14" s="14"/>
      <c r="D14" s="20"/>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row>
    <row r="15" spans="1:42" x14ac:dyDescent="0.2">
      <c r="A15" s="83" t="s">
        <v>361</v>
      </c>
      <c r="B15" s="115"/>
      <c r="C15" s="115">
        <f>C$5</f>
        <v>0</v>
      </c>
      <c r="D15" s="115">
        <f t="shared" ref="D15:AP15" si="1">D$5</f>
        <v>0</v>
      </c>
      <c r="E15" s="115">
        <f t="shared" si="1"/>
        <v>0</v>
      </c>
      <c r="F15" s="115">
        <f t="shared" si="1"/>
        <v>0</v>
      </c>
      <c r="G15" s="115">
        <f t="shared" si="1"/>
        <v>0</v>
      </c>
      <c r="H15" s="115">
        <f t="shared" si="1"/>
        <v>0</v>
      </c>
      <c r="I15" s="115">
        <f t="shared" si="1"/>
        <v>0</v>
      </c>
      <c r="J15" s="115">
        <f t="shared" si="1"/>
        <v>0</v>
      </c>
      <c r="K15" s="115">
        <f t="shared" si="1"/>
        <v>0</v>
      </c>
      <c r="L15" s="115">
        <f t="shared" si="1"/>
        <v>0</v>
      </c>
      <c r="M15" s="115">
        <f t="shared" si="1"/>
        <v>0</v>
      </c>
      <c r="N15" s="115">
        <f t="shared" si="1"/>
        <v>0</v>
      </c>
      <c r="O15" s="115">
        <f t="shared" si="1"/>
        <v>0</v>
      </c>
      <c r="P15" s="115">
        <f t="shared" si="1"/>
        <v>0</v>
      </c>
      <c r="Q15" s="115">
        <f t="shared" si="1"/>
        <v>0</v>
      </c>
      <c r="R15" s="115">
        <f t="shared" si="1"/>
        <v>0</v>
      </c>
      <c r="S15" s="115">
        <f t="shared" si="1"/>
        <v>0</v>
      </c>
      <c r="T15" s="115">
        <f t="shared" si="1"/>
        <v>0</v>
      </c>
      <c r="U15" s="115">
        <f t="shared" si="1"/>
        <v>0</v>
      </c>
      <c r="V15" s="115">
        <f t="shared" si="1"/>
        <v>0</v>
      </c>
      <c r="W15" s="115">
        <f t="shared" si="1"/>
        <v>0</v>
      </c>
      <c r="X15" s="115">
        <f t="shared" si="1"/>
        <v>0</v>
      </c>
      <c r="Y15" s="115">
        <f t="shared" si="1"/>
        <v>0</v>
      </c>
      <c r="Z15" s="115">
        <f t="shared" si="1"/>
        <v>0</v>
      </c>
      <c r="AA15" s="115">
        <f t="shared" si="1"/>
        <v>0</v>
      </c>
      <c r="AB15" s="115">
        <f t="shared" si="1"/>
        <v>0</v>
      </c>
      <c r="AC15" s="115">
        <f t="shared" si="1"/>
        <v>0</v>
      </c>
      <c r="AD15" s="115">
        <f t="shared" si="1"/>
        <v>0</v>
      </c>
      <c r="AE15" s="115">
        <f t="shared" si="1"/>
        <v>0</v>
      </c>
      <c r="AF15" s="115">
        <f t="shared" si="1"/>
        <v>0</v>
      </c>
      <c r="AG15" s="115">
        <f t="shared" si="1"/>
        <v>0</v>
      </c>
      <c r="AH15" s="115">
        <f t="shared" si="1"/>
        <v>0</v>
      </c>
      <c r="AI15" s="115">
        <f t="shared" si="1"/>
        <v>0</v>
      </c>
      <c r="AJ15" s="115">
        <f t="shared" si="1"/>
        <v>0</v>
      </c>
      <c r="AK15" s="115">
        <f t="shared" si="1"/>
        <v>0</v>
      </c>
      <c r="AL15" s="115">
        <f t="shared" si="1"/>
        <v>0</v>
      </c>
      <c r="AM15" s="115">
        <f t="shared" si="1"/>
        <v>0</v>
      </c>
      <c r="AN15" s="115">
        <f t="shared" si="1"/>
        <v>0</v>
      </c>
      <c r="AO15" s="115">
        <f t="shared" si="1"/>
        <v>0</v>
      </c>
      <c r="AP15" s="115">
        <f t="shared" si="1"/>
        <v>0</v>
      </c>
    </row>
    <row r="16" spans="1:42" x14ac:dyDescent="0.2">
      <c r="A16" s="83" t="s">
        <v>10</v>
      </c>
      <c r="B16" s="295">
        <f t="array" ref="B16:AP17">Inputs!C146:AQ147</f>
        <v>0</v>
      </c>
      <c r="C16" s="295">
        <v>0</v>
      </c>
      <c r="D16" s="295">
        <v>0</v>
      </c>
      <c r="E16" s="295">
        <v>0</v>
      </c>
      <c r="F16" s="295">
        <v>0</v>
      </c>
      <c r="G16" s="295">
        <v>0</v>
      </c>
      <c r="H16" s="295">
        <v>0</v>
      </c>
      <c r="I16" s="295">
        <v>0</v>
      </c>
      <c r="J16" s="295">
        <v>0</v>
      </c>
      <c r="K16" s="295">
        <v>0</v>
      </c>
      <c r="L16" s="295">
        <v>0</v>
      </c>
      <c r="M16" s="295">
        <v>0</v>
      </c>
      <c r="N16" s="295">
        <v>0</v>
      </c>
      <c r="O16" s="295">
        <v>0</v>
      </c>
      <c r="P16" s="295">
        <v>0</v>
      </c>
      <c r="Q16" s="295">
        <v>0</v>
      </c>
      <c r="R16" s="295">
        <v>0</v>
      </c>
      <c r="S16" s="295">
        <v>0</v>
      </c>
      <c r="T16" s="295">
        <v>0</v>
      </c>
      <c r="U16" s="295">
        <v>0</v>
      </c>
      <c r="V16" s="295">
        <v>0</v>
      </c>
      <c r="W16" s="295">
        <v>0</v>
      </c>
      <c r="X16" s="295">
        <v>0</v>
      </c>
      <c r="Y16" s="295">
        <v>0</v>
      </c>
      <c r="Z16" s="295">
        <v>0</v>
      </c>
      <c r="AA16" s="295">
        <v>0</v>
      </c>
      <c r="AB16" s="295">
        <v>0</v>
      </c>
      <c r="AC16" s="295">
        <v>0</v>
      </c>
      <c r="AD16" s="295">
        <v>0</v>
      </c>
      <c r="AE16" s="295">
        <v>0</v>
      </c>
      <c r="AF16" s="295">
        <v>0</v>
      </c>
      <c r="AG16" s="295">
        <v>0</v>
      </c>
      <c r="AH16" s="295">
        <v>0</v>
      </c>
      <c r="AI16" s="295">
        <v>0</v>
      </c>
      <c r="AJ16" s="295">
        <v>0</v>
      </c>
      <c r="AK16" s="295">
        <v>0</v>
      </c>
      <c r="AL16" s="295">
        <v>0</v>
      </c>
      <c r="AM16" s="295">
        <v>0</v>
      </c>
      <c r="AN16" s="295">
        <v>0</v>
      </c>
      <c r="AO16" s="295">
        <v>0</v>
      </c>
      <c r="AP16" s="295">
        <v>0</v>
      </c>
    </row>
    <row r="17" spans="1:42" x14ac:dyDescent="0.2">
      <c r="A17" s="83" t="s">
        <v>406</v>
      </c>
      <c r="B17" s="115">
        <v>0</v>
      </c>
      <c r="C17" s="121">
        <v>0</v>
      </c>
      <c r="D17" s="121">
        <v>0</v>
      </c>
      <c r="E17" s="121">
        <v>0</v>
      </c>
      <c r="F17" s="121">
        <v>0</v>
      </c>
      <c r="G17" s="121">
        <v>0</v>
      </c>
      <c r="H17" s="121">
        <v>0</v>
      </c>
      <c r="I17" s="121">
        <v>0</v>
      </c>
      <c r="J17" s="121">
        <v>0</v>
      </c>
      <c r="K17" s="121">
        <v>0</v>
      </c>
      <c r="L17" s="121">
        <v>0</v>
      </c>
      <c r="M17" s="121">
        <v>0</v>
      </c>
      <c r="N17" s="121">
        <v>0</v>
      </c>
      <c r="O17" s="121">
        <v>0</v>
      </c>
      <c r="P17" s="121">
        <v>0</v>
      </c>
      <c r="Q17" s="121">
        <v>0</v>
      </c>
      <c r="R17" s="121">
        <v>0</v>
      </c>
      <c r="S17" s="121">
        <v>0</v>
      </c>
      <c r="T17" s="121">
        <v>0</v>
      </c>
      <c r="U17" s="121">
        <v>0</v>
      </c>
      <c r="V17" s="121">
        <v>0</v>
      </c>
      <c r="W17" s="121">
        <v>0</v>
      </c>
      <c r="X17" s="121">
        <v>0</v>
      </c>
      <c r="Y17" s="121">
        <v>0</v>
      </c>
      <c r="Z17" s="121">
        <v>0</v>
      </c>
      <c r="AA17" s="121">
        <v>0</v>
      </c>
      <c r="AB17" s="121">
        <v>0</v>
      </c>
      <c r="AC17" s="121">
        <v>0</v>
      </c>
      <c r="AD17" s="121">
        <v>0</v>
      </c>
      <c r="AE17" s="121">
        <v>0</v>
      </c>
      <c r="AF17" s="121">
        <v>0</v>
      </c>
      <c r="AG17" s="121">
        <v>0</v>
      </c>
      <c r="AH17" s="121">
        <v>0</v>
      </c>
      <c r="AI17" s="121">
        <v>0</v>
      </c>
      <c r="AJ17" s="121">
        <v>0</v>
      </c>
      <c r="AK17" s="121">
        <v>0</v>
      </c>
      <c r="AL17" s="121">
        <v>0</v>
      </c>
      <c r="AM17" s="121">
        <v>0</v>
      </c>
      <c r="AN17" s="121">
        <v>0</v>
      </c>
      <c r="AO17" s="121">
        <v>0</v>
      </c>
      <c r="AP17" s="121">
        <v>0</v>
      </c>
    </row>
    <row r="18" spans="1:42" x14ac:dyDescent="0.2">
      <c r="A18" s="17" t="s">
        <v>367</v>
      </c>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row>
    <row r="19" spans="1:42" x14ac:dyDescent="0.2">
      <c r="A19" s="83" t="s">
        <v>360</v>
      </c>
      <c r="B19" s="115">
        <f t="array" ref="B19:AP21">Inputs!C148:AQ150</f>
        <v>0</v>
      </c>
      <c r="C19" s="115">
        <v>0</v>
      </c>
      <c r="D19" s="115">
        <v>0</v>
      </c>
      <c r="E19" s="115">
        <v>0</v>
      </c>
      <c r="F19" s="115">
        <v>0</v>
      </c>
      <c r="G19" s="115">
        <v>0</v>
      </c>
      <c r="H19" s="115">
        <v>0</v>
      </c>
      <c r="I19" s="115">
        <v>0</v>
      </c>
      <c r="J19" s="115">
        <v>0</v>
      </c>
      <c r="K19" s="115">
        <v>0</v>
      </c>
      <c r="L19" s="115">
        <v>0</v>
      </c>
      <c r="M19" s="115">
        <v>0</v>
      </c>
      <c r="N19" s="115">
        <v>0</v>
      </c>
      <c r="O19" s="115">
        <v>0</v>
      </c>
      <c r="P19" s="115">
        <v>0</v>
      </c>
      <c r="Q19" s="115">
        <v>0</v>
      </c>
      <c r="R19" s="115">
        <v>0</v>
      </c>
      <c r="S19" s="115">
        <v>0</v>
      </c>
      <c r="T19" s="115">
        <v>0</v>
      </c>
      <c r="U19" s="115">
        <v>0</v>
      </c>
      <c r="V19" s="115">
        <v>0</v>
      </c>
      <c r="W19" s="115">
        <v>0</v>
      </c>
      <c r="X19" s="115">
        <v>0</v>
      </c>
      <c r="Y19" s="115">
        <v>0</v>
      </c>
      <c r="Z19" s="115">
        <v>0</v>
      </c>
      <c r="AA19" s="115">
        <v>0</v>
      </c>
      <c r="AB19" s="115">
        <v>0</v>
      </c>
      <c r="AC19" s="115">
        <v>0</v>
      </c>
      <c r="AD19" s="115">
        <v>0</v>
      </c>
      <c r="AE19" s="115">
        <v>0</v>
      </c>
      <c r="AF19" s="115">
        <v>0</v>
      </c>
      <c r="AG19" s="115">
        <v>0</v>
      </c>
      <c r="AH19" s="115">
        <v>0</v>
      </c>
      <c r="AI19" s="115">
        <v>0</v>
      </c>
      <c r="AJ19" s="115">
        <v>0</v>
      </c>
      <c r="AK19" s="115">
        <v>0</v>
      </c>
      <c r="AL19" s="115">
        <v>0</v>
      </c>
      <c r="AM19" s="115">
        <v>0</v>
      </c>
      <c r="AN19" s="115">
        <v>0</v>
      </c>
      <c r="AO19" s="115">
        <v>0</v>
      </c>
      <c r="AP19" s="115">
        <v>0</v>
      </c>
    </row>
    <row r="20" spans="1:42" x14ac:dyDescent="0.2">
      <c r="A20" s="83" t="s">
        <v>359</v>
      </c>
      <c r="B20" s="115">
        <v>0</v>
      </c>
      <c r="C20" s="115">
        <v>0</v>
      </c>
      <c r="D20" s="115">
        <v>0</v>
      </c>
      <c r="E20" s="115">
        <v>0</v>
      </c>
      <c r="F20" s="115">
        <v>0</v>
      </c>
      <c r="G20" s="115">
        <v>0</v>
      </c>
      <c r="H20" s="115">
        <v>0</v>
      </c>
      <c r="I20" s="115">
        <v>0</v>
      </c>
      <c r="J20" s="115">
        <v>0</v>
      </c>
      <c r="K20" s="115">
        <v>0</v>
      </c>
      <c r="L20" s="115">
        <v>0</v>
      </c>
      <c r="M20" s="115">
        <v>0</v>
      </c>
      <c r="N20" s="115">
        <v>0</v>
      </c>
      <c r="O20" s="115">
        <v>0</v>
      </c>
      <c r="P20" s="115">
        <v>0</v>
      </c>
      <c r="Q20" s="115">
        <v>0</v>
      </c>
      <c r="R20" s="115">
        <v>0</v>
      </c>
      <c r="S20" s="115">
        <v>0</v>
      </c>
      <c r="T20" s="115">
        <v>0</v>
      </c>
      <c r="U20" s="115">
        <v>0</v>
      </c>
      <c r="V20" s="115">
        <v>0</v>
      </c>
      <c r="W20" s="115">
        <v>0</v>
      </c>
      <c r="X20" s="115">
        <v>0</v>
      </c>
      <c r="Y20" s="115">
        <v>0</v>
      </c>
      <c r="Z20" s="115">
        <v>0</v>
      </c>
      <c r="AA20" s="115">
        <v>0</v>
      </c>
      <c r="AB20" s="115">
        <v>0</v>
      </c>
      <c r="AC20" s="115">
        <v>0</v>
      </c>
      <c r="AD20" s="115">
        <v>0</v>
      </c>
      <c r="AE20" s="115">
        <v>0</v>
      </c>
      <c r="AF20" s="115">
        <v>0</v>
      </c>
      <c r="AG20" s="115">
        <v>0</v>
      </c>
      <c r="AH20" s="115">
        <v>0</v>
      </c>
      <c r="AI20" s="115">
        <v>0</v>
      </c>
      <c r="AJ20" s="115">
        <v>0</v>
      </c>
      <c r="AK20" s="115">
        <v>0</v>
      </c>
      <c r="AL20" s="115">
        <v>0</v>
      </c>
      <c r="AM20" s="115">
        <v>0</v>
      </c>
      <c r="AN20" s="115">
        <v>0</v>
      </c>
      <c r="AO20" s="115">
        <v>0</v>
      </c>
      <c r="AP20" s="115">
        <v>0</v>
      </c>
    </row>
    <row r="21" spans="1:42" x14ac:dyDescent="0.2">
      <c r="A21" s="343" t="s">
        <v>407</v>
      </c>
      <c r="B21" s="115">
        <v>0</v>
      </c>
      <c r="C21" s="115">
        <v>0</v>
      </c>
      <c r="D21" s="115">
        <v>0</v>
      </c>
      <c r="E21" s="115">
        <v>0</v>
      </c>
      <c r="F21" s="115">
        <v>0</v>
      </c>
      <c r="G21" s="115">
        <v>0</v>
      </c>
      <c r="H21" s="115">
        <v>0</v>
      </c>
      <c r="I21" s="115">
        <v>0</v>
      </c>
      <c r="J21" s="115">
        <v>0</v>
      </c>
      <c r="K21" s="115">
        <v>0</v>
      </c>
      <c r="L21" s="115">
        <v>0</v>
      </c>
      <c r="M21" s="115">
        <v>0</v>
      </c>
      <c r="N21" s="115">
        <v>0</v>
      </c>
      <c r="O21" s="115">
        <v>0</v>
      </c>
      <c r="P21" s="115">
        <v>0</v>
      </c>
      <c r="Q21" s="115">
        <v>0</v>
      </c>
      <c r="R21" s="115">
        <v>0</v>
      </c>
      <c r="S21" s="115">
        <v>0</v>
      </c>
      <c r="T21" s="115">
        <v>0</v>
      </c>
      <c r="U21" s="115">
        <v>0</v>
      </c>
      <c r="V21" s="115">
        <v>0</v>
      </c>
      <c r="W21" s="115">
        <v>0</v>
      </c>
      <c r="X21" s="115">
        <v>0</v>
      </c>
      <c r="Y21" s="115">
        <v>0</v>
      </c>
      <c r="Z21" s="115">
        <v>0</v>
      </c>
      <c r="AA21" s="115">
        <v>0</v>
      </c>
      <c r="AB21" s="115">
        <v>0</v>
      </c>
      <c r="AC21" s="115">
        <v>0</v>
      </c>
      <c r="AD21" s="115">
        <v>0</v>
      </c>
      <c r="AE21" s="115">
        <v>0</v>
      </c>
      <c r="AF21" s="115">
        <v>0</v>
      </c>
      <c r="AG21" s="115">
        <v>0</v>
      </c>
      <c r="AH21" s="115">
        <v>0</v>
      </c>
      <c r="AI21" s="115">
        <v>0</v>
      </c>
      <c r="AJ21" s="115">
        <v>0</v>
      </c>
      <c r="AK21" s="115">
        <v>0</v>
      </c>
      <c r="AL21" s="115">
        <v>0</v>
      </c>
      <c r="AM21" s="115">
        <v>0</v>
      </c>
      <c r="AN21" s="115">
        <v>0</v>
      </c>
      <c r="AO21" s="115">
        <v>0</v>
      </c>
      <c r="AP21" s="115">
        <v>0</v>
      </c>
    </row>
    <row r="22" spans="1:42" x14ac:dyDescent="0.2">
      <c r="A22" s="4" t="s">
        <v>324</v>
      </c>
      <c r="B22" s="115"/>
      <c r="C22" s="115">
        <f>C$659</f>
        <v>0</v>
      </c>
      <c r="D22" s="115">
        <f t="shared" ref="D22:AP22" si="2">D$659</f>
        <v>0</v>
      </c>
      <c r="E22" s="115">
        <f t="shared" si="2"/>
        <v>0</v>
      </c>
      <c r="F22" s="115">
        <f t="shared" si="2"/>
        <v>0</v>
      </c>
      <c r="G22" s="115">
        <f t="shared" si="2"/>
        <v>0</v>
      </c>
      <c r="H22" s="115">
        <f t="shared" si="2"/>
        <v>0</v>
      </c>
      <c r="I22" s="115">
        <f t="shared" si="2"/>
        <v>0</v>
      </c>
      <c r="J22" s="115">
        <f t="shared" si="2"/>
        <v>0</v>
      </c>
      <c r="K22" s="115">
        <f t="shared" si="2"/>
        <v>0</v>
      </c>
      <c r="L22" s="115">
        <f t="shared" si="2"/>
        <v>0</v>
      </c>
      <c r="M22" s="115">
        <f t="shared" si="2"/>
        <v>0</v>
      </c>
      <c r="N22" s="115">
        <f t="shared" si="2"/>
        <v>0</v>
      </c>
      <c r="O22" s="115">
        <f t="shared" si="2"/>
        <v>0</v>
      </c>
      <c r="P22" s="115">
        <f t="shared" si="2"/>
        <v>0</v>
      </c>
      <c r="Q22" s="115">
        <f t="shared" si="2"/>
        <v>0</v>
      </c>
      <c r="R22" s="115">
        <f t="shared" si="2"/>
        <v>0</v>
      </c>
      <c r="S22" s="115">
        <f t="shared" si="2"/>
        <v>0</v>
      </c>
      <c r="T22" s="115">
        <f t="shared" si="2"/>
        <v>0</v>
      </c>
      <c r="U22" s="115">
        <f t="shared" si="2"/>
        <v>0</v>
      </c>
      <c r="V22" s="115">
        <f t="shared" si="2"/>
        <v>0</v>
      </c>
      <c r="W22" s="115">
        <f t="shared" si="2"/>
        <v>0</v>
      </c>
      <c r="X22" s="115">
        <f t="shared" si="2"/>
        <v>0</v>
      </c>
      <c r="Y22" s="115">
        <f t="shared" si="2"/>
        <v>0</v>
      </c>
      <c r="Z22" s="115">
        <f t="shared" si="2"/>
        <v>0</v>
      </c>
      <c r="AA22" s="115">
        <f t="shared" si="2"/>
        <v>0</v>
      </c>
      <c r="AB22" s="115">
        <f t="shared" si="2"/>
        <v>0</v>
      </c>
      <c r="AC22" s="115">
        <f t="shared" si="2"/>
        <v>0</v>
      </c>
      <c r="AD22" s="115">
        <f t="shared" si="2"/>
        <v>0</v>
      </c>
      <c r="AE22" s="115">
        <f t="shared" si="2"/>
        <v>0</v>
      </c>
      <c r="AF22" s="115">
        <f t="shared" si="2"/>
        <v>0</v>
      </c>
      <c r="AG22" s="115">
        <f t="shared" si="2"/>
        <v>0</v>
      </c>
      <c r="AH22" s="115">
        <f t="shared" si="2"/>
        <v>0</v>
      </c>
      <c r="AI22" s="115">
        <f t="shared" si="2"/>
        <v>0</v>
      </c>
      <c r="AJ22" s="115">
        <f t="shared" si="2"/>
        <v>0</v>
      </c>
      <c r="AK22" s="115">
        <f t="shared" si="2"/>
        <v>0</v>
      </c>
      <c r="AL22" s="115">
        <f t="shared" si="2"/>
        <v>0</v>
      </c>
      <c r="AM22" s="115">
        <f t="shared" si="2"/>
        <v>0</v>
      </c>
      <c r="AN22" s="115">
        <f t="shared" si="2"/>
        <v>0</v>
      </c>
      <c r="AO22" s="115">
        <f t="shared" si="2"/>
        <v>0</v>
      </c>
      <c r="AP22" s="115">
        <f t="shared" si="2"/>
        <v>0</v>
      </c>
    </row>
    <row r="23" spans="1:42" x14ac:dyDescent="0.2">
      <c r="A23" s="17" t="s">
        <v>228</v>
      </c>
      <c r="B23" s="115"/>
      <c r="C23" s="115">
        <f t="shared" ref="C23:AP23" si="3">IF(C2=analysis_period,total_installed_cost*salvage_percentage/100,0)</f>
        <v>0</v>
      </c>
      <c r="D23" s="115">
        <f t="shared" si="3"/>
        <v>0</v>
      </c>
      <c r="E23" s="115">
        <f t="shared" si="3"/>
        <v>0</v>
      </c>
      <c r="F23" s="115">
        <f t="shared" si="3"/>
        <v>0</v>
      </c>
      <c r="G23" s="115">
        <f t="shared" si="3"/>
        <v>0</v>
      </c>
      <c r="H23" s="115">
        <f t="shared" si="3"/>
        <v>0</v>
      </c>
      <c r="I23" s="115">
        <f t="shared" si="3"/>
        <v>0</v>
      </c>
      <c r="J23" s="115">
        <f t="shared" si="3"/>
        <v>0</v>
      </c>
      <c r="K23" s="115">
        <f t="shared" si="3"/>
        <v>0</v>
      </c>
      <c r="L23" s="115">
        <f t="shared" si="3"/>
        <v>0</v>
      </c>
      <c r="M23" s="115">
        <f t="shared" si="3"/>
        <v>0</v>
      </c>
      <c r="N23" s="115">
        <f t="shared" si="3"/>
        <v>0</v>
      </c>
      <c r="O23" s="115">
        <f t="shared" si="3"/>
        <v>0</v>
      </c>
      <c r="P23" s="115">
        <f t="shared" si="3"/>
        <v>0</v>
      </c>
      <c r="Q23" s="115">
        <f t="shared" si="3"/>
        <v>0</v>
      </c>
      <c r="R23" s="115">
        <f t="shared" si="3"/>
        <v>0</v>
      </c>
      <c r="S23" s="115">
        <f t="shared" si="3"/>
        <v>0</v>
      </c>
      <c r="T23" s="115">
        <f t="shared" si="3"/>
        <v>0</v>
      </c>
      <c r="U23" s="115">
        <f t="shared" si="3"/>
        <v>0</v>
      </c>
      <c r="V23" s="115">
        <f t="shared" si="3"/>
        <v>0</v>
      </c>
      <c r="W23" s="115">
        <f t="shared" si="3"/>
        <v>0</v>
      </c>
      <c r="X23" s="115">
        <f t="shared" si="3"/>
        <v>0</v>
      </c>
      <c r="Y23" s="115">
        <f t="shared" si="3"/>
        <v>0</v>
      </c>
      <c r="Z23" s="115">
        <f t="shared" si="3"/>
        <v>0</v>
      </c>
      <c r="AA23" s="115">
        <f t="shared" si="3"/>
        <v>0</v>
      </c>
      <c r="AB23" s="115">
        <f t="shared" si="3"/>
        <v>0</v>
      </c>
      <c r="AC23" s="115">
        <f t="shared" si="3"/>
        <v>0</v>
      </c>
      <c r="AD23" s="115">
        <f t="shared" si="3"/>
        <v>0</v>
      </c>
      <c r="AE23" s="115">
        <f t="shared" si="3"/>
        <v>0</v>
      </c>
      <c r="AF23" s="115">
        <f t="shared" si="3"/>
        <v>0</v>
      </c>
      <c r="AG23" s="115">
        <f t="shared" si="3"/>
        <v>0</v>
      </c>
      <c r="AH23" s="115">
        <f t="shared" si="3"/>
        <v>0</v>
      </c>
      <c r="AI23" s="115">
        <f t="shared" si="3"/>
        <v>0</v>
      </c>
      <c r="AJ23" s="115">
        <f t="shared" si="3"/>
        <v>0</v>
      </c>
      <c r="AK23" s="115">
        <f t="shared" si="3"/>
        <v>0</v>
      </c>
      <c r="AL23" s="115">
        <f t="shared" si="3"/>
        <v>0</v>
      </c>
      <c r="AM23" s="115">
        <f t="shared" si="3"/>
        <v>0</v>
      </c>
      <c r="AN23" s="115">
        <f t="shared" si="3"/>
        <v>0</v>
      </c>
      <c r="AO23" s="115">
        <f t="shared" si="3"/>
        <v>0</v>
      </c>
      <c r="AP23" s="115">
        <f t="shared" si="3"/>
        <v>0</v>
      </c>
    </row>
    <row r="24" spans="1:42" x14ac:dyDescent="0.2">
      <c r="A24" s="198" t="s">
        <v>55</v>
      </c>
      <c r="B24" s="132"/>
      <c r="C24" s="132">
        <f>IF(C2&lt;=analysis_period,C$17+SUM(C19:C23),0)</f>
        <v>0</v>
      </c>
      <c r="D24" s="132">
        <f t="shared" ref="D24:AP24" si="4">IF(D2&lt;=analysis_period,D$17+SUM(D19:D23),0)</f>
        <v>0</v>
      </c>
      <c r="E24" s="132">
        <f t="shared" si="4"/>
        <v>0</v>
      </c>
      <c r="F24" s="132">
        <f t="shared" si="4"/>
        <v>0</v>
      </c>
      <c r="G24" s="132">
        <f t="shared" si="4"/>
        <v>0</v>
      </c>
      <c r="H24" s="132">
        <f t="shared" si="4"/>
        <v>0</v>
      </c>
      <c r="I24" s="132">
        <f t="shared" si="4"/>
        <v>0</v>
      </c>
      <c r="J24" s="132">
        <f t="shared" si="4"/>
        <v>0</v>
      </c>
      <c r="K24" s="132">
        <f t="shared" si="4"/>
        <v>0</v>
      </c>
      <c r="L24" s="132">
        <f t="shared" si="4"/>
        <v>0</v>
      </c>
      <c r="M24" s="132">
        <f t="shared" si="4"/>
        <v>0</v>
      </c>
      <c r="N24" s="132">
        <f t="shared" si="4"/>
        <v>0</v>
      </c>
      <c r="O24" s="132">
        <f t="shared" si="4"/>
        <v>0</v>
      </c>
      <c r="P24" s="132">
        <f t="shared" si="4"/>
        <v>0</v>
      </c>
      <c r="Q24" s="132">
        <f t="shared" si="4"/>
        <v>0</v>
      </c>
      <c r="R24" s="132">
        <f t="shared" si="4"/>
        <v>0</v>
      </c>
      <c r="S24" s="132">
        <f t="shared" si="4"/>
        <v>0</v>
      </c>
      <c r="T24" s="132">
        <f t="shared" si="4"/>
        <v>0</v>
      </c>
      <c r="U24" s="132">
        <f t="shared" si="4"/>
        <v>0</v>
      </c>
      <c r="V24" s="132">
        <f t="shared" si="4"/>
        <v>0</v>
      </c>
      <c r="W24" s="132">
        <f t="shared" si="4"/>
        <v>0</v>
      </c>
      <c r="X24" s="132">
        <f t="shared" si="4"/>
        <v>0</v>
      </c>
      <c r="Y24" s="132">
        <f t="shared" si="4"/>
        <v>0</v>
      </c>
      <c r="Z24" s="132">
        <f t="shared" si="4"/>
        <v>0</v>
      </c>
      <c r="AA24" s="132">
        <f t="shared" si="4"/>
        <v>0</v>
      </c>
      <c r="AB24" s="132">
        <f t="shared" si="4"/>
        <v>0</v>
      </c>
      <c r="AC24" s="132">
        <f t="shared" si="4"/>
        <v>0</v>
      </c>
      <c r="AD24" s="132">
        <f t="shared" si="4"/>
        <v>0</v>
      </c>
      <c r="AE24" s="132">
        <f t="shared" si="4"/>
        <v>0</v>
      </c>
      <c r="AF24" s="132">
        <f t="shared" si="4"/>
        <v>0</v>
      </c>
      <c r="AG24" s="132">
        <f t="shared" si="4"/>
        <v>0</v>
      </c>
      <c r="AH24" s="132">
        <f t="shared" si="4"/>
        <v>0</v>
      </c>
      <c r="AI24" s="132">
        <f t="shared" si="4"/>
        <v>0</v>
      </c>
      <c r="AJ24" s="132">
        <f t="shared" si="4"/>
        <v>0</v>
      </c>
      <c r="AK24" s="132">
        <f t="shared" si="4"/>
        <v>0</v>
      </c>
      <c r="AL24" s="132">
        <f t="shared" si="4"/>
        <v>0</v>
      </c>
      <c r="AM24" s="132">
        <f t="shared" si="4"/>
        <v>0</v>
      </c>
      <c r="AN24" s="132">
        <f t="shared" si="4"/>
        <v>0</v>
      </c>
      <c r="AO24" s="132">
        <f t="shared" si="4"/>
        <v>0</v>
      </c>
      <c r="AP24" s="132">
        <f t="shared" si="4"/>
        <v>0</v>
      </c>
    </row>
    <row r="25" spans="1:42" x14ac:dyDescent="0.2">
      <c r="A25" s="17"/>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row>
    <row r="26" spans="1:42" x14ac:dyDescent="0.2">
      <c r="A26" s="17" t="s">
        <v>81</v>
      </c>
      <c r="C26" s="115">
        <f>PropertyTaxAssessedValue</f>
        <v>0</v>
      </c>
      <c r="D26" s="115">
        <f t="shared" ref="D26:AP26" si="5">IF(D$2&lt;=analysis_period,PropertyTaxAssessedValue*(100-(D$2-1)*prop_tax_assessed_decline)/100,0)</f>
        <v>0</v>
      </c>
      <c r="E26" s="115">
        <f t="shared" si="5"/>
        <v>0</v>
      </c>
      <c r="F26" s="115">
        <f t="shared" si="5"/>
        <v>0</v>
      </c>
      <c r="G26" s="115">
        <f t="shared" si="5"/>
        <v>0</v>
      </c>
      <c r="H26" s="115">
        <f t="shared" si="5"/>
        <v>0</v>
      </c>
      <c r="I26" s="115">
        <f t="shared" si="5"/>
        <v>0</v>
      </c>
      <c r="J26" s="115">
        <f t="shared" si="5"/>
        <v>0</v>
      </c>
      <c r="K26" s="115">
        <f t="shared" si="5"/>
        <v>0</v>
      </c>
      <c r="L26" s="115">
        <f t="shared" si="5"/>
        <v>0</v>
      </c>
      <c r="M26" s="115">
        <f t="shared" si="5"/>
        <v>0</v>
      </c>
      <c r="N26" s="115">
        <f t="shared" si="5"/>
        <v>0</v>
      </c>
      <c r="O26" s="115">
        <f t="shared" si="5"/>
        <v>0</v>
      </c>
      <c r="P26" s="115">
        <f t="shared" si="5"/>
        <v>0</v>
      </c>
      <c r="Q26" s="115">
        <f t="shared" si="5"/>
        <v>0</v>
      </c>
      <c r="R26" s="115">
        <f t="shared" si="5"/>
        <v>0</v>
      </c>
      <c r="S26" s="115">
        <f t="shared" si="5"/>
        <v>0</v>
      </c>
      <c r="T26" s="115">
        <f t="shared" si="5"/>
        <v>0</v>
      </c>
      <c r="U26" s="115">
        <f t="shared" si="5"/>
        <v>0</v>
      </c>
      <c r="V26" s="115">
        <f t="shared" si="5"/>
        <v>0</v>
      </c>
      <c r="W26" s="115">
        <f t="shared" si="5"/>
        <v>0</v>
      </c>
      <c r="X26" s="115">
        <f t="shared" si="5"/>
        <v>0</v>
      </c>
      <c r="Y26" s="115">
        <f t="shared" si="5"/>
        <v>0</v>
      </c>
      <c r="Z26" s="115">
        <f t="shared" si="5"/>
        <v>0</v>
      </c>
      <c r="AA26" s="115">
        <f t="shared" si="5"/>
        <v>0</v>
      </c>
      <c r="AB26" s="115">
        <f t="shared" si="5"/>
        <v>0</v>
      </c>
      <c r="AC26" s="115">
        <f t="shared" si="5"/>
        <v>0</v>
      </c>
      <c r="AD26" s="115">
        <f t="shared" si="5"/>
        <v>0</v>
      </c>
      <c r="AE26" s="115">
        <f t="shared" si="5"/>
        <v>0</v>
      </c>
      <c r="AF26" s="115">
        <f t="shared" si="5"/>
        <v>0</v>
      </c>
      <c r="AG26" s="115">
        <f t="shared" si="5"/>
        <v>0</v>
      </c>
      <c r="AH26" s="115">
        <f t="shared" si="5"/>
        <v>0</v>
      </c>
      <c r="AI26" s="115">
        <f t="shared" si="5"/>
        <v>0</v>
      </c>
      <c r="AJ26" s="115">
        <f t="shared" si="5"/>
        <v>0</v>
      </c>
      <c r="AK26" s="115">
        <f t="shared" si="5"/>
        <v>0</v>
      </c>
      <c r="AL26" s="115">
        <f t="shared" si="5"/>
        <v>0</v>
      </c>
      <c r="AM26" s="115">
        <f t="shared" si="5"/>
        <v>0</v>
      </c>
      <c r="AN26" s="115">
        <f t="shared" si="5"/>
        <v>0</v>
      </c>
      <c r="AO26" s="115">
        <f t="shared" si="5"/>
        <v>0</v>
      </c>
      <c r="AP26" s="115">
        <f t="shared" si="5"/>
        <v>0</v>
      </c>
    </row>
    <row r="27" spans="1:42" x14ac:dyDescent="0.2">
      <c r="A27" s="21"/>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row>
    <row r="28" spans="1:42" x14ac:dyDescent="0.2">
      <c r="A28" s="19" t="s">
        <v>188</v>
      </c>
      <c r="C28" s="14"/>
      <c r="D28" s="14"/>
      <c r="E28" s="14"/>
      <c r="F28" s="14"/>
      <c r="G28" s="14"/>
      <c r="H28" s="14"/>
      <c r="I28" s="14"/>
      <c r="J28" s="14"/>
      <c r="K28" s="14"/>
      <c r="L28" s="14"/>
      <c r="M28" s="14"/>
      <c r="N28" s="14"/>
      <c r="O28" s="14"/>
      <c r="P28" s="14"/>
      <c r="Q28" s="14"/>
      <c r="R28" s="14"/>
      <c r="S28" s="14"/>
    </row>
    <row r="29" spans="1:42" x14ac:dyDescent="0.2">
      <c r="A29" s="4" t="s">
        <v>170</v>
      </c>
      <c r="C29" s="14"/>
      <c r="D29" s="14"/>
      <c r="E29" s="14"/>
      <c r="F29" s="14"/>
      <c r="G29" s="14"/>
      <c r="H29" s="14"/>
      <c r="I29" s="14"/>
      <c r="J29" s="14"/>
      <c r="K29" s="14"/>
      <c r="L29" s="14"/>
      <c r="M29" s="14"/>
      <c r="N29" s="14"/>
      <c r="O29" s="14"/>
      <c r="P29" s="14"/>
      <c r="Q29" s="14"/>
      <c r="R29" s="14"/>
      <c r="S29" s="14"/>
    </row>
    <row r="30" spans="1:42" x14ac:dyDescent="0.2">
      <c r="A30" s="83" t="s">
        <v>171</v>
      </c>
      <c r="C30" s="115">
        <f>IF(C$2&lt;=analysis_period,IF(om_fixed="n/a",Inputs!D152,om_fixed*(1+inflation_rate/100+om_fixed_escal/100)^B$2),0)</f>
        <v>0</v>
      </c>
      <c r="D30" s="115">
        <f>IF(D$2&lt;=analysis_period,IF(om_fixed="n/a",Inputs!E152,om_fixed*(1+inflation_rate/100+om_fixed_escal/100)^C$2),0)</f>
        <v>0</v>
      </c>
      <c r="E30" s="115">
        <f>IF(E$2&lt;=analysis_period,IF(om_fixed="n/a",Inputs!F152,om_fixed*(1+inflation_rate/100+om_fixed_escal/100)^D$2),0)</f>
        <v>0</v>
      </c>
      <c r="F30" s="115">
        <f>IF(F$2&lt;=analysis_period,IF(om_fixed="n/a",Inputs!G152,om_fixed*(1+inflation_rate/100+om_fixed_escal/100)^E$2),0)</f>
        <v>0</v>
      </c>
      <c r="G30" s="115">
        <f>IF(G$2&lt;=analysis_period,IF(om_fixed="n/a",Inputs!H152,om_fixed*(1+inflation_rate/100+om_fixed_escal/100)^F$2),0)</f>
        <v>0</v>
      </c>
      <c r="H30" s="115">
        <f>IF(H$2&lt;=analysis_period,IF(om_fixed="n/a",Inputs!I152,om_fixed*(1+inflation_rate/100+om_fixed_escal/100)^G$2),0)</f>
        <v>0</v>
      </c>
      <c r="I30" s="115">
        <f>IF(I$2&lt;=analysis_period,IF(om_fixed="n/a",Inputs!J152,om_fixed*(1+inflation_rate/100+om_fixed_escal/100)^H$2),0)</f>
        <v>0</v>
      </c>
      <c r="J30" s="115">
        <f>IF(J$2&lt;=analysis_period,IF(om_fixed="n/a",Inputs!K152,om_fixed*(1+inflation_rate/100+om_fixed_escal/100)^I$2),0)</f>
        <v>0</v>
      </c>
      <c r="K30" s="115">
        <f>IF(K$2&lt;=analysis_period,IF(om_fixed="n/a",Inputs!L152,om_fixed*(1+inflation_rate/100+om_fixed_escal/100)^J$2),0)</f>
        <v>0</v>
      </c>
      <c r="L30" s="115">
        <f>IF(L$2&lt;=analysis_period,IF(om_fixed="n/a",Inputs!M152,om_fixed*(1+inflation_rate/100+om_fixed_escal/100)^K$2),0)</f>
        <v>0</v>
      </c>
      <c r="M30" s="115">
        <f>IF(M$2&lt;=analysis_period,IF(om_fixed="n/a",Inputs!N152,om_fixed*(1+inflation_rate/100+om_fixed_escal/100)^L$2),0)</f>
        <v>0</v>
      </c>
      <c r="N30" s="115">
        <f>IF(N$2&lt;=analysis_period,IF(om_fixed="n/a",Inputs!O152,om_fixed*(1+inflation_rate/100+om_fixed_escal/100)^M$2),0)</f>
        <v>0</v>
      </c>
      <c r="O30" s="115">
        <f>IF(O$2&lt;=analysis_period,IF(om_fixed="n/a",Inputs!P152,om_fixed*(1+inflation_rate/100+om_fixed_escal/100)^N$2),0)</f>
        <v>0</v>
      </c>
      <c r="P30" s="115">
        <f>IF(P$2&lt;=analysis_period,IF(om_fixed="n/a",Inputs!Q152,om_fixed*(1+inflation_rate/100+om_fixed_escal/100)^O$2),0)</f>
        <v>0</v>
      </c>
      <c r="Q30" s="115">
        <f>IF(Q$2&lt;=analysis_period,IF(om_fixed="n/a",Inputs!R152,om_fixed*(1+inflation_rate/100+om_fixed_escal/100)^P$2),0)</f>
        <v>0</v>
      </c>
      <c r="R30" s="115">
        <f>IF(R$2&lt;=analysis_period,IF(om_fixed="n/a",Inputs!S152,om_fixed*(1+inflation_rate/100+om_fixed_escal/100)^Q$2),0)</f>
        <v>0</v>
      </c>
      <c r="S30" s="115">
        <f>IF(S$2&lt;=analysis_period,IF(om_fixed="n/a",Inputs!T152,om_fixed*(1+inflation_rate/100+om_fixed_escal/100)^R$2),0)</f>
        <v>0</v>
      </c>
      <c r="T30" s="115">
        <f>IF(T$2&lt;=analysis_period,IF(om_fixed="n/a",Inputs!U152,om_fixed*(1+inflation_rate/100+om_fixed_escal/100)^S$2),0)</f>
        <v>0</v>
      </c>
      <c r="U30" s="115">
        <f>IF(U$2&lt;=analysis_period,IF(om_fixed="n/a",Inputs!V152,om_fixed*(1+inflation_rate/100+om_fixed_escal/100)^T$2),0)</f>
        <v>0</v>
      </c>
      <c r="V30" s="115">
        <f>IF(V$2&lt;=analysis_period,IF(om_fixed="n/a",Inputs!W152,om_fixed*(1+inflation_rate/100+om_fixed_escal/100)^U$2),0)</f>
        <v>0</v>
      </c>
      <c r="W30" s="115">
        <f>IF(W$2&lt;=analysis_period,IF(om_fixed="n/a",Inputs!X152,om_fixed*(1+inflation_rate/100+om_fixed_escal/100)^V$2),0)</f>
        <v>0</v>
      </c>
      <c r="X30" s="115">
        <f>IF(X$2&lt;=analysis_period,IF(om_fixed="n/a",Inputs!Y152,om_fixed*(1+inflation_rate/100+om_fixed_escal/100)^W$2),0)</f>
        <v>0</v>
      </c>
      <c r="Y30" s="115">
        <f>IF(Y$2&lt;=analysis_period,IF(om_fixed="n/a",Inputs!Z152,om_fixed*(1+inflation_rate/100+om_fixed_escal/100)^X$2),0)</f>
        <v>0</v>
      </c>
      <c r="Z30" s="115">
        <f>IF(Z$2&lt;=analysis_period,IF(om_fixed="n/a",Inputs!AA152,om_fixed*(1+inflation_rate/100+om_fixed_escal/100)^Y$2),0)</f>
        <v>0</v>
      </c>
      <c r="AA30" s="115">
        <f>IF(AA$2&lt;=analysis_period,IF(om_fixed="n/a",Inputs!AB152,om_fixed*(1+inflation_rate/100+om_fixed_escal/100)^Z$2),0)</f>
        <v>0</v>
      </c>
      <c r="AB30" s="115">
        <f>IF(AB$2&lt;=analysis_period,IF(om_fixed="n/a",Inputs!AC152,om_fixed*(1+inflation_rate/100+om_fixed_escal/100)^AA$2),0)</f>
        <v>0</v>
      </c>
      <c r="AC30" s="115">
        <f>IF(AC$2&lt;=analysis_period,IF(om_fixed="n/a",Inputs!AD152,om_fixed*(1+inflation_rate/100+om_fixed_escal/100)^AB$2),0)</f>
        <v>0</v>
      </c>
      <c r="AD30" s="115">
        <f>IF(AD$2&lt;=analysis_period,IF(om_fixed="n/a",Inputs!AE152,om_fixed*(1+inflation_rate/100+om_fixed_escal/100)^AC$2),0)</f>
        <v>0</v>
      </c>
      <c r="AE30" s="115">
        <f>IF(AE$2&lt;=analysis_period,IF(om_fixed="n/a",Inputs!AF152,om_fixed*(1+inflation_rate/100+om_fixed_escal/100)^AD$2),0)</f>
        <v>0</v>
      </c>
      <c r="AF30" s="115">
        <f>IF(AF$2&lt;=analysis_period,IF(om_fixed="n/a",Inputs!AG152,om_fixed*(1+inflation_rate/100+om_fixed_escal/100)^AE$2),0)</f>
        <v>0</v>
      </c>
      <c r="AG30" s="115">
        <f>IF(AG$2&lt;=analysis_period,IF(om_fixed="n/a",Inputs!AH152,om_fixed*(1+inflation_rate/100+om_fixed_escal/100)^AF$2),0)</f>
        <v>0</v>
      </c>
      <c r="AH30" s="115">
        <f>IF(AH$2&lt;=analysis_period,IF(om_fixed="n/a",Inputs!AI152,om_fixed*(1+inflation_rate/100+om_fixed_escal/100)^AG$2),0)</f>
        <v>0</v>
      </c>
      <c r="AI30" s="115">
        <f>IF(AI$2&lt;=analysis_period,IF(om_fixed="n/a",Inputs!AJ152,om_fixed*(1+inflation_rate/100+om_fixed_escal/100)^AH$2),0)</f>
        <v>0</v>
      </c>
      <c r="AJ30" s="115">
        <f>IF(AJ$2&lt;=analysis_period,IF(om_fixed="n/a",Inputs!AK152,om_fixed*(1+inflation_rate/100+om_fixed_escal/100)^AI$2),0)</f>
        <v>0</v>
      </c>
      <c r="AK30" s="115">
        <f>IF(AK$2&lt;=analysis_period,IF(om_fixed="n/a",Inputs!AL152,om_fixed*(1+inflation_rate/100+om_fixed_escal/100)^AJ$2),0)</f>
        <v>0</v>
      </c>
      <c r="AL30" s="115">
        <f>IF(AL$2&lt;=analysis_period,IF(om_fixed="n/a",Inputs!AM152,om_fixed*(1+inflation_rate/100+om_fixed_escal/100)^AK$2),0)</f>
        <v>0</v>
      </c>
      <c r="AM30" s="115">
        <f>IF(AM$2&lt;=analysis_period,IF(om_fixed="n/a",Inputs!AN152,om_fixed*(1+inflation_rate/100+om_fixed_escal/100)^AL$2),0)</f>
        <v>0</v>
      </c>
      <c r="AN30" s="115">
        <f>IF(AN$2&lt;=analysis_period,IF(om_fixed="n/a",Inputs!AO152,om_fixed*(1+inflation_rate/100+om_fixed_escal/100)^AM$2),0)</f>
        <v>0</v>
      </c>
      <c r="AO30" s="115">
        <f>IF(AO$2&lt;=analysis_period,IF(om_fixed="n/a",Inputs!AP152,om_fixed*(1+inflation_rate/100+om_fixed_escal/100)^AN$2),0)</f>
        <v>0</v>
      </c>
      <c r="AP30" s="115">
        <f>IF(AP$2&lt;=analysis_period,IF(om_fixed="n/a",Inputs!AQ152,om_fixed*(1+inflation_rate/100+om_fixed_escal/100)^AO$2),0)</f>
        <v>0</v>
      </c>
    </row>
    <row r="31" spans="1:42" x14ac:dyDescent="0.2">
      <c r="A31" s="83" t="s">
        <v>172</v>
      </c>
    </row>
    <row r="32" spans="1:42" x14ac:dyDescent="0.2">
      <c r="A32" s="84" t="s">
        <v>11</v>
      </c>
      <c r="C32" s="146">
        <f t="shared" ref="C32:AP32" si="6">IF(C$2&lt;=analysis_period,system_capacity,0)</f>
        <v>0</v>
      </c>
      <c r="D32" s="146">
        <f t="shared" si="6"/>
        <v>0</v>
      </c>
      <c r="E32" s="146">
        <f t="shared" si="6"/>
        <v>0</v>
      </c>
      <c r="F32" s="146">
        <f t="shared" si="6"/>
        <v>0</v>
      </c>
      <c r="G32" s="146">
        <f t="shared" si="6"/>
        <v>0</v>
      </c>
      <c r="H32" s="146">
        <f t="shared" si="6"/>
        <v>0</v>
      </c>
      <c r="I32" s="146">
        <f t="shared" si="6"/>
        <v>0</v>
      </c>
      <c r="J32" s="146">
        <f t="shared" si="6"/>
        <v>0</v>
      </c>
      <c r="K32" s="146">
        <f t="shared" si="6"/>
        <v>0</v>
      </c>
      <c r="L32" s="146">
        <f t="shared" si="6"/>
        <v>0</v>
      </c>
      <c r="M32" s="146">
        <f t="shared" si="6"/>
        <v>0</v>
      </c>
      <c r="N32" s="146">
        <f t="shared" si="6"/>
        <v>0</v>
      </c>
      <c r="O32" s="146">
        <f t="shared" si="6"/>
        <v>0</v>
      </c>
      <c r="P32" s="146">
        <f t="shared" si="6"/>
        <v>0</v>
      </c>
      <c r="Q32" s="146">
        <f t="shared" si="6"/>
        <v>0</v>
      </c>
      <c r="R32" s="146">
        <f t="shared" si="6"/>
        <v>0</v>
      </c>
      <c r="S32" s="146">
        <f t="shared" si="6"/>
        <v>0</v>
      </c>
      <c r="T32" s="146">
        <f t="shared" si="6"/>
        <v>0</v>
      </c>
      <c r="U32" s="146">
        <f t="shared" si="6"/>
        <v>0</v>
      </c>
      <c r="V32" s="146">
        <f t="shared" si="6"/>
        <v>0</v>
      </c>
      <c r="W32" s="146">
        <f t="shared" si="6"/>
        <v>0</v>
      </c>
      <c r="X32" s="146">
        <f t="shared" si="6"/>
        <v>0</v>
      </c>
      <c r="Y32" s="146">
        <f t="shared" si="6"/>
        <v>0</v>
      </c>
      <c r="Z32" s="146">
        <f t="shared" si="6"/>
        <v>0</v>
      </c>
      <c r="AA32" s="146">
        <f t="shared" si="6"/>
        <v>0</v>
      </c>
      <c r="AB32" s="146">
        <f t="shared" si="6"/>
        <v>0</v>
      </c>
      <c r="AC32" s="146">
        <f t="shared" si="6"/>
        <v>0</v>
      </c>
      <c r="AD32" s="146">
        <f t="shared" si="6"/>
        <v>0</v>
      </c>
      <c r="AE32" s="146">
        <f t="shared" si="6"/>
        <v>0</v>
      </c>
      <c r="AF32" s="146">
        <f t="shared" si="6"/>
        <v>0</v>
      </c>
      <c r="AG32" s="146">
        <f t="shared" si="6"/>
        <v>0</v>
      </c>
      <c r="AH32" s="146">
        <f t="shared" si="6"/>
        <v>0</v>
      </c>
      <c r="AI32" s="146">
        <f t="shared" si="6"/>
        <v>0</v>
      </c>
      <c r="AJ32" s="146">
        <f t="shared" si="6"/>
        <v>0</v>
      </c>
      <c r="AK32" s="146">
        <f t="shared" si="6"/>
        <v>0</v>
      </c>
      <c r="AL32" s="146">
        <f t="shared" si="6"/>
        <v>0</v>
      </c>
      <c r="AM32" s="146">
        <f t="shared" si="6"/>
        <v>0</v>
      </c>
      <c r="AN32" s="146">
        <f t="shared" si="6"/>
        <v>0</v>
      </c>
      <c r="AO32" s="146">
        <f t="shared" si="6"/>
        <v>0</v>
      </c>
      <c r="AP32" s="146">
        <f t="shared" si="6"/>
        <v>0</v>
      </c>
    </row>
    <row r="33" spans="1:42" x14ac:dyDescent="0.2">
      <c r="A33" s="84" t="s">
        <v>12</v>
      </c>
      <c r="C33" s="144">
        <f>IF(C$2&lt;=analysis_period,IF(om_capacity="n/a",Inputs!D153,om_capacity*(1+inflation_rate/100+om_capacity_escal/100)^B$2),0)</f>
        <v>0</v>
      </c>
      <c r="D33" s="144">
        <f>IF(D$2&lt;=analysis_period,IF(om_capacity="n/a",Inputs!E153,om_capacity*(1+inflation_rate/100+om_capacity_escal/100)^C$2),0)</f>
        <v>0</v>
      </c>
      <c r="E33" s="144">
        <f>IF(E$2&lt;=analysis_period,IF(om_capacity="n/a",Inputs!F153,om_capacity*(1+inflation_rate/100+om_capacity_escal/100)^D$2),0)</f>
        <v>0</v>
      </c>
      <c r="F33" s="144">
        <f>IF(F$2&lt;=analysis_period,IF(om_capacity="n/a",Inputs!G153,om_capacity*(1+inflation_rate/100+om_capacity_escal/100)^E$2),0)</f>
        <v>0</v>
      </c>
      <c r="G33" s="144">
        <f>IF(G$2&lt;=analysis_period,IF(om_capacity="n/a",Inputs!H153,om_capacity*(1+inflation_rate/100+om_capacity_escal/100)^F$2),0)</f>
        <v>0</v>
      </c>
      <c r="H33" s="144">
        <f>IF(H$2&lt;=analysis_period,IF(om_capacity="n/a",Inputs!I153,om_capacity*(1+inflation_rate/100+om_capacity_escal/100)^G$2),0)</f>
        <v>0</v>
      </c>
      <c r="I33" s="144">
        <f>IF(I$2&lt;=analysis_period,IF(om_capacity="n/a",Inputs!J153,om_capacity*(1+inflation_rate/100+om_capacity_escal/100)^H$2),0)</f>
        <v>0</v>
      </c>
      <c r="J33" s="144">
        <f>IF(J$2&lt;=analysis_period,IF(om_capacity="n/a",Inputs!K153,om_capacity*(1+inflation_rate/100+om_capacity_escal/100)^I$2),0)</f>
        <v>0</v>
      </c>
      <c r="K33" s="144">
        <f>IF(K$2&lt;=analysis_period,IF(om_capacity="n/a",Inputs!L153,om_capacity*(1+inflation_rate/100+om_capacity_escal/100)^J$2),0)</f>
        <v>0</v>
      </c>
      <c r="L33" s="144">
        <f>IF(L$2&lt;=analysis_period,IF(om_capacity="n/a",Inputs!M153,om_capacity*(1+inflation_rate/100+om_capacity_escal/100)^K$2),0)</f>
        <v>0</v>
      </c>
      <c r="M33" s="144">
        <f>IF(M$2&lt;=analysis_period,IF(om_capacity="n/a",Inputs!N153,om_capacity*(1+inflation_rate/100+om_capacity_escal/100)^L$2),0)</f>
        <v>0</v>
      </c>
      <c r="N33" s="144">
        <f>IF(N$2&lt;=analysis_period,IF(om_capacity="n/a",Inputs!O153,om_capacity*(1+inflation_rate/100+om_capacity_escal/100)^M$2),0)</f>
        <v>0</v>
      </c>
      <c r="O33" s="144">
        <f>IF(O$2&lt;=analysis_period,IF(om_capacity="n/a",Inputs!P153,om_capacity*(1+inflation_rate/100+om_capacity_escal/100)^N$2),0)</f>
        <v>0</v>
      </c>
      <c r="P33" s="144">
        <f>IF(P$2&lt;=analysis_period,IF(om_capacity="n/a",Inputs!Q153,om_capacity*(1+inflation_rate/100+om_capacity_escal/100)^O$2),0)</f>
        <v>0</v>
      </c>
      <c r="Q33" s="144">
        <f>IF(Q$2&lt;=analysis_period,IF(om_capacity="n/a",Inputs!R153,om_capacity*(1+inflation_rate/100+om_capacity_escal/100)^P$2),0)</f>
        <v>0</v>
      </c>
      <c r="R33" s="144">
        <f>IF(R$2&lt;=analysis_period,IF(om_capacity="n/a",Inputs!S153,om_capacity*(1+inflation_rate/100+om_capacity_escal/100)^Q$2),0)</f>
        <v>0</v>
      </c>
      <c r="S33" s="144">
        <f>IF(S$2&lt;=analysis_period,IF(om_capacity="n/a",Inputs!T153,om_capacity*(1+inflation_rate/100+om_capacity_escal/100)^R$2),0)</f>
        <v>0</v>
      </c>
      <c r="T33" s="144">
        <f>IF(T$2&lt;=analysis_period,IF(om_capacity="n/a",Inputs!U153,om_capacity*(1+inflation_rate/100+om_capacity_escal/100)^S$2),0)</f>
        <v>0</v>
      </c>
      <c r="U33" s="144">
        <f>IF(U$2&lt;=analysis_period,IF(om_capacity="n/a",Inputs!V153,om_capacity*(1+inflation_rate/100+om_capacity_escal/100)^T$2),0)</f>
        <v>0</v>
      </c>
      <c r="V33" s="144">
        <f>IF(V$2&lt;=analysis_period,IF(om_capacity="n/a",Inputs!W153,om_capacity*(1+inflation_rate/100+om_capacity_escal/100)^U$2),0)</f>
        <v>0</v>
      </c>
      <c r="W33" s="144">
        <f>IF(W$2&lt;=analysis_period,IF(om_capacity="n/a",Inputs!X153,om_capacity*(1+inflation_rate/100+om_capacity_escal/100)^V$2),0)</f>
        <v>0</v>
      </c>
      <c r="X33" s="144">
        <f>IF(X$2&lt;=analysis_period,IF(om_capacity="n/a",Inputs!Y153,om_capacity*(1+inflation_rate/100+om_capacity_escal/100)^W$2),0)</f>
        <v>0</v>
      </c>
      <c r="Y33" s="144">
        <f>IF(Y$2&lt;=analysis_period,IF(om_capacity="n/a",Inputs!Z153,om_capacity*(1+inflation_rate/100+om_capacity_escal/100)^X$2),0)</f>
        <v>0</v>
      </c>
      <c r="Z33" s="144">
        <f>IF(Z$2&lt;=analysis_period,IF(om_capacity="n/a",Inputs!AA153,om_capacity*(1+inflation_rate/100+om_capacity_escal/100)^Y$2),0)</f>
        <v>0</v>
      </c>
      <c r="AA33" s="144">
        <f>IF(AA$2&lt;=analysis_period,IF(om_capacity="n/a",Inputs!AB153,om_capacity*(1+inflation_rate/100+om_capacity_escal/100)^Z$2),0)</f>
        <v>0</v>
      </c>
      <c r="AB33" s="144">
        <f>IF(AB$2&lt;=analysis_period,IF(om_capacity="n/a",Inputs!AC153,om_capacity*(1+inflation_rate/100+om_capacity_escal/100)^AA$2),0)</f>
        <v>0</v>
      </c>
      <c r="AC33" s="144">
        <f>IF(AC$2&lt;=analysis_period,IF(om_capacity="n/a",Inputs!AD153,om_capacity*(1+inflation_rate/100+om_capacity_escal/100)^AB$2),0)</f>
        <v>0</v>
      </c>
      <c r="AD33" s="144">
        <f>IF(AD$2&lt;=analysis_period,IF(om_capacity="n/a",Inputs!AE153,om_capacity*(1+inflation_rate/100+om_capacity_escal/100)^AC$2),0)</f>
        <v>0</v>
      </c>
      <c r="AE33" s="144">
        <f>IF(AE$2&lt;=analysis_period,IF(om_capacity="n/a",Inputs!AF153,om_capacity*(1+inflation_rate/100+om_capacity_escal/100)^AD$2),0)</f>
        <v>0</v>
      </c>
      <c r="AF33" s="144">
        <f>IF(AF$2&lt;=analysis_period,IF(om_capacity="n/a",Inputs!AG153,om_capacity*(1+inflation_rate/100+om_capacity_escal/100)^AE$2),0)</f>
        <v>0</v>
      </c>
      <c r="AG33" s="144">
        <f>IF(AG$2&lt;=analysis_period,IF(om_capacity="n/a",Inputs!AH153,om_capacity*(1+inflation_rate/100+om_capacity_escal/100)^AF$2),0)</f>
        <v>0</v>
      </c>
      <c r="AH33" s="144">
        <f>IF(AH$2&lt;=analysis_period,IF(om_capacity="n/a",Inputs!AI153,om_capacity*(1+inflation_rate/100+om_capacity_escal/100)^AG$2),0)</f>
        <v>0</v>
      </c>
      <c r="AI33" s="144">
        <f>IF(AI$2&lt;=analysis_period,IF(om_capacity="n/a",Inputs!AJ153,om_capacity*(1+inflation_rate/100+om_capacity_escal/100)^AH$2),0)</f>
        <v>0</v>
      </c>
      <c r="AJ33" s="144">
        <f>IF(AJ$2&lt;=analysis_period,IF(om_capacity="n/a",Inputs!AK153,om_capacity*(1+inflation_rate/100+om_capacity_escal/100)^AI$2),0)</f>
        <v>0</v>
      </c>
      <c r="AK33" s="144">
        <f>IF(AK$2&lt;=analysis_period,IF(om_capacity="n/a",Inputs!AL153,om_capacity*(1+inflation_rate/100+om_capacity_escal/100)^AJ$2),0)</f>
        <v>0</v>
      </c>
      <c r="AL33" s="144">
        <f>IF(AL$2&lt;=analysis_period,IF(om_capacity="n/a",Inputs!AM153,om_capacity*(1+inflation_rate/100+om_capacity_escal/100)^AK$2),0)</f>
        <v>0</v>
      </c>
      <c r="AM33" s="144">
        <f>IF(AM$2&lt;=analysis_period,IF(om_capacity="n/a",Inputs!AN153,om_capacity*(1+inflation_rate/100+om_capacity_escal/100)^AL$2),0)</f>
        <v>0</v>
      </c>
      <c r="AN33" s="144">
        <f>IF(AN$2&lt;=analysis_period,IF(om_capacity="n/a",Inputs!AO153,om_capacity*(1+inflation_rate/100+om_capacity_escal/100)^AM$2),0)</f>
        <v>0</v>
      </c>
      <c r="AO33" s="144">
        <f>IF(AO$2&lt;=analysis_period,IF(om_capacity="n/a",Inputs!AP153,om_capacity*(1+inflation_rate/100+om_capacity_escal/100)^AN$2),0)</f>
        <v>0</v>
      </c>
      <c r="AP33" s="144">
        <f>IF(AP$2&lt;=analysis_period,IF(om_capacity="n/a",Inputs!AQ153,om_capacity*(1+inflation_rate/100+om_capacity_escal/100)^AO$2),0)</f>
        <v>0</v>
      </c>
    </row>
    <row r="34" spans="1:42" x14ac:dyDescent="0.2">
      <c r="A34" s="84" t="s">
        <v>83</v>
      </c>
      <c r="C34" s="115">
        <f>C32*C33</f>
        <v>0</v>
      </c>
      <c r="D34" s="115">
        <f t="shared" ref="D34:AP34" si="7">D32*D33</f>
        <v>0</v>
      </c>
      <c r="E34" s="115">
        <f t="shared" si="7"/>
        <v>0</v>
      </c>
      <c r="F34" s="115">
        <f t="shared" si="7"/>
        <v>0</v>
      </c>
      <c r="G34" s="115">
        <f t="shared" si="7"/>
        <v>0</v>
      </c>
      <c r="H34" s="115">
        <f t="shared" si="7"/>
        <v>0</v>
      </c>
      <c r="I34" s="115">
        <f t="shared" si="7"/>
        <v>0</v>
      </c>
      <c r="J34" s="115">
        <f t="shared" si="7"/>
        <v>0</v>
      </c>
      <c r="K34" s="115">
        <f t="shared" si="7"/>
        <v>0</v>
      </c>
      <c r="L34" s="115">
        <f t="shared" si="7"/>
        <v>0</v>
      </c>
      <c r="M34" s="115">
        <f t="shared" si="7"/>
        <v>0</v>
      </c>
      <c r="N34" s="115">
        <f t="shared" si="7"/>
        <v>0</v>
      </c>
      <c r="O34" s="115">
        <f t="shared" si="7"/>
        <v>0</v>
      </c>
      <c r="P34" s="115">
        <f t="shared" si="7"/>
        <v>0</v>
      </c>
      <c r="Q34" s="115">
        <f t="shared" si="7"/>
        <v>0</v>
      </c>
      <c r="R34" s="115">
        <f t="shared" si="7"/>
        <v>0</v>
      </c>
      <c r="S34" s="115">
        <f t="shared" si="7"/>
        <v>0</v>
      </c>
      <c r="T34" s="115">
        <f t="shared" si="7"/>
        <v>0</v>
      </c>
      <c r="U34" s="115">
        <f t="shared" si="7"/>
        <v>0</v>
      </c>
      <c r="V34" s="115">
        <f t="shared" si="7"/>
        <v>0</v>
      </c>
      <c r="W34" s="115">
        <f t="shared" si="7"/>
        <v>0</v>
      </c>
      <c r="X34" s="115">
        <f t="shared" si="7"/>
        <v>0</v>
      </c>
      <c r="Y34" s="115">
        <f t="shared" si="7"/>
        <v>0</v>
      </c>
      <c r="Z34" s="115">
        <f t="shared" si="7"/>
        <v>0</v>
      </c>
      <c r="AA34" s="115">
        <f t="shared" si="7"/>
        <v>0</v>
      </c>
      <c r="AB34" s="115">
        <f t="shared" si="7"/>
        <v>0</v>
      </c>
      <c r="AC34" s="115">
        <f t="shared" si="7"/>
        <v>0</v>
      </c>
      <c r="AD34" s="115">
        <f t="shared" si="7"/>
        <v>0</v>
      </c>
      <c r="AE34" s="115">
        <f t="shared" si="7"/>
        <v>0</v>
      </c>
      <c r="AF34" s="115">
        <f t="shared" si="7"/>
        <v>0</v>
      </c>
      <c r="AG34" s="115">
        <f t="shared" si="7"/>
        <v>0</v>
      </c>
      <c r="AH34" s="115">
        <f t="shared" si="7"/>
        <v>0</v>
      </c>
      <c r="AI34" s="115">
        <f t="shared" si="7"/>
        <v>0</v>
      </c>
      <c r="AJ34" s="115">
        <f t="shared" si="7"/>
        <v>0</v>
      </c>
      <c r="AK34" s="115">
        <f t="shared" si="7"/>
        <v>0</v>
      </c>
      <c r="AL34" s="115">
        <f t="shared" si="7"/>
        <v>0</v>
      </c>
      <c r="AM34" s="115">
        <f t="shared" si="7"/>
        <v>0</v>
      </c>
      <c r="AN34" s="115">
        <f t="shared" si="7"/>
        <v>0</v>
      </c>
      <c r="AO34" s="115">
        <f t="shared" si="7"/>
        <v>0</v>
      </c>
      <c r="AP34" s="115">
        <f t="shared" si="7"/>
        <v>0</v>
      </c>
    </row>
    <row r="35" spans="1:42" x14ac:dyDescent="0.2">
      <c r="A35" s="83" t="s">
        <v>173</v>
      </c>
    </row>
    <row r="36" spans="1:42" x14ac:dyDescent="0.2">
      <c r="A36" s="84" t="s">
        <v>14</v>
      </c>
      <c r="C36" s="115">
        <f>IF(C$8=0,C$5,C$8)/1000</f>
        <v>0</v>
      </c>
      <c r="D36" s="115">
        <f t="shared" ref="D36:AP36" si="8">IF(D$8=0,D$5,D$8)/1000</f>
        <v>0</v>
      </c>
      <c r="E36" s="115">
        <f t="shared" si="8"/>
        <v>0</v>
      </c>
      <c r="F36" s="115">
        <f t="shared" si="8"/>
        <v>0</v>
      </c>
      <c r="G36" s="115">
        <f t="shared" si="8"/>
        <v>0</v>
      </c>
      <c r="H36" s="115">
        <f t="shared" si="8"/>
        <v>0</v>
      </c>
      <c r="I36" s="115">
        <f t="shared" si="8"/>
        <v>0</v>
      </c>
      <c r="J36" s="115">
        <f t="shared" si="8"/>
        <v>0</v>
      </c>
      <c r="K36" s="115">
        <f t="shared" si="8"/>
        <v>0</v>
      </c>
      <c r="L36" s="115">
        <f t="shared" si="8"/>
        <v>0</v>
      </c>
      <c r="M36" s="115">
        <f t="shared" si="8"/>
        <v>0</v>
      </c>
      <c r="N36" s="115">
        <f t="shared" si="8"/>
        <v>0</v>
      </c>
      <c r="O36" s="115">
        <f t="shared" si="8"/>
        <v>0</v>
      </c>
      <c r="P36" s="115">
        <f t="shared" si="8"/>
        <v>0</v>
      </c>
      <c r="Q36" s="115">
        <f t="shared" si="8"/>
        <v>0</v>
      </c>
      <c r="R36" s="115">
        <f t="shared" si="8"/>
        <v>0</v>
      </c>
      <c r="S36" s="115">
        <f t="shared" si="8"/>
        <v>0</v>
      </c>
      <c r="T36" s="115">
        <f t="shared" si="8"/>
        <v>0</v>
      </c>
      <c r="U36" s="115">
        <f t="shared" si="8"/>
        <v>0</v>
      </c>
      <c r="V36" s="115">
        <f t="shared" si="8"/>
        <v>0</v>
      </c>
      <c r="W36" s="115">
        <f t="shared" si="8"/>
        <v>0</v>
      </c>
      <c r="X36" s="115">
        <f t="shared" si="8"/>
        <v>0</v>
      </c>
      <c r="Y36" s="115">
        <f t="shared" si="8"/>
        <v>0</v>
      </c>
      <c r="Z36" s="115">
        <f t="shared" si="8"/>
        <v>0</v>
      </c>
      <c r="AA36" s="115">
        <f t="shared" si="8"/>
        <v>0</v>
      </c>
      <c r="AB36" s="115">
        <f t="shared" si="8"/>
        <v>0</v>
      </c>
      <c r="AC36" s="115">
        <f t="shared" si="8"/>
        <v>0</v>
      </c>
      <c r="AD36" s="115">
        <f t="shared" si="8"/>
        <v>0</v>
      </c>
      <c r="AE36" s="115">
        <f t="shared" si="8"/>
        <v>0</v>
      </c>
      <c r="AF36" s="115">
        <f t="shared" si="8"/>
        <v>0</v>
      </c>
      <c r="AG36" s="115">
        <f t="shared" si="8"/>
        <v>0</v>
      </c>
      <c r="AH36" s="115">
        <f t="shared" si="8"/>
        <v>0</v>
      </c>
      <c r="AI36" s="115">
        <f t="shared" si="8"/>
        <v>0</v>
      </c>
      <c r="AJ36" s="115">
        <f t="shared" si="8"/>
        <v>0</v>
      </c>
      <c r="AK36" s="115">
        <f t="shared" si="8"/>
        <v>0</v>
      </c>
      <c r="AL36" s="115">
        <f t="shared" si="8"/>
        <v>0</v>
      </c>
      <c r="AM36" s="115">
        <f t="shared" si="8"/>
        <v>0</v>
      </c>
      <c r="AN36" s="115">
        <f t="shared" si="8"/>
        <v>0</v>
      </c>
      <c r="AO36" s="115">
        <f t="shared" si="8"/>
        <v>0</v>
      </c>
      <c r="AP36" s="115">
        <f t="shared" si="8"/>
        <v>0</v>
      </c>
    </row>
    <row r="37" spans="1:42" x14ac:dyDescent="0.2">
      <c r="A37" s="84" t="s">
        <v>15</v>
      </c>
      <c r="C37" s="144">
        <f>IF(C$2&lt;=analysis_period,IF(om_production="n/a",Inputs!D154,om_production*(1+inflation_rate/100+om_production_escal/100)^B$2),0)</f>
        <v>0</v>
      </c>
      <c r="D37" s="144">
        <f>IF(D$2&lt;=analysis_period,IF(om_production="n/a",Inputs!E154,om_production*(1+inflation_rate/100+om_production_escal/100)^C$2),0)</f>
        <v>0</v>
      </c>
      <c r="E37" s="144">
        <f>IF(E$2&lt;=analysis_period,IF(om_production="n/a",Inputs!F154,om_production*(1+inflation_rate/100+om_production_escal/100)^D$2),0)</f>
        <v>0</v>
      </c>
      <c r="F37" s="144">
        <f>IF(F$2&lt;=analysis_period,IF(om_production="n/a",Inputs!G154,om_production*(1+inflation_rate/100+om_production_escal/100)^E$2),0)</f>
        <v>0</v>
      </c>
      <c r="G37" s="144">
        <f>IF(G$2&lt;=analysis_period,IF(om_production="n/a",Inputs!H154,om_production*(1+inflation_rate/100+om_production_escal/100)^F$2),0)</f>
        <v>0</v>
      </c>
      <c r="H37" s="144">
        <f>IF(H$2&lt;=analysis_period,IF(om_production="n/a",Inputs!I154,om_production*(1+inflation_rate/100+om_production_escal/100)^G$2),0)</f>
        <v>0</v>
      </c>
      <c r="I37" s="144">
        <f>IF(I$2&lt;=analysis_period,IF(om_production="n/a",Inputs!J154,om_production*(1+inflation_rate/100+om_production_escal/100)^H$2),0)</f>
        <v>0</v>
      </c>
      <c r="J37" s="144">
        <f>IF(J$2&lt;=analysis_period,IF(om_production="n/a",Inputs!K154,om_production*(1+inflation_rate/100+om_production_escal/100)^I$2),0)</f>
        <v>0</v>
      </c>
      <c r="K37" s="144">
        <f>IF(K$2&lt;=analysis_period,IF(om_production="n/a",Inputs!L154,om_production*(1+inflation_rate/100+om_production_escal/100)^J$2),0)</f>
        <v>0</v>
      </c>
      <c r="L37" s="144">
        <f>IF(L$2&lt;=analysis_period,IF(om_production="n/a",Inputs!M154,om_production*(1+inflation_rate/100+om_production_escal/100)^K$2),0)</f>
        <v>0</v>
      </c>
      <c r="M37" s="144">
        <f>IF(M$2&lt;=analysis_period,IF(om_production="n/a",Inputs!N154,om_production*(1+inflation_rate/100+om_production_escal/100)^L$2),0)</f>
        <v>0</v>
      </c>
      <c r="N37" s="144">
        <f>IF(N$2&lt;=analysis_period,IF(om_production="n/a",Inputs!O154,om_production*(1+inflation_rate/100+om_production_escal/100)^M$2),0)</f>
        <v>0</v>
      </c>
      <c r="O37" s="144">
        <f>IF(O$2&lt;=analysis_period,IF(om_production="n/a",Inputs!P154,om_production*(1+inflation_rate/100+om_production_escal/100)^N$2),0)</f>
        <v>0</v>
      </c>
      <c r="P37" s="144">
        <f>IF(P$2&lt;=analysis_period,IF(om_production="n/a",Inputs!Q154,om_production*(1+inflation_rate/100+om_production_escal/100)^O$2),0)</f>
        <v>0</v>
      </c>
      <c r="Q37" s="144">
        <f>IF(Q$2&lt;=analysis_period,IF(om_production="n/a",Inputs!R154,om_production*(1+inflation_rate/100+om_production_escal/100)^P$2),0)</f>
        <v>0</v>
      </c>
      <c r="R37" s="144">
        <f>IF(R$2&lt;=analysis_period,IF(om_production="n/a",Inputs!S154,om_production*(1+inflation_rate/100+om_production_escal/100)^Q$2),0)</f>
        <v>0</v>
      </c>
      <c r="S37" s="144">
        <f>IF(S$2&lt;=analysis_period,IF(om_production="n/a",Inputs!T154,om_production*(1+inflation_rate/100+om_production_escal/100)^R$2),0)</f>
        <v>0</v>
      </c>
      <c r="T37" s="144">
        <f>IF(T$2&lt;=analysis_period,IF(om_production="n/a",Inputs!U154,om_production*(1+inflation_rate/100+om_production_escal/100)^S$2),0)</f>
        <v>0</v>
      </c>
      <c r="U37" s="144">
        <f>IF(U$2&lt;=analysis_period,IF(om_production="n/a",Inputs!V154,om_production*(1+inflation_rate/100+om_production_escal/100)^T$2),0)</f>
        <v>0</v>
      </c>
      <c r="V37" s="144">
        <f>IF(V$2&lt;=analysis_period,IF(om_production="n/a",Inputs!W154,om_production*(1+inflation_rate/100+om_production_escal/100)^U$2),0)</f>
        <v>0</v>
      </c>
      <c r="W37" s="144">
        <f>IF(W$2&lt;=analysis_period,IF(om_production="n/a",Inputs!X154,om_production*(1+inflation_rate/100+om_production_escal/100)^V$2),0)</f>
        <v>0</v>
      </c>
      <c r="X37" s="144">
        <f>IF(X$2&lt;=analysis_period,IF(om_production="n/a",Inputs!Y154,om_production*(1+inflation_rate/100+om_production_escal/100)^W$2),0)</f>
        <v>0</v>
      </c>
      <c r="Y37" s="144">
        <f>IF(Y$2&lt;=analysis_period,IF(om_production="n/a",Inputs!Z154,om_production*(1+inflation_rate/100+om_production_escal/100)^X$2),0)</f>
        <v>0</v>
      </c>
      <c r="Z37" s="144">
        <f>IF(Z$2&lt;=analysis_period,IF(om_production="n/a",Inputs!AA154,om_production*(1+inflation_rate/100+om_production_escal/100)^Y$2),0)</f>
        <v>0</v>
      </c>
      <c r="AA37" s="144">
        <f>IF(AA$2&lt;=analysis_period,IF(om_production="n/a",Inputs!AB154,om_production*(1+inflation_rate/100+om_production_escal/100)^Z$2),0)</f>
        <v>0</v>
      </c>
      <c r="AB37" s="144">
        <f>IF(AB$2&lt;=analysis_period,IF(om_production="n/a",Inputs!AC154,om_production*(1+inflation_rate/100+om_production_escal/100)^AA$2),0)</f>
        <v>0</v>
      </c>
      <c r="AC37" s="144">
        <f>IF(AC$2&lt;=analysis_period,IF(om_production="n/a",Inputs!AD154,om_production*(1+inflation_rate/100+om_production_escal/100)^AB$2),0)</f>
        <v>0</v>
      </c>
      <c r="AD37" s="144">
        <f>IF(AD$2&lt;=analysis_period,IF(om_production="n/a",Inputs!AE154,om_production*(1+inflation_rate/100+om_production_escal/100)^AC$2),0)</f>
        <v>0</v>
      </c>
      <c r="AE37" s="144">
        <f>IF(AE$2&lt;=analysis_period,IF(om_production="n/a",Inputs!AF154,om_production*(1+inflation_rate/100+om_production_escal/100)^AD$2),0)</f>
        <v>0</v>
      </c>
      <c r="AF37" s="144">
        <f>IF(AF$2&lt;=analysis_period,IF(om_production="n/a",Inputs!AG154,om_production*(1+inflation_rate/100+om_production_escal/100)^AE$2),0)</f>
        <v>0</v>
      </c>
      <c r="AG37" s="144">
        <f>IF(AG$2&lt;=analysis_period,IF(om_production="n/a",Inputs!AH154,om_production*(1+inflation_rate/100+om_production_escal/100)^AF$2),0)</f>
        <v>0</v>
      </c>
      <c r="AH37" s="144">
        <f>IF(AH$2&lt;=analysis_period,IF(om_production="n/a",Inputs!AI154,om_production*(1+inflation_rate/100+om_production_escal/100)^AG$2),0)</f>
        <v>0</v>
      </c>
      <c r="AI37" s="144">
        <f>IF(AI$2&lt;=analysis_period,IF(om_production="n/a",Inputs!AJ154,om_production*(1+inflation_rate/100+om_production_escal/100)^AH$2),0)</f>
        <v>0</v>
      </c>
      <c r="AJ37" s="144">
        <f>IF(AJ$2&lt;=analysis_period,IF(om_production="n/a",Inputs!AK154,om_production*(1+inflation_rate/100+om_production_escal/100)^AI$2),0)</f>
        <v>0</v>
      </c>
      <c r="AK37" s="144">
        <f>IF(AK$2&lt;=analysis_period,IF(om_production="n/a",Inputs!AL154,om_production*(1+inflation_rate/100+om_production_escal/100)^AJ$2),0)</f>
        <v>0</v>
      </c>
      <c r="AL37" s="144">
        <f>IF(AL$2&lt;=analysis_period,IF(om_production="n/a",Inputs!AM154,om_production*(1+inflation_rate/100+om_production_escal/100)^AK$2),0)</f>
        <v>0</v>
      </c>
      <c r="AM37" s="144">
        <f>IF(AM$2&lt;=analysis_period,IF(om_production="n/a",Inputs!AN154,om_production*(1+inflation_rate/100+om_production_escal/100)^AL$2),0)</f>
        <v>0</v>
      </c>
      <c r="AN37" s="144">
        <f>IF(AN$2&lt;=analysis_period,IF(om_production="n/a",Inputs!AO154,om_production*(1+inflation_rate/100+om_production_escal/100)^AM$2),0)</f>
        <v>0</v>
      </c>
      <c r="AO37" s="144">
        <f>IF(AO$2&lt;=analysis_period,IF(om_production="n/a",Inputs!AP154,om_production*(1+inflation_rate/100+om_production_escal/100)^AN$2),0)</f>
        <v>0</v>
      </c>
      <c r="AP37" s="144">
        <f>IF(AP$2&lt;=analysis_period,IF(om_production="n/a",Inputs!AQ154,om_production*(1+inflation_rate/100+om_production_escal/100)^AO$2),0)</f>
        <v>0</v>
      </c>
    </row>
    <row r="38" spans="1:42" x14ac:dyDescent="0.2">
      <c r="A38" s="84" t="s">
        <v>82</v>
      </c>
      <c r="C38" s="147">
        <f>C36*C37</f>
        <v>0</v>
      </c>
      <c r="D38" s="147">
        <f t="shared" ref="D38:AP38" si="9">D36*D37</f>
        <v>0</v>
      </c>
      <c r="E38" s="147">
        <f t="shared" si="9"/>
        <v>0</v>
      </c>
      <c r="F38" s="147">
        <f t="shared" si="9"/>
        <v>0</v>
      </c>
      <c r="G38" s="147">
        <f t="shared" si="9"/>
        <v>0</v>
      </c>
      <c r="H38" s="147">
        <f t="shared" si="9"/>
        <v>0</v>
      </c>
      <c r="I38" s="147">
        <f t="shared" si="9"/>
        <v>0</v>
      </c>
      <c r="J38" s="147">
        <f t="shared" si="9"/>
        <v>0</v>
      </c>
      <c r="K38" s="147">
        <f t="shared" si="9"/>
        <v>0</v>
      </c>
      <c r="L38" s="147">
        <f t="shared" si="9"/>
        <v>0</v>
      </c>
      <c r="M38" s="147">
        <f t="shared" si="9"/>
        <v>0</v>
      </c>
      <c r="N38" s="147">
        <f t="shared" si="9"/>
        <v>0</v>
      </c>
      <c r="O38" s="147">
        <f t="shared" si="9"/>
        <v>0</v>
      </c>
      <c r="P38" s="147">
        <f t="shared" si="9"/>
        <v>0</v>
      </c>
      <c r="Q38" s="147">
        <f t="shared" si="9"/>
        <v>0</v>
      </c>
      <c r="R38" s="147">
        <f t="shared" si="9"/>
        <v>0</v>
      </c>
      <c r="S38" s="147">
        <f t="shared" si="9"/>
        <v>0</v>
      </c>
      <c r="T38" s="147">
        <f t="shared" si="9"/>
        <v>0</v>
      </c>
      <c r="U38" s="147">
        <f t="shared" si="9"/>
        <v>0</v>
      </c>
      <c r="V38" s="147">
        <f t="shared" si="9"/>
        <v>0</v>
      </c>
      <c r="W38" s="147">
        <f t="shared" si="9"/>
        <v>0</v>
      </c>
      <c r="X38" s="147">
        <f t="shared" si="9"/>
        <v>0</v>
      </c>
      <c r="Y38" s="147">
        <f t="shared" si="9"/>
        <v>0</v>
      </c>
      <c r="Z38" s="147">
        <f t="shared" si="9"/>
        <v>0</v>
      </c>
      <c r="AA38" s="147">
        <f t="shared" si="9"/>
        <v>0</v>
      </c>
      <c r="AB38" s="147">
        <f t="shared" si="9"/>
        <v>0</v>
      </c>
      <c r="AC38" s="147">
        <f t="shared" si="9"/>
        <v>0</v>
      </c>
      <c r="AD38" s="147">
        <f t="shared" si="9"/>
        <v>0</v>
      </c>
      <c r="AE38" s="147">
        <f t="shared" si="9"/>
        <v>0</v>
      </c>
      <c r="AF38" s="147">
        <f t="shared" si="9"/>
        <v>0</v>
      </c>
      <c r="AG38" s="147">
        <f t="shared" si="9"/>
        <v>0</v>
      </c>
      <c r="AH38" s="147">
        <f t="shared" si="9"/>
        <v>0</v>
      </c>
      <c r="AI38" s="147">
        <f t="shared" si="9"/>
        <v>0</v>
      </c>
      <c r="AJ38" s="147">
        <f t="shared" si="9"/>
        <v>0</v>
      </c>
      <c r="AK38" s="147">
        <f t="shared" si="9"/>
        <v>0</v>
      </c>
      <c r="AL38" s="147">
        <f t="shared" si="9"/>
        <v>0</v>
      </c>
      <c r="AM38" s="147">
        <f t="shared" si="9"/>
        <v>0</v>
      </c>
      <c r="AN38" s="147">
        <f t="shared" si="9"/>
        <v>0</v>
      </c>
      <c r="AO38" s="147">
        <f t="shared" si="9"/>
        <v>0</v>
      </c>
      <c r="AP38" s="147">
        <f t="shared" si="9"/>
        <v>0</v>
      </c>
    </row>
    <row r="39" spans="1:42" x14ac:dyDescent="0.2">
      <c r="A39" s="83" t="s">
        <v>221</v>
      </c>
      <c r="C39" s="115">
        <f t="array" ref="C39:AP39">Inputs!D174:AQ174</f>
        <v>0</v>
      </c>
      <c r="D39" s="115">
        <v>0</v>
      </c>
      <c r="E39" s="115">
        <v>0</v>
      </c>
      <c r="F39" s="115">
        <v>0</v>
      </c>
      <c r="G39" s="115">
        <v>0</v>
      </c>
      <c r="H39" s="115">
        <v>0</v>
      </c>
      <c r="I39" s="115">
        <v>0</v>
      </c>
      <c r="J39" s="115">
        <v>0</v>
      </c>
      <c r="K39" s="115">
        <v>0</v>
      </c>
      <c r="L39" s="115">
        <v>0</v>
      </c>
      <c r="M39" s="115">
        <v>0</v>
      </c>
      <c r="N39" s="115">
        <v>0</v>
      </c>
      <c r="O39" s="115">
        <v>0</v>
      </c>
      <c r="P39" s="115">
        <v>0</v>
      </c>
      <c r="Q39" s="115">
        <v>0</v>
      </c>
      <c r="R39" s="115">
        <v>0</v>
      </c>
      <c r="S39" s="115">
        <v>0</v>
      </c>
      <c r="T39" s="115">
        <v>0</v>
      </c>
      <c r="U39" s="115">
        <v>0</v>
      </c>
      <c r="V39" s="115">
        <v>0</v>
      </c>
      <c r="W39" s="115">
        <v>0</v>
      </c>
      <c r="X39" s="115">
        <v>0</v>
      </c>
      <c r="Y39" s="115">
        <v>0</v>
      </c>
      <c r="Z39" s="115">
        <v>0</v>
      </c>
      <c r="AA39" s="115">
        <v>0</v>
      </c>
      <c r="AB39" s="115">
        <v>0</v>
      </c>
      <c r="AC39" s="115">
        <v>0</v>
      </c>
      <c r="AD39" s="115">
        <v>0</v>
      </c>
      <c r="AE39" s="115">
        <v>0</v>
      </c>
      <c r="AF39" s="115">
        <v>0</v>
      </c>
      <c r="AG39" s="115">
        <v>0</v>
      </c>
      <c r="AH39" s="115">
        <v>0</v>
      </c>
      <c r="AI39" s="115">
        <v>0</v>
      </c>
      <c r="AJ39" s="115">
        <v>0</v>
      </c>
      <c r="AK39" s="115">
        <v>0</v>
      </c>
      <c r="AL39" s="115">
        <v>0</v>
      </c>
      <c r="AM39" s="115">
        <v>0</v>
      </c>
      <c r="AN39" s="115">
        <v>0</v>
      </c>
      <c r="AO39" s="115">
        <v>0</v>
      </c>
      <c r="AP39" s="115">
        <v>0</v>
      </c>
    </row>
    <row r="40" spans="1:42" x14ac:dyDescent="0.2">
      <c r="A40" s="83" t="s">
        <v>397</v>
      </c>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row>
    <row r="41" spans="1:42" x14ac:dyDescent="0.2">
      <c r="A41" s="21" t="s">
        <v>372</v>
      </c>
      <c r="B41" s="4">
        <f t="array" ref="B41:AP44">Inputs!C176:AQ179</f>
        <v>0</v>
      </c>
      <c r="C41" s="115">
        <v>0</v>
      </c>
      <c r="D41" s="115">
        <v>0</v>
      </c>
      <c r="E41" s="115">
        <v>0</v>
      </c>
      <c r="F41" s="115">
        <v>0</v>
      </c>
      <c r="G41" s="115">
        <v>0</v>
      </c>
      <c r="H41" s="115">
        <v>0</v>
      </c>
      <c r="I41" s="115">
        <v>0</v>
      </c>
      <c r="J41" s="115">
        <v>0</v>
      </c>
      <c r="K41" s="115">
        <v>0</v>
      </c>
      <c r="L41" s="115">
        <v>0</v>
      </c>
      <c r="M41" s="115">
        <v>0</v>
      </c>
      <c r="N41" s="115">
        <v>0</v>
      </c>
      <c r="O41" s="115">
        <v>0</v>
      </c>
      <c r="P41" s="115">
        <v>0</v>
      </c>
      <c r="Q41" s="115">
        <v>0</v>
      </c>
      <c r="R41" s="115">
        <v>0</v>
      </c>
      <c r="S41" s="115">
        <v>0</v>
      </c>
      <c r="T41" s="115">
        <v>0</v>
      </c>
      <c r="U41" s="115">
        <v>0</v>
      </c>
      <c r="V41" s="115">
        <v>0</v>
      </c>
      <c r="W41" s="115">
        <v>0</v>
      </c>
      <c r="X41" s="115">
        <v>0</v>
      </c>
      <c r="Y41" s="115">
        <v>0</v>
      </c>
      <c r="Z41" s="115">
        <v>0</v>
      </c>
      <c r="AA41" s="115">
        <v>0</v>
      </c>
      <c r="AB41" s="115">
        <v>0</v>
      </c>
      <c r="AC41" s="115">
        <v>0</v>
      </c>
      <c r="AD41" s="115">
        <v>0</v>
      </c>
      <c r="AE41" s="115">
        <v>0</v>
      </c>
      <c r="AF41" s="115">
        <v>0</v>
      </c>
      <c r="AG41" s="115">
        <v>0</v>
      </c>
      <c r="AH41" s="115">
        <v>0</v>
      </c>
      <c r="AI41" s="115">
        <v>0</v>
      </c>
      <c r="AJ41" s="115">
        <v>0</v>
      </c>
      <c r="AK41" s="115">
        <v>0</v>
      </c>
      <c r="AL41" s="115">
        <v>0</v>
      </c>
      <c r="AM41" s="115">
        <v>0</v>
      </c>
      <c r="AN41" s="115">
        <v>0</v>
      </c>
      <c r="AO41" s="115">
        <v>0</v>
      </c>
      <c r="AP41" s="115">
        <v>0</v>
      </c>
    </row>
    <row r="42" spans="1:42" x14ac:dyDescent="0.2">
      <c r="A42" s="21" t="s">
        <v>373</v>
      </c>
      <c r="B42" s="4">
        <v>0</v>
      </c>
      <c r="C42" s="115">
        <v>0</v>
      </c>
      <c r="D42" s="115">
        <v>0</v>
      </c>
      <c r="E42" s="115">
        <v>0</v>
      </c>
      <c r="F42" s="115">
        <v>0</v>
      </c>
      <c r="G42" s="115">
        <v>0</v>
      </c>
      <c r="H42" s="115">
        <v>0</v>
      </c>
      <c r="I42" s="115">
        <v>0</v>
      </c>
      <c r="J42" s="115">
        <v>0</v>
      </c>
      <c r="K42" s="115">
        <v>0</v>
      </c>
      <c r="L42" s="115">
        <v>0</v>
      </c>
      <c r="M42" s="115">
        <v>0</v>
      </c>
      <c r="N42" s="115">
        <v>0</v>
      </c>
      <c r="O42" s="115">
        <v>0</v>
      </c>
      <c r="P42" s="115">
        <v>0</v>
      </c>
      <c r="Q42" s="115">
        <v>0</v>
      </c>
      <c r="R42" s="115">
        <v>0</v>
      </c>
      <c r="S42" s="115">
        <v>0</v>
      </c>
      <c r="T42" s="115">
        <v>0</v>
      </c>
      <c r="U42" s="115">
        <v>0</v>
      </c>
      <c r="V42" s="115">
        <v>0</v>
      </c>
      <c r="W42" s="115">
        <v>0</v>
      </c>
      <c r="X42" s="115">
        <v>0</v>
      </c>
      <c r="Y42" s="115">
        <v>0</v>
      </c>
      <c r="Z42" s="115">
        <v>0</v>
      </c>
      <c r="AA42" s="115">
        <v>0</v>
      </c>
      <c r="AB42" s="115">
        <v>0</v>
      </c>
      <c r="AC42" s="115">
        <v>0</v>
      </c>
      <c r="AD42" s="115">
        <v>0</v>
      </c>
      <c r="AE42" s="115">
        <v>0</v>
      </c>
      <c r="AF42" s="115">
        <v>0</v>
      </c>
      <c r="AG42" s="115">
        <v>0</v>
      </c>
      <c r="AH42" s="115">
        <v>0</v>
      </c>
      <c r="AI42" s="115">
        <v>0</v>
      </c>
      <c r="AJ42" s="115">
        <v>0</v>
      </c>
      <c r="AK42" s="115">
        <v>0</v>
      </c>
      <c r="AL42" s="115">
        <v>0</v>
      </c>
      <c r="AM42" s="115">
        <v>0</v>
      </c>
      <c r="AN42" s="115">
        <v>0</v>
      </c>
      <c r="AO42" s="115">
        <v>0</v>
      </c>
      <c r="AP42" s="115">
        <v>0</v>
      </c>
    </row>
    <row r="43" spans="1:42" x14ac:dyDescent="0.2">
      <c r="A43" s="21" t="s">
        <v>374</v>
      </c>
      <c r="B43" s="4">
        <v>0</v>
      </c>
      <c r="C43" s="115">
        <v>0</v>
      </c>
      <c r="D43" s="115">
        <v>0</v>
      </c>
      <c r="E43" s="115">
        <v>0</v>
      </c>
      <c r="F43" s="115">
        <v>0</v>
      </c>
      <c r="G43" s="115">
        <v>0</v>
      </c>
      <c r="H43" s="115">
        <v>0</v>
      </c>
      <c r="I43" s="115">
        <v>0</v>
      </c>
      <c r="J43" s="115">
        <v>0</v>
      </c>
      <c r="K43" s="115">
        <v>0</v>
      </c>
      <c r="L43" s="115">
        <v>0</v>
      </c>
      <c r="M43" s="115">
        <v>0</v>
      </c>
      <c r="N43" s="115">
        <v>0</v>
      </c>
      <c r="O43" s="115">
        <v>0</v>
      </c>
      <c r="P43" s="115">
        <v>0</v>
      </c>
      <c r="Q43" s="115">
        <v>0</v>
      </c>
      <c r="R43" s="115">
        <v>0</v>
      </c>
      <c r="S43" s="115">
        <v>0</v>
      </c>
      <c r="T43" s="115">
        <v>0</v>
      </c>
      <c r="U43" s="115">
        <v>0</v>
      </c>
      <c r="V43" s="115">
        <v>0</v>
      </c>
      <c r="W43" s="115">
        <v>0</v>
      </c>
      <c r="X43" s="115">
        <v>0</v>
      </c>
      <c r="Y43" s="115">
        <v>0</v>
      </c>
      <c r="Z43" s="115">
        <v>0</v>
      </c>
      <c r="AA43" s="115">
        <v>0</v>
      </c>
      <c r="AB43" s="115">
        <v>0</v>
      </c>
      <c r="AC43" s="115">
        <v>0</v>
      </c>
      <c r="AD43" s="115">
        <v>0</v>
      </c>
      <c r="AE43" s="115">
        <v>0</v>
      </c>
      <c r="AF43" s="115">
        <v>0</v>
      </c>
      <c r="AG43" s="115">
        <v>0</v>
      </c>
      <c r="AH43" s="115">
        <v>0</v>
      </c>
      <c r="AI43" s="115">
        <v>0</v>
      </c>
      <c r="AJ43" s="115">
        <v>0</v>
      </c>
      <c r="AK43" s="115">
        <v>0</v>
      </c>
      <c r="AL43" s="115">
        <v>0</v>
      </c>
      <c r="AM43" s="115">
        <v>0</v>
      </c>
      <c r="AN43" s="115">
        <v>0</v>
      </c>
      <c r="AO43" s="115">
        <v>0</v>
      </c>
      <c r="AP43" s="115">
        <v>0</v>
      </c>
    </row>
    <row r="44" spans="1:42" x14ac:dyDescent="0.2">
      <c r="A44" s="21" t="s">
        <v>218</v>
      </c>
      <c r="B44" s="4">
        <v>0</v>
      </c>
      <c r="C44" s="115">
        <v>0</v>
      </c>
      <c r="D44" s="115">
        <v>0</v>
      </c>
      <c r="E44" s="115">
        <v>0</v>
      </c>
      <c r="F44" s="115">
        <v>0</v>
      </c>
      <c r="G44" s="115">
        <v>0</v>
      </c>
      <c r="H44" s="115">
        <v>0</v>
      </c>
      <c r="I44" s="115">
        <v>0</v>
      </c>
      <c r="J44" s="115">
        <v>0</v>
      </c>
      <c r="K44" s="115">
        <v>0</v>
      </c>
      <c r="L44" s="115">
        <v>0</v>
      </c>
      <c r="M44" s="115">
        <v>0</v>
      </c>
      <c r="N44" s="115">
        <v>0</v>
      </c>
      <c r="O44" s="115">
        <v>0</v>
      </c>
      <c r="P44" s="115">
        <v>0</v>
      </c>
      <c r="Q44" s="115">
        <v>0</v>
      </c>
      <c r="R44" s="115">
        <v>0</v>
      </c>
      <c r="S44" s="115">
        <v>0</v>
      </c>
      <c r="T44" s="115">
        <v>0</v>
      </c>
      <c r="U44" s="115">
        <v>0</v>
      </c>
      <c r="V44" s="115">
        <v>0</v>
      </c>
      <c r="W44" s="115">
        <v>0</v>
      </c>
      <c r="X44" s="115">
        <v>0</v>
      </c>
      <c r="Y44" s="115">
        <v>0</v>
      </c>
      <c r="Z44" s="115">
        <v>0</v>
      </c>
      <c r="AA44" s="115">
        <v>0</v>
      </c>
      <c r="AB44" s="115">
        <v>0</v>
      </c>
      <c r="AC44" s="115">
        <v>0</v>
      </c>
      <c r="AD44" s="115">
        <v>0</v>
      </c>
      <c r="AE44" s="115">
        <v>0</v>
      </c>
      <c r="AF44" s="115">
        <v>0</v>
      </c>
      <c r="AG44" s="115">
        <v>0</v>
      </c>
      <c r="AH44" s="115">
        <v>0</v>
      </c>
      <c r="AI44" s="115">
        <v>0</v>
      </c>
      <c r="AJ44" s="115">
        <v>0</v>
      </c>
      <c r="AK44" s="115">
        <v>0</v>
      </c>
      <c r="AL44" s="115">
        <v>0</v>
      </c>
      <c r="AM44" s="115">
        <v>0</v>
      </c>
      <c r="AN44" s="115">
        <v>0</v>
      </c>
      <c r="AO44" s="115">
        <v>0</v>
      </c>
      <c r="AP44" s="115">
        <v>0</v>
      </c>
    </row>
    <row r="45" spans="1:42" x14ac:dyDescent="0.2">
      <c r="A45" s="83" t="s">
        <v>398</v>
      </c>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row>
    <row r="46" spans="1:42" x14ac:dyDescent="0.2">
      <c r="A46" s="21" t="s">
        <v>376</v>
      </c>
      <c r="B46" s="4">
        <f t="array" ref="B46:AP50">Inputs!C181:AQ185</f>
        <v>0</v>
      </c>
      <c r="C46" s="115">
        <v>0</v>
      </c>
      <c r="D46" s="115">
        <v>0</v>
      </c>
      <c r="E46" s="115">
        <v>0</v>
      </c>
      <c r="F46" s="115">
        <v>0</v>
      </c>
      <c r="G46" s="115">
        <v>0</v>
      </c>
      <c r="H46" s="115">
        <v>0</v>
      </c>
      <c r="I46" s="115">
        <v>0</v>
      </c>
      <c r="J46" s="115">
        <v>0</v>
      </c>
      <c r="K46" s="115">
        <v>0</v>
      </c>
      <c r="L46" s="115">
        <v>0</v>
      </c>
      <c r="M46" s="115">
        <v>0</v>
      </c>
      <c r="N46" s="115">
        <v>0</v>
      </c>
      <c r="O46" s="115">
        <v>0</v>
      </c>
      <c r="P46" s="115">
        <v>0</v>
      </c>
      <c r="Q46" s="115">
        <v>0</v>
      </c>
      <c r="R46" s="115">
        <v>0</v>
      </c>
      <c r="S46" s="115">
        <v>0</v>
      </c>
      <c r="T46" s="115">
        <v>0</v>
      </c>
      <c r="U46" s="115">
        <v>0</v>
      </c>
      <c r="V46" s="115">
        <v>0</v>
      </c>
      <c r="W46" s="115">
        <v>0</v>
      </c>
      <c r="X46" s="115">
        <v>0</v>
      </c>
      <c r="Y46" s="115">
        <v>0</v>
      </c>
      <c r="Z46" s="115">
        <v>0</v>
      </c>
      <c r="AA46" s="115">
        <v>0</v>
      </c>
      <c r="AB46" s="115">
        <v>0</v>
      </c>
      <c r="AC46" s="115">
        <v>0</v>
      </c>
      <c r="AD46" s="115">
        <v>0</v>
      </c>
      <c r="AE46" s="115">
        <v>0</v>
      </c>
      <c r="AF46" s="115">
        <v>0</v>
      </c>
      <c r="AG46" s="115">
        <v>0</v>
      </c>
      <c r="AH46" s="115">
        <v>0</v>
      </c>
      <c r="AI46" s="115">
        <v>0</v>
      </c>
      <c r="AJ46" s="115">
        <v>0</v>
      </c>
      <c r="AK46" s="115">
        <v>0</v>
      </c>
      <c r="AL46" s="115">
        <v>0</v>
      </c>
      <c r="AM46" s="115">
        <v>0</v>
      </c>
      <c r="AN46" s="115">
        <v>0</v>
      </c>
      <c r="AO46" s="115">
        <v>0</v>
      </c>
      <c r="AP46" s="115">
        <v>0</v>
      </c>
    </row>
    <row r="47" spans="1:42" x14ac:dyDescent="0.2">
      <c r="A47" s="21" t="s">
        <v>377</v>
      </c>
      <c r="B47" s="4">
        <v>0</v>
      </c>
      <c r="C47" s="115">
        <v>0</v>
      </c>
      <c r="D47" s="115">
        <v>0</v>
      </c>
      <c r="E47" s="115">
        <v>0</v>
      </c>
      <c r="F47" s="115">
        <v>0</v>
      </c>
      <c r="G47" s="115">
        <v>0</v>
      </c>
      <c r="H47" s="115">
        <v>0</v>
      </c>
      <c r="I47" s="115">
        <v>0</v>
      </c>
      <c r="J47" s="115">
        <v>0</v>
      </c>
      <c r="K47" s="115">
        <v>0</v>
      </c>
      <c r="L47" s="115">
        <v>0</v>
      </c>
      <c r="M47" s="115">
        <v>0</v>
      </c>
      <c r="N47" s="115">
        <v>0</v>
      </c>
      <c r="O47" s="115">
        <v>0</v>
      </c>
      <c r="P47" s="115">
        <v>0</v>
      </c>
      <c r="Q47" s="115">
        <v>0</v>
      </c>
      <c r="R47" s="115">
        <v>0</v>
      </c>
      <c r="S47" s="115">
        <v>0</v>
      </c>
      <c r="T47" s="115">
        <v>0</v>
      </c>
      <c r="U47" s="115">
        <v>0</v>
      </c>
      <c r="V47" s="115">
        <v>0</v>
      </c>
      <c r="W47" s="115">
        <v>0</v>
      </c>
      <c r="X47" s="115">
        <v>0</v>
      </c>
      <c r="Y47" s="115">
        <v>0</v>
      </c>
      <c r="Z47" s="115">
        <v>0</v>
      </c>
      <c r="AA47" s="115">
        <v>0</v>
      </c>
      <c r="AB47" s="115">
        <v>0</v>
      </c>
      <c r="AC47" s="115">
        <v>0</v>
      </c>
      <c r="AD47" s="115">
        <v>0</v>
      </c>
      <c r="AE47" s="115">
        <v>0</v>
      </c>
      <c r="AF47" s="115">
        <v>0</v>
      </c>
      <c r="AG47" s="115">
        <v>0</v>
      </c>
      <c r="AH47" s="115">
        <v>0</v>
      </c>
      <c r="AI47" s="115">
        <v>0</v>
      </c>
      <c r="AJ47" s="115">
        <v>0</v>
      </c>
      <c r="AK47" s="115">
        <v>0</v>
      </c>
      <c r="AL47" s="115">
        <v>0</v>
      </c>
      <c r="AM47" s="115">
        <v>0</v>
      </c>
      <c r="AN47" s="115">
        <v>0</v>
      </c>
      <c r="AO47" s="115">
        <v>0</v>
      </c>
      <c r="AP47" s="115">
        <v>0</v>
      </c>
    </row>
    <row r="48" spans="1:42" x14ac:dyDescent="0.2">
      <c r="A48" s="21" t="s">
        <v>378</v>
      </c>
      <c r="B48" s="4">
        <v>0</v>
      </c>
      <c r="C48" s="115">
        <v>0</v>
      </c>
      <c r="D48" s="115">
        <v>0</v>
      </c>
      <c r="E48" s="115">
        <v>0</v>
      </c>
      <c r="F48" s="115">
        <v>0</v>
      </c>
      <c r="G48" s="115">
        <v>0</v>
      </c>
      <c r="H48" s="115">
        <v>0</v>
      </c>
      <c r="I48" s="115">
        <v>0</v>
      </c>
      <c r="J48" s="115">
        <v>0</v>
      </c>
      <c r="K48" s="115">
        <v>0</v>
      </c>
      <c r="L48" s="115">
        <v>0</v>
      </c>
      <c r="M48" s="115">
        <v>0</v>
      </c>
      <c r="N48" s="115">
        <v>0</v>
      </c>
      <c r="O48" s="115">
        <v>0</v>
      </c>
      <c r="P48" s="115">
        <v>0</v>
      </c>
      <c r="Q48" s="115">
        <v>0</v>
      </c>
      <c r="R48" s="115">
        <v>0</v>
      </c>
      <c r="S48" s="115">
        <v>0</v>
      </c>
      <c r="T48" s="115">
        <v>0</v>
      </c>
      <c r="U48" s="115">
        <v>0</v>
      </c>
      <c r="V48" s="115">
        <v>0</v>
      </c>
      <c r="W48" s="115">
        <v>0</v>
      </c>
      <c r="X48" s="115">
        <v>0</v>
      </c>
      <c r="Y48" s="115">
        <v>0</v>
      </c>
      <c r="Z48" s="115">
        <v>0</v>
      </c>
      <c r="AA48" s="115">
        <v>0</v>
      </c>
      <c r="AB48" s="115">
        <v>0</v>
      </c>
      <c r="AC48" s="115">
        <v>0</v>
      </c>
      <c r="AD48" s="115">
        <v>0</v>
      </c>
      <c r="AE48" s="115">
        <v>0</v>
      </c>
      <c r="AF48" s="115">
        <v>0</v>
      </c>
      <c r="AG48" s="115">
        <v>0</v>
      </c>
      <c r="AH48" s="115">
        <v>0</v>
      </c>
      <c r="AI48" s="115">
        <v>0</v>
      </c>
      <c r="AJ48" s="115">
        <v>0</v>
      </c>
      <c r="AK48" s="115">
        <v>0</v>
      </c>
      <c r="AL48" s="115">
        <v>0</v>
      </c>
      <c r="AM48" s="115">
        <v>0</v>
      </c>
      <c r="AN48" s="115">
        <v>0</v>
      </c>
      <c r="AO48" s="115">
        <v>0</v>
      </c>
      <c r="AP48" s="115">
        <v>0</v>
      </c>
    </row>
    <row r="49" spans="1:42" x14ac:dyDescent="0.2">
      <c r="A49" s="21" t="s">
        <v>379</v>
      </c>
      <c r="B49" s="4">
        <v>0</v>
      </c>
      <c r="C49" s="115">
        <v>0</v>
      </c>
      <c r="D49" s="115">
        <v>0</v>
      </c>
      <c r="E49" s="115">
        <v>0</v>
      </c>
      <c r="F49" s="115">
        <v>0</v>
      </c>
      <c r="G49" s="115">
        <v>0</v>
      </c>
      <c r="H49" s="115">
        <v>0</v>
      </c>
      <c r="I49" s="115">
        <v>0</v>
      </c>
      <c r="J49" s="115">
        <v>0</v>
      </c>
      <c r="K49" s="115">
        <v>0</v>
      </c>
      <c r="L49" s="115">
        <v>0</v>
      </c>
      <c r="M49" s="115">
        <v>0</v>
      </c>
      <c r="N49" s="115">
        <v>0</v>
      </c>
      <c r="O49" s="115">
        <v>0</v>
      </c>
      <c r="P49" s="115">
        <v>0</v>
      </c>
      <c r="Q49" s="115">
        <v>0</v>
      </c>
      <c r="R49" s="115">
        <v>0</v>
      </c>
      <c r="S49" s="115">
        <v>0</v>
      </c>
      <c r="T49" s="115">
        <v>0</v>
      </c>
      <c r="U49" s="115">
        <v>0</v>
      </c>
      <c r="V49" s="115">
        <v>0</v>
      </c>
      <c r="W49" s="115">
        <v>0</v>
      </c>
      <c r="X49" s="115">
        <v>0</v>
      </c>
      <c r="Y49" s="115">
        <v>0</v>
      </c>
      <c r="Z49" s="115">
        <v>0</v>
      </c>
      <c r="AA49" s="115">
        <v>0</v>
      </c>
      <c r="AB49" s="115">
        <v>0</v>
      </c>
      <c r="AC49" s="115">
        <v>0</v>
      </c>
      <c r="AD49" s="115">
        <v>0</v>
      </c>
      <c r="AE49" s="115">
        <v>0</v>
      </c>
      <c r="AF49" s="115">
        <v>0</v>
      </c>
      <c r="AG49" s="115">
        <v>0</v>
      </c>
      <c r="AH49" s="115">
        <v>0</v>
      </c>
      <c r="AI49" s="115">
        <v>0</v>
      </c>
      <c r="AJ49" s="115">
        <v>0</v>
      </c>
      <c r="AK49" s="115">
        <v>0</v>
      </c>
      <c r="AL49" s="115">
        <v>0</v>
      </c>
      <c r="AM49" s="115">
        <v>0</v>
      </c>
      <c r="AN49" s="115">
        <v>0</v>
      </c>
      <c r="AO49" s="115">
        <v>0</v>
      </c>
      <c r="AP49" s="115">
        <v>0</v>
      </c>
    </row>
    <row r="50" spans="1:42" x14ac:dyDescent="0.2">
      <c r="A50" s="21" t="s">
        <v>380</v>
      </c>
      <c r="B50" s="4">
        <v>0</v>
      </c>
      <c r="C50" s="115">
        <v>0</v>
      </c>
      <c r="D50" s="115">
        <v>0</v>
      </c>
      <c r="E50" s="115">
        <v>0</v>
      </c>
      <c r="F50" s="115">
        <v>0</v>
      </c>
      <c r="G50" s="115">
        <v>0</v>
      </c>
      <c r="H50" s="115">
        <v>0</v>
      </c>
      <c r="I50" s="115">
        <v>0</v>
      </c>
      <c r="J50" s="115">
        <v>0</v>
      </c>
      <c r="K50" s="115">
        <v>0</v>
      </c>
      <c r="L50" s="115">
        <v>0</v>
      </c>
      <c r="M50" s="115">
        <v>0</v>
      </c>
      <c r="N50" s="115">
        <v>0</v>
      </c>
      <c r="O50" s="115">
        <v>0</v>
      </c>
      <c r="P50" s="115">
        <v>0</v>
      </c>
      <c r="Q50" s="115">
        <v>0</v>
      </c>
      <c r="R50" s="115">
        <v>0</v>
      </c>
      <c r="S50" s="115">
        <v>0</v>
      </c>
      <c r="T50" s="115">
        <v>0</v>
      </c>
      <c r="U50" s="115">
        <v>0</v>
      </c>
      <c r="V50" s="115">
        <v>0</v>
      </c>
      <c r="W50" s="115">
        <v>0</v>
      </c>
      <c r="X50" s="115">
        <v>0</v>
      </c>
      <c r="Y50" s="115">
        <v>0</v>
      </c>
      <c r="Z50" s="115">
        <v>0</v>
      </c>
      <c r="AA50" s="115">
        <v>0</v>
      </c>
      <c r="AB50" s="115">
        <v>0</v>
      </c>
      <c r="AC50" s="115">
        <v>0</v>
      </c>
      <c r="AD50" s="115">
        <v>0</v>
      </c>
      <c r="AE50" s="115">
        <v>0</v>
      </c>
      <c r="AF50" s="115">
        <v>0</v>
      </c>
      <c r="AG50" s="115">
        <v>0</v>
      </c>
      <c r="AH50" s="115">
        <v>0</v>
      </c>
      <c r="AI50" s="115">
        <v>0</v>
      </c>
      <c r="AJ50" s="115">
        <v>0</v>
      </c>
      <c r="AK50" s="115">
        <v>0</v>
      </c>
      <c r="AL50" s="115">
        <v>0</v>
      </c>
      <c r="AM50" s="115">
        <v>0</v>
      </c>
      <c r="AN50" s="115">
        <v>0</v>
      </c>
      <c r="AO50" s="115">
        <v>0</v>
      </c>
      <c r="AP50" s="115">
        <v>0</v>
      </c>
    </row>
    <row r="51" spans="1:42" x14ac:dyDescent="0.2">
      <c r="A51" s="83" t="s">
        <v>174</v>
      </c>
      <c r="C51" s="115">
        <f t="shared" ref="C51:AP51" si="10">IF(C2&lt;=analysis_period,om_fuel_cost*annual_fuel_usage/1000*system_heat_rate*(1+om_fuel_cost_escal/100+inflation_rate/100)^B2,0)</f>
        <v>0</v>
      </c>
      <c r="D51" s="115">
        <f t="shared" si="10"/>
        <v>0</v>
      </c>
      <c r="E51" s="115">
        <f t="shared" si="10"/>
        <v>0</v>
      </c>
      <c r="F51" s="115">
        <f t="shared" si="10"/>
        <v>0</v>
      </c>
      <c r="G51" s="115">
        <f t="shared" si="10"/>
        <v>0</v>
      </c>
      <c r="H51" s="115">
        <f t="shared" si="10"/>
        <v>0</v>
      </c>
      <c r="I51" s="115">
        <f t="shared" si="10"/>
        <v>0</v>
      </c>
      <c r="J51" s="115">
        <f t="shared" si="10"/>
        <v>0</v>
      </c>
      <c r="K51" s="115">
        <f t="shared" si="10"/>
        <v>0</v>
      </c>
      <c r="L51" s="115">
        <f t="shared" si="10"/>
        <v>0</v>
      </c>
      <c r="M51" s="115">
        <f t="shared" si="10"/>
        <v>0</v>
      </c>
      <c r="N51" s="115">
        <f t="shared" si="10"/>
        <v>0</v>
      </c>
      <c r="O51" s="115">
        <f t="shared" si="10"/>
        <v>0</v>
      </c>
      <c r="P51" s="115">
        <f t="shared" si="10"/>
        <v>0</v>
      </c>
      <c r="Q51" s="115">
        <f t="shared" si="10"/>
        <v>0</v>
      </c>
      <c r="R51" s="115">
        <f t="shared" si="10"/>
        <v>0</v>
      </c>
      <c r="S51" s="115">
        <f t="shared" si="10"/>
        <v>0</v>
      </c>
      <c r="T51" s="115">
        <f t="shared" si="10"/>
        <v>0</v>
      </c>
      <c r="U51" s="115">
        <f t="shared" si="10"/>
        <v>0</v>
      </c>
      <c r="V51" s="115">
        <f t="shared" si="10"/>
        <v>0</v>
      </c>
      <c r="W51" s="115">
        <f t="shared" si="10"/>
        <v>0</v>
      </c>
      <c r="X51" s="115">
        <f t="shared" si="10"/>
        <v>0</v>
      </c>
      <c r="Y51" s="115">
        <f t="shared" si="10"/>
        <v>0</v>
      </c>
      <c r="Z51" s="115">
        <f t="shared" si="10"/>
        <v>0</v>
      </c>
      <c r="AA51" s="115">
        <f t="shared" si="10"/>
        <v>0</v>
      </c>
      <c r="AB51" s="115">
        <f t="shared" si="10"/>
        <v>0</v>
      </c>
      <c r="AC51" s="115">
        <f t="shared" si="10"/>
        <v>0</v>
      </c>
      <c r="AD51" s="115">
        <f t="shared" si="10"/>
        <v>0</v>
      </c>
      <c r="AE51" s="115">
        <f t="shared" si="10"/>
        <v>0</v>
      </c>
      <c r="AF51" s="115">
        <f t="shared" si="10"/>
        <v>0</v>
      </c>
      <c r="AG51" s="115">
        <f t="shared" si="10"/>
        <v>0</v>
      </c>
      <c r="AH51" s="115">
        <f t="shared" si="10"/>
        <v>0</v>
      </c>
      <c r="AI51" s="115">
        <f t="shared" si="10"/>
        <v>0</v>
      </c>
      <c r="AJ51" s="115">
        <f t="shared" si="10"/>
        <v>0</v>
      </c>
      <c r="AK51" s="115">
        <f t="shared" si="10"/>
        <v>0</v>
      </c>
      <c r="AL51" s="115">
        <f t="shared" si="10"/>
        <v>0</v>
      </c>
      <c r="AM51" s="115">
        <f t="shared" si="10"/>
        <v>0</v>
      </c>
      <c r="AN51" s="115">
        <f t="shared" si="10"/>
        <v>0</v>
      </c>
      <c r="AO51" s="115">
        <f t="shared" si="10"/>
        <v>0</v>
      </c>
      <c r="AP51" s="115">
        <f t="shared" si="10"/>
        <v>0</v>
      </c>
    </row>
    <row r="52" spans="1:42" x14ac:dyDescent="0.2">
      <c r="A52" s="83" t="s">
        <v>175</v>
      </c>
      <c r="B52" s="4">
        <f t="array" ref="B52:AP54">Inputs!C187:AQ189</f>
        <v>0</v>
      </c>
      <c r="C52" s="115">
        <v>0</v>
      </c>
      <c r="D52" s="115">
        <v>0</v>
      </c>
      <c r="E52" s="115">
        <v>0</v>
      </c>
      <c r="F52" s="115">
        <v>0</v>
      </c>
      <c r="G52" s="115">
        <v>0</v>
      </c>
      <c r="H52" s="115">
        <v>0</v>
      </c>
      <c r="I52" s="115">
        <v>0</v>
      </c>
      <c r="J52" s="115">
        <v>0</v>
      </c>
      <c r="K52" s="115">
        <v>0</v>
      </c>
      <c r="L52" s="115">
        <v>0</v>
      </c>
      <c r="M52" s="115">
        <v>0</v>
      </c>
      <c r="N52" s="115">
        <v>0</v>
      </c>
      <c r="O52" s="115">
        <v>0</v>
      </c>
      <c r="P52" s="115">
        <v>0</v>
      </c>
      <c r="Q52" s="115">
        <v>0</v>
      </c>
      <c r="R52" s="115">
        <v>0</v>
      </c>
      <c r="S52" s="115">
        <v>0</v>
      </c>
      <c r="T52" s="115">
        <v>0</v>
      </c>
      <c r="U52" s="115">
        <v>0</v>
      </c>
      <c r="V52" s="115">
        <v>0</v>
      </c>
      <c r="W52" s="115">
        <v>0</v>
      </c>
      <c r="X52" s="115">
        <v>0</v>
      </c>
      <c r="Y52" s="115">
        <v>0</v>
      </c>
      <c r="Z52" s="115">
        <v>0</v>
      </c>
      <c r="AA52" s="115">
        <v>0</v>
      </c>
      <c r="AB52" s="115">
        <v>0</v>
      </c>
      <c r="AC52" s="115">
        <v>0</v>
      </c>
      <c r="AD52" s="115">
        <v>0</v>
      </c>
      <c r="AE52" s="115">
        <v>0</v>
      </c>
      <c r="AF52" s="115">
        <v>0</v>
      </c>
      <c r="AG52" s="115">
        <v>0</v>
      </c>
      <c r="AH52" s="115">
        <v>0</v>
      </c>
      <c r="AI52" s="115">
        <v>0</v>
      </c>
      <c r="AJ52" s="115">
        <v>0</v>
      </c>
      <c r="AK52" s="115">
        <v>0</v>
      </c>
      <c r="AL52" s="115">
        <v>0</v>
      </c>
      <c r="AM52" s="115">
        <v>0</v>
      </c>
      <c r="AN52" s="115">
        <v>0</v>
      </c>
      <c r="AO52" s="115">
        <v>0</v>
      </c>
      <c r="AP52" s="115">
        <v>0</v>
      </c>
    </row>
    <row r="53" spans="1:42" x14ac:dyDescent="0.2">
      <c r="A53" s="83" t="s">
        <v>176</v>
      </c>
      <c r="B53" s="4">
        <v>0</v>
      </c>
      <c r="C53" s="115">
        <v>0</v>
      </c>
      <c r="D53" s="115">
        <v>0</v>
      </c>
      <c r="E53" s="115">
        <v>0</v>
      </c>
      <c r="F53" s="115">
        <v>0</v>
      </c>
      <c r="G53" s="115">
        <v>0</v>
      </c>
      <c r="H53" s="115">
        <v>0</v>
      </c>
      <c r="I53" s="115">
        <v>0</v>
      </c>
      <c r="J53" s="115">
        <v>0</v>
      </c>
      <c r="K53" s="115">
        <v>0</v>
      </c>
      <c r="L53" s="115">
        <v>0</v>
      </c>
      <c r="M53" s="115">
        <v>0</v>
      </c>
      <c r="N53" s="115">
        <v>0</v>
      </c>
      <c r="O53" s="115">
        <v>0</v>
      </c>
      <c r="P53" s="115">
        <v>0</v>
      </c>
      <c r="Q53" s="115">
        <v>0</v>
      </c>
      <c r="R53" s="115">
        <v>0</v>
      </c>
      <c r="S53" s="115">
        <v>0</v>
      </c>
      <c r="T53" s="115">
        <v>0</v>
      </c>
      <c r="U53" s="115">
        <v>0</v>
      </c>
      <c r="V53" s="115">
        <v>0</v>
      </c>
      <c r="W53" s="115">
        <v>0</v>
      </c>
      <c r="X53" s="115">
        <v>0</v>
      </c>
      <c r="Y53" s="115">
        <v>0</v>
      </c>
      <c r="Z53" s="115">
        <v>0</v>
      </c>
      <c r="AA53" s="115">
        <v>0</v>
      </c>
      <c r="AB53" s="115">
        <v>0</v>
      </c>
      <c r="AC53" s="115">
        <v>0</v>
      </c>
      <c r="AD53" s="115">
        <v>0</v>
      </c>
      <c r="AE53" s="115">
        <v>0</v>
      </c>
      <c r="AF53" s="115">
        <v>0</v>
      </c>
      <c r="AG53" s="115">
        <v>0</v>
      </c>
      <c r="AH53" s="115">
        <v>0</v>
      </c>
      <c r="AI53" s="115">
        <v>0</v>
      </c>
      <c r="AJ53" s="115">
        <v>0</v>
      </c>
      <c r="AK53" s="115">
        <v>0</v>
      </c>
      <c r="AL53" s="115">
        <v>0</v>
      </c>
      <c r="AM53" s="115">
        <v>0</v>
      </c>
      <c r="AN53" s="115">
        <v>0</v>
      </c>
      <c r="AO53" s="115">
        <v>0</v>
      </c>
      <c r="AP53" s="115">
        <v>0</v>
      </c>
    </row>
    <row r="54" spans="1:42" x14ac:dyDescent="0.2">
      <c r="A54" s="83" t="s">
        <v>385</v>
      </c>
      <c r="B54" s="4">
        <v>0</v>
      </c>
      <c r="C54" s="115">
        <v>0</v>
      </c>
      <c r="D54" s="115">
        <v>0</v>
      </c>
      <c r="E54" s="115">
        <v>0</v>
      </c>
      <c r="F54" s="115">
        <v>0</v>
      </c>
      <c r="G54" s="115">
        <v>0</v>
      </c>
      <c r="H54" s="115">
        <v>0</v>
      </c>
      <c r="I54" s="115">
        <v>0</v>
      </c>
      <c r="J54" s="115">
        <v>0</v>
      </c>
      <c r="K54" s="115">
        <v>0</v>
      </c>
      <c r="L54" s="115">
        <v>0</v>
      </c>
      <c r="M54" s="115">
        <v>0</v>
      </c>
      <c r="N54" s="115">
        <v>0</v>
      </c>
      <c r="O54" s="115">
        <v>0</v>
      </c>
      <c r="P54" s="115">
        <v>0</v>
      </c>
      <c r="Q54" s="115">
        <v>0</v>
      </c>
      <c r="R54" s="115">
        <v>0</v>
      </c>
      <c r="S54" s="115">
        <v>0</v>
      </c>
      <c r="T54" s="115">
        <v>0</v>
      </c>
      <c r="U54" s="115">
        <v>0</v>
      </c>
      <c r="V54" s="115">
        <v>0</v>
      </c>
      <c r="W54" s="115">
        <v>0</v>
      </c>
      <c r="X54" s="115">
        <v>0</v>
      </c>
      <c r="Y54" s="115">
        <v>0</v>
      </c>
      <c r="Z54" s="115">
        <v>0</v>
      </c>
      <c r="AA54" s="115">
        <v>0</v>
      </c>
      <c r="AB54" s="115">
        <v>0</v>
      </c>
      <c r="AC54" s="115">
        <v>0</v>
      </c>
      <c r="AD54" s="115">
        <v>0</v>
      </c>
      <c r="AE54" s="115">
        <v>0</v>
      </c>
      <c r="AF54" s="115">
        <v>0</v>
      </c>
      <c r="AG54" s="115">
        <v>0</v>
      </c>
      <c r="AH54" s="115">
        <v>0</v>
      </c>
      <c r="AI54" s="115">
        <v>0</v>
      </c>
      <c r="AJ54" s="115">
        <v>0</v>
      </c>
      <c r="AK54" s="115">
        <v>0</v>
      </c>
      <c r="AL54" s="115">
        <v>0</v>
      </c>
      <c r="AM54" s="115">
        <v>0</v>
      </c>
      <c r="AN54" s="115">
        <v>0</v>
      </c>
      <c r="AO54" s="115">
        <v>0</v>
      </c>
      <c r="AP54" s="115">
        <v>0</v>
      </c>
    </row>
    <row r="55" spans="1:42" x14ac:dyDescent="0.2">
      <c r="A55" s="17" t="s">
        <v>399</v>
      </c>
      <c r="C55" s="115">
        <f>IF(C$2&lt;=analysis_period,IF(om_land_lease="n/a",total_land_area*Inputs!D$198,total_land_area*om_land_lease*(1+inflation_rate/100+om_land_lease_escal/100)^B$2),0)</f>
        <v>0</v>
      </c>
      <c r="D55" s="115">
        <f>IF(D$2&lt;=analysis_period,IF(om_land_lease="n/a",total_land_area*Inputs!E$198,total_land_area*om_land_lease*(1+inflation_rate/100+om_land_lease_escal/100)^C$2),0)</f>
        <v>0</v>
      </c>
      <c r="E55" s="115">
        <f>IF(E$2&lt;=analysis_period,IF(om_land_lease="n/a",total_land_area*Inputs!F$198,total_land_area*om_land_lease*(1+inflation_rate/100+om_land_lease_escal/100)^D$2),0)</f>
        <v>0</v>
      </c>
      <c r="F55" s="115">
        <f>IF(F$2&lt;=analysis_period,IF(om_land_lease="n/a",total_land_area*Inputs!G$198,total_land_area*om_land_lease*(1+inflation_rate/100+om_land_lease_escal/100)^E$2),0)</f>
        <v>0</v>
      </c>
      <c r="G55" s="115">
        <f>IF(G$2&lt;=analysis_period,IF(om_land_lease="n/a",total_land_area*Inputs!H$198,total_land_area*om_land_lease*(1+inflation_rate/100+om_land_lease_escal/100)^F$2),0)</f>
        <v>0</v>
      </c>
      <c r="H55" s="115">
        <f>IF(H$2&lt;=analysis_period,IF(om_land_lease="n/a",total_land_area*Inputs!I$198,total_land_area*om_land_lease*(1+inflation_rate/100+om_land_lease_escal/100)^G$2),0)</f>
        <v>0</v>
      </c>
      <c r="I55" s="115">
        <f>IF(I$2&lt;=analysis_period,IF(om_land_lease="n/a",total_land_area*Inputs!J$198,total_land_area*om_land_lease*(1+inflation_rate/100+om_land_lease_escal/100)^H$2),0)</f>
        <v>0</v>
      </c>
      <c r="J55" s="115">
        <f>IF(J$2&lt;=analysis_period,IF(om_land_lease="n/a",total_land_area*Inputs!K$198,total_land_area*om_land_lease*(1+inflation_rate/100+om_land_lease_escal/100)^I$2),0)</f>
        <v>0</v>
      </c>
      <c r="K55" s="115">
        <f>IF(K$2&lt;=analysis_period,IF(om_land_lease="n/a",total_land_area*Inputs!L$198,total_land_area*om_land_lease*(1+inflation_rate/100+om_land_lease_escal/100)^J$2),0)</f>
        <v>0</v>
      </c>
      <c r="L55" s="115">
        <f>IF(L$2&lt;=analysis_period,IF(om_land_lease="n/a",total_land_area*Inputs!M$198,total_land_area*om_land_lease*(1+inflation_rate/100+om_land_lease_escal/100)^K$2),0)</f>
        <v>0</v>
      </c>
      <c r="M55" s="115">
        <f>IF(M$2&lt;=analysis_period,IF(om_land_lease="n/a",total_land_area*Inputs!N$198,total_land_area*om_land_lease*(1+inflation_rate/100+om_land_lease_escal/100)^L$2),0)</f>
        <v>0</v>
      </c>
      <c r="N55" s="115">
        <f>IF(N$2&lt;=analysis_period,IF(om_land_lease="n/a",total_land_area*Inputs!O$198,total_land_area*om_land_lease*(1+inflation_rate/100+om_land_lease_escal/100)^M$2),0)</f>
        <v>0</v>
      </c>
      <c r="O55" s="115">
        <f>IF(O$2&lt;=analysis_period,IF(om_land_lease="n/a",total_land_area*Inputs!P$198,total_land_area*om_land_lease*(1+inflation_rate/100+om_land_lease_escal/100)^N$2),0)</f>
        <v>0</v>
      </c>
      <c r="P55" s="115">
        <f>IF(P$2&lt;=analysis_period,IF(om_land_lease="n/a",total_land_area*Inputs!Q$198,total_land_area*om_land_lease*(1+inflation_rate/100+om_land_lease_escal/100)^O$2),0)</f>
        <v>0</v>
      </c>
      <c r="Q55" s="115">
        <f>IF(Q$2&lt;=analysis_period,IF(om_land_lease="n/a",total_land_area*Inputs!R$198,total_land_area*om_land_lease*(1+inflation_rate/100+om_land_lease_escal/100)^P$2),0)</f>
        <v>0</v>
      </c>
      <c r="R55" s="115">
        <f>IF(R$2&lt;=analysis_period,IF(om_land_lease="n/a",total_land_area*Inputs!S$198,total_land_area*om_land_lease*(1+inflation_rate/100+om_land_lease_escal/100)^Q$2),0)</f>
        <v>0</v>
      </c>
      <c r="S55" s="115">
        <f>IF(S$2&lt;=analysis_period,IF(om_land_lease="n/a",total_land_area*Inputs!T$198,total_land_area*om_land_lease*(1+inflation_rate/100+om_land_lease_escal/100)^R$2),0)</f>
        <v>0</v>
      </c>
      <c r="T55" s="115">
        <f>IF(T$2&lt;=analysis_period,IF(om_land_lease="n/a",total_land_area*Inputs!U$198,total_land_area*om_land_lease*(1+inflation_rate/100+om_land_lease_escal/100)^S$2),0)</f>
        <v>0</v>
      </c>
      <c r="U55" s="115">
        <f>IF(U$2&lt;=analysis_period,IF(om_land_lease="n/a",total_land_area*Inputs!V$198,total_land_area*om_land_lease*(1+inflation_rate/100+om_land_lease_escal/100)^T$2),0)</f>
        <v>0</v>
      </c>
      <c r="V55" s="115">
        <f>IF(V$2&lt;=analysis_period,IF(om_land_lease="n/a",total_land_area*Inputs!W$198,total_land_area*om_land_lease*(1+inflation_rate/100+om_land_lease_escal/100)^U$2),0)</f>
        <v>0</v>
      </c>
      <c r="W55" s="115">
        <f>IF(W$2&lt;=analysis_period,IF(om_land_lease="n/a",total_land_area*Inputs!X$198,total_land_area*om_land_lease*(1+inflation_rate/100+om_land_lease_escal/100)^V$2),0)</f>
        <v>0</v>
      </c>
      <c r="X55" s="115">
        <f>IF(X$2&lt;=analysis_period,IF(om_land_lease="n/a",total_land_area*Inputs!Y$198,total_land_area*om_land_lease*(1+inflation_rate/100+om_land_lease_escal/100)^W$2),0)</f>
        <v>0</v>
      </c>
      <c r="Y55" s="115">
        <f>IF(Y$2&lt;=analysis_period,IF(om_land_lease="n/a",total_land_area*Inputs!Z$198,total_land_area*om_land_lease*(1+inflation_rate/100+om_land_lease_escal/100)^X$2),0)</f>
        <v>0</v>
      </c>
      <c r="Z55" s="115">
        <f>IF(Z$2&lt;=analysis_period,IF(om_land_lease="n/a",total_land_area*Inputs!AA$198,total_land_area*om_land_lease*(1+inflation_rate/100+om_land_lease_escal/100)^Y$2),0)</f>
        <v>0</v>
      </c>
      <c r="AA55" s="115">
        <f>IF(AA$2&lt;=analysis_period,IF(om_land_lease="n/a",total_land_area*Inputs!AB$198,total_land_area*om_land_lease*(1+inflation_rate/100+om_land_lease_escal/100)^Z$2),0)</f>
        <v>0</v>
      </c>
      <c r="AB55" s="115">
        <f>IF(AB$2&lt;=analysis_period,IF(om_land_lease="n/a",total_land_area*Inputs!AC$198,total_land_area*om_land_lease*(1+inflation_rate/100+om_land_lease_escal/100)^AA$2),0)</f>
        <v>0</v>
      </c>
      <c r="AC55" s="115">
        <f>IF(AC$2&lt;=analysis_period,IF(om_land_lease="n/a",total_land_area*Inputs!AD$198,total_land_area*om_land_lease*(1+inflation_rate/100+om_land_lease_escal/100)^AB$2),0)</f>
        <v>0</v>
      </c>
      <c r="AD55" s="115">
        <f>IF(AD$2&lt;=analysis_period,IF(om_land_lease="n/a",total_land_area*Inputs!AE$198,total_land_area*om_land_lease*(1+inflation_rate/100+om_land_lease_escal/100)^AC$2),0)</f>
        <v>0</v>
      </c>
      <c r="AE55" s="115">
        <f>IF(AE$2&lt;=analysis_period,IF(om_land_lease="n/a",total_land_area*Inputs!AF$198,total_land_area*om_land_lease*(1+inflation_rate/100+om_land_lease_escal/100)^AD$2),0)</f>
        <v>0</v>
      </c>
      <c r="AF55" s="115">
        <f>IF(AF$2&lt;=analysis_period,IF(om_land_lease="n/a",total_land_area*Inputs!AG$198,total_land_area*om_land_lease*(1+inflation_rate/100+om_land_lease_escal/100)^AE$2),0)</f>
        <v>0</v>
      </c>
      <c r="AG55" s="115">
        <f>IF(AG$2&lt;=analysis_period,IF(om_land_lease="n/a",total_land_area*Inputs!AH$198,total_land_area*om_land_lease*(1+inflation_rate/100+om_land_lease_escal/100)^AF$2),0)</f>
        <v>0</v>
      </c>
      <c r="AH55" s="115">
        <f>IF(AH$2&lt;=analysis_period,IF(om_land_lease="n/a",total_land_area*Inputs!AI$198,total_land_area*om_land_lease*(1+inflation_rate/100+om_land_lease_escal/100)^AG$2),0)</f>
        <v>0</v>
      </c>
      <c r="AI55" s="115">
        <f>IF(AI$2&lt;=analysis_period,IF(om_land_lease="n/a",total_land_area*Inputs!AJ$198,total_land_area*om_land_lease*(1+inflation_rate/100+om_land_lease_escal/100)^AH$2),0)</f>
        <v>0</v>
      </c>
      <c r="AJ55" s="115">
        <f>IF(AJ$2&lt;=analysis_period,IF(om_land_lease="n/a",total_land_area*Inputs!AK$198,total_land_area*om_land_lease*(1+inflation_rate/100+om_land_lease_escal/100)^AI$2),0)</f>
        <v>0</v>
      </c>
      <c r="AK55" s="115">
        <f>IF(AK$2&lt;=analysis_period,IF(om_land_lease="n/a",total_land_area*Inputs!AL$198,total_land_area*om_land_lease*(1+inflation_rate/100+om_land_lease_escal/100)^AJ$2),0)</f>
        <v>0</v>
      </c>
      <c r="AL55" s="115">
        <f>IF(AL$2&lt;=analysis_period,IF(om_land_lease="n/a",total_land_area*Inputs!AM$198,total_land_area*om_land_lease*(1+inflation_rate/100+om_land_lease_escal/100)^AK$2),0)</f>
        <v>0</v>
      </c>
      <c r="AM55" s="115">
        <f>IF(AM$2&lt;=analysis_period,IF(om_land_lease="n/a",total_land_area*Inputs!AN$198,total_land_area*om_land_lease*(1+inflation_rate/100+om_land_lease_escal/100)^AL$2),0)</f>
        <v>0</v>
      </c>
      <c r="AN55" s="115">
        <f>IF(AN$2&lt;=analysis_period,IF(om_land_lease="n/a",total_land_area*Inputs!AO$198,total_land_area*om_land_lease*(1+inflation_rate/100+om_land_lease_escal/100)^AM$2),0)</f>
        <v>0</v>
      </c>
      <c r="AO55" s="115">
        <f>IF(AO$2&lt;=analysis_period,IF(om_land_lease="n/a",total_land_area*Inputs!AP$198,total_land_area*om_land_lease*(1+inflation_rate/100+om_land_lease_escal/100)^AN$2),0)</f>
        <v>0</v>
      </c>
      <c r="AP55" s="115">
        <f>IF(AP$2&lt;=analysis_period,IF(om_land_lease="n/a",total_land_area*Inputs!AQ$198,total_land_area*om_land_lease*(1+inflation_rate/100+om_land_lease_escal/100)^AO$2),0)</f>
        <v>0</v>
      </c>
    </row>
    <row r="56" spans="1:42" x14ac:dyDescent="0.2">
      <c r="A56" s="17" t="s">
        <v>335</v>
      </c>
      <c r="C56" s="115">
        <f t="shared" ref="C56:AP56" si="11">C26*property_tax_rate/100</f>
        <v>0</v>
      </c>
      <c r="D56" s="115">
        <f t="shared" si="11"/>
        <v>0</v>
      </c>
      <c r="E56" s="115">
        <f t="shared" si="11"/>
        <v>0</v>
      </c>
      <c r="F56" s="115">
        <f t="shared" si="11"/>
        <v>0</v>
      </c>
      <c r="G56" s="115">
        <f t="shared" si="11"/>
        <v>0</v>
      </c>
      <c r="H56" s="115">
        <f t="shared" si="11"/>
        <v>0</v>
      </c>
      <c r="I56" s="115">
        <f t="shared" si="11"/>
        <v>0</v>
      </c>
      <c r="J56" s="115">
        <f t="shared" si="11"/>
        <v>0</v>
      </c>
      <c r="K56" s="115">
        <f t="shared" si="11"/>
        <v>0</v>
      </c>
      <c r="L56" s="115">
        <f t="shared" si="11"/>
        <v>0</v>
      </c>
      <c r="M56" s="115">
        <f t="shared" si="11"/>
        <v>0</v>
      </c>
      <c r="N56" s="115">
        <f t="shared" si="11"/>
        <v>0</v>
      </c>
      <c r="O56" s="115">
        <f t="shared" si="11"/>
        <v>0</v>
      </c>
      <c r="P56" s="115">
        <f t="shared" si="11"/>
        <v>0</v>
      </c>
      <c r="Q56" s="115">
        <f t="shared" si="11"/>
        <v>0</v>
      </c>
      <c r="R56" s="115">
        <f t="shared" si="11"/>
        <v>0</v>
      </c>
      <c r="S56" s="115">
        <f t="shared" si="11"/>
        <v>0</v>
      </c>
      <c r="T56" s="115">
        <f t="shared" si="11"/>
        <v>0</v>
      </c>
      <c r="U56" s="115">
        <f t="shared" si="11"/>
        <v>0</v>
      </c>
      <c r="V56" s="115">
        <f t="shared" si="11"/>
        <v>0</v>
      </c>
      <c r="W56" s="115">
        <f t="shared" si="11"/>
        <v>0</v>
      </c>
      <c r="X56" s="115">
        <f t="shared" si="11"/>
        <v>0</v>
      </c>
      <c r="Y56" s="115">
        <f t="shared" si="11"/>
        <v>0</v>
      </c>
      <c r="Z56" s="115">
        <f t="shared" si="11"/>
        <v>0</v>
      </c>
      <c r="AA56" s="115">
        <f t="shared" si="11"/>
        <v>0</v>
      </c>
      <c r="AB56" s="115">
        <f t="shared" si="11"/>
        <v>0</v>
      </c>
      <c r="AC56" s="115">
        <f t="shared" si="11"/>
        <v>0</v>
      </c>
      <c r="AD56" s="115">
        <f t="shared" si="11"/>
        <v>0</v>
      </c>
      <c r="AE56" s="115">
        <f t="shared" si="11"/>
        <v>0</v>
      </c>
      <c r="AF56" s="115">
        <f t="shared" si="11"/>
        <v>0</v>
      </c>
      <c r="AG56" s="115">
        <f t="shared" si="11"/>
        <v>0</v>
      </c>
      <c r="AH56" s="115">
        <f t="shared" si="11"/>
        <v>0</v>
      </c>
      <c r="AI56" s="115">
        <f t="shared" si="11"/>
        <v>0</v>
      </c>
      <c r="AJ56" s="115">
        <f t="shared" si="11"/>
        <v>0</v>
      </c>
      <c r="AK56" s="115">
        <f t="shared" si="11"/>
        <v>0</v>
      </c>
      <c r="AL56" s="115">
        <f t="shared" si="11"/>
        <v>0</v>
      </c>
      <c r="AM56" s="115">
        <f t="shared" si="11"/>
        <v>0</v>
      </c>
      <c r="AN56" s="115">
        <f t="shared" si="11"/>
        <v>0</v>
      </c>
      <c r="AO56" s="115">
        <f t="shared" si="11"/>
        <v>0</v>
      </c>
      <c r="AP56" s="115">
        <f t="shared" si="11"/>
        <v>0</v>
      </c>
    </row>
    <row r="57" spans="1:42" x14ac:dyDescent="0.2">
      <c r="A57" s="17" t="s">
        <v>242</v>
      </c>
      <c r="C57" s="115">
        <f>IF(C2&lt;=analysis_period,DeveloperMargin*(1+sponsor_operating_margin_escalation/100)^'Cash Flow'!B2,0)</f>
        <v>0</v>
      </c>
      <c r="D57" s="115">
        <f>IF(D2&lt;=analysis_period,DeveloperMargin*(1+sponsor_operating_margin_escalation/100)^'Cash Flow'!C2,0)</f>
        <v>0</v>
      </c>
      <c r="E57" s="115">
        <f>IF(E2&lt;=analysis_period,DeveloperMargin*(1+sponsor_operating_margin_escalation/100)^'Cash Flow'!D2,0)</f>
        <v>0</v>
      </c>
      <c r="F57" s="115">
        <f>IF(F2&lt;=analysis_period,DeveloperMargin*(1+sponsor_operating_margin_escalation/100)^'Cash Flow'!E2,0)</f>
        <v>0</v>
      </c>
      <c r="G57" s="115">
        <f>IF(G2&lt;=analysis_period,DeveloperMargin*(1+sponsor_operating_margin_escalation/100)^'Cash Flow'!F2,0)</f>
        <v>0</v>
      </c>
      <c r="H57" s="115">
        <f>IF(H2&lt;=analysis_period,DeveloperMargin*(1+sponsor_operating_margin_escalation/100)^'Cash Flow'!G2,0)</f>
        <v>0</v>
      </c>
      <c r="I57" s="115">
        <f>IF(I2&lt;=analysis_period,DeveloperMargin*(1+sponsor_operating_margin_escalation/100)^'Cash Flow'!H2,0)</f>
        <v>0</v>
      </c>
      <c r="J57" s="115">
        <f>IF(J2&lt;=analysis_period,DeveloperMargin*(1+sponsor_operating_margin_escalation/100)^'Cash Flow'!I2,0)</f>
        <v>0</v>
      </c>
      <c r="K57" s="115">
        <f>IF(K2&lt;=analysis_period,DeveloperMargin*(1+sponsor_operating_margin_escalation/100)^'Cash Flow'!J2,0)</f>
        <v>0</v>
      </c>
      <c r="L57" s="115">
        <f>IF(L2&lt;=analysis_period,DeveloperMargin*(1+sponsor_operating_margin_escalation/100)^'Cash Flow'!K2,0)</f>
        <v>0</v>
      </c>
      <c r="M57" s="115">
        <f>IF(M2&lt;=analysis_period,DeveloperMargin*(1+sponsor_operating_margin_escalation/100)^'Cash Flow'!L2,0)</f>
        <v>0</v>
      </c>
      <c r="N57" s="115">
        <f>IF(N2&lt;=analysis_period,DeveloperMargin*(1+sponsor_operating_margin_escalation/100)^'Cash Flow'!M2,0)</f>
        <v>0</v>
      </c>
      <c r="O57" s="115">
        <f>IF(O2&lt;=analysis_period,DeveloperMargin*(1+sponsor_operating_margin_escalation/100)^'Cash Flow'!N2,0)</f>
        <v>0</v>
      </c>
      <c r="P57" s="115">
        <f>IF(P2&lt;=analysis_period,DeveloperMargin*(1+sponsor_operating_margin_escalation/100)^'Cash Flow'!O2,0)</f>
        <v>0</v>
      </c>
      <c r="Q57" s="115">
        <f>IF(Q2&lt;=analysis_period,DeveloperMargin*(1+sponsor_operating_margin_escalation/100)^'Cash Flow'!P2,0)</f>
        <v>0</v>
      </c>
      <c r="R57" s="115">
        <f>IF(R2&lt;=analysis_period,DeveloperMargin*(1+sponsor_operating_margin_escalation/100)^'Cash Flow'!Q2,0)</f>
        <v>0</v>
      </c>
      <c r="S57" s="115">
        <f>IF(S2&lt;=analysis_period,DeveloperMargin*(1+sponsor_operating_margin_escalation/100)^'Cash Flow'!R2,0)</f>
        <v>0</v>
      </c>
      <c r="T57" s="115">
        <f>IF(T2&lt;=analysis_period,DeveloperMargin*(1+sponsor_operating_margin_escalation/100)^'Cash Flow'!S2,0)</f>
        <v>0</v>
      </c>
      <c r="U57" s="115">
        <f>IF(U2&lt;=analysis_period,DeveloperMargin*(1+sponsor_operating_margin_escalation/100)^'Cash Flow'!T2,0)</f>
        <v>0</v>
      </c>
      <c r="V57" s="115">
        <f>IF(V2&lt;=analysis_period,DeveloperMargin*(1+sponsor_operating_margin_escalation/100)^'Cash Flow'!U2,0)</f>
        <v>0</v>
      </c>
      <c r="W57" s="115">
        <f>IF(W2&lt;=analysis_period,DeveloperMargin*(1+sponsor_operating_margin_escalation/100)^'Cash Flow'!V2,0)</f>
        <v>0</v>
      </c>
      <c r="X57" s="115">
        <f>IF(X2&lt;=analysis_period,DeveloperMargin*(1+sponsor_operating_margin_escalation/100)^'Cash Flow'!W2,0)</f>
        <v>0</v>
      </c>
      <c r="Y57" s="115">
        <f>IF(Y2&lt;=analysis_period,DeveloperMargin*(1+sponsor_operating_margin_escalation/100)^'Cash Flow'!X2,0)</f>
        <v>0</v>
      </c>
      <c r="Z57" s="115">
        <f>IF(Z2&lt;=analysis_period,DeveloperMargin*(1+sponsor_operating_margin_escalation/100)^'Cash Flow'!Y2,0)</f>
        <v>0</v>
      </c>
      <c r="AA57" s="115">
        <f>IF(AA2&lt;=analysis_period,DeveloperMargin*(1+sponsor_operating_margin_escalation/100)^'Cash Flow'!Z2,0)</f>
        <v>0</v>
      </c>
      <c r="AB57" s="115">
        <f>IF(AB2&lt;=analysis_period,DeveloperMargin*(1+sponsor_operating_margin_escalation/100)^'Cash Flow'!AA2,0)</f>
        <v>0</v>
      </c>
      <c r="AC57" s="115">
        <f>IF(AC2&lt;=analysis_period,DeveloperMargin*(1+sponsor_operating_margin_escalation/100)^'Cash Flow'!AB2,0)</f>
        <v>0</v>
      </c>
      <c r="AD57" s="115">
        <f>IF(AD2&lt;=analysis_period,DeveloperMargin*(1+sponsor_operating_margin_escalation/100)^'Cash Flow'!AC2,0)</f>
        <v>0</v>
      </c>
      <c r="AE57" s="115">
        <f>IF(AE2&lt;=analysis_period,DeveloperMargin*(1+sponsor_operating_margin_escalation/100)^'Cash Flow'!AD2,0)</f>
        <v>0</v>
      </c>
      <c r="AF57" s="115">
        <f>IF(AF2&lt;=analysis_period,DeveloperMargin*(1+sponsor_operating_margin_escalation/100)^'Cash Flow'!AE2,0)</f>
        <v>0</v>
      </c>
      <c r="AG57" s="115">
        <f>IF(AG2&lt;=analysis_period,DeveloperMargin*(1+sponsor_operating_margin_escalation/100)^'Cash Flow'!AF2,0)</f>
        <v>0</v>
      </c>
      <c r="AH57" s="115">
        <f>IF(AH2&lt;=analysis_period,DeveloperMargin*(1+sponsor_operating_margin_escalation/100)^'Cash Flow'!AG2,0)</f>
        <v>0</v>
      </c>
      <c r="AI57" s="115">
        <f>IF(AI2&lt;=analysis_period,DeveloperMargin*(1+sponsor_operating_margin_escalation/100)^'Cash Flow'!AH2,0)</f>
        <v>0</v>
      </c>
      <c r="AJ57" s="115">
        <f>IF(AJ2&lt;=analysis_period,DeveloperMargin*(1+sponsor_operating_margin_escalation/100)^'Cash Flow'!AI2,0)</f>
        <v>0</v>
      </c>
      <c r="AK57" s="115">
        <f>IF(AK2&lt;=analysis_period,DeveloperMargin*(1+sponsor_operating_margin_escalation/100)^'Cash Flow'!AJ2,0)</f>
        <v>0</v>
      </c>
      <c r="AL57" s="115">
        <f>IF(AL2&lt;=analysis_period,DeveloperMargin*(1+sponsor_operating_margin_escalation/100)^'Cash Flow'!AK2,0)</f>
        <v>0</v>
      </c>
      <c r="AM57" s="115">
        <f>IF(AM2&lt;=analysis_period,DeveloperMargin*(1+sponsor_operating_margin_escalation/100)^'Cash Flow'!AL2,0)</f>
        <v>0</v>
      </c>
      <c r="AN57" s="115">
        <f>IF(AN2&lt;=analysis_period,DeveloperMargin*(1+sponsor_operating_margin_escalation/100)^'Cash Flow'!AM2,0)</f>
        <v>0</v>
      </c>
      <c r="AO57" s="115">
        <f>IF(AO2&lt;=analysis_period,DeveloperMargin*(1+sponsor_operating_margin_escalation/100)^'Cash Flow'!AN2,0)</f>
        <v>0</v>
      </c>
      <c r="AP57" s="115">
        <f>IF(AP2&lt;=analysis_period,DeveloperMargin*(1+sponsor_operating_margin_escalation/100)^'Cash Flow'!AO2,0)</f>
        <v>0</v>
      </c>
    </row>
    <row r="58" spans="1:42" x14ac:dyDescent="0.2">
      <c r="A58" s="17" t="s">
        <v>28</v>
      </c>
      <c r="C58" s="115">
        <f t="shared" ref="C58:AP58" si="12">IF(C$2&lt;=analysis_period,total_installed_cost*insurance_rate/100*(1+inflation_rate/100)^B$2,0)</f>
        <v>0</v>
      </c>
      <c r="D58" s="115">
        <f t="shared" si="12"/>
        <v>0</v>
      </c>
      <c r="E58" s="115">
        <f t="shared" si="12"/>
        <v>0</v>
      </c>
      <c r="F58" s="115">
        <f t="shared" si="12"/>
        <v>0</v>
      </c>
      <c r="G58" s="115">
        <f t="shared" si="12"/>
        <v>0</v>
      </c>
      <c r="H58" s="115">
        <f t="shared" si="12"/>
        <v>0</v>
      </c>
      <c r="I58" s="115">
        <f t="shared" si="12"/>
        <v>0</v>
      </c>
      <c r="J58" s="115">
        <f t="shared" si="12"/>
        <v>0</v>
      </c>
      <c r="K58" s="115">
        <f t="shared" si="12"/>
        <v>0</v>
      </c>
      <c r="L58" s="115">
        <f t="shared" si="12"/>
        <v>0</v>
      </c>
      <c r="M58" s="115">
        <f t="shared" si="12"/>
        <v>0</v>
      </c>
      <c r="N58" s="115">
        <f t="shared" si="12"/>
        <v>0</v>
      </c>
      <c r="O58" s="115">
        <f t="shared" si="12"/>
        <v>0</v>
      </c>
      <c r="P58" s="115">
        <f t="shared" si="12"/>
        <v>0</v>
      </c>
      <c r="Q58" s="115">
        <f t="shared" si="12"/>
        <v>0</v>
      </c>
      <c r="R58" s="115">
        <f t="shared" si="12"/>
        <v>0</v>
      </c>
      <c r="S58" s="115">
        <f t="shared" si="12"/>
        <v>0</v>
      </c>
      <c r="T58" s="115">
        <f t="shared" si="12"/>
        <v>0</v>
      </c>
      <c r="U58" s="115">
        <f t="shared" si="12"/>
        <v>0</v>
      </c>
      <c r="V58" s="115">
        <f t="shared" si="12"/>
        <v>0</v>
      </c>
      <c r="W58" s="115">
        <f t="shared" si="12"/>
        <v>0</v>
      </c>
      <c r="X58" s="115">
        <f t="shared" si="12"/>
        <v>0</v>
      </c>
      <c r="Y58" s="115">
        <f t="shared" si="12"/>
        <v>0</v>
      </c>
      <c r="Z58" s="115">
        <f t="shared" si="12"/>
        <v>0</v>
      </c>
      <c r="AA58" s="115">
        <f t="shared" si="12"/>
        <v>0</v>
      </c>
      <c r="AB58" s="115">
        <f t="shared" si="12"/>
        <v>0</v>
      </c>
      <c r="AC58" s="115">
        <f t="shared" si="12"/>
        <v>0</v>
      </c>
      <c r="AD58" s="115">
        <f t="shared" si="12"/>
        <v>0</v>
      </c>
      <c r="AE58" s="115">
        <f t="shared" si="12"/>
        <v>0</v>
      </c>
      <c r="AF58" s="115">
        <f t="shared" si="12"/>
        <v>0</v>
      </c>
      <c r="AG58" s="115">
        <f t="shared" si="12"/>
        <v>0</v>
      </c>
      <c r="AH58" s="115">
        <f t="shared" si="12"/>
        <v>0</v>
      </c>
      <c r="AI58" s="115">
        <f t="shared" si="12"/>
        <v>0</v>
      </c>
      <c r="AJ58" s="115">
        <f t="shared" si="12"/>
        <v>0</v>
      </c>
      <c r="AK58" s="115">
        <f t="shared" si="12"/>
        <v>0</v>
      </c>
      <c r="AL58" s="115">
        <f t="shared" si="12"/>
        <v>0</v>
      </c>
      <c r="AM58" s="115">
        <f t="shared" si="12"/>
        <v>0</v>
      </c>
      <c r="AN58" s="115">
        <f t="shared" si="12"/>
        <v>0</v>
      </c>
      <c r="AO58" s="115">
        <f t="shared" si="12"/>
        <v>0</v>
      </c>
      <c r="AP58" s="115">
        <f t="shared" si="12"/>
        <v>0</v>
      </c>
    </row>
    <row r="59" spans="1:42" x14ac:dyDescent="0.2">
      <c r="A59" s="27" t="s">
        <v>19</v>
      </c>
      <c r="B59" s="27"/>
      <c r="C59" s="132">
        <f>C$30+C$34+C$38+C$39+SUM(C41:C44)+SUM(C46:C58)</f>
        <v>0</v>
      </c>
      <c r="D59" s="132">
        <f t="shared" ref="D59:AP59" si="13">D$30+D$34+D$38+D$39+SUM(D41:D44)+SUM(D46:D58)</f>
        <v>0</v>
      </c>
      <c r="E59" s="132">
        <f t="shared" si="13"/>
        <v>0</v>
      </c>
      <c r="F59" s="132">
        <f t="shared" si="13"/>
        <v>0</v>
      </c>
      <c r="G59" s="132">
        <f t="shared" si="13"/>
        <v>0</v>
      </c>
      <c r="H59" s="132">
        <f t="shared" si="13"/>
        <v>0</v>
      </c>
      <c r="I59" s="132">
        <f t="shared" si="13"/>
        <v>0</v>
      </c>
      <c r="J59" s="132">
        <f t="shared" si="13"/>
        <v>0</v>
      </c>
      <c r="K59" s="132">
        <f t="shared" si="13"/>
        <v>0</v>
      </c>
      <c r="L59" s="132">
        <f t="shared" si="13"/>
        <v>0</v>
      </c>
      <c r="M59" s="132">
        <f t="shared" si="13"/>
        <v>0</v>
      </c>
      <c r="N59" s="132">
        <f t="shared" si="13"/>
        <v>0</v>
      </c>
      <c r="O59" s="132">
        <f t="shared" si="13"/>
        <v>0</v>
      </c>
      <c r="P59" s="132">
        <f t="shared" si="13"/>
        <v>0</v>
      </c>
      <c r="Q59" s="132">
        <f t="shared" si="13"/>
        <v>0</v>
      </c>
      <c r="R59" s="132">
        <f t="shared" si="13"/>
        <v>0</v>
      </c>
      <c r="S59" s="132">
        <f t="shared" si="13"/>
        <v>0</v>
      </c>
      <c r="T59" s="132">
        <f t="shared" si="13"/>
        <v>0</v>
      </c>
      <c r="U59" s="132">
        <f t="shared" si="13"/>
        <v>0</v>
      </c>
      <c r="V59" s="132">
        <f t="shared" si="13"/>
        <v>0</v>
      </c>
      <c r="W59" s="132">
        <f t="shared" si="13"/>
        <v>0</v>
      </c>
      <c r="X59" s="132">
        <f t="shared" si="13"/>
        <v>0</v>
      </c>
      <c r="Y59" s="132">
        <f t="shared" si="13"/>
        <v>0</v>
      </c>
      <c r="Z59" s="132">
        <f t="shared" si="13"/>
        <v>0</v>
      </c>
      <c r="AA59" s="132">
        <f t="shared" si="13"/>
        <v>0</v>
      </c>
      <c r="AB59" s="132">
        <f t="shared" si="13"/>
        <v>0</v>
      </c>
      <c r="AC59" s="132">
        <f t="shared" si="13"/>
        <v>0</v>
      </c>
      <c r="AD59" s="132">
        <f t="shared" si="13"/>
        <v>0</v>
      </c>
      <c r="AE59" s="132">
        <f t="shared" si="13"/>
        <v>0</v>
      </c>
      <c r="AF59" s="132">
        <f t="shared" si="13"/>
        <v>0</v>
      </c>
      <c r="AG59" s="132">
        <f t="shared" si="13"/>
        <v>0</v>
      </c>
      <c r="AH59" s="132">
        <f t="shared" si="13"/>
        <v>0</v>
      </c>
      <c r="AI59" s="132">
        <f t="shared" si="13"/>
        <v>0</v>
      </c>
      <c r="AJ59" s="132">
        <f t="shared" si="13"/>
        <v>0</v>
      </c>
      <c r="AK59" s="132">
        <f t="shared" si="13"/>
        <v>0</v>
      </c>
      <c r="AL59" s="132">
        <f t="shared" si="13"/>
        <v>0</v>
      </c>
      <c r="AM59" s="132">
        <f t="shared" si="13"/>
        <v>0</v>
      </c>
      <c r="AN59" s="132">
        <f t="shared" si="13"/>
        <v>0</v>
      </c>
      <c r="AO59" s="132">
        <f t="shared" si="13"/>
        <v>0</v>
      </c>
      <c r="AP59" s="132">
        <f t="shared" si="13"/>
        <v>0</v>
      </c>
    </row>
    <row r="61" spans="1:42" x14ac:dyDescent="0.2">
      <c r="A61" s="199" t="s">
        <v>243</v>
      </c>
      <c r="B61" s="27"/>
      <c r="C61" s="132">
        <f t="shared" ref="C61:AP61" si="14">C24-C59</f>
        <v>0</v>
      </c>
      <c r="D61" s="132">
        <f t="shared" si="14"/>
        <v>0</v>
      </c>
      <c r="E61" s="132">
        <f t="shared" si="14"/>
        <v>0</v>
      </c>
      <c r="F61" s="132">
        <f t="shared" si="14"/>
        <v>0</v>
      </c>
      <c r="G61" s="132">
        <f t="shared" si="14"/>
        <v>0</v>
      </c>
      <c r="H61" s="132">
        <f t="shared" si="14"/>
        <v>0</v>
      </c>
      <c r="I61" s="132">
        <f t="shared" si="14"/>
        <v>0</v>
      </c>
      <c r="J61" s="132">
        <f t="shared" si="14"/>
        <v>0</v>
      </c>
      <c r="K61" s="132">
        <f t="shared" si="14"/>
        <v>0</v>
      </c>
      <c r="L61" s="132">
        <f t="shared" si="14"/>
        <v>0</v>
      </c>
      <c r="M61" s="132">
        <f t="shared" si="14"/>
        <v>0</v>
      </c>
      <c r="N61" s="132">
        <f t="shared" si="14"/>
        <v>0</v>
      </c>
      <c r="O61" s="132">
        <f t="shared" si="14"/>
        <v>0</v>
      </c>
      <c r="P61" s="132">
        <f t="shared" si="14"/>
        <v>0</v>
      </c>
      <c r="Q61" s="132">
        <f t="shared" si="14"/>
        <v>0</v>
      </c>
      <c r="R61" s="132">
        <f t="shared" si="14"/>
        <v>0</v>
      </c>
      <c r="S61" s="132">
        <f t="shared" si="14"/>
        <v>0</v>
      </c>
      <c r="T61" s="132">
        <f t="shared" si="14"/>
        <v>0</v>
      </c>
      <c r="U61" s="132">
        <f t="shared" si="14"/>
        <v>0</v>
      </c>
      <c r="V61" s="132">
        <f t="shared" si="14"/>
        <v>0</v>
      </c>
      <c r="W61" s="132">
        <f t="shared" si="14"/>
        <v>0</v>
      </c>
      <c r="X61" s="132">
        <f t="shared" si="14"/>
        <v>0</v>
      </c>
      <c r="Y61" s="132">
        <f t="shared" si="14"/>
        <v>0</v>
      </c>
      <c r="Z61" s="132">
        <f t="shared" si="14"/>
        <v>0</v>
      </c>
      <c r="AA61" s="132">
        <f t="shared" si="14"/>
        <v>0</v>
      </c>
      <c r="AB61" s="132">
        <f t="shared" si="14"/>
        <v>0</v>
      </c>
      <c r="AC61" s="132">
        <f t="shared" si="14"/>
        <v>0</v>
      </c>
      <c r="AD61" s="132">
        <f t="shared" si="14"/>
        <v>0</v>
      </c>
      <c r="AE61" s="132">
        <f t="shared" si="14"/>
        <v>0</v>
      </c>
      <c r="AF61" s="132">
        <f t="shared" si="14"/>
        <v>0</v>
      </c>
      <c r="AG61" s="132">
        <f t="shared" si="14"/>
        <v>0</v>
      </c>
      <c r="AH61" s="132">
        <f t="shared" si="14"/>
        <v>0</v>
      </c>
      <c r="AI61" s="132">
        <f t="shared" si="14"/>
        <v>0</v>
      </c>
      <c r="AJ61" s="132">
        <f t="shared" si="14"/>
        <v>0</v>
      </c>
      <c r="AK61" s="132">
        <f t="shared" si="14"/>
        <v>0</v>
      </c>
      <c r="AL61" s="132">
        <f t="shared" si="14"/>
        <v>0</v>
      </c>
      <c r="AM61" s="132">
        <f t="shared" si="14"/>
        <v>0</v>
      </c>
      <c r="AN61" s="132">
        <f t="shared" si="14"/>
        <v>0</v>
      </c>
      <c r="AO61" s="132">
        <f t="shared" si="14"/>
        <v>0</v>
      </c>
      <c r="AP61" s="132">
        <f t="shared" si="14"/>
        <v>0</v>
      </c>
    </row>
    <row r="62" spans="1:42" x14ac:dyDescent="0.2">
      <c r="A62" s="19"/>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c r="AL62" s="115"/>
      <c r="AM62" s="115"/>
      <c r="AN62" s="115"/>
      <c r="AO62" s="115"/>
      <c r="AP62" s="115"/>
    </row>
    <row r="63" spans="1:42" x14ac:dyDescent="0.2">
      <c r="A63" s="275" t="s">
        <v>318</v>
      </c>
      <c r="B63" s="274"/>
      <c r="C63" s="274"/>
      <c r="D63" s="274"/>
      <c r="E63" s="274"/>
      <c r="F63" s="274"/>
      <c r="G63" s="274"/>
      <c r="H63" s="274"/>
      <c r="I63" s="274"/>
      <c r="J63" s="274"/>
      <c r="K63" s="274"/>
      <c r="L63" s="274"/>
      <c r="M63" s="274"/>
      <c r="N63" s="274"/>
      <c r="O63" s="274"/>
      <c r="P63" s="274"/>
      <c r="Q63" s="274"/>
      <c r="R63" s="274"/>
      <c r="S63" s="274"/>
      <c r="T63" s="274"/>
      <c r="U63" s="274"/>
      <c r="V63" s="274"/>
      <c r="W63" s="274"/>
      <c r="X63" s="274"/>
      <c r="Y63" s="274"/>
      <c r="Z63" s="274"/>
      <c r="AA63" s="274"/>
      <c r="AB63" s="274"/>
      <c r="AC63" s="274"/>
      <c r="AD63" s="274"/>
      <c r="AE63" s="274"/>
      <c r="AF63" s="274"/>
      <c r="AG63" s="274"/>
      <c r="AH63" s="274"/>
      <c r="AI63" s="274"/>
      <c r="AJ63" s="274"/>
      <c r="AK63" s="274"/>
      <c r="AL63" s="274"/>
      <c r="AM63" s="274"/>
      <c r="AN63" s="274"/>
      <c r="AO63" s="274"/>
      <c r="AP63" s="274"/>
    </row>
    <row r="64" spans="1:42" x14ac:dyDescent="0.2">
      <c r="A64" s="19" t="s">
        <v>319</v>
      </c>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row>
    <row r="65" spans="1:42" x14ac:dyDescent="0.2">
      <c r="A65" s="17" t="s">
        <v>149</v>
      </c>
      <c r="B65" s="115">
        <f>-total_installed_cost</f>
        <v>0</v>
      </c>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c r="AL65" s="115"/>
      <c r="AM65" s="115"/>
      <c r="AN65" s="115"/>
      <c r="AO65" s="115"/>
      <c r="AP65" s="115"/>
    </row>
    <row r="66" spans="1:42" x14ac:dyDescent="0.2">
      <c r="A66" s="17" t="s">
        <v>247</v>
      </c>
      <c r="B66" s="115">
        <f>-cost_equity_closing</f>
        <v>0</v>
      </c>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row>
    <row r="67" spans="1:42" x14ac:dyDescent="0.2">
      <c r="A67" s="17" t="s">
        <v>150</v>
      </c>
      <c r="B67" s="116">
        <f>-Inputs!$I$75</f>
        <v>0</v>
      </c>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row>
    <row r="68" spans="1:42" x14ac:dyDescent="0.2">
      <c r="A68" s="17" t="s">
        <v>320</v>
      </c>
      <c r="B68" s="115">
        <f>SUM(B65:B67)</f>
        <v>0</v>
      </c>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row>
    <row r="69" spans="1:42" x14ac:dyDescent="0.2">
      <c r="A69" s="19"/>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c r="AC69" s="115"/>
      <c r="AD69" s="115"/>
      <c r="AE69" s="115"/>
      <c r="AF69" s="115"/>
      <c r="AG69" s="115"/>
      <c r="AH69" s="115"/>
      <c r="AI69" s="115"/>
      <c r="AJ69" s="115"/>
      <c r="AK69" s="115"/>
      <c r="AL69" s="115"/>
      <c r="AM69" s="115"/>
      <c r="AN69" s="115"/>
      <c r="AO69" s="115"/>
      <c r="AP69" s="115"/>
    </row>
    <row r="70" spans="1:42" x14ac:dyDescent="0.2">
      <c r="A70" s="19" t="s">
        <v>321</v>
      </c>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c r="AJ70" s="115"/>
      <c r="AK70" s="115"/>
      <c r="AL70" s="115"/>
      <c r="AM70" s="115"/>
      <c r="AN70" s="115"/>
      <c r="AO70" s="115"/>
      <c r="AP70" s="115"/>
    </row>
    <row r="71" spans="1:42" x14ac:dyDescent="0.2">
      <c r="A71" s="17" t="s">
        <v>149</v>
      </c>
      <c r="B71" s="115">
        <f>total_installed_cost</f>
        <v>0</v>
      </c>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5"/>
      <c r="AI71" s="115"/>
      <c r="AJ71" s="115"/>
      <c r="AK71" s="115"/>
      <c r="AL71" s="115"/>
      <c r="AM71" s="115"/>
      <c r="AN71" s="115"/>
      <c r="AO71" s="115"/>
      <c r="AP71" s="115"/>
    </row>
    <row r="72" spans="1:42" x14ac:dyDescent="0.2">
      <c r="A72" s="17" t="s">
        <v>288</v>
      </c>
      <c r="B72" s="115">
        <f>Inputs!$C$62</f>
        <v>0</v>
      </c>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c r="AL72" s="115"/>
      <c r="AM72" s="115"/>
      <c r="AN72" s="115"/>
      <c r="AO72" s="115"/>
      <c r="AP72" s="115"/>
    </row>
    <row r="73" spans="1:42" x14ac:dyDescent="0.2">
      <c r="A73" s="17" t="s">
        <v>247</v>
      </c>
      <c r="B73" s="115">
        <f>cost_equity_closing</f>
        <v>0</v>
      </c>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c r="AL73" s="115"/>
      <c r="AM73" s="115"/>
      <c r="AN73" s="115"/>
      <c r="AO73" s="115"/>
      <c r="AP73" s="115"/>
    </row>
    <row r="74" spans="1:42" x14ac:dyDescent="0.2">
      <c r="A74" s="17" t="s">
        <v>150</v>
      </c>
      <c r="B74" s="115">
        <f>Inputs!$I$75</f>
        <v>0</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row>
    <row r="75" spans="1:42" x14ac:dyDescent="0.2">
      <c r="A75" s="17" t="s">
        <v>248</v>
      </c>
      <c r="B75" s="116">
        <f>cost_other_financing</f>
        <v>0</v>
      </c>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c r="AL75" s="115"/>
      <c r="AM75" s="115"/>
      <c r="AN75" s="115"/>
      <c r="AO75" s="115"/>
      <c r="AP75" s="115"/>
    </row>
    <row r="76" spans="1:42" x14ac:dyDescent="0.2">
      <c r="A76" s="17" t="s">
        <v>246</v>
      </c>
      <c r="B76" s="115">
        <f>SUM(B71:B75)</f>
        <v>0</v>
      </c>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c r="AF76" s="115"/>
      <c r="AG76" s="115"/>
      <c r="AH76" s="115"/>
      <c r="AI76" s="115"/>
      <c r="AJ76" s="115"/>
      <c r="AK76" s="115"/>
      <c r="AL76" s="115"/>
      <c r="AM76" s="115"/>
      <c r="AN76" s="115"/>
      <c r="AO76" s="115"/>
      <c r="AP76" s="115"/>
    </row>
    <row r="77" spans="1:42" x14ac:dyDescent="0.2">
      <c r="A77" s="17"/>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c r="AF77" s="115"/>
      <c r="AG77" s="115"/>
      <c r="AH77" s="115"/>
      <c r="AI77" s="115"/>
      <c r="AJ77" s="115"/>
      <c r="AK77" s="115"/>
      <c r="AL77" s="115"/>
      <c r="AM77" s="115"/>
      <c r="AN77" s="115"/>
      <c r="AO77" s="115"/>
      <c r="AP77" s="115"/>
    </row>
    <row r="78" spans="1:42" x14ac:dyDescent="0.2">
      <c r="A78" s="271" t="s">
        <v>341</v>
      </c>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c r="AF78" s="115"/>
      <c r="AG78" s="115"/>
      <c r="AH78" s="115"/>
      <c r="AI78" s="115"/>
      <c r="AJ78" s="115"/>
      <c r="AK78" s="115"/>
      <c r="AL78" s="115"/>
      <c r="AM78" s="115"/>
      <c r="AN78" s="115"/>
      <c r="AO78" s="115"/>
      <c r="AP78" s="115"/>
    </row>
    <row r="79" spans="1:42" x14ac:dyDescent="0.2">
      <c r="A79" s="17" t="s">
        <v>323</v>
      </c>
      <c r="B79" s="115">
        <f>B76</f>
        <v>0</v>
      </c>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c r="AK79" s="115"/>
      <c r="AL79" s="115"/>
      <c r="AM79" s="115"/>
      <c r="AN79" s="115"/>
      <c r="AO79" s="115"/>
      <c r="AP79" s="115"/>
    </row>
    <row r="80" spans="1:42" x14ac:dyDescent="0.2">
      <c r="A80" s="17" t="s">
        <v>342</v>
      </c>
      <c r="B80" s="115">
        <f>C640</f>
        <v>0</v>
      </c>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c r="AL80" s="115"/>
      <c r="AM80" s="115"/>
      <c r="AN80" s="115"/>
      <c r="AO80" s="115"/>
      <c r="AP80" s="115"/>
    </row>
    <row r="81" spans="1:42" x14ac:dyDescent="0.2">
      <c r="A81" s="17" t="s">
        <v>343</v>
      </c>
      <c r="B81" s="116">
        <f>C633</f>
        <v>0</v>
      </c>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15"/>
      <c r="AF81" s="115"/>
      <c r="AG81" s="115"/>
      <c r="AH81" s="115"/>
      <c r="AI81" s="115"/>
      <c r="AJ81" s="115"/>
      <c r="AK81" s="115"/>
      <c r="AL81" s="115"/>
      <c r="AM81" s="115"/>
      <c r="AN81" s="115"/>
      <c r="AO81" s="115"/>
      <c r="AP81" s="115"/>
    </row>
    <row r="82" spans="1:42" x14ac:dyDescent="0.2">
      <c r="A82" s="17" t="s">
        <v>344</v>
      </c>
      <c r="B82" s="115">
        <f>SUM(B79:B81)</f>
        <v>0</v>
      </c>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row>
    <row r="83" spans="1:42" x14ac:dyDescent="0.2">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78" t="s">
        <v>244</v>
      </c>
      <c r="B84" s="7"/>
      <c r="C84" s="206"/>
      <c r="D84" s="206"/>
      <c r="E84" s="206"/>
      <c r="F84" s="206"/>
      <c r="G84" s="206"/>
      <c r="H84" s="206"/>
      <c r="I84" s="206"/>
      <c r="J84" s="206"/>
      <c r="K84" s="206"/>
      <c r="L84" s="206"/>
      <c r="M84" s="206"/>
      <c r="N84" s="206"/>
      <c r="O84" s="206"/>
      <c r="P84" s="206"/>
      <c r="Q84" s="206"/>
      <c r="R84" s="206"/>
      <c r="S84" s="206"/>
      <c r="T84" s="206"/>
      <c r="U84" s="206"/>
      <c r="V84" s="206"/>
      <c r="W84" s="206"/>
      <c r="X84" s="206"/>
      <c r="Y84" s="206"/>
      <c r="Z84" s="206"/>
      <c r="AA84" s="206"/>
      <c r="AB84" s="206"/>
      <c r="AC84" s="206"/>
      <c r="AD84" s="206"/>
      <c r="AE84" s="206"/>
      <c r="AF84" s="206"/>
      <c r="AG84" s="206"/>
      <c r="AH84" s="206"/>
      <c r="AI84" s="206"/>
      <c r="AJ84" s="206"/>
      <c r="AK84" s="206"/>
      <c r="AL84" s="206"/>
      <c r="AM84" s="206"/>
      <c r="AN84" s="206"/>
      <c r="AO84" s="206"/>
      <c r="AP84" s="206"/>
    </row>
    <row r="85" spans="1:42" x14ac:dyDescent="0.2">
      <c r="A85" s="19" t="s">
        <v>189</v>
      </c>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17" t="s">
        <v>245</v>
      </c>
      <c r="B86" s="115"/>
      <c r="C86" s="115">
        <f t="shared" ref="C86:AP86" si="15">C61</f>
        <v>0</v>
      </c>
      <c r="D86" s="115">
        <f t="shared" si="15"/>
        <v>0</v>
      </c>
      <c r="E86" s="115">
        <f t="shared" si="15"/>
        <v>0</v>
      </c>
      <c r="F86" s="115">
        <f t="shared" si="15"/>
        <v>0</v>
      </c>
      <c r="G86" s="115">
        <f t="shared" si="15"/>
        <v>0</v>
      </c>
      <c r="H86" s="115">
        <f t="shared" si="15"/>
        <v>0</v>
      </c>
      <c r="I86" s="115">
        <f t="shared" si="15"/>
        <v>0</v>
      </c>
      <c r="J86" s="115">
        <f t="shared" si="15"/>
        <v>0</v>
      </c>
      <c r="K86" s="115">
        <f t="shared" si="15"/>
        <v>0</v>
      </c>
      <c r="L86" s="115">
        <f t="shared" si="15"/>
        <v>0</v>
      </c>
      <c r="M86" s="115">
        <f t="shared" si="15"/>
        <v>0</v>
      </c>
      <c r="N86" s="115">
        <f t="shared" si="15"/>
        <v>0</v>
      </c>
      <c r="O86" s="115">
        <f t="shared" si="15"/>
        <v>0</v>
      </c>
      <c r="P86" s="115">
        <f t="shared" si="15"/>
        <v>0</v>
      </c>
      <c r="Q86" s="115">
        <f t="shared" si="15"/>
        <v>0</v>
      </c>
      <c r="R86" s="115">
        <f t="shared" si="15"/>
        <v>0</v>
      </c>
      <c r="S86" s="115">
        <f t="shared" si="15"/>
        <v>0</v>
      </c>
      <c r="T86" s="115">
        <f t="shared" si="15"/>
        <v>0</v>
      </c>
      <c r="U86" s="115">
        <f t="shared" si="15"/>
        <v>0</v>
      </c>
      <c r="V86" s="115">
        <f t="shared" si="15"/>
        <v>0</v>
      </c>
      <c r="W86" s="115">
        <f t="shared" si="15"/>
        <v>0</v>
      </c>
      <c r="X86" s="115">
        <f t="shared" si="15"/>
        <v>0</v>
      </c>
      <c r="Y86" s="115">
        <f t="shared" si="15"/>
        <v>0</v>
      </c>
      <c r="Z86" s="115">
        <f t="shared" si="15"/>
        <v>0</v>
      </c>
      <c r="AA86" s="115">
        <f t="shared" si="15"/>
        <v>0</v>
      </c>
      <c r="AB86" s="115">
        <f t="shared" si="15"/>
        <v>0</v>
      </c>
      <c r="AC86" s="115">
        <f t="shared" si="15"/>
        <v>0</v>
      </c>
      <c r="AD86" s="115">
        <f t="shared" si="15"/>
        <v>0</v>
      </c>
      <c r="AE86" s="115">
        <f t="shared" si="15"/>
        <v>0</v>
      </c>
      <c r="AF86" s="115">
        <f t="shared" si="15"/>
        <v>0</v>
      </c>
      <c r="AG86" s="115">
        <f t="shared" si="15"/>
        <v>0</v>
      </c>
      <c r="AH86" s="115">
        <f t="shared" si="15"/>
        <v>0</v>
      </c>
      <c r="AI86" s="115">
        <f t="shared" si="15"/>
        <v>0</v>
      </c>
      <c r="AJ86" s="115">
        <f t="shared" si="15"/>
        <v>0</v>
      </c>
      <c r="AK86" s="115">
        <f t="shared" si="15"/>
        <v>0</v>
      </c>
      <c r="AL86" s="115">
        <f t="shared" si="15"/>
        <v>0</v>
      </c>
      <c r="AM86" s="115">
        <f t="shared" si="15"/>
        <v>0</v>
      </c>
      <c r="AN86" s="115">
        <f t="shared" si="15"/>
        <v>0</v>
      </c>
      <c r="AO86" s="115">
        <f t="shared" si="15"/>
        <v>0</v>
      </c>
      <c r="AP86" s="115">
        <f t="shared" si="15"/>
        <v>0</v>
      </c>
    </row>
    <row r="87" spans="1:42" x14ac:dyDescent="0.2">
      <c r="A87" s="17" t="s">
        <v>194</v>
      </c>
      <c r="B87" s="115">
        <v>0</v>
      </c>
      <c r="C87" s="115">
        <f>C778</f>
        <v>0</v>
      </c>
      <c r="D87" s="115">
        <f t="shared" ref="D87:AP87" si="16">D778</f>
        <v>0</v>
      </c>
      <c r="E87" s="115">
        <f t="shared" si="16"/>
        <v>0</v>
      </c>
      <c r="F87" s="115">
        <f t="shared" si="16"/>
        <v>0</v>
      </c>
      <c r="G87" s="115">
        <f t="shared" si="16"/>
        <v>0</v>
      </c>
      <c r="H87" s="115">
        <f t="shared" si="16"/>
        <v>0</v>
      </c>
      <c r="I87" s="115">
        <f t="shared" si="16"/>
        <v>0</v>
      </c>
      <c r="J87" s="115">
        <f t="shared" si="16"/>
        <v>0</v>
      </c>
      <c r="K87" s="115">
        <f t="shared" si="16"/>
        <v>0</v>
      </c>
      <c r="L87" s="115">
        <f t="shared" si="16"/>
        <v>0</v>
      </c>
      <c r="M87" s="115">
        <f t="shared" si="16"/>
        <v>0</v>
      </c>
      <c r="N87" s="115">
        <f t="shared" si="16"/>
        <v>0</v>
      </c>
      <c r="O87" s="115">
        <f t="shared" si="16"/>
        <v>0</v>
      </c>
      <c r="P87" s="115">
        <f t="shared" si="16"/>
        <v>0</v>
      </c>
      <c r="Q87" s="115">
        <f t="shared" si="16"/>
        <v>0</v>
      </c>
      <c r="R87" s="115">
        <f t="shared" si="16"/>
        <v>0</v>
      </c>
      <c r="S87" s="115">
        <f t="shared" si="16"/>
        <v>0</v>
      </c>
      <c r="T87" s="115">
        <f t="shared" si="16"/>
        <v>0</v>
      </c>
      <c r="U87" s="115">
        <f t="shared" si="16"/>
        <v>0</v>
      </c>
      <c r="V87" s="115">
        <f t="shared" si="16"/>
        <v>0</v>
      </c>
      <c r="W87" s="115">
        <f t="shared" si="16"/>
        <v>0</v>
      </c>
      <c r="X87" s="115">
        <f t="shared" si="16"/>
        <v>0</v>
      </c>
      <c r="Y87" s="115">
        <f t="shared" si="16"/>
        <v>0</v>
      </c>
      <c r="Z87" s="115">
        <f t="shared" si="16"/>
        <v>0</v>
      </c>
      <c r="AA87" s="115">
        <f t="shared" si="16"/>
        <v>0</v>
      </c>
      <c r="AB87" s="115">
        <f t="shared" si="16"/>
        <v>0</v>
      </c>
      <c r="AC87" s="115">
        <f t="shared" si="16"/>
        <v>0</v>
      </c>
      <c r="AD87" s="115">
        <f t="shared" si="16"/>
        <v>0</v>
      </c>
      <c r="AE87" s="115">
        <f t="shared" si="16"/>
        <v>0</v>
      </c>
      <c r="AF87" s="115">
        <f t="shared" si="16"/>
        <v>0</v>
      </c>
      <c r="AG87" s="115">
        <f t="shared" si="16"/>
        <v>0</v>
      </c>
      <c r="AH87" s="115">
        <f t="shared" si="16"/>
        <v>0</v>
      </c>
      <c r="AI87" s="115">
        <f t="shared" si="16"/>
        <v>0</v>
      </c>
      <c r="AJ87" s="115">
        <f t="shared" si="16"/>
        <v>0</v>
      </c>
      <c r="AK87" s="115">
        <f t="shared" si="16"/>
        <v>0</v>
      </c>
      <c r="AL87" s="115">
        <f t="shared" si="16"/>
        <v>0</v>
      </c>
      <c r="AM87" s="115">
        <f t="shared" si="16"/>
        <v>0</v>
      </c>
      <c r="AN87" s="115">
        <f t="shared" si="16"/>
        <v>0</v>
      </c>
      <c r="AO87" s="115">
        <f t="shared" si="16"/>
        <v>0</v>
      </c>
      <c r="AP87" s="115">
        <f t="shared" si="16"/>
        <v>0</v>
      </c>
    </row>
    <row r="88" spans="1:42" x14ac:dyDescent="0.2">
      <c r="A88" s="198" t="s">
        <v>13</v>
      </c>
      <c r="B88" s="132">
        <f>SUM(B86:B87)</f>
        <v>0</v>
      </c>
      <c r="C88" s="132">
        <f t="shared" ref="C88:AP88" si="17">SUM(C86:C87)</f>
        <v>0</v>
      </c>
      <c r="D88" s="132">
        <f t="shared" si="17"/>
        <v>0</v>
      </c>
      <c r="E88" s="132">
        <f t="shared" si="17"/>
        <v>0</v>
      </c>
      <c r="F88" s="132">
        <f t="shared" si="17"/>
        <v>0</v>
      </c>
      <c r="G88" s="132">
        <f t="shared" si="17"/>
        <v>0</v>
      </c>
      <c r="H88" s="132">
        <f t="shared" si="17"/>
        <v>0</v>
      </c>
      <c r="I88" s="132">
        <f t="shared" si="17"/>
        <v>0</v>
      </c>
      <c r="J88" s="132">
        <f t="shared" si="17"/>
        <v>0</v>
      </c>
      <c r="K88" s="132">
        <f t="shared" si="17"/>
        <v>0</v>
      </c>
      <c r="L88" s="132">
        <f t="shared" si="17"/>
        <v>0</v>
      </c>
      <c r="M88" s="132">
        <f t="shared" si="17"/>
        <v>0</v>
      </c>
      <c r="N88" s="132">
        <f t="shared" si="17"/>
        <v>0</v>
      </c>
      <c r="O88" s="132">
        <f t="shared" si="17"/>
        <v>0</v>
      </c>
      <c r="P88" s="132">
        <f t="shared" si="17"/>
        <v>0</v>
      </c>
      <c r="Q88" s="132">
        <f t="shared" si="17"/>
        <v>0</v>
      </c>
      <c r="R88" s="132">
        <f t="shared" si="17"/>
        <v>0</v>
      </c>
      <c r="S88" s="132">
        <f t="shared" si="17"/>
        <v>0</v>
      </c>
      <c r="T88" s="132">
        <f t="shared" si="17"/>
        <v>0</v>
      </c>
      <c r="U88" s="132">
        <f t="shared" si="17"/>
        <v>0</v>
      </c>
      <c r="V88" s="132">
        <f t="shared" si="17"/>
        <v>0</v>
      </c>
      <c r="W88" s="132">
        <f t="shared" si="17"/>
        <v>0</v>
      </c>
      <c r="X88" s="132">
        <f t="shared" si="17"/>
        <v>0</v>
      </c>
      <c r="Y88" s="132">
        <f t="shared" si="17"/>
        <v>0</v>
      </c>
      <c r="Z88" s="132">
        <f t="shared" si="17"/>
        <v>0</v>
      </c>
      <c r="AA88" s="132">
        <f t="shared" si="17"/>
        <v>0</v>
      </c>
      <c r="AB88" s="132">
        <f t="shared" si="17"/>
        <v>0</v>
      </c>
      <c r="AC88" s="132">
        <f t="shared" si="17"/>
        <v>0</v>
      </c>
      <c r="AD88" s="132">
        <f t="shared" si="17"/>
        <v>0</v>
      </c>
      <c r="AE88" s="132">
        <f t="shared" si="17"/>
        <v>0</v>
      </c>
      <c r="AF88" s="132">
        <f t="shared" si="17"/>
        <v>0</v>
      </c>
      <c r="AG88" s="132">
        <f t="shared" si="17"/>
        <v>0</v>
      </c>
      <c r="AH88" s="132">
        <f t="shared" si="17"/>
        <v>0</v>
      </c>
      <c r="AI88" s="132">
        <f t="shared" si="17"/>
        <v>0</v>
      </c>
      <c r="AJ88" s="132">
        <f t="shared" si="17"/>
        <v>0</v>
      </c>
      <c r="AK88" s="132">
        <f t="shared" si="17"/>
        <v>0</v>
      </c>
      <c r="AL88" s="132">
        <f t="shared" si="17"/>
        <v>0</v>
      </c>
      <c r="AM88" s="132">
        <f t="shared" si="17"/>
        <v>0</v>
      </c>
      <c r="AN88" s="132">
        <f t="shared" si="17"/>
        <v>0</v>
      </c>
      <c r="AO88" s="132">
        <f t="shared" si="17"/>
        <v>0</v>
      </c>
      <c r="AP88" s="132">
        <f t="shared" si="17"/>
        <v>0</v>
      </c>
    </row>
    <row r="89" spans="1:42" x14ac:dyDescent="0.2">
      <c r="A89" s="17"/>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19" t="s">
        <v>43</v>
      </c>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row>
    <row r="91" spans="1:42" x14ac:dyDescent="0.2">
      <c r="A91" s="17" t="s">
        <v>323</v>
      </c>
      <c r="B91" s="115">
        <f>B76</f>
        <v>0</v>
      </c>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row>
    <row r="92" spans="1:42" x14ac:dyDescent="0.2">
      <c r="A92" s="17" t="s">
        <v>322</v>
      </c>
      <c r="B92" s="115">
        <f>B68</f>
        <v>0</v>
      </c>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c r="AL92" s="115"/>
      <c r="AM92" s="115"/>
      <c r="AN92" s="115"/>
      <c r="AO92" s="115"/>
      <c r="AP92" s="115"/>
    </row>
    <row r="93" spans="1:42" x14ac:dyDescent="0.2">
      <c r="A93" s="17" t="s">
        <v>288</v>
      </c>
      <c r="B93" s="115">
        <f>-Inputs!C62</f>
        <v>0</v>
      </c>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row>
    <row r="94" spans="1:42" x14ac:dyDescent="0.2">
      <c r="A94" s="17" t="s">
        <v>228</v>
      </c>
      <c r="B94" s="115">
        <f t="shared" ref="B94:AP94" si="18">-B23</f>
        <v>0</v>
      </c>
      <c r="C94" s="115">
        <f t="shared" si="18"/>
        <v>0</v>
      </c>
      <c r="D94" s="115">
        <f t="shared" si="18"/>
        <v>0</v>
      </c>
      <c r="E94" s="115">
        <f t="shared" si="18"/>
        <v>0</v>
      </c>
      <c r="F94" s="115">
        <f t="shared" si="18"/>
        <v>0</v>
      </c>
      <c r="G94" s="115">
        <f t="shared" si="18"/>
        <v>0</v>
      </c>
      <c r="H94" s="115">
        <f t="shared" si="18"/>
        <v>0</v>
      </c>
      <c r="I94" s="115">
        <f t="shared" si="18"/>
        <v>0</v>
      </c>
      <c r="J94" s="115">
        <f t="shared" si="18"/>
        <v>0</v>
      </c>
      <c r="K94" s="115">
        <f t="shared" si="18"/>
        <v>0</v>
      </c>
      <c r="L94" s="115">
        <f t="shared" si="18"/>
        <v>0</v>
      </c>
      <c r="M94" s="115">
        <f t="shared" si="18"/>
        <v>0</v>
      </c>
      <c r="N94" s="115">
        <f t="shared" si="18"/>
        <v>0</v>
      </c>
      <c r="O94" s="115">
        <f t="shared" si="18"/>
        <v>0</v>
      </c>
      <c r="P94" s="115">
        <f t="shared" si="18"/>
        <v>0</v>
      </c>
      <c r="Q94" s="115">
        <f t="shared" si="18"/>
        <v>0</v>
      </c>
      <c r="R94" s="115">
        <f t="shared" si="18"/>
        <v>0</v>
      </c>
      <c r="S94" s="115">
        <f t="shared" si="18"/>
        <v>0</v>
      </c>
      <c r="T94" s="115">
        <f t="shared" si="18"/>
        <v>0</v>
      </c>
      <c r="U94" s="115">
        <f t="shared" si="18"/>
        <v>0</v>
      </c>
      <c r="V94" s="115">
        <f t="shared" si="18"/>
        <v>0</v>
      </c>
      <c r="W94" s="115">
        <f t="shared" si="18"/>
        <v>0</v>
      </c>
      <c r="X94" s="115">
        <f t="shared" si="18"/>
        <v>0</v>
      </c>
      <c r="Y94" s="115">
        <f t="shared" si="18"/>
        <v>0</v>
      </c>
      <c r="Z94" s="115">
        <f t="shared" si="18"/>
        <v>0</v>
      </c>
      <c r="AA94" s="115">
        <f t="shared" si="18"/>
        <v>0</v>
      </c>
      <c r="AB94" s="115">
        <f t="shared" si="18"/>
        <v>0</v>
      </c>
      <c r="AC94" s="115">
        <f t="shared" si="18"/>
        <v>0</v>
      </c>
      <c r="AD94" s="115">
        <f t="shared" si="18"/>
        <v>0</v>
      </c>
      <c r="AE94" s="115">
        <f t="shared" si="18"/>
        <v>0</v>
      </c>
      <c r="AF94" s="115">
        <f t="shared" si="18"/>
        <v>0</v>
      </c>
      <c r="AG94" s="115">
        <f t="shared" si="18"/>
        <v>0</v>
      </c>
      <c r="AH94" s="115">
        <f t="shared" si="18"/>
        <v>0</v>
      </c>
      <c r="AI94" s="115">
        <f t="shared" si="18"/>
        <v>0</v>
      </c>
      <c r="AJ94" s="115">
        <f t="shared" si="18"/>
        <v>0</v>
      </c>
      <c r="AK94" s="115">
        <f t="shared" si="18"/>
        <v>0</v>
      </c>
      <c r="AL94" s="115">
        <f t="shared" si="18"/>
        <v>0</v>
      </c>
      <c r="AM94" s="115">
        <f t="shared" si="18"/>
        <v>0</v>
      </c>
      <c r="AN94" s="115">
        <f t="shared" si="18"/>
        <v>0</v>
      </c>
      <c r="AO94" s="115">
        <f t="shared" si="18"/>
        <v>0</v>
      </c>
      <c r="AP94" s="115">
        <f t="shared" si="18"/>
        <v>0</v>
      </c>
    </row>
    <row r="95" spans="1:42" x14ac:dyDescent="0.2">
      <c r="A95" s="17" t="s">
        <v>307</v>
      </c>
      <c r="B95" s="115"/>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row>
    <row r="96" spans="1:42" x14ac:dyDescent="0.2">
      <c r="A96" s="21" t="s">
        <v>202</v>
      </c>
      <c r="B96" s="115">
        <f t="shared" ref="B96:AP96" si="19">-B664-B665</f>
        <v>0</v>
      </c>
      <c r="C96" s="115">
        <f t="shared" si="19"/>
        <v>0</v>
      </c>
      <c r="D96" s="115">
        <f t="shared" si="19"/>
        <v>0</v>
      </c>
      <c r="E96" s="115">
        <f t="shared" si="19"/>
        <v>0</v>
      </c>
      <c r="F96" s="115">
        <f t="shared" si="19"/>
        <v>0</v>
      </c>
      <c r="G96" s="115">
        <f t="shared" si="19"/>
        <v>0</v>
      </c>
      <c r="H96" s="115">
        <f t="shared" si="19"/>
        <v>0</v>
      </c>
      <c r="I96" s="115">
        <f t="shared" si="19"/>
        <v>0</v>
      </c>
      <c r="J96" s="115">
        <f t="shared" si="19"/>
        <v>0</v>
      </c>
      <c r="K96" s="115">
        <f t="shared" si="19"/>
        <v>0</v>
      </c>
      <c r="L96" s="115">
        <f t="shared" si="19"/>
        <v>0</v>
      </c>
      <c r="M96" s="115">
        <f t="shared" si="19"/>
        <v>0</v>
      </c>
      <c r="N96" s="115">
        <f t="shared" si="19"/>
        <v>0</v>
      </c>
      <c r="O96" s="115">
        <f t="shared" si="19"/>
        <v>0</v>
      </c>
      <c r="P96" s="115">
        <f t="shared" si="19"/>
        <v>0</v>
      </c>
      <c r="Q96" s="115">
        <f t="shared" si="19"/>
        <v>0</v>
      </c>
      <c r="R96" s="115">
        <f t="shared" si="19"/>
        <v>0</v>
      </c>
      <c r="S96" s="115">
        <f t="shared" si="19"/>
        <v>0</v>
      </c>
      <c r="T96" s="115">
        <f t="shared" si="19"/>
        <v>0</v>
      </c>
      <c r="U96" s="115">
        <f t="shared" si="19"/>
        <v>0</v>
      </c>
      <c r="V96" s="115">
        <f t="shared" si="19"/>
        <v>0</v>
      </c>
      <c r="W96" s="115">
        <f t="shared" si="19"/>
        <v>0</v>
      </c>
      <c r="X96" s="115">
        <f t="shared" si="19"/>
        <v>0</v>
      </c>
      <c r="Y96" s="115">
        <f t="shared" si="19"/>
        <v>0</v>
      </c>
      <c r="Z96" s="115">
        <f t="shared" si="19"/>
        <v>0</v>
      </c>
      <c r="AA96" s="115">
        <f t="shared" si="19"/>
        <v>0</v>
      </c>
      <c r="AB96" s="115">
        <f t="shared" si="19"/>
        <v>0</v>
      </c>
      <c r="AC96" s="115">
        <f t="shared" si="19"/>
        <v>0</v>
      </c>
      <c r="AD96" s="115">
        <f t="shared" si="19"/>
        <v>0</v>
      </c>
      <c r="AE96" s="115">
        <f t="shared" si="19"/>
        <v>0</v>
      </c>
      <c r="AF96" s="115">
        <f t="shared" si="19"/>
        <v>0</v>
      </c>
      <c r="AG96" s="115">
        <f t="shared" si="19"/>
        <v>0</v>
      </c>
      <c r="AH96" s="115">
        <f t="shared" si="19"/>
        <v>0</v>
      </c>
      <c r="AI96" s="115">
        <f t="shared" si="19"/>
        <v>0</v>
      </c>
      <c r="AJ96" s="115">
        <f t="shared" si="19"/>
        <v>0</v>
      </c>
      <c r="AK96" s="115">
        <f t="shared" si="19"/>
        <v>0</v>
      </c>
      <c r="AL96" s="115">
        <f t="shared" si="19"/>
        <v>0</v>
      </c>
      <c r="AM96" s="115">
        <f t="shared" si="19"/>
        <v>0</v>
      </c>
      <c r="AN96" s="115">
        <f t="shared" si="19"/>
        <v>0</v>
      </c>
      <c r="AO96" s="115">
        <f t="shared" si="19"/>
        <v>0</v>
      </c>
      <c r="AP96" s="115">
        <f t="shared" si="19"/>
        <v>0</v>
      </c>
    </row>
    <row r="97" spans="1:42" x14ac:dyDescent="0.2">
      <c r="A97" s="21" t="s">
        <v>249</v>
      </c>
      <c r="B97" s="115">
        <f>-B670-B671</f>
        <v>0</v>
      </c>
      <c r="C97" s="115">
        <f t="shared" ref="C97:AP97" si="20">-C670-C671</f>
        <v>0</v>
      </c>
      <c r="D97" s="115">
        <f t="shared" si="20"/>
        <v>0</v>
      </c>
      <c r="E97" s="115">
        <f t="shared" si="20"/>
        <v>0</v>
      </c>
      <c r="F97" s="115">
        <f t="shared" si="20"/>
        <v>0</v>
      </c>
      <c r="G97" s="115">
        <f t="shared" si="20"/>
        <v>0</v>
      </c>
      <c r="H97" s="115">
        <f t="shared" si="20"/>
        <v>0</v>
      </c>
      <c r="I97" s="115">
        <f t="shared" si="20"/>
        <v>0</v>
      </c>
      <c r="J97" s="115">
        <f t="shared" si="20"/>
        <v>0</v>
      </c>
      <c r="K97" s="115">
        <f t="shared" si="20"/>
        <v>0</v>
      </c>
      <c r="L97" s="115">
        <f t="shared" si="20"/>
        <v>0</v>
      </c>
      <c r="M97" s="115">
        <f t="shared" si="20"/>
        <v>0</v>
      </c>
      <c r="N97" s="115">
        <f t="shared" si="20"/>
        <v>0</v>
      </c>
      <c r="O97" s="115">
        <f t="shared" si="20"/>
        <v>0</v>
      </c>
      <c r="P97" s="115">
        <f t="shared" si="20"/>
        <v>0</v>
      </c>
      <c r="Q97" s="115">
        <f t="shared" si="20"/>
        <v>0</v>
      </c>
      <c r="R97" s="115">
        <f t="shared" si="20"/>
        <v>0</v>
      </c>
      <c r="S97" s="115">
        <f t="shared" si="20"/>
        <v>0</v>
      </c>
      <c r="T97" s="115">
        <f t="shared" si="20"/>
        <v>0</v>
      </c>
      <c r="U97" s="115">
        <f t="shared" si="20"/>
        <v>0</v>
      </c>
      <c r="V97" s="115">
        <f t="shared" si="20"/>
        <v>0</v>
      </c>
      <c r="W97" s="115">
        <f t="shared" si="20"/>
        <v>0</v>
      </c>
      <c r="X97" s="115">
        <f t="shared" si="20"/>
        <v>0</v>
      </c>
      <c r="Y97" s="115">
        <f t="shared" si="20"/>
        <v>0</v>
      </c>
      <c r="Z97" s="115">
        <f t="shared" si="20"/>
        <v>0</v>
      </c>
      <c r="AA97" s="115">
        <f t="shared" si="20"/>
        <v>0</v>
      </c>
      <c r="AB97" s="115">
        <f t="shared" si="20"/>
        <v>0</v>
      </c>
      <c r="AC97" s="115">
        <f t="shared" si="20"/>
        <v>0</v>
      </c>
      <c r="AD97" s="115">
        <f t="shared" si="20"/>
        <v>0</v>
      </c>
      <c r="AE97" s="115">
        <f t="shared" si="20"/>
        <v>0</v>
      </c>
      <c r="AF97" s="115">
        <f t="shared" si="20"/>
        <v>0</v>
      </c>
      <c r="AG97" s="115">
        <f t="shared" si="20"/>
        <v>0</v>
      </c>
      <c r="AH97" s="115">
        <f t="shared" si="20"/>
        <v>0</v>
      </c>
      <c r="AI97" s="115">
        <f t="shared" si="20"/>
        <v>0</v>
      </c>
      <c r="AJ97" s="115">
        <f t="shared" si="20"/>
        <v>0</v>
      </c>
      <c r="AK97" s="115">
        <f t="shared" si="20"/>
        <v>0</v>
      </c>
      <c r="AL97" s="115">
        <f t="shared" si="20"/>
        <v>0</v>
      </c>
      <c r="AM97" s="115">
        <f t="shared" si="20"/>
        <v>0</v>
      </c>
      <c r="AN97" s="115">
        <f t="shared" si="20"/>
        <v>0</v>
      </c>
      <c r="AO97" s="115">
        <f t="shared" si="20"/>
        <v>0</v>
      </c>
      <c r="AP97" s="115">
        <f t="shared" si="20"/>
        <v>0</v>
      </c>
    </row>
    <row r="98" spans="1:42" x14ac:dyDescent="0.2">
      <c r="A98" s="21" t="s">
        <v>212</v>
      </c>
      <c r="B98" s="115">
        <f>-B682-B683</f>
        <v>0</v>
      </c>
      <c r="C98" s="115">
        <f t="shared" ref="C98:AP98" si="21">-C682-C683</f>
        <v>0</v>
      </c>
      <c r="D98" s="115">
        <f t="shared" si="21"/>
        <v>0</v>
      </c>
      <c r="E98" s="115">
        <f t="shared" si="21"/>
        <v>0</v>
      </c>
      <c r="F98" s="115">
        <f t="shared" si="21"/>
        <v>0</v>
      </c>
      <c r="G98" s="115">
        <f t="shared" si="21"/>
        <v>0</v>
      </c>
      <c r="H98" s="115">
        <f t="shared" si="21"/>
        <v>0</v>
      </c>
      <c r="I98" s="115">
        <f t="shared" si="21"/>
        <v>0</v>
      </c>
      <c r="J98" s="115">
        <f t="shared" si="21"/>
        <v>0</v>
      </c>
      <c r="K98" s="115">
        <f t="shared" si="21"/>
        <v>0</v>
      </c>
      <c r="L98" s="115">
        <f t="shared" si="21"/>
        <v>0</v>
      </c>
      <c r="M98" s="115">
        <f t="shared" si="21"/>
        <v>0</v>
      </c>
      <c r="N98" s="115">
        <f t="shared" si="21"/>
        <v>0</v>
      </c>
      <c r="O98" s="115">
        <f t="shared" si="21"/>
        <v>0</v>
      </c>
      <c r="P98" s="115">
        <f t="shared" si="21"/>
        <v>0</v>
      </c>
      <c r="Q98" s="115">
        <f t="shared" si="21"/>
        <v>0</v>
      </c>
      <c r="R98" s="115">
        <f t="shared" si="21"/>
        <v>0</v>
      </c>
      <c r="S98" s="115">
        <f t="shared" si="21"/>
        <v>0</v>
      </c>
      <c r="T98" s="115">
        <f t="shared" si="21"/>
        <v>0</v>
      </c>
      <c r="U98" s="115">
        <f t="shared" si="21"/>
        <v>0</v>
      </c>
      <c r="V98" s="115">
        <f t="shared" si="21"/>
        <v>0</v>
      </c>
      <c r="W98" s="115">
        <f t="shared" si="21"/>
        <v>0</v>
      </c>
      <c r="X98" s="115">
        <f t="shared" si="21"/>
        <v>0</v>
      </c>
      <c r="Y98" s="115">
        <f t="shared" si="21"/>
        <v>0</v>
      </c>
      <c r="Z98" s="115">
        <f t="shared" si="21"/>
        <v>0</v>
      </c>
      <c r="AA98" s="115">
        <f t="shared" si="21"/>
        <v>0</v>
      </c>
      <c r="AB98" s="115">
        <f t="shared" si="21"/>
        <v>0</v>
      </c>
      <c r="AC98" s="115">
        <f t="shared" si="21"/>
        <v>0</v>
      </c>
      <c r="AD98" s="115">
        <f t="shared" si="21"/>
        <v>0</v>
      </c>
      <c r="AE98" s="115">
        <f t="shared" si="21"/>
        <v>0</v>
      </c>
      <c r="AF98" s="115">
        <f t="shared" si="21"/>
        <v>0</v>
      </c>
      <c r="AG98" s="115">
        <f t="shared" si="21"/>
        <v>0</v>
      </c>
      <c r="AH98" s="115">
        <f t="shared" si="21"/>
        <v>0</v>
      </c>
      <c r="AI98" s="115">
        <f t="shared" si="21"/>
        <v>0</v>
      </c>
      <c r="AJ98" s="115">
        <f t="shared" si="21"/>
        <v>0</v>
      </c>
      <c r="AK98" s="115">
        <f t="shared" si="21"/>
        <v>0</v>
      </c>
      <c r="AL98" s="115">
        <f t="shared" si="21"/>
        <v>0</v>
      </c>
      <c r="AM98" s="115">
        <f t="shared" si="21"/>
        <v>0</v>
      </c>
      <c r="AN98" s="115">
        <f t="shared" si="21"/>
        <v>0</v>
      </c>
      <c r="AO98" s="115">
        <f t="shared" si="21"/>
        <v>0</v>
      </c>
      <c r="AP98" s="115">
        <f t="shared" si="21"/>
        <v>0</v>
      </c>
    </row>
    <row r="99" spans="1:42" x14ac:dyDescent="0.2">
      <c r="A99" s="21" t="s">
        <v>213</v>
      </c>
      <c r="B99" s="115">
        <f>-B714-B715</f>
        <v>0</v>
      </c>
      <c r="C99" s="115">
        <f t="shared" ref="C99:AP99" si="22">-C714-C715</f>
        <v>0</v>
      </c>
      <c r="D99" s="115">
        <f t="shared" si="22"/>
        <v>0</v>
      </c>
      <c r="E99" s="115">
        <f t="shared" si="22"/>
        <v>0</v>
      </c>
      <c r="F99" s="115">
        <f t="shared" si="22"/>
        <v>0</v>
      </c>
      <c r="G99" s="115">
        <f t="shared" si="22"/>
        <v>0</v>
      </c>
      <c r="H99" s="115">
        <f t="shared" si="22"/>
        <v>0</v>
      </c>
      <c r="I99" s="115">
        <f t="shared" si="22"/>
        <v>0</v>
      </c>
      <c r="J99" s="115">
        <f t="shared" si="22"/>
        <v>0</v>
      </c>
      <c r="K99" s="115">
        <f t="shared" si="22"/>
        <v>0</v>
      </c>
      <c r="L99" s="115">
        <f t="shared" si="22"/>
        <v>0</v>
      </c>
      <c r="M99" s="115">
        <f t="shared" si="22"/>
        <v>0</v>
      </c>
      <c r="N99" s="115">
        <f t="shared" si="22"/>
        <v>0</v>
      </c>
      <c r="O99" s="115">
        <f t="shared" si="22"/>
        <v>0</v>
      </c>
      <c r="P99" s="115">
        <f t="shared" si="22"/>
        <v>0</v>
      </c>
      <c r="Q99" s="115">
        <f t="shared" si="22"/>
        <v>0</v>
      </c>
      <c r="R99" s="115">
        <f t="shared" si="22"/>
        <v>0</v>
      </c>
      <c r="S99" s="115">
        <f t="shared" si="22"/>
        <v>0</v>
      </c>
      <c r="T99" s="115">
        <f t="shared" si="22"/>
        <v>0</v>
      </c>
      <c r="U99" s="115">
        <f t="shared" si="22"/>
        <v>0</v>
      </c>
      <c r="V99" s="115">
        <f t="shared" si="22"/>
        <v>0</v>
      </c>
      <c r="W99" s="115">
        <f t="shared" si="22"/>
        <v>0</v>
      </c>
      <c r="X99" s="115">
        <f t="shared" si="22"/>
        <v>0</v>
      </c>
      <c r="Y99" s="115">
        <f t="shared" si="22"/>
        <v>0</v>
      </c>
      <c r="Z99" s="115">
        <f t="shared" si="22"/>
        <v>0</v>
      </c>
      <c r="AA99" s="115">
        <f t="shared" si="22"/>
        <v>0</v>
      </c>
      <c r="AB99" s="115">
        <f t="shared" si="22"/>
        <v>0</v>
      </c>
      <c r="AC99" s="115">
        <f t="shared" si="22"/>
        <v>0</v>
      </c>
      <c r="AD99" s="115">
        <f t="shared" si="22"/>
        <v>0</v>
      </c>
      <c r="AE99" s="115">
        <f t="shared" si="22"/>
        <v>0</v>
      </c>
      <c r="AF99" s="115">
        <f t="shared" si="22"/>
        <v>0</v>
      </c>
      <c r="AG99" s="115">
        <f t="shared" si="22"/>
        <v>0</v>
      </c>
      <c r="AH99" s="115">
        <f t="shared" si="22"/>
        <v>0</v>
      </c>
      <c r="AI99" s="115">
        <f t="shared" si="22"/>
        <v>0</v>
      </c>
      <c r="AJ99" s="115">
        <f t="shared" si="22"/>
        <v>0</v>
      </c>
      <c r="AK99" s="115">
        <f t="shared" si="22"/>
        <v>0</v>
      </c>
      <c r="AL99" s="115">
        <f t="shared" si="22"/>
        <v>0</v>
      </c>
      <c r="AM99" s="115">
        <f t="shared" si="22"/>
        <v>0</v>
      </c>
      <c r="AN99" s="115">
        <f t="shared" si="22"/>
        <v>0</v>
      </c>
      <c r="AO99" s="115">
        <f t="shared" si="22"/>
        <v>0</v>
      </c>
      <c r="AP99" s="115">
        <f t="shared" si="22"/>
        <v>0</v>
      </c>
    </row>
    <row r="100" spans="1:42" x14ac:dyDescent="0.2">
      <c r="A100" s="21" t="s">
        <v>214</v>
      </c>
      <c r="B100" s="115">
        <f>-B746-B747</f>
        <v>0</v>
      </c>
      <c r="C100" s="115">
        <f t="shared" ref="C100:AP100" si="23">-C746-C747</f>
        <v>0</v>
      </c>
      <c r="D100" s="115">
        <f t="shared" si="23"/>
        <v>0</v>
      </c>
      <c r="E100" s="115">
        <f t="shared" si="23"/>
        <v>0</v>
      </c>
      <c r="F100" s="115">
        <f t="shared" si="23"/>
        <v>0</v>
      </c>
      <c r="G100" s="115">
        <f t="shared" si="23"/>
        <v>0</v>
      </c>
      <c r="H100" s="115">
        <f t="shared" si="23"/>
        <v>0</v>
      </c>
      <c r="I100" s="115">
        <f t="shared" si="23"/>
        <v>0</v>
      </c>
      <c r="J100" s="115">
        <f t="shared" si="23"/>
        <v>0</v>
      </c>
      <c r="K100" s="115">
        <f t="shared" si="23"/>
        <v>0</v>
      </c>
      <c r="L100" s="115">
        <f t="shared" si="23"/>
        <v>0</v>
      </c>
      <c r="M100" s="115">
        <f t="shared" si="23"/>
        <v>0</v>
      </c>
      <c r="N100" s="115">
        <f t="shared" si="23"/>
        <v>0</v>
      </c>
      <c r="O100" s="115">
        <f t="shared" si="23"/>
        <v>0</v>
      </c>
      <c r="P100" s="115">
        <f t="shared" si="23"/>
        <v>0</v>
      </c>
      <c r="Q100" s="115">
        <f t="shared" si="23"/>
        <v>0</v>
      </c>
      <c r="R100" s="115">
        <f t="shared" si="23"/>
        <v>0</v>
      </c>
      <c r="S100" s="115">
        <f t="shared" si="23"/>
        <v>0</v>
      </c>
      <c r="T100" s="115">
        <f t="shared" si="23"/>
        <v>0</v>
      </c>
      <c r="U100" s="115">
        <f t="shared" si="23"/>
        <v>0</v>
      </c>
      <c r="V100" s="115">
        <f t="shared" si="23"/>
        <v>0</v>
      </c>
      <c r="W100" s="115">
        <f t="shared" si="23"/>
        <v>0</v>
      </c>
      <c r="X100" s="115">
        <f t="shared" si="23"/>
        <v>0</v>
      </c>
      <c r="Y100" s="115">
        <f t="shared" si="23"/>
        <v>0</v>
      </c>
      <c r="Z100" s="115">
        <f t="shared" si="23"/>
        <v>0</v>
      </c>
      <c r="AA100" s="115">
        <f t="shared" si="23"/>
        <v>0</v>
      </c>
      <c r="AB100" s="115">
        <f t="shared" si="23"/>
        <v>0</v>
      </c>
      <c r="AC100" s="115">
        <f t="shared" si="23"/>
        <v>0</v>
      </c>
      <c r="AD100" s="115">
        <f t="shared" si="23"/>
        <v>0</v>
      </c>
      <c r="AE100" s="115">
        <f t="shared" si="23"/>
        <v>0</v>
      </c>
      <c r="AF100" s="115">
        <f t="shared" si="23"/>
        <v>0</v>
      </c>
      <c r="AG100" s="115">
        <f t="shared" si="23"/>
        <v>0</v>
      </c>
      <c r="AH100" s="115">
        <f t="shared" si="23"/>
        <v>0</v>
      </c>
      <c r="AI100" s="115">
        <f t="shared" si="23"/>
        <v>0</v>
      </c>
      <c r="AJ100" s="115">
        <f t="shared" si="23"/>
        <v>0</v>
      </c>
      <c r="AK100" s="115">
        <f t="shared" si="23"/>
        <v>0</v>
      </c>
      <c r="AL100" s="115">
        <f t="shared" si="23"/>
        <v>0</v>
      </c>
      <c r="AM100" s="115">
        <f t="shared" si="23"/>
        <v>0</v>
      </c>
      <c r="AN100" s="115">
        <f t="shared" si="23"/>
        <v>0</v>
      </c>
      <c r="AO100" s="115">
        <f t="shared" si="23"/>
        <v>0</v>
      </c>
      <c r="AP100" s="115">
        <f t="shared" si="23"/>
        <v>0</v>
      </c>
    </row>
    <row r="101" spans="1:42" x14ac:dyDescent="0.2">
      <c r="A101" s="21" t="s">
        <v>211</v>
      </c>
      <c r="B101" s="116">
        <f t="shared" ref="B101:AP101" si="24">-B676-B677</f>
        <v>0</v>
      </c>
      <c r="C101" s="116">
        <f t="shared" si="24"/>
        <v>0</v>
      </c>
      <c r="D101" s="116">
        <f t="shared" si="24"/>
        <v>0</v>
      </c>
      <c r="E101" s="116">
        <f t="shared" si="24"/>
        <v>0</v>
      </c>
      <c r="F101" s="116">
        <f t="shared" si="24"/>
        <v>0</v>
      </c>
      <c r="G101" s="116">
        <f t="shared" si="24"/>
        <v>0</v>
      </c>
      <c r="H101" s="116">
        <f t="shared" si="24"/>
        <v>0</v>
      </c>
      <c r="I101" s="116">
        <f t="shared" si="24"/>
        <v>0</v>
      </c>
      <c r="J101" s="116">
        <f t="shared" si="24"/>
        <v>0</v>
      </c>
      <c r="K101" s="116">
        <f t="shared" si="24"/>
        <v>0</v>
      </c>
      <c r="L101" s="116">
        <f t="shared" si="24"/>
        <v>0</v>
      </c>
      <c r="M101" s="116">
        <f t="shared" si="24"/>
        <v>0</v>
      </c>
      <c r="N101" s="116">
        <f t="shared" si="24"/>
        <v>0</v>
      </c>
      <c r="O101" s="116">
        <f t="shared" si="24"/>
        <v>0</v>
      </c>
      <c r="P101" s="116">
        <f t="shared" si="24"/>
        <v>0</v>
      </c>
      <c r="Q101" s="116">
        <f t="shared" si="24"/>
        <v>0</v>
      </c>
      <c r="R101" s="116">
        <f t="shared" si="24"/>
        <v>0</v>
      </c>
      <c r="S101" s="116">
        <f t="shared" si="24"/>
        <v>0</v>
      </c>
      <c r="T101" s="116">
        <f t="shared" si="24"/>
        <v>0</v>
      </c>
      <c r="U101" s="116">
        <f t="shared" si="24"/>
        <v>0</v>
      </c>
      <c r="V101" s="116">
        <f t="shared" si="24"/>
        <v>0</v>
      </c>
      <c r="W101" s="116">
        <f t="shared" si="24"/>
        <v>0</v>
      </c>
      <c r="X101" s="116">
        <f t="shared" si="24"/>
        <v>0</v>
      </c>
      <c r="Y101" s="116">
        <f t="shared" si="24"/>
        <v>0</v>
      </c>
      <c r="Z101" s="116">
        <f t="shared" si="24"/>
        <v>0</v>
      </c>
      <c r="AA101" s="116">
        <f t="shared" si="24"/>
        <v>0</v>
      </c>
      <c r="AB101" s="116">
        <f t="shared" si="24"/>
        <v>0</v>
      </c>
      <c r="AC101" s="116">
        <f t="shared" si="24"/>
        <v>0</v>
      </c>
      <c r="AD101" s="116">
        <f t="shared" si="24"/>
        <v>0</v>
      </c>
      <c r="AE101" s="116">
        <f t="shared" si="24"/>
        <v>0</v>
      </c>
      <c r="AF101" s="116">
        <f t="shared" si="24"/>
        <v>0</v>
      </c>
      <c r="AG101" s="116">
        <f t="shared" si="24"/>
        <v>0</v>
      </c>
      <c r="AH101" s="116">
        <f t="shared" si="24"/>
        <v>0</v>
      </c>
      <c r="AI101" s="116">
        <f t="shared" si="24"/>
        <v>0</v>
      </c>
      <c r="AJ101" s="116">
        <f t="shared" si="24"/>
        <v>0</v>
      </c>
      <c r="AK101" s="116">
        <f t="shared" si="24"/>
        <v>0</v>
      </c>
      <c r="AL101" s="116">
        <f t="shared" si="24"/>
        <v>0</v>
      </c>
      <c r="AM101" s="116">
        <f t="shared" si="24"/>
        <v>0</v>
      </c>
      <c r="AN101" s="116">
        <f t="shared" si="24"/>
        <v>0</v>
      </c>
      <c r="AO101" s="116">
        <f t="shared" si="24"/>
        <v>0</v>
      </c>
      <c r="AP101" s="116">
        <f t="shared" si="24"/>
        <v>0</v>
      </c>
    </row>
    <row r="102" spans="1:42" x14ac:dyDescent="0.2">
      <c r="A102" s="21" t="s">
        <v>306</v>
      </c>
      <c r="B102" s="115">
        <f>SUM(B96:B101)</f>
        <v>0</v>
      </c>
      <c r="C102" s="115">
        <f t="shared" ref="C102:AP102" si="25">SUM(C96:C101)</f>
        <v>0</v>
      </c>
      <c r="D102" s="115">
        <f t="shared" si="25"/>
        <v>0</v>
      </c>
      <c r="E102" s="115">
        <f t="shared" si="25"/>
        <v>0</v>
      </c>
      <c r="F102" s="115">
        <f t="shared" si="25"/>
        <v>0</v>
      </c>
      <c r="G102" s="115">
        <f t="shared" si="25"/>
        <v>0</v>
      </c>
      <c r="H102" s="115">
        <f t="shared" si="25"/>
        <v>0</v>
      </c>
      <c r="I102" s="115">
        <f t="shared" si="25"/>
        <v>0</v>
      </c>
      <c r="J102" s="115">
        <f t="shared" si="25"/>
        <v>0</v>
      </c>
      <c r="K102" s="115">
        <f t="shared" si="25"/>
        <v>0</v>
      </c>
      <c r="L102" s="115">
        <f t="shared" si="25"/>
        <v>0</v>
      </c>
      <c r="M102" s="115">
        <f t="shared" si="25"/>
        <v>0</v>
      </c>
      <c r="N102" s="115">
        <f t="shared" si="25"/>
        <v>0</v>
      </c>
      <c r="O102" s="115">
        <f t="shared" si="25"/>
        <v>0</v>
      </c>
      <c r="P102" s="115">
        <f t="shared" si="25"/>
        <v>0</v>
      </c>
      <c r="Q102" s="115">
        <f t="shared" si="25"/>
        <v>0</v>
      </c>
      <c r="R102" s="115">
        <f t="shared" si="25"/>
        <v>0</v>
      </c>
      <c r="S102" s="115">
        <f t="shared" si="25"/>
        <v>0</v>
      </c>
      <c r="T102" s="115">
        <f t="shared" si="25"/>
        <v>0</v>
      </c>
      <c r="U102" s="115">
        <f t="shared" si="25"/>
        <v>0</v>
      </c>
      <c r="V102" s="115">
        <f t="shared" si="25"/>
        <v>0</v>
      </c>
      <c r="W102" s="115">
        <f t="shared" si="25"/>
        <v>0</v>
      </c>
      <c r="X102" s="115">
        <f t="shared" si="25"/>
        <v>0</v>
      </c>
      <c r="Y102" s="115">
        <f t="shared" si="25"/>
        <v>0</v>
      </c>
      <c r="Z102" s="115">
        <f t="shared" si="25"/>
        <v>0</v>
      </c>
      <c r="AA102" s="115">
        <f t="shared" si="25"/>
        <v>0</v>
      </c>
      <c r="AB102" s="115">
        <f t="shared" si="25"/>
        <v>0</v>
      </c>
      <c r="AC102" s="115">
        <f t="shared" si="25"/>
        <v>0</v>
      </c>
      <c r="AD102" s="115">
        <f t="shared" si="25"/>
        <v>0</v>
      </c>
      <c r="AE102" s="115">
        <f t="shared" si="25"/>
        <v>0</v>
      </c>
      <c r="AF102" s="115">
        <f t="shared" si="25"/>
        <v>0</v>
      </c>
      <c r="AG102" s="115">
        <f t="shared" si="25"/>
        <v>0</v>
      </c>
      <c r="AH102" s="115">
        <f t="shared" si="25"/>
        <v>0</v>
      </c>
      <c r="AI102" s="115">
        <f t="shared" si="25"/>
        <v>0</v>
      </c>
      <c r="AJ102" s="115">
        <f t="shared" si="25"/>
        <v>0</v>
      </c>
      <c r="AK102" s="115">
        <f t="shared" si="25"/>
        <v>0</v>
      </c>
      <c r="AL102" s="115">
        <f t="shared" si="25"/>
        <v>0</v>
      </c>
      <c r="AM102" s="115">
        <f t="shared" si="25"/>
        <v>0</v>
      </c>
      <c r="AN102" s="115">
        <f t="shared" si="25"/>
        <v>0</v>
      </c>
      <c r="AO102" s="115">
        <f t="shared" si="25"/>
        <v>0</v>
      </c>
      <c r="AP102" s="115">
        <f t="shared" si="25"/>
        <v>0</v>
      </c>
    </row>
    <row r="103" spans="1:42" x14ac:dyDescent="0.2">
      <c r="A103" s="17" t="s">
        <v>333</v>
      </c>
    </row>
    <row r="104" spans="1:42" x14ac:dyDescent="0.2">
      <c r="A104" s="21" t="s">
        <v>215</v>
      </c>
      <c r="B104" s="115">
        <f>B683</f>
        <v>0</v>
      </c>
      <c r="C104" s="115">
        <f t="shared" ref="C104:AP104" si="26">C683</f>
        <v>0</v>
      </c>
      <c r="D104" s="115">
        <f t="shared" si="26"/>
        <v>0</v>
      </c>
      <c r="E104" s="115">
        <f t="shared" si="26"/>
        <v>0</v>
      </c>
      <c r="F104" s="115">
        <f t="shared" si="26"/>
        <v>0</v>
      </c>
      <c r="G104" s="115">
        <f t="shared" si="26"/>
        <v>0</v>
      </c>
      <c r="H104" s="115">
        <f t="shared" si="26"/>
        <v>0</v>
      </c>
      <c r="I104" s="115">
        <f t="shared" si="26"/>
        <v>0</v>
      </c>
      <c r="J104" s="115">
        <f t="shared" si="26"/>
        <v>0</v>
      </c>
      <c r="K104" s="115">
        <f t="shared" si="26"/>
        <v>0</v>
      </c>
      <c r="L104" s="115">
        <f t="shared" si="26"/>
        <v>0</v>
      </c>
      <c r="M104" s="115">
        <f t="shared" si="26"/>
        <v>0</v>
      </c>
      <c r="N104" s="115">
        <f t="shared" si="26"/>
        <v>0</v>
      </c>
      <c r="O104" s="115">
        <f t="shared" si="26"/>
        <v>0</v>
      </c>
      <c r="P104" s="115">
        <f t="shared" si="26"/>
        <v>0</v>
      </c>
      <c r="Q104" s="115">
        <f t="shared" si="26"/>
        <v>0</v>
      </c>
      <c r="R104" s="115">
        <f t="shared" si="26"/>
        <v>0</v>
      </c>
      <c r="S104" s="115">
        <f t="shared" si="26"/>
        <v>0</v>
      </c>
      <c r="T104" s="115">
        <f t="shared" si="26"/>
        <v>0</v>
      </c>
      <c r="U104" s="115">
        <f t="shared" si="26"/>
        <v>0</v>
      </c>
      <c r="V104" s="115">
        <f t="shared" si="26"/>
        <v>0</v>
      </c>
      <c r="W104" s="115">
        <f t="shared" si="26"/>
        <v>0</v>
      </c>
      <c r="X104" s="115">
        <f t="shared" si="26"/>
        <v>0</v>
      </c>
      <c r="Y104" s="115">
        <f t="shared" si="26"/>
        <v>0</v>
      </c>
      <c r="Z104" s="115">
        <f t="shared" si="26"/>
        <v>0</v>
      </c>
      <c r="AA104" s="115">
        <f t="shared" si="26"/>
        <v>0</v>
      </c>
      <c r="AB104" s="115">
        <f t="shared" si="26"/>
        <v>0</v>
      </c>
      <c r="AC104" s="115">
        <f t="shared" si="26"/>
        <v>0</v>
      </c>
      <c r="AD104" s="115">
        <f t="shared" si="26"/>
        <v>0</v>
      </c>
      <c r="AE104" s="115">
        <f t="shared" si="26"/>
        <v>0</v>
      </c>
      <c r="AF104" s="115">
        <f t="shared" si="26"/>
        <v>0</v>
      </c>
      <c r="AG104" s="115">
        <f t="shared" si="26"/>
        <v>0</v>
      </c>
      <c r="AH104" s="115">
        <f t="shared" si="26"/>
        <v>0</v>
      </c>
      <c r="AI104" s="115">
        <f t="shared" si="26"/>
        <v>0</v>
      </c>
      <c r="AJ104" s="115">
        <f t="shared" si="26"/>
        <v>0</v>
      </c>
      <c r="AK104" s="115">
        <f t="shared" si="26"/>
        <v>0</v>
      </c>
      <c r="AL104" s="115">
        <f t="shared" si="26"/>
        <v>0</v>
      </c>
      <c r="AM104" s="115">
        <f t="shared" si="26"/>
        <v>0</v>
      </c>
      <c r="AN104" s="115">
        <f t="shared" si="26"/>
        <v>0</v>
      </c>
      <c r="AO104" s="115">
        <f t="shared" si="26"/>
        <v>0</v>
      </c>
      <c r="AP104" s="115">
        <f t="shared" si="26"/>
        <v>0</v>
      </c>
    </row>
    <row r="105" spans="1:42" x14ac:dyDescent="0.2">
      <c r="A105" s="21" t="s">
        <v>216</v>
      </c>
      <c r="B105" s="115">
        <f>B715</f>
        <v>0</v>
      </c>
      <c r="C105" s="115">
        <f t="shared" ref="C105:AP105" si="27">C715</f>
        <v>0</v>
      </c>
      <c r="D105" s="115">
        <f t="shared" si="27"/>
        <v>0</v>
      </c>
      <c r="E105" s="115">
        <f t="shared" si="27"/>
        <v>0</v>
      </c>
      <c r="F105" s="115">
        <f t="shared" si="27"/>
        <v>0</v>
      </c>
      <c r="G105" s="115">
        <f t="shared" si="27"/>
        <v>0</v>
      </c>
      <c r="H105" s="115">
        <f t="shared" si="27"/>
        <v>0</v>
      </c>
      <c r="I105" s="115">
        <f t="shared" si="27"/>
        <v>0</v>
      </c>
      <c r="J105" s="115">
        <f t="shared" si="27"/>
        <v>0</v>
      </c>
      <c r="K105" s="115">
        <f t="shared" si="27"/>
        <v>0</v>
      </c>
      <c r="L105" s="115">
        <f t="shared" si="27"/>
        <v>0</v>
      </c>
      <c r="M105" s="115">
        <f t="shared" si="27"/>
        <v>0</v>
      </c>
      <c r="N105" s="115">
        <f t="shared" si="27"/>
        <v>0</v>
      </c>
      <c r="O105" s="115">
        <f t="shared" si="27"/>
        <v>0</v>
      </c>
      <c r="P105" s="115">
        <f t="shared" si="27"/>
        <v>0</v>
      </c>
      <c r="Q105" s="115">
        <f t="shared" si="27"/>
        <v>0</v>
      </c>
      <c r="R105" s="115">
        <f t="shared" si="27"/>
        <v>0</v>
      </c>
      <c r="S105" s="115">
        <f t="shared" si="27"/>
        <v>0</v>
      </c>
      <c r="T105" s="115">
        <f t="shared" si="27"/>
        <v>0</v>
      </c>
      <c r="U105" s="115">
        <f t="shared" si="27"/>
        <v>0</v>
      </c>
      <c r="V105" s="115">
        <f t="shared" si="27"/>
        <v>0</v>
      </c>
      <c r="W105" s="115">
        <f t="shared" si="27"/>
        <v>0</v>
      </c>
      <c r="X105" s="115">
        <f t="shared" si="27"/>
        <v>0</v>
      </c>
      <c r="Y105" s="115">
        <f t="shared" si="27"/>
        <v>0</v>
      </c>
      <c r="Z105" s="115">
        <f t="shared" si="27"/>
        <v>0</v>
      </c>
      <c r="AA105" s="115">
        <f t="shared" si="27"/>
        <v>0</v>
      </c>
      <c r="AB105" s="115">
        <f t="shared" si="27"/>
        <v>0</v>
      </c>
      <c r="AC105" s="115">
        <f t="shared" si="27"/>
        <v>0</v>
      </c>
      <c r="AD105" s="115">
        <f t="shared" si="27"/>
        <v>0</v>
      </c>
      <c r="AE105" s="115">
        <f t="shared" si="27"/>
        <v>0</v>
      </c>
      <c r="AF105" s="115">
        <f t="shared" si="27"/>
        <v>0</v>
      </c>
      <c r="AG105" s="115">
        <f t="shared" si="27"/>
        <v>0</v>
      </c>
      <c r="AH105" s="115">
        <f t="shared" si="27"/>
        <v>0</v>
      </c>
      <c r="AI105" s="115">
        <f t="shared" si="27"/>
        <v>0</v>
      </c>
      <c r="AJ105" s="115">
        <f t="shared" si="27"/>
        <v>0</v>
      </c>
      <c r="AK105" s="115">
        <f t="shared" si="27"/>
        <v>0</v>
      </c>
      <c r="AL105" s="115">
        <f t="shared" si="27"/>
        <v>0</v>
      </c>
      <c r="AM105" s="115">
        <f t="shared" si="27"/>
        <v>0</v>
      </c>
      <c r="AN105" s="115">
        <f t="shared" si="27"/>
        <v>0</v>
      </c>
      <c r="AO105" s="115">
        <f t="shared" si="27"/>
        <v>0</v>
      </c>
      <c r="AP105" s="115">
        <f t="shared" si="27"/>
        <v>0</v>
      </c>
    </row>
    <row r="106" spans="1:42" x14ac:dyDescent="0.2">
      <c r="A106" s="21" t="s">
        <v>217</v>
      </c>
      <c r="B106" s="116">
        <f>B747</f>
        <v>0</v>
      </c>
      <c r="C106" s="116">
        <f t="shared" ref="C106:AP106" si="28">C747</f>
        <v>0</v>
      </c>
      <c r="D106" s="116">
        <f t="shared" si="28"/>
        <v>0</v>
      </c>
      <c r="E106" s="116">
        <f t="shared" si="28"/>
        <v>0</v>
      </c>
      <c r="F106" s="116">
        <f t="shared" si="28"/>
        <v>0</v>
      </c>
      <c r="G106" s="116">
        <f t="shared" si="28"/>
        <v>0</v>
      </c>
      <c r="H106" s="116">
        <f t="shared" si="28"/>
        <v>0</v>
      </c>
      <c r="I106" s="116">
        <f t="shared" si="28"/>
        <v>0</v>
      </c>
      <c r="J106" s="116">
        <f t="shared" si="28"/>
        <v>0</v>
      </c>
      <c r="K106" s="116">
        <f t="shared" si="28"/>
        <v>0</v>
      </c>
      <c r="L106" s="116">
        <f t="shared" si="28"/>
        <v>0</v>
      </c>
      <c r="M106" s="116">
        <f t="shared" si="28"/>
        <v>0</v>
      </c>
      <c r="N106" s="116">
        <f t="shared" si="28"/>
        <v>0</v>
      </c>
      <c r="O106" s="116">
        <f t="shared" si="28"/>
        <v>0</v>
      </c>
      <c r="P106" s="116">
        <f t="shared" si="28"/>
        <v>0</v>
      </c>
      <c r="Q106" s="116">
        <f t="shared" si="28"/>
        <v>0</v>
      </c>
      <c r="R106" s="116">
        <f t="shared" si="28"/>
        <v>0</v>
      </c>
      <c r="S106" s="116">
        <f t="shared" si="28"/>
        <v>0</v>
      </c>
      <c r="T106" s="116">
        <f t="shared" si="28"/>
        <v>0</v>
      </c>
      <c r="U106" s="116">
        <f t="shared" si="28"/>
        <v>0</v>
      </c>
      <c r="V106" s="116">
        <f t="shared" si="28"/>
        <v>0</v>
      </c>
      <c r="W106" s="116">
        <f t="shared" si="28"/>
        <v>0</v>
      </c>
      <c r="X106" s="116">
        <f t="shared" si="28"/>
        <v>0</v>
      </c>
      <c r="Y106" s="116">
        <f t="shared" si="28"/>
        <v>0</v>
      </c>
      <c r="Z106" s="116">
        <f t="shared" si="28"/>
        <v>0</v>
      </c>
      <c r="AA106" s="116">
        <f t="shared" si="28"/>
        <v>0</v>
      </c>
      <c r="AB106" s="116">
        <f t="shared" si="28"/>
        <v>0</v>
      </c>
      <c r="AC106" s="116">
        <f t="shared" si="28"/>
        <v>0</v>
      </c>
      <c r="AD106" s="116">
        <f t="shared" si="28"/>
        <v>0</v>
      </c>
      <c r="AE106" s="116">
        <f t="shared" si="28"/>
        <v>0</v>
      </c>
      <c r="AF106" s="116">
        <f t="shared" si="28"/>
        <v>0</v>
      </c>
      <c r="AG106" s="116">
        <f t="shared" si="28"/>
        <v>0</v>
      </c>
      <c r="AH106" s="116">
        <f t="shared" si="28"/>
        <v>0</v>
      </c>
      <c r="AI106" s="116">
        <f t="shared" si="28"/>
        <v>0</v>
      </c>
      <c r="AJ106" s="116">
        <f t="shared" si="28"/>
        <v>0</v>
      </c>
      <c r="AK106" s="116">
        <f t="shared" si="28"/>
        <v>0</v>
      </c>
      <c r="AL106" s="116">
        <f t="shared" si="28"/>
        <v>0</v>
      </c>
      <c r="AM106" s="116">
        <f t="shared" si="28"/>
        <v>0</v>
      </c>
      <c r="AN106" s="116">
        <f t="shared" si="28"/>
        <v>0</v>
      </c>
      <c r="AO106" s="116">
        <f t="shared" si="28"/>
        <v>0</v>
      </c>
      <c r="AP106" s="116">
        <f t="shared" si="28"/>
        <v>0</v>
      </c>
    </row>
    <row r="107" spans="1:42" x14ac:dyDescent="0.2">
      <c r="A107" s="21" t="s">
        <v>308</v>
      </c>
      <c r="B107" s="121">
        <f>SUM(B104:B106)</f>
        <v>0</v>
      </c>
      <c r="C107" s="121">
        <f t="shared" ref="C107:AP107" si="29">SUM(C104:C106)</f>
        <v>0</v>
      </c>
      <c r="D107" s="121">
        <f t="shared" si="29"/>
        <v>0</v>
      </c>
      <c r="E107" s="121">
        <f t="shared" si="29"/>
        <v>0</v>
      </c>
      <c r="F107" s="121">
        <f t="shared" si="29"/>
        <v>0</v>
      </c>
      <c r="G107" s="121">
        <f t="shared" si="29"/>
        <v>0</v>
      </c>
      <c r="H107" s="121">
        <f t="shared" si="29"/>
        <v>0</v>
      </c>
      <c r="I107" s="121">
        <f t="shared" si="29"/>
        <v>0</v>
      </c>
      <c r="J107" s="121">
        <f t="shared" si="29"/>
        <v>0</v>
      </c>
      <c r="K107" s="121">
        <f t="shared" si="29"/>
        <v>0</v>
      </c>
      <c r="L107" s="121">
        <f t="shared" si="29"/>
        <v>0</v>
      </c>
      <c r="M107" s="121">
        <f t="shared" si="29"/>
        <v>0</v>
      </c>
      <c r="N107" s="121">
        <f t="shared" si="29"/>
        <v>0</v>
      </c>
      <c r="O107" s="121">
        <f t="shared" si="29"/>
        <v>0</v>
      </c>
      <c r="P107" s="121">
        <f t="shared" si="29"/>
        <v>0</v>
      </c>
      <c r="Q107" s="121">
        <f t="shared" si="29"/>
        <v>0</v>
      </c>
      <c r="R107" s="121">
        <f t="shared" si="29"/>
        <v>0</v>
      </c>
      <c r="S107" s="121">
        <f t="shared" si="29"/>
        <v>0</v>
      </c>
      <c r="T107" s="121">
        <f t="shared" si="29"/>
        <v>0</v>
      </c>
      <c r="U107" s="121">
        <f t="shared" si="29"/>
        <v>0</v>
      </c>
      <c r="V107" s="121">
        <f t="shared" si="29"/>
        <v>0</v>
      </c>
      <c r="W107" s="121">
        <f t="shared" si="29"/>
        <v>0</v>
      </c>
      <c r="X107" s="121">
        <f t="shared" si="29"/>
        <v>0</v>
      </c>
      <c r="Y107" s="121">
        <f t="shared" si="29"/>
        <v>0</v>
      </c>
      <c r="Z107" s="121">
        <f t="shared" si="29"/>
        <v>0</v>
      </c>
      <c r="AA107" s="121">
        <f t="shared" si="29"/>
        <v>0</v>
      </c>
      <c r="AB107" s="121">
        <f t="shared" si="29"/>
        <v>0</v>
      </c>
      <c r="AC107" s="121">
        <f t="shared" si="29"/>
        <v>0</v>
      </c>
      <c r="AD107" s="121">
        <f t="shared" si="29"/>
        <v>0</v>
      </c>
      <c r="AE107" s="121">
        <f t="shared" si="29"/>
        <v>0</v>
      </c>
      <c r="AF107" s="121">
        <f t="shared" si="29"/>
        <v>0</v>
      </c>
      <c r="AG107" s="121">
        <f t="shared" si="29"/>
        <v>0</v>
      </c>
      <c r="AH107" s="121">
        <f t="shared" si="29"/>
        <v>0</v>
      </c>
      <c r="AI107" s="121">
        <f t="shared" si="29"/>
        <v>0</v>
      </c>
      <c r="AJ107" s="121">
        <f t="shared" si="29"/>
        <v>0</v>
      </c>
      <c r="AK107" s="121">
        <f t="shared" si="29"/>
        <v>0</v>
      </c>
      <c r="AL107" s="121">
        <f t="shared" si="29"/>
        <v>0</v>
      </c>
      <c r="AM107" s="121">
        <f t="shared" si="29"/>
        <v>0</v>
      </c>
      <c r="AN107" s="121">
        <f t="shared" si="29"/>
        <v>0</v>
      </c>
      <c r="AO107" s="121">
        <f t="shared" si="29"/>
        <v>0</v>
      </c>
      <c r="AP107" s="121">
        <f t="shared" si="29"/>
        <v>0</v>
      </c>
    </row>
    <row r="108" spans="1:42" x14ac:dyDescent="0.2">
      <c r="A108" s="198" t="s">
        <v>13</v>
      </c>
      <c r="B108" s="132">
        <f>SUM(B91:B94)+B102+B107</f>
        <v>0</v>
      </c>
      <c r="C108" s="132">
        <f>C$94+C$102+C$107</f>
        <v>0</v>
      </c>
      <c r="D108" s="132">
        <f t="shared" ref="D108:AP108" si="30">D$94+D$102+D$107</f>
        <v>0</v>
      </c>
      <c r="E108" s="132">
        <f t="shared" si="30"/>
        <v>0</v>
      </c>
      <c r="F108" s="132">
        <f t="shared" si="30"/>
        <v>0</v>
      </c>
      <c r="G108" s="132">
        <f t="shared" si="30"/>
        <v>0</v>
      </c>
      <c r="H108" s="132">
        <f t="shared" si="30"/>
        <v>0</v>
      </c>
      <c r="I108" s="132">
        <f t="shared" si="30"/>
        <v>0</v>
      </c>
      <c r="J108" s="132">
        <f t="shared" si="30"/>
        <v>0</v>
      </c>
      <c r="K108" s="132">
        <f t="shared" si="30"/>
        <v>0</v>
      </c>
      <c r="L108" s="132">
        <f t="shared" si="30"/>
        <v>0</v>
      </c>
      <c r="M108" s="132">
        <f t="shared" si="30"/>
        <v>0</v>
      </c>
      <c r="N108" s="132">
        <f t="shared" si="30"/>
        <v>0</v>
      </c>
      <c r="O108" s="132">
        <f t="shared" si="30"/>
        <v>0</v>
      </c>
      <c r="P108" s="132">
        <f t="shared" si="30"/>
        <v>0</v>
      </c>
      <c r="Q108" s="132">
        <f t="shared" si="30"/>
        <v>0</v>
      </c>
      <c r="R108" s="132">
        <f t="shared" si="30"/>
        <v>0</v>
      </c>
      <c r="S108" s="132">
        <f t="shared" si="30"/>
        <v>0</v>
      </c>
      <c r="T108" s="132">
        <f t="shared" si="30"/>
        <v>0</v>
      </c>
      <c r="U108" s="132">
        <f t="shared" si="30"/>
        <v>0</v>
      </c>
      <c r="V108" s="132">
        <f t="shared" si="30"/>
        <v>0</v>
      </c>
      <c r="W108" s="132">
        <f t="shared" si="30"/>
        <v>0</v>
      </c>
      <c r="X108" s="132">
        <f t="shared" si="30"/>
        <v>0</v>
      </c>
      <c r="Y108" s="132">
        <f t="shared" si="30"/>
        <v>0</v>
      </c>
      <c r="Z108" s="132">
        <f t="shared" si="30"/>
        <v>0</v>
      </c>
      <c r="AA108" s="132">
        <f t="shared" si="30"/>
        <v>0</v>
      </c>
      <c r="AB108" s="132">
        <f t="shared" si="30"/>
        <v>0</v>
      </c>
      <c r="AC108" s="132">
        <f t="shared" si="30"/>
        <v>0</v>
      </c>
      <c r="AD108" s="132">
        <f t="shared" si="30"/>
        <v>0</v>
      </c>
      <c r="AE108" s="132">
        <f t="shared" si="30"/>
        <v>0</v>
      </c>
      <c r="AF108" s="132">
        <f t="shared" si="30"/>
        <v>0</v>
      </c>
      <c r="AG108" s="132">
        <f t="shared" si="30"/>
        <v>0</v>
      </c>
      <c r="AH108" s="132">
        <f t="shared" si="30"/>
        <v>0</v>
      </c>
      <c r="AI108" s="132">
        <f t="shared" si="30"/>
        <v>0</v>
      </c>
      <c r="AJ108" s="132">
        <f t="shared" si="30"/>
        <v>0</v>
      </c>
      <c r="AK108" s="132">
        <f t="shared" si="30"/>
        <v>0</v>
      </c>
      <c r="AL108" s="132">
        <f t="shared" si="30"/>
        <v>0</v>
      </c>
      <c r="AM108" s="132">
        <f t="shared" si="30"/>
        <v>0</v>
      </c>
      <c r="AN108" s="132">
        <f t="shared" si="30"/>
        <v>0</v>
      </c>
      <c r="AO108" s="132">
        <f t="shared" si="30"/>
        <v>0</v>
      </c>
      <c r="AP108" s="132">
        <f t="shared" si="30"/>
        <v>0</v>
      </c>
    </row>
    <row r="109" spans="1:42" x14ac:dyDescent="0.2">
      <c r="A109" s="17"/>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row>
    <row r="110" spans="1:42" x14ac:dyDescent="0.2">
      <c r="A110" s="19" t="s">
        <v>44</v>
      </c>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row>
    <row r="111" spans="1:42" x14ac:dyDescent="0.2">
      <c r="A111" s="17" t="s">
        <v>251</v>
      </c>
      <c r="B111" s="115">
        <f>B670</f>
        <v>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row>
    <row r="112" spans="1:42" x14ac:dyDescent="0.2">
      <c r="A112" s="17" t="s">
        <v>252</v>
      </c>
      <c r="B112" s="116">
        <f>B664</f>
        <v>0</v>
      </c>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row>
    <row r="113" spans="1:42" x14ac:dyDescent="0.2">
      <c r="A113" s="17" t="s">
        <v>334</v>
      </c>
      <c r="B113" s="115">
        <f>SUM(B111:B112)</f>
        <v>0</v>
      </c>
      <c r="C113" s="116">
        <v>0</v>
      </c>
      <c r="D113" s="116">
        <v>0</v>
      </c>
      <c r="E113" s="116">
        <v>0</v>
      </c>
      <c r="F113" s="116">
        <v>0</v>
      </c>
      <c r="G113" s="116">
        <v>0</v>
      </c>
      <c r="H113" s="116">
        <v>0</v>
      </c>
      <c r="I113" s="116">
        <v>0</v>
      </c>
      <c r="J113" s="116">
        <v>0</v>
      </c>
      <c r="K113" s="116">
        <v>0</v>
      </c>
      <c r="L113" s="116">
        <v>0</v>
      </c>
      <c r="M113" s="116">
        <v>0</v>
      </c>
      <c r="N113" s="116">
        <v>0</v>
      </c>
      <c r="O113" s="116">
        <v>0</v>
      </c>
      <c r="P113" s="116">
        <v>0</v>
      </c>
      <c r="Q113" s="116">
        <v>0</v>
      </c>
      <c r="R113" s="116">
        <v>0</v>
      </c>
      <c r="S113" s="116">
        <v>0</v>
      </c>
      <c r="T113" s="116">
        <v>0</v>
      </c>
      <c r="U113" s="116">
        <v>0</v>
      </c>
      <c r="V113" s="116">
        <v>0</v>
      </c>
      <c r="W113" s="116">
        <v>0</v>
      </c>
      <c r="X113" s="116">
        <v>0</v>
      </c>
      <c r="Y113" s="116">
        <v>0</v>
      </c>
      <c r="Z113" s="116">
        <v>0</v>
      </c>
      <c r="AA113" s="116">
        <v>0</v>
      </c>
      <c r="AB113" s="116">
        <v>0</v>
      </c>
      <c r="AC113" s="116">
        <v>0</v>
      </c>
      <c r="AD113" s="116">
        <v>0</v>
      </c>
      <c r="AE113" s="116">
        <v>0</v>
      </c>
      <c r="AF113" s="116">
        <v>0</v>
      </c>
      <c r="AG113" s="116">
        <v>0</v>
      </c>
      <c r="AH113" s="116">
        <v>0</v>
      </c>
      <c r="AI113" s="116">
        <v>0</v>
      </c>
      <c r="AJ113" s="116">
        <v>0</v>
      </c>
      <c r="AK113" s="116">
        <v>0</v>
      </c>
      <c r="AL113" s="116">
        <v>0</v>
      </c>
      <c r="AM113" s="116">
        <v>0</v>
      </c>
      <c r="AN113" s="116">
        <v>0</v>
      </c>
      <c r="AO113" s="116">
        <v>0</v>
      </c>
      <c r="AP113" s="116">
        <v>0</v>
      </c>
    </row>
    <row r="114" spans="1:42" x14ac:dyDescent="0.2">
      <c r="A114" s="198" t="s">
        <v>13</v>
      </c>
      <c r="B114" s="132">
        <f>B113</f>
        <v>0</v>
      </c>
      <c r="C114" s="132">
        <f t="shared" ref="C114:AP114" si="31">C113</f>
        <v>0</v>
      </c>
      <c r="D114" s="132">
        <f t="shared" si="31"/>
        <v>0</v>
      </c>
      <c r="E114" s="132">
        <f t="shared" si="31"/>
        <v>0</v>
      </c>
      <c r="F114" s="132">
        <f t="shared" si="31"/>
        <v>0</v>
      </c>
      <c r="G114" s="132">
        <f t="shared" si="31"/>
        <v>0</v>
      </c>
      <c r="H114" s="132">
        <f t="shared" si="31"/>
        <v>0</v>
      </c>
      <c r="I114" s="132">
        <f t="shared" si="31"/>
        <v>0</v>
      </c>
      <c r="J114" s="132">
        <f t="shared" si="31"/>
        <v>0</v>
      </c>
      <c r="K114" s="132">
        <f t="shared" si="31"/>
        <v>0</v>
      </c>
      <c r="L114" s="132">
        <f t="shared" si="31"/>
        <v>0</v>
      </c>
      <c r="M114" s="132">
        <f t="shared" si="31"/>
        <v>0</v>
      </c>
      <c r="N114" s="132">
        <f t="shared" si="31"/>
        <v>0</v>
      </c>
      <c r="O114" s="132">
        <f t="shared" si="31"/>
        <v>0</v>
      </c>
      <c r="P114" s="132">
        <f t="shared" si="31"/>
        <v>0</v>
      </c>
      <c r="Q114" s="132">
        <f t="shared" si="31"/>
        <v>0</v>
      </c>
      <c r="R114" s="132">
        <f t="shared" si="31"/>
        <v>0</v>
      </c>
      <c r="S114" s="132">
        <f t="shared" si="31"/>
        <v>0</v>
      </c>
      <c r="T114" s="132">
        <f t="shared" si="31"/>
        <v>0</v>
      </c>
      <c r="U114" s="132">
        <f t="shared" si="31"/>
        <v>0</v>
      </c>
      <c r="V114" s="132">
        <f t="shared" si="31"/>
        <v>0</v>
      </c>
      <c r="W114" s="132">
        <f t="shared" si="31"/>
        <v>0</v>
      </c>
      <c r="X114" s="132">
        <f t="shared" si="31"/>
        <v>0</v>
      </c>
      <c r="Y114" s="132">
        <f t="shared" si="31"/>
        <v>0</v>
      </c>
      <c r="Z114" s="132">
        <f t="shared" si="31"/>
        <v>0</v>
      </c>
      <c r="AA114" s="132">
        <f t="shared" si="31"/>
        <v>0</v>
      </c>
      <c r="AB114" s="132">
        <f t="shared" si="31"/>
        <v>0</v>
      </c>
      <c r="AC114" s="132">
        <f t="shared" si="31"/>
        <v>0</v>
      </c>
      <c r="AD114" s="132">
        <f t="shared" si="31"/>
        <v>0</v>
      </c>
      <c r="AE114" s="132">
        <f t="shared" si="31"/>
        <v>0</v>
      </c>
      <c r="AF114" s="132">
        <f t="shared" si="31"/>
        <v>0</v>
      </c>
      <c r="AG114" s="132">
        <f t="shared" si="31"/>
        <v>0</v>
      </c>
      <c r="AH114" s="132">
        <f t="shared" si="31"/>
        <v>0</v>
      </c>
      <c r="AI114" s="132">
        <f t="shared" si="31"/>
        <v>0</v>
      </c>
      <c r="AJ114" s="132">
        <f t="shared" si="31"/>
        <v>0</v>
      </c>
      <c r="AK114" s="132">
        <f t="shared" si="31"/>
        <v>0</v>
      </c>
      <c r="AL114" s="132">
        <f t="shared" si="31"/>
        <v>0</v>
      </c>
      <c r="AM114" s="132">
        <f t="shared" si="31"/>
        <v>0</v>
      </c>
      <c r="AN114" s="132">
        <f t="shared" si="31"/>
        <v>0</v>
      </c>
      <c r="AO114" s="132">
        <f t="shared" si="31"/>
        <v>0</v>
      </c>
      <c r="AP114" s="132">
        <f t="shared" si="31"/>
        <v>0</v>
      </c>
    </row>
    <row r="115" spans="1:42" x14ac:dyDescent="0.2">
      <c r="A115" s="17"/>
      <c r="B115" s="115"/>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row>
    <row r="116" spans="1:42" x14ac:dyDescent="0.2">
      <c r="A116" s="17" t="s">
        <v>253</v>
      </c>
      <c r="B116" s="115">
        <f t="shared" ref="B116:AP116" si="32">B88+B108+B114</f>
        <v>0</v>
      </c>
      <c r="C116" s="115">
        <f t="shared" si="32"/>
        <v>0</v>
      </c>
      <c r="D116" s="115">
        <f t="shared" si="32"/>
        <v>0</v>
      </c>
      <c r="E116" s="115">
        <f t="shared" si="32"/>
        <v>0</v>
      </c>
      <c r="F116" s="115">
        <f t="shared" si="32"/>
        <v>0</v>
      </c>
      <c r="G116" s="115">
        <f t="shared" si="32"/>
        <v>0</v>
      </c>
      <c r="H116" s="115">
        <f t="shared" si="32"/>
        <v>0</v>
      </c>
      <c r="I116" s="115">
        <f t="shared" si="32"/>
        <v>0</v>
      </c>
      <c r="J116" s="115">
        <f t="shared" si="32"/>
        <v>0</v>
      </c>
      <c r="K116" s="115">
        <f t="shared" si="32"/>
        <v>0</v>
      </c>
      <c r="L116" s="115">
        <f t="shared" si="32"/>
        <v>0</v>
      </c>
      <c r="M116" s="115">
        <f t="shared" si="32"/>
        <v>0</v>
      </c>
      <c r="N116" s="115">
        <f t="shared" si="32"/>
        <v>0</v>
      </c>
      <c r="O116" s="115">
        <f t="shared" si="32"/>
        <v>0</v>
      </c>
      <c r="P116" s="115">
        <f t="shared" si="32"/>
        <v>0</v>
      </c>
      <c r="Q116" s="115">
        <f t="shared" si="32"/>
        <v>0</v>
      </c>
      <c r="R116" s="115">
        <f t="shared" si="32"/>
        <v>0</v>
      </c>
      <c r="S116" s="115">
        <f t="shared" si="32"/>
        <v>0</v>
      </c>
      <c r="T116" s="115">
        <f t="shared" si="32"/>
        <v>0</v>
      </c>
      <c r="U116" s="115">
        <f t="shared" si="32"/>
        <v>0</v>
      </c>
      <c r="V116" s="115">
        <f t="shared" si="32"/>
        <v>0</v>
      </c>
      <c r="W116" s="115">
        <f t="shared" si="32"/>
        <v>0</v>
      </c>
      <c r="X116" s="115">
        <f t="shared" si="32"/>
        <v>0</v>
      </c>
      <c r="Y116" s="115">
        <f t="shared" si="32"/>
        <v>0</v>
      </c>
      <c r="Z116" s="115">
        <f t="shared" si="32"/>
        <v>0</v>
      </c>
      <c r="AA116" s="115">
        <f t="shared" si="32"/>
        <v>0</v>
      </c>
      <c r="AB116" s="115">
        <f t="shared" si="32"/>
        <v>0</v>
      </c>
      <c r="AC116" s="115">
        <f t="shared" si="32"/>
        <v>0</v>
      </c>
      <c r="AD116" s="115">
        <f t="shared" si="32"/>
        <v>0</v>
      </c>
      <c r="AE116" s="115">
        <f t="shared" si="32"/>
        <v>0</v>
      </c>
      <c r="AF116" s="115">
        <f t="shared" si="32"/>
        <v>0</v>
      </c>
      <c r="AG116" s="115">
        <f t="shared" si="32"/>
        <v>0</v>
      </c>
      <c r="AH116" s="115">
        <f t="shared" si="32"/>
        <v>0</v>
      </c>
      <c r="AI116" s="115">
        <f t="shared" si="32"/>
        <v>0</v>
      </c>
      <c r="AJ116" s="115">
        <f t="shared" si="32"/>
        <v>0</v>
      </c>
      <c r="AK116" s="115">
        <f t="shared" si="32"/>
        <v>0</v>
      </c>
      <c r="AL116" s="115">
        <f t="shared" si="32"/>
        <v>0</v>
      </c>
      <c r="AM116" s="115">
        <f t="shared" si="32"/>
        <v>0</v>
      </c>
      <c r="AN116" s="115">
        <f t="shared" si="32"/>
        <v>0</v>
      </c>
      <c r="AO116" s="115">
        <f t="shared" si="32"/>
        <v>0</v>
      </c>
      <c r="AP116" s="115">
        <f t="shared" si="32"/>
        <v>0</v>
      </c>
    </row>
    <row r="117" spans="1:42" x14ac:dyDescent="0.2">
      <c r="A117" s="273" t="s">
        <v>254</v>
      </c>
      <c r="B117" s="116">
        <v>0</v>
      </c>
      <c r="C117" s="116">
        <f>C665+C671+C683+C715+C747-C107</f>
        <v>0</v>
      </c>
      <c r="D117" s="116">
        <f>D665+D671+D683+D715+D747-D107</f>
        <v>0</v>
      </c>
      <c r="E117" s="116">
        <f>E665+E671+E683+E715+E747-E107</f>
        <v>0</v>
      </c>
      <c r="F117" s="116">
        <f>F665+F671+F683+F715+F747-F107</f>
        <v>0</v>
      </c>
      <c r="G117" s="116">
        <f>G665+G671+G683+G715+G747-G107</f>
        <v>0</v>
      </c>
      <c r="H117" s="116">
        <f>H665+H671+H683+H715+H747-H107</f>
        <v>0</v>
      </c>
      <c r="I117" s="116">
        <f>I665+I671+I683+I715+I747-I107</f>
        <v>0</v>
      </c>
      <c r="J117" s="116">
        <f>J665+J671+J683+J715+J747-J107</f>
        <v>0</v>
      </c>
      <c r="K117" s="116">
        <f>K665+K671+K683+K715+K747-K107</f>
        <v>0</v>
      </c>
      <c r="L117" s="116">
        <f>L665+L671+L683+L715+L747-L107</f>
        <v>0</v>
      </c>
      <c r="M117" s="116">
        <f>M665+M671+M683+M715+M747-M107</f>
        <v>0</v>
      </c>
      <c r="N117" s="116">
        <f>N665+N671+N683+N715+N747-N107</f>
        <v>0</v>
      </c>
      <c r="O117" s="116">
        <f>O665+O671+O683+O715+O747-O107</f>
        <v>0</v>
      </c>
      <c r="P117" s="116">
        <f>P665+P671+P683+P715+P747-P107</f>
        <v>0</v>
      </c>
      <c r="Q117" s="116">
        <f>Q665+Q671+Q683+Q715+Q747-Q107</f>
        <v>0</v>
      </c>
      <c r="R117" s="116">
        <f>R665+R671+R683+R715+R747-R107</f>
        <v>0</v>
      </c>
      <c r="S117" s="116">
        <f>S665+S671+S683+S715+S747-S107</f>
        <v>0</v>
      </c>
      <c r="T117" s="116">
        <f>T665+T671+T683+T715+T747-T107</f>
        <v>0</v>
      </c>
      <c r="U117" s="116">
        <f>U665+U671+U683+U715+U747-U107</f>
        <v>0</v>
      </c>
      <c r="V117" s="116">
        <f>V665+V671+V683+V715+V747-V107</f>
        <v>0</v>
      </c>
      <c r="W117" s="116">
        <f>W665+W671+W683+W715+W747-W107</f>
        <v>0</v>
      </c>
      <c r="X117" s="116">
        <f>X665+X671+X683+X715+X747-X107</f>
        <v>0</v>
      </c>
      <c r="Y117" s="116">
        <f>Y665+Y671+Y683+Y715+Y747-Y107</f>
        <v>0</v>
      </c>
      <c r="Z117" s="116">
        <f>Z665+Z671+Z683+Z715+Z747-Z107</f>
        <v>0</v>
      </c>
      <c r="AA117" s="116">
        <f>AA665+AA671+AA683+AA715+AA747-AA107</f>
        <v>0</v>
      </c>
      <c r="AB117" s="116">
        <f>AB665+AB671+AB683+AB715+AB747-AB107</f>
        <v>0</v>
      </c>
      <c r="AC117" s="116">
        <f>AC665+AC671+AC683+AC715+AC747-AC107</f>
        <v>0</v>
      </c>
      <c r="AD117" s="116">
        <f>AD665+AD671+AD683+AD715+AD747-AD107</f>
        <v>0</v>
      </c>
      <c r="AE117" s="116">
        <f>AE665+AE671+AE683+AE715+AE747-AE107</f>
        <v>0</v>
      </c>
      <c r="AF117" s="116">
        <f>AF665+AF671+AF683+AF715+AF747-AF107</f>
        <v>0</v>
      </c>
      <c r="AG117" s="116">
        <f>AG665+AG671+AG683+AG715+AG747-AG107</f>
        <v>0</v>
      </c>
      <c r="AH117" s="116">
        <f>AH665+AH671+AH683+AH715+AH747-AH107</f>
        <v>0</v>
      </c>
      <c r="AI117" s="116">
        <f>AI665+AI671+AI683+AI715+AI747-AI107</f>
        <v>0</v>
      </c>
      <c r="AJ117" s="116">
        <f>AJ665+AJ671+AJ683+AJ715+AJ747-AJ107</f>
        <v>0</v>
      </c>
      <c r="AK117" s="116">
        <f>AK665+AK671+AK683+AK715+AK747-AK107</f>
        <v>0</v>
      </c>
      <c r="AL117" s="116">
        <f>AL665+AL671+AL683+AL715+AL747-AL107</f>
        <v>0</v>
      </c>
      <c r="AM117" s="116">
        <f>AM665+AM671+AM683+AM715+AM747-AM107</f>
        <v>0</v>
      </c>
      <c r="AN117" s="116">
        <f>AN665+AN671+AN683+AN715+AN747-AN107</f>
        <v>0</v>
      </c>
      <c r="AO117" s="116">
        <f>AO665+AO671+AO683+AO715+AO747-AO107</f>
        <v>0</v>
      </c>
      <c r="AP117" s="116">
        <f>AP665+AP671+AP683+AP715+AP747-AP107</f>
        <v>0</v>
      </c>
    </row>
    <row r="118" spans="1:42" x14ac:dyDescent="0.2">
      <c r="A118" s="272" t="s">
        <v>255</v>
      </c>
      <c r="B118" s="116">
        <f>SUM(B116:B117)</f>
        <v>0</v>
      </c>
      <c r="C118" s="116">
        <f t="shared" ref="C118:AP118" si="33">SUM(C116:C117)</f>
        <v>0</v>
      </c>
      <c r="D118" s="116">
        <f t="shared" si="33"/>
        <v>0</v>
      </c>
      <c r="E118" s="116">
        <f t="shared" si="33"/>
        <v>0</v>
      </c>
      <c r="F118" s="116">
        <f t="shared" si="33"/>
        <v>0</v>
      </c>
      <c r="G118" s="116">
        <f t="shared" si="33"/>
        <v>0</v>
      </c>
      <c r="H118" s="116">
        <f t="shared" si="33"/>
        <v>0</v>
      </c>
      <c r="I118" s="116">
        <f t="shared" si="33"/>
        <v>0</v>
      </c>
      <c r="J118" s="116">
        <f t="shared" si="33"/>
        <v>0</v>
      </c>
      <c r="K118" s="116">
        <f t="shared" si="33"/>
        <v>0</v>
      </c>
      <c r="L118" s="116">
        <f t="shared" si="33"/>
        <v>0</v>
      </c>
      <c r="M118" s="116">
        <f t="shared" si="33"/>
        <v>0</v>
      </c>
      <c r="N118" s="116">
        <f t="shared" si="33"/>
        <v>0</v>
      </c>
      <c r="O118" s="116">
        <f t="shared" si="33"/>
        <v>0</v>
      </c>
      <c r="P118" s="116">
        <f t="shared" si="33"/>
        <v>0</v>
      </c>
      <c r="Q118" s="116">
        <f t="shared" si="33"/>
        <v>0</v>
      </c>
      <c r="R118" s="116">
        <f t="shared" si="33"/>
        <v>0</v>
      </c>
      <c r="S118" s="116">
        <f t="shared" si="33"/>
        <v>0</v>
      </c>
      <c r="T118" s="116">
        <f t="shared" si="33"/>
        <v>0</v>
      </c>
      <c r="U118" s="116">
        <f t="shared" si="33"/>
        <v>0</v>
      </c>
      <c r="V118" s="116">
        <f t="shared" si="33"/>
        <v>0</v>
      </c>
      <c r="W118" s="116">
        <f t="shared" si="33"/>
        <v>0</v>
      </c>
      <c r="X118" s="116">
        <f t="shared" si="33"/>
        <v>0</v>
      </c>
      <c r="Y118" s="116">
        <f t="shared" si="33"/>
        <v>0</v>
      </c>
      <c r="Z118" s="116">
        <f t="shared" si="33"/>
        <v>0</v>
      </c>
      <c r="AA118" s="116">
        <f t="shared" si="33"/>
        <v>0</v>
      </c>
      <c r="AB118" s="116">
        <f t="shared" si="33"/>
        <v>0</v>
      </c>
      <c r="AC118" s="116">
        <f t="shared" si="33"/>
        <v>0</v>
      </c>
      <c r="AD118" s="116">
        <f t="shared" si="33"/>
        <v>0</v>
      </c>
      <c r="AE118" s="116">
        <f t="shared" si="33"/>
        <v>0</v>
      </c>
      <c r="AF118" s="116">
        <f t="shared" si="33"/>
        <v>0</v>
      </c>
      <c r="AG118" s="116">
        <f t="shared" si="33"/>
        <v>0</v>
      </c>
      <c r="AH118" s="116">
        <f t="shared" si="33"/>
        <v>0</v>
      </c>
      <c r="AI118" s="116">
        <f t="shared" si="33"/>
        <v>0</v>
      </c>
      <c r="AJ118" s="116">
        <f t="shared" si="33"/>
        <v>0</v>
      </c>
      <c r="AK118" s="116">
        <f t="shared" si="33"/>
        <v>0</v>
      </c>
      <c r="AL118" s="116">
        <f t="shared" si="33"/>
        <v>0</v>
      </c>
      <c r="AM118" s="116">
        <f t="shared" si="33"/>
        <v>0</v>
      </c>
      <c r="AN118" s="116">
        <f t="shared" si="33"/>
        <v>0</v>
      </c>
      <c r="AO118" s="116">
        <f t="shared" si="33"/>
        <v>0</v>
      </c>
      <c r="AP118" s="116">
        <f t="shared" si="33"/>
        <v>0</v>
      </c>
    </row>
    <row r="119" spans="1:42" x14ac:dyDescent="0.2">
      <c r="A119" s="271"/>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row>
    <row r="120" spans="1:42" x14ac:dyDescent="0.2">
      <c r="A120" s="78" t="s">
        <v>257</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1:42" x14ac:dyDescent="0.2">
      <c r="A121" s="19" t="s">
        <v>256</v>
      </c>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row>
    <row r="122" spans="1:42" x14ac:dyDescent="0.2">
      <c r="A122" s="4" t="s">
        <v>258</v>
      </c>
      <c r="B122" s="115">
        <f>B118</f>
        <v>0</v>
      </c>
      <c r="C122" s="115">
        <f t="shared" ref="C122:AP122" si="34">C118</f>
        <v>0</v>
      </c>
      <c r="D122" s="115">
        <f t="shared" si="34"/>
        <v>0</v>
      </c>
      <c r="E122" s="115">
        <f t="shared" si="34"/>
        <v>0</v>
      </c>
      <c r="F122" s="115">
        <f t="shared" si="34"/>
        <v>0</v>
      </c>
      <c r="G122" s="115">
        <f t="shared" si="34"/>
        <v>0</v>
      </c>
      <c r="H122" s="115">
        <f t="shared" si="34"/>
        <v>0</v>
      </c>
      <c r="I122" s="115">
        <f t="shared" si="34"/>
        <v>0</v>
      </c>
      <c r="J122" s="115">
        <f t="shared" si="34"/>
        <v>0</v>
      </c>
      <c r="K122" s="115">
        <f t="shared" si="34"/>
        <v>0</v>
      </c>
      <c r="L122" s="115">
        <f t="shared" si="34"/>
        <v>0</v>
      </c>
      <c r="M122" s="115">
        <f t="shared" si="34"/>
        <v>0</v>
      </c>
      <c r="N122" s="115">
        <f t="shared" si="34"/>
        <v>0</v>
      </c>
      <c r="O122" s="115">
        <f t="shared" si="34"/>
        <v>0</v>
      </c>
      <c r="P122" s="115">
        <f t="shared" si="34"/>
        <v>0</v>
      </c>
      <c r="Q122" s="115">
        <f t="shared" si="34"/>
        <v>0</v>
      </c>
      <c r="R122" s="115">
        <f t="shared" si="34"/>
        <v>0</v>
      </c>
      <c r="S122" s="115">
        <f t="shared" si="34"/>
        <v>0</v>
      </c>
      <c r="T122" s="115">
        <f t="shared" si="34"/>
        <v>0</v>
      </c>
      <c r="U122" s="115">
        <f t="shared" si="34"/>
        <v>0</v>
      </c>
      <c r="V122" s="115">
        <f t="shared" si="34"/>
        <v>0</v>
      </c>
      <c r="W122" s="115">
        <f t="shared" si="34"/>
        <v>0</v>
      </c>
      <c r="X122" s="115">
        <f t="shared" si="34"/>
        <v>0</v>
      </c>
      <c r="Y122" s="115">
        <f t="shared" si="34"/>
        <v>0</v>
      </c>
      <c r="Z122" s="115">
        <f t="shared" si="34"/>
        <v>0</v>
      </c>
      <c r="AA122" s="115">
        <f t="shared" si="34"/>
        <v>0</v>
      </c>
      <c r="AB122" s="115">
        <f t="shared" si="34"/>
        <v>0</v>
      </c>
      <c r="AC122" s="115">
        <f t="shared" si="34"/>
        <v>0</v>
      </c>
      <c r="AD122" s="115">
        <f t="shared" si="34"/>
        <v>0</v>
      </c>
      <c r="AE122" s="115">
        <f t="shared" si="34"/>
        <v>0</v>
      </c>
      <c r="AF122" s="115">
        <f t="shared" si="34"/>
        <v>0</v>
      </c>
      <c r="AG122" s="115">
        <f t="shared" si="34"/>
        <v>0</v>
      </c>
      <c r="AH122" s="115">
        <f t="shared" si="34"/>
        <v>0</v>
      </c>
      <c r="AI122" s="115">
        <f t="shared" si="34"/>
        <v>0</v>
      </c>
      <c r="AJ122" s="115">
        <f t="shared" si="34"/>
        <v>0</v>
      </c>
      <c r="AK122" s="115">
        <f t="shared" si="34"/>
        <v>0</v>
      </c>
      <c r="AL122" s="115">
        <f t="shared" si="34"/>
        <v>0</v>
      </c>
      <c r="AM122" s="115">
        <f t="shared" si="34"/>
        <v>0</v>
      </c>
      <c r="AN122" s="115">
        <f t="shared" si="34"/>
        <v>0</v>
      </c>
      <c r="AO122" s="115">
        <f t="shared" si="34"/>
        <v>0</v>
      </c>
      <c r="AP122" s="115">
        <f t="shared" si="34"/>
        <v>0</v>
      </c>
    </row>
    <row r="123" spans="1:42" x14ac:dyDescent="0.2">
      <c r="A123" s="27" t="s">
        <v>13</v>
      </c>
      <c r="B123" s="132">
        <f>B122</f>
        <v>0</v>
      </c>
      <c r="C123" s="132">
        <f t="shared" ref="C123:AP123" si="35">C122</f>
        <v>0</v>
      </c>
      <c r="D123" s="132">
        <f t="shared" si="35"/>
        <v>0</v>
      </c>
      <c r="E123" s="132">
        <f t="shared" si="35"/>
        <v>0</v>
      </c>
      <c r="F123" s="132">
        <f t="shared" si="35"/>
        <v>0</v>
      </c>
      <c r="G123" s="132">
        <f t="shared" si="35"/>
        <v>0</v>
      </c>
      <c r="H123" s="132">
        <f t="shared" si="35"/>
        <v>0</v>
      </c>
      <c r="I123" s="132">
        <f t="shared" si="35"/>
        <v>0</v>
      </c>
      <c r="J123" s="132">
        <f t="shared" si="35"/>
        <v>0</v>
      </c>
      <c r="K123" s="132">
        <f t="shared" si="35"/>
        <v>0</v>
      </c>
      <c r="L123" s="132">
        <f t="shared" si="35"/>
        <v>0</v>
      </c>
      <c r="M123" s="132">
        <f t="shared" si="35"/>
        <v>0</v>
      </c>
      <c r="N123" s="132">
        <f t="shared" si="35"/>
        <v>0</v>
      </c>
      <c r="O123" s="132">
        <f t="shared" si="35"/>
        <v>0</v>
      </c>
      <c r="P123" s="132">
        <f t="shared" si="35"/>
        <v>0</v>
      </c>
      <c r="Q123" s="132">
        <f t="shared" si="35"/>
        <v>0</v>
      </c>
      <c r="R123" s="132">
        <f t="shared" si="35"/>
        <v>0</v>
      </c>
      <c r="S123" s="132">
        <f t="shared" si="35"/>
        <v>0</v>
      </c>
      <c r="T123" s="132">
        <f t="shared" si="35"/>
        <v>0</v>
      </c>
      <c r="U123" s="132">
        <f t="shared" si="35"/>
        <v>0</v>
      </c>
      <c r="V123" s="132">
        <f t="shared" si="35"/>
        <v>0</v>
      </c>
      <c r="W123" s="132">
        <f t="shared" si="35"/>
        <v>0</v>
      </c>
      <c r="X123" s="132">
        <f t="shared" si="35"/>
        <v>0</v>
      </c>
      <c r="Y123" s="132">
        <f t="shared" si="35"/>
        <v>0</v>
      </c>
      <c r="Z123" s="132">
        <f t="shared" si="35"/>
        <v>0</v>
      </c>
      <c r="AA123" s="132">
        <f t="shared" si="35"/>
        <v>0</v>
      </c>
      <c r="AB123" s="132">
        <f t="shared" si="35"/>
        <v>0</v>
      </c>
      <c r="AC123" s="132">
        <f t="shared" si="35"/>
        <v>0</v>
      </c>
      <c r="AD123" s="132">
        <f t="shared" si="35"/>
        <v>0</v>
      </c>
      <c r="AE123" s="132">
        <f t="shared" si="35"/>
        <v>0</v>
      </c>
      <c r="AF123" s="132">
        <f t="shared" si="35"/>
        <v>0</v>
      </c>
      <c r="AG123" s="132">
        <f t="shared" si="35"/>
        <v>0</v>
      </c>
      <c r="AH123" s="132">
        <f t="shared" si="35"/>
        <v>0</v>
      </c>
      <c r="AI123" s="132">
        <f t="shared" si="35"/>
        <v>0</v>
      </c>
      <c r="AJ123" s="132">
        <f t="shared" si="35"/>
        <v>0</v>
      </c>
      <c r="AK123" s="132">
        <f t="shared" si="35"/>
        <v>0</v>
      </c>
      <c r="AL123" s="132">
        <f t="shared" si="35"/>
        <v>0</v>
      </c>
      <c r="AM123" s="132">
        <f t="shared" si="35"/>
        <v>0</v>
      </c>
      <c r="AN123" s="132">
        <f t="shared" si="35"/>
        <v>0</v>
      </c>
      <c r="AO123" s="132">
        <f t="shared" si="35"/>
        <v>0</v>
      </c>
      <c r="AP123" s="132">
        <f t="shared" si="35"/>
        <v>0</v>
      </c>
    </row>
    <row r="124" spans="1:42" x14ac:dyDescent="0.2">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row>
    <row r="125" spans="1:42" x14ac:dyDescent="0.2">
      <c r="A125" s="19" t="s">
        <v>43</v>
      </c>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row>
    <row r="126" spans="1:42" x14ac:dyDescent="0.2">
      <c r="A126" s="4" t="s">
        <v>323</v>
      </c>
      <c r="B126" s="115">
        <f>-B76</f>
        <v>0</v>
      </c>
      <c r="C126" s="115">
        <f t="array" ref="C126:AP126">0</f>
        <v>0</v>
      </c>
      <c r="D126" s="115">
        <v>0</v>
      </c>
      <c r="E126" s="115">
        <v>0</v>
      </c>
      <c r="F126" s="115">
        <v>0</v>
      </c>
      <c r="G126" s="115">
        <v>0</v>
      </c>
      <c r="H126" s="115">
        <v>0</v>
      </c>
      <c r="I126" s="115">
        <v>0</v>
      </c>
      <c r="J126" s="115">
        <v>0</v>
      </c>
      <c r="K126" s="115">
        <v>0</v>
      </c>
      <c r="L126" s="115">
        <v>0</v>
      </c>
      <c r="M126" s="115">
        <v>0</v>
      </c>
      <c r="N126" s="115">
        <v>0</v>
      </c>
      <c r="O126" s="115">
        <v>0</v>
      </c>
      <c r="P126" s="115">
        <v>0</v>
      </c>
      <c r="Q126" s="115">
        <v>0</v>
      </c>
      <c r="R126" s="115">
        <v>0</v>
      </c>
      <c r="S126" s="115">
        <v>0</v>
      </c>
      <c r="T126" s="115">
        <v>0</v>
      </c>
      <c r="U126" s="115">
        <v>0</v>
      </c>
      <c r="V126" s="115">
        <v>0</v>
      </c>
      <c r="W126" s="115">
        <v>0</v>
      </c>
      <c r="X126" s="115">
        <v>0</v>
      </c>
      <c r="Y126" s="115">
        <v>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row>
    <row r="127" spans="1:42" x14ac:dyDescent="0.2">
      <c r="A127" s="4" t="s">
        <v>259</v>
      </c>
      <c r="B127" s="115">
        <f t="shared" ref="B127:AP127" si="36">B23</f>
        <v>0</v>
      </c>
      <c r="C127" s="115">
        <f t="shared" si="36"/>
        <v>0</v>
      </c>
      <c r="D127" s="115">
        <f t="shared" si="36"/>
        <v>0</v>
      </c>
      <c r="E127" s="115">
        <f t="shared" si="36"/>
        <v>0</v>
      </c>
      <c r="F127" s="115">
        <f t="shared" si="36"/>
        <v>0</v>
      </c>
      <c r="G127" s="115">
        <f t="shared" si="36"/>
        <v>0</v>
      </c>
      <c r="H127" s="115">
        <f t="shared" si="36"/>
        <v>0</v>
      </c>
      <c r="I127" s="115">
        <f t="shared" si="36"/>
        <v>0</v>
      </c>
      <c r="J127" s="115">
        <f t="shared" si="36"/>
        <v>0</v>
      </c>
      <c r="K127" s="115">
        <f t="shared" si="36"/>
        <v>0</v>
      </c>
      <c r="L127" s="115">
        <f t="shared" si="36"/>
        <v>0</v>
      </c>
      <c r="M127" s="115">
        <f t="shared" si="36"/>
        <v>0</v>
      </c>
      <c r="N127" s="115">
        <f t="shared" si="36"/>
        <v>0</v>
      </c>
      <c r="O127" s="115">
        <f t="shared" si="36"/>
        <v>0</v>
      </c>
      <c r="P127" s="115">
        <f t="shared" si="36"/>
        <v>0</v>
      </c>
      <c r="Q127" s="115">
        <f t="shared" si="36"/>
        <v>0</v>
      </c>
      <c r="R127" s="115">
        <f t="shared" si="36"/>
        <v>0</v>
      </c>
      <c r="S127" s="115">
        <f t="shared" si="36"/>
        <v>0</v>
      </c>
      <c r="T127" s="115">
        <f t="shared" si="36"/>
        <v>0</v>
      </c>
      <c r="U127" s="115">
        <f t="shared" si="36"/>
        <v>0</v>
      </c>
      <c r="V127" s="115">
        <f t="shared" si="36"/>
        <v>0</v>
      </c>
      <c r="W127" s="115">
        <f t="shared" si="36"/>
        <v>0</v>
      </c>
      <c r="X127" s="115">
        <f t="shared" si="36"/>
        <v>0</v>
      </c>
      <c r="Y127" s="115">
        <f t="shared" si="36"/>
        <v>0</v>
      </c>
      <c r="Z127" s="115">
        <f t="shared" si="36"/>
        <v>0</v>
      </c>
      <c r="AA127" s="115">
        <f t="shared" si="36"/>
        <v>0</v>
      </c>
      <c r="AB127" s="115">
        <f t="shared" si="36"/>
        <v>0</v>
      </c>
      <c r="AC127" s="115">
        <f t="shared" si="36"/>
        <v>0</v>
      </c>
      <c r="AD127" s="115">
        <f t="shared" si="36"/>
        <v>0</v>
      </c>
      <c r="AE127" s="115">
        <f t="shared" si="36"/>
        <v>0</v>
      </c>
      <c r="AF127" s="115">
        <f t="shared" si="36"/>
        <v>0</v>
      </c>
      <c r="AG127" s="115">
        <f t="shared" si="36"/>
        <v>0</v>
      </c>
      <c r="AH127" s="115">
        <f t="shared" si="36"/>
        <v>0</v>
      </c>
      <c r="AI127" s="115">
        <f t="shared" si="36"/>
        <v>0</v>
      </c>
      <c r="AJ127" s="115">
        <f t="shared" si="36"/>
        <v>0</v>
      </c>
      <c r="AK127" s="115">
        <f t="shared" si="36"/>
        <v>0</v>
      </c>
      <c r="AL127" s="115">
        <f t="shared" si="36"/>
        <v>0</v>
      </c>
      <c r="AM127" s="115">
        <f t="shared" si="36"/>
        <v>0</v>
      </c>
      <c r="AN127" s="115">
        <f t="shared" si="36"/>
        <v>0</v>
      </c>
      <c r="AO127" s="115">
        <f t="shared" si="36"/>
        <v>0</v>
      </c>
      <c r="AP127" s="115">
        <f t="shared" si="36"/>
        <v>0</v>
      </c>
    </row>
    <row r="128" spans="1:42" x14ac:dyDescent="0.2">
      <c r="A128" s="27" t="s">
        <v>13</v>
      </c>
      <c r="B128" s="132">
        <f>SUM(B126:B127)</f>
        <v>0</v>
      </c>
      <c r="C128" s="132">
        <f>C127</f>
        <v>0</v>
      </c>
      <c r="D128" s="132">
        <f t="shared" ref="D128:AP128" si="37">D127</f>
        <v>0</v>
      </c>
      <c r="E128" s="132">
        <f t="shared" si="37"/>
        <v>0</v>
      </c>
      <c r="F128" s="132">
        <f t="shared" si="37"/>
        <v>0</v>
      </c>
      <c r="G128" s="132">
        <f t="shared" si="37"/>
        <v>0</v>
      </c>
      <c r="H128" s="132">
        <f t="shared" si="37"/>
        <v>0</v>
      </c>
      <c r="I128" s="132">
        <f t="shared" si="37"/>
        <v>0</v>
      </c>
      <c r="J128" s="132">
        <f t="shared" si="37"/>
        <v>0</v>
      </c>
      <c r="K128" s="132">
        <f t="shared" si="37"/>
        <v>0</v>
      </c>
      <c r="L128" s="132">
        <f t="shared" si="37"/>
        <v>0</v>
      </c>
      <c r="M128" s="132">
        <f t="shared" si="37"/>
        <v>0</v>
      </c>
      <c r="N128" s="132">
        <f t="shared" si="37"/>
        <v>0</v>
      </c>
      <c r="O128" s="132">
        <f t="shared" si="37"/>
        <v>0</v>
      </c>
      <c r="P128" s="132">
        <f t="shared" si="37"/>
        <v>0</v>
      </c>
      <c r="Q128" s="132">
        <f t="shared" si="37"/>
        <v>0</v>
      </c>
      <c r="R128" s="132">
        <f t="shared" si="37"/>
        <v>0</v>
      </c>
      <c r="S128" s="132">
        <f t="shared" si="37"/>
        <v>0</v>
      </c>
      <c r="T128" s="132">
        <f t="shared" si="37"/>
        <v>0</v>
      </c>
      <c r="U128" s="132">
        <f t="shared" si="37"/>
        <v>0</v>
      </c>
      <c r="V128" s="132">
        <f t="shared" si="37"/>
        <v>0</v>
      </c>
      <c r="W128" s="132">
        <f t="shared" si="37"/>
        <v>0</v>
      </c>
      <c r="X128" s="132">
        <f t="shared" si="37"/>
        <v>0</v>
      </c>
      <c r="Y128" s="132">
        <f t="shared" si="37"/>
        <v>0</v>
      </c>
      <c r="Z128" s="132">
        <f t="shared" si="37"/>
        <v>0</v>
      </c>
      <c r="AA128" s="132">
        <f t="shared" si="37"/>
        <v>0</v>
      </c>
      <c r="AB128" s="132">
        <f t="shared" si="37"/>
        <v>0</v>
      </c>
      <c r="AC128" s="132">
        <f t="shared" si="37"/>
        <v>0</v>
      </c>
      <c r="AD128" s="132">
        <f t="shared" si="37"/>
        <v>0</v>
      </c>
      <c r="AE128" s="132">
        <f t="shared" si="37"/>
        <v>0</v>
      </c>
      <c r="AF128" s="132">
        <f t="shared" si="37"/>
        <v>0</v>
      </c>
      <c r="AG128" s="132">
        <f t="shared" si="37"/>
        <v>0</v>
      </c>
      <c r="AH128" s="132">
        <f t="shared" si="37"/>
        <v>0</v>
      </c>
      <c r="AI128" s="132">
        <f t="shared" si="37"/>
        <v>0</v>
      </c>
      <c r="AJ128" s="132">
        <f t="shared" si="37"/>
        <v>0</v>
      </c>
      <c r="AK128" s="132">
        <f t="shared" si="37"/>
        <v>0</v>
      </c>
      <c r="AL128" s="132">
        <f t="shared" si="37"/>
        <v>0</v>
      </c>
      <c r="AM128" s="132">
        <f t="shared" si="37"/>
        <v>0</v>
      </c>
      <c r="AN128" s="132">
        <f t="shared" si="37"/>
        <v>0</v>
      </c>
      <c r="AO128" s="132">
        <f t="shared" si="37"/>
        <v>0</v>
      </c>
      <c r="AP128" s="132">
        <f t="shared" si="37"/>
        <v>0</v>
      </c>
    </row>
    <row r="129" spans="1:42" x14ac:dyDescent="0.2">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row>
    <row r="130" spans="1:42" x14ac:dyDescent="0.2">
      <c r="A130" s="19" t="s">
        <v>44</v>
      </c>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row>
    <row r="131" spans="1:42" x14ac:dyDescent="0.2">
      <c r="A131" s="4" t="s">
        <v>323</v>
      </c>
      <c r="B131" s="115">
        <f>B76</f>
        <v>0</v>
      </c>
      <c r="C131" s="115">
        <f t="array" ref="C131:AP131">0</f>
        <v>0</v>
      </c>
      <c r="D131" s="115">
        <v>0</v>
      </c>
      <c r="E131" s="115">
        <v>0</v>
      </c>
      <c r="F131" s="115">
        <v>0</v>
      </c>
      <c r="G131" s="115">
        <v>0</v>
      </c>
      <c r="H131" s="115">
        <v>0</v>
      </c>
      <c r="I131" s="115">
        <v>0</v>
      </c>
      <c r="J131" s="115">
        <v>0</v>
      </c>
      <c r="K131" s="115">
        <v>0</v>
      </c>
      <c r="L131" s="115">
        <v>0</v>
      </c>
      <c r="M131" s="115">
        <v>0</v>
      </c>
      <c r="N131" s="115">
        <v>0</v>
      </c>
      <c r="O131" s="115">
        <v>0</v>
      </c>
      <c r="P131" s="115">
        <v>0</v>
      </c>
      <c r="Q131" s="115">
        <v>0</v>
      </c>
      <c r="R131" s="115">
        <v>0</v>
      </c>
      <c r="S131" s="115">
        <v>0</v>
      </c>
      <c r="T131" s="115">
        <v>0</v>
      </c>
      <c r="U131" s="115">
        <v>0</v>
      </c>
      <c r="V131" s="115">
        <v>0</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row>
    <row r="132" spans="1:42" x14ac:dyDescent="0.2">
      <c r="A132" s="27" t="s">
        <v>13</v>
      </c>
      <c r="B132" s="132">
        <f>SUM(B131:B131)</f>
        <v>0</v>
      </c>
      <c r="C132" s="132">
        <f t="shared" ref="C132:AP132" si="38">SUM(C131:C131)</f>
        <v>0</v>
      </c>
      <c r="D132" s="132">
        <f t="shared" si="38"/>
        <v>0</v>
      </c>
      <c r="E132" s="132">
        <f t="shared" si="38"/>
        <v>0</v>
      </c>
      <c r="F132" s="132">
        <f t="shared" si="38"/>
        <v>0</v>
      </c>
      <c r="G132" s="132">
        <f t="shared" si="38"/>
        <v>0</v>
      </c>
      <c r="H132" s="132">
        <f t="shared" si="38"/>
        <v>0</v>
      </c>
      <c r="I132" s="132">
        <f t="shared" si="38"/>
        <v>0</v>
      </c>
      <c r="J132" s="132">
        <f t="shared" si="38"/>
        <v>0</v>
      </c>
      <c r="K132" s="132">
        <f t="shared" si="38"/>
        <v>0</v>
      </c>
      <c r="L132" s="132">
        <f t="shared" si="38"/>
        <v>0</v>
      </c>
      <c r="M132" s="132">
        <f t="shared" si="38"/>
        <v>0</v>
      </c>
      <c r="N132" s="132">
        <f t="shared" si="38"/>
        <v>0</v>
      </c>
      <c r="O132" s="132">
        <f t="shared" si="38"/>
        <v>0</v>
      </c>
      <c r="P132" s="132">
        <f t="shared" si="38"/>
        <v>0</v>
      </c>
      <c r="Q132" s="132">
        <f t="shared" si="38"/>
        <v>0</v>
      </c>
      <c r="R132" s="132">
        <f t="shared" si="38"/>
        <v>0</v>
      </c>
      <c r="S132" s="132">
        <f t="shared" si="38"/>
        <v>0</v>
      </c>
      <c r="T132" s="132">
        <f t="shared" si="38"/>
        <v>0</v>
      </c>
      <c r="U132" s="132">
        <f t="shared" si="38"/>
        <v>0</v>
      </c>
      <c r="V132" s="132">
        <f t="shared" si="38"/>
        <v>0</v>
      </c>
      <c r="W132" s="132">
        <f t="shared" si="38"/>
        <v>0</v>
      </c>
      <c r="X132" s="132">
        <f t="shared" si="38"/>
        <v>0</v>
      </c>
      <c r="Y132" s="132">
        <f t="shared" si="38"/>
        <v>0</v>
      </c>
      <c r="Z132" s="132">
        <f t="shared" si="38"/>
        <v>0</v>
      </c>
      <c r="AA132" s="132">
        <f t="shared" si="38"/>
        <v>0</v>
      </c>
      <c r="AB132" s="132">
        <f t="shared" si="38"/>
        <v>0</v>
      </c>
      <c r="AC132" s="132">
        <f t="shared" si="38"/>
        <v>0</v>
      </c>
      <c r="AD132" s="132">
        <f t="shared" si="38"/>
        <v>0</v>
      </c>
      <c r="AE132" s="132">
        <f t="shared" si="38"/>
        <v>0</v>
      </c>
      <c r="AF132" s="132">
        <f t="shared" si="38"/>
        <v>0</v>
      </c>
      <c r="AG132" s="132">
        <f t="shared" si="38"/>
        <v>0</v>
      </c>
      <c r="AH132" s="132">
        <f t="shared" si="38"/>
        <v>0</v>
      </c>
      <c r="AI132" s="132">
        <f t="shared" si="38"/>
        <v>0</v>
      </c>
      <c r="AJ132" s="132">
        <f t="shared" si="38"/>
        <v>0</v>
      </c>
      <c r="AK132" s="132">
        <f t="shared" si="38"/>
        <v>0</v>
      </c>
      <c r="AL132" s="132">
        <f t="shared" si="38"/>
        <v>0</v>
      </c>
      <c r="AM132" s="132">
        <f t="shared" si="38"/>
        <v>0</v>
      </c>
      <c r="AN132" s="132">
        <f t="shared" si="38"/>
        <v>0</v>
      </c>
      <c r="AO132" s="132">
        <f t="shared" si="38"/>
        <v>0</v>
      </c>
      <c r="AP132" s="132">
        <f t="shared" si="38"/>
        <v>0</v>
      </c>
    </row>
    <row r="133" spans="1:42" x14ac:dyDescent="0.2">
      <c r="A133" s="27"/>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row>
    <row r="134" spans="1:42" x14ac:dyDescent="0.2">
      <c r="A134" s="199" t="s">
        <v>260</v>
      </c>
      <c r="B134" s="132">
        <f>B123+B128+B132</f>
        <v>0</v>
      </c>
      <c r="C134" s="132">
        <f t="shared" ref="C134:AP134" si="39">C123+C128+C132</f>
        <v>0</v>
      </c>
      <c r="D134" s="132">
        <f t="shared" si="39"/>
        <v>0</v>
      </c>
      <c r="E134" s="132">
        <f t="shared" si="39"/>
        <v>0</v>
      </c>
      <c r="F134" s="132">
        <f t="shared" si="39"/>
        <v>0</v>
      </c>
      <c r="G134" s="132">
        <f t="shared" si="39"/>
        <v>0</v>
      </c>
      <c r="H134" s="132">
        <f t="shared" si="39"/>
        <v>0</v>
      </c>
      <c r="I134" s="132">
        <f t="shared" si="39"/>
        <v>0</v>
      </c>
      <c r="J134" s="132">
        <f t="shared" si="39"/>
        <v>0</v>
      </c>
      <c r="K134" s="132">
        <f t="shared" si="39"/>
        <v>0</v>
      </c>
      <c r="L134" s="132">
        <f t="shared" si="39"/>
        <v>0</v>
      </c>
      <c r="M134" s="132">
        <f t="shared" si="39"/>
        <v>0</v>
      </c>
      <c r="N134" s="132">
        <f t="shared" si="39"/>
        <v>0</v>
      </c>
      <c r="O134" s="132">
        <f t="shared" si="39"/>
        <v>0</v>
      </c>
      <c r="P134" s="132">
        <f t="shared" si="39"/>
        <v>0</v>
      </c>
      <c r="Q134" s="132">
        <f t="shared" si="39"/>
        <v>0</v>
      </c>
      <c r="R134" s="132">
        <f t="shared" si="39"/>
        <v>0</v>
      </c>
      <c r="S134" s="132">
        <f t="shared" si="39"/>
        <v>0</v>
      </c>
      <c r="T134" s="132">
        <f t="shared" si="39"/>
        <v>0</v>
      </c>
      <c r="U134" s="132">
        <f t="shared" si="39"/>
        <v>0</v>
      </c>
      <c r="V134" s="132">
        <f t="shared" si="39"/>
        <v>0</v>
      </c>
      <c r="W134" s="132">
        <f t="shared" si="39"/>
        <v>0</v>
      </c>
      <c r="X134" s="132">
        <f t="shared" si="39"/>
        <v>0</v>
      </c>
      <c r="Y134" s="132">
        <f t="shared" si="39"/>
        <v>0</v>
      </c>
      <c r="Z134" s="132">
        <f t="shared" si="39"/>
        <v>0</v>
      </c>
      <c r="AA134" s="132">
        <f t="shared" si="39"/>
        <v>0</v>
      </c>
      <c r="AB134" s="132">
        <f t="shared" si="39"/>
        <v>0</v>
      </c>
      <c r="AC134" s="132">
        <f t="shared" si="39"/>
        <v>0</v>
      </c>
      <c r="AD134" s="132">
        <f t="shared" si="39"/>
        <v>0</v>
      </c>
      <c r="AE134" s="132">
        <f t="shared" si="39"/>
        <v>0</v>
      </c>
      <c r="AF134" s="132">
        <f t="shared" si="39"/>
        <v>0</v>
      </c>
      <c r="AG134" s="132">
        <f t="shared" si="39"/>
        <v>0</v>
      </c>
      <c r="AH134" s="132">
        <f t="shared" si="39"/>
        <v>0</v>
      </c>
      <c r="AI134" s="132">
        <f t="shared" si="39"/>
        <v>0</v>
      </c>
      <c r="AJ134" s="132">
        <f t="shared" si="39"/>
        <v>0</v>
      </c>
      <c r="AK134" s="132">
        <f t="shared" si="39"/>
        <v>0</v>
      </c>
      <c r="AL134" s="132">
        <f t="shared" si="39"/>
        <v>0</v>
      </c>
      <c r="AM134" s="132">
        <f t="shared" si="39"/>
        <v>0</v>
      </c>
      <c r="AN134" s="132">
        <f t="shared" si="39"/>
        <v>0</v>
      </c>
      <c r="AO134" s="132">
        <f t="shared" si="39"/>
        <v>0</v>
      </c>
      <c r="AP134" s="132">
        <f t="shared" si="39"/>
        <v>0</v>
      </c>
    </row>
    <row r="135" spans="1:42" x14ac:dyDescent="0.2">
      <c r="A135" s="19"/>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row>
    <row r="136" spans="1:42" x14ac:dyDescent="0.2">
      <c r="A136" s="279" t="s">
        <v>287</v>
      </c>
      <c r="B136" s="280"/>
      <c r="C136" s="280"/>
      <c r="D136" s="280"/>
      <c r="E136" s="280"/>
      <c r="F136" s="280"/>
      <c r="G136" s="280"/>
      <c r="H136" s="280"/>
      <c r="I136" s="280"/>
      <c r="J136" s="280"/>
      <c r="K136" s="280"/>
      <c r="L136" s="280"/>
      <c r="M136" s="280"/>
      <c r="N136" s="280"/>
      <c r="O136" s="280"/>
      <c r="P136" s="280"/>
      <c r="Q136" s="280"/>
      <c r="R136" s="280"/>
      <c r="S136" s="280"/>
      <c r="T136" s="280"/>
      <c r="U136" s="280"/>
      <c r="V136" s="280"/>
      <c r="W136" s="280"/>
      <c r="X136" s="280"/>
      <c r="Y136" s="280"/>
      <c r="Z136" s="280"/>
      <c r="AA136" s="280"/>
      <c r="AB136" s="280"/>
      <c r="AC136" s="280"/>
      <c r="AD136" s="280"/>
      <c r="AE136" s="280"/>
      <c r="AF136" s="280"/>
      <c r="AG136" s="280"/>
      <c r="AH136" s="280"/>
      <c r="AI136" s="280"/>
      <c r="AJ136" s="280"/>
      <c r="AK136" s="280"/>
      <c r="AL136" s="280"/>
      <c r="AM136" s="280"/>
      <c r="AN136" s="280"/>
      <c r="AO136" s="280"/>
      <c r="AP136" s="280"/>
    </row>
    <row r="137" spans="1:42" x14ac:dyDescent="0.2">
      <c r="A137" s="19" t="s">
        <v>278</v>
      </c>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row>
    <row r="138" spans="1:42" x14ac:dyDescent="0.2">
      <c r="A138" s="17" t="s">
        <v>250</v>
      </c>
      <c r="B138" s="115">
        <f>-B113</f>
        <v>0</v>
      </c>
      <c r="C138" s="115">
        <v>0</v>
      </c>
      <c r="D138" s="115">
        <v>0</v>
      </c>
      <c r="E138" s="115">
        <v>0</v>
      </c>
      <c r="F138" s="115">
        <v>0</v>
      </c>
      <c r="G138" s="115">
        <v>0</v>
      </c>
      <c r="H138" s="115">
        <v>0</v>
      </c>
      <c r="I138" s="115">
        <v>0</v>
      </c>
      <c r="J138" s="115">
        <v>0</v>
      </c>
      <c r="K138" s="115">
        <v>0</v>
      </c>
      <c r="L138" s="115">
        <v>0</v>
      </c>
      <c r="M138" s="115">
        <v>0</v>
      </c>
      <c r="N138" s="115">
        <v>0</v>
      </c>
      <c r="O138" s="115">
        <v>0</v>
      </c>
      <c r="P138" s="115">
        <v>0</v>
      </c>
      <c r="Q138" s="115">
        <v>0</v>
      </c>
      <c r="R138" s="115">
        <v>0</v>
      </c>
      <c r="S138" s="115">
        <v>0</v>
      </c>
      <c r="T138" s="115">
        <v>0</v>
      </c>
      <c r="U138" s="115">
        <v>0</v>
      </c>
      <c r="V138" s="115">
        <v>0</v>
      </c>
      <c r="W138" s="115">
        <v>0</v>
      </c>
      <c r="X138" s="115">
        <v>0</v>
      </c>
      <c r="Y138" s="115">
        <v>0</v>
      </c>
      <c r="Z138" s="115">
        <v>0</v>
      </c>
      <c r="AA138" s="115">
        <v>0</v>
      </c>
      <c r="AB138" s="115">
        <v>0</v>
      </c>
      <c r="AC138" s="115">
        <v>0</v>
      </c>
      <c r="AD138" s="115">
        <v>0</v>
      </c>
      <c r="AE138" s="115">
        <v>0</v>
      </c>
      <c r="AF138" s="115">
        <v>0</v>
      </c>
      <c r="AG138" s="115">
        <v>0</v>
      </c>
      <c r="AH138" s="115">
        <v>0</v>
      </c>
      <c r="AI138" s="115">
        <v>0</v>
      </c>
      <c r="AJ138" s="115">
        <v>0</v>
      </c>
      <c r="AK138" s="115">
        <v>0</v>
      </c>
      <c r="AL138" s="115">
        <v>0</v>
      </c>
      <c r="AM138" s="115">
        <v>0</v>
      </c>
      <c r="AN138" s="115">
        <v>0</v>
      </c>
      <c r="AO138" s="115">
        <v>0</v>
      </c>
      <c r="AP138" s="115">
        <v>0</v>
      </c>
    </row>
    <row r="139" spans="1:42" x14ac:dyDescent="0.2">
      <c r="A139" s="17" t="s">
        <v>288</v>
      </c>
      <c r="B139" s="115">
        <f>Inputs!C62</f>
        <v>0</v>
      </c>
      <c r="C139" s="115">
        <v>0</v>
      </c>
      <c r="D139" s="115">
        <v>0</v>
      </c>
      <c r="E139" s="115">
        <v>0</v>
      </c>
      <c r="F139" s="115">
        <v>0</v>
      </c>
      <c r="G139" s="115">
        <v>0</v>
      </c>
      <c r="H139" s="115">
        <v>0</v>
      </c>
      <c r="I139" s="115">
        <v>0</v>
      </c>
      <c r="J139" s="115">
        <v>0</v>
      </c>
      <c r="K139" s="115">
        <v>0</v>
      </c>
      <c r="L139" s="115">
        <v>0</v>
      </c>
      <c r="M139" s="115">
        <v>0</v>
      </c>
      <c r="N139" s="115">
        <v>0</v>
      </c>
      <c r="O139" s="115">
        <v>0</v>
      </c>
      <c r="P139" s="115">
        <v>0</v>
      </c>
      <c r="Q139" s="115">
        <v>0</v>
      </c>
      <c r="R139" s="115">
        <v>0</v>
      </c>
      <c r="S139" s="115">
        <v>0</v>
      </c>
      <c r="T139" s="115">
        <v>0</v>
      </c>
      <c r="U139" s="115">
        <v>0</v>
      </c>
      <c r="V139" s="115">
        <v>0</v>
      </c>
      <c r="W139" s="115">
        <v>0</v>
      </c>
      <c r="X139" s="115">
        <v>0</v>
      </c>
      <c r="Y139" s="115">
        <v>0</v>
      </c>
      <c r="Z139" s="115">
        <v>0</v>
      </c>
      <c r="AA139" s="115">
        <v>0</v>
      </c>
      <c r="AB139" s="115">
        <v>0</v>
      </c>
      <c r="AC139" s="115">
        <v>0</v>
      </c>
      <c r="AD139" s="115">
        <v>0</v>
      </c>
      <c r="AE139" s="115">
        <v>0</v>
      </c>
      <c r="AF139" s="115">
        <v>0</v>
      </c>
      <c r="AG139" s="115">
        <v>0</v>
      </c>
      <c r="AH139" s="115">
        <v>0</v>
      </c>
      <c r="AI139" s="115">
        <v>0</v>
      </c>
      <c r="AJ139" s="115">
        <v>0</v>
      </c>
      <c r="AK139" s="115">
        <v>0</v>
      </c>
      <c r="AL139" s="115">
        <v>0</v>
      </c>
      <c r="AM139" s="115">
        <v>0</v>
      </c>
      <c r="AN139" s="115">
        <v>0</v>
      </c>
      <c r="AO139" s="115">
        <v>0</v>
      </c>
      <c r="AP139" s="115">
        <v>0</v>
      </c>
    </row>
    <row r="140" spans="1:42" x14ac:dyDescent="0.2">
      <c r="A140" s="17" t="s">
        <v>289</v>
      </c>
      <c r="B140" s="115">
        <f>B107-B683-B715-B747</f>
        <v>0</v>
      </c>
      <c r="C140" s="115">
        <f>C107-C683-C715-C747</f>
        <v>0</v>
      </c>
      <c r="D140" s="115">
        <f>D107-D683-D715-D747</f>
        <v>0</v>
      </c>
      <c r="E140" s="115">
        <f>E107-E683-E715-E747</f>
        <v>0</v>
      </c>
      <c r="F140" s="115">
        <f>F107-F683-F715-F747</f>
        <v>0</v>
      </c>
      <c r="G140" s="115">
        <f>G107-G683-G715-G747</f>
        <v>0</v>
      </c>
      <c r="H140" s="115">
        <f>H107-H683-H715-H747</f>
        <v>0</v>
      </c>
      <c r="I140" s="115">
        <f>I107-I683-I715-I747</f>
        <v>0</v>
      </c>
      <c r="J140" s="115">
        <f>J107-J683-J715-J747</f>
        <v>0</v>
      </c>
      <c r="K140" s="115">
        <f>K107-K683-K715-K747</f>
        <v>0</v>
      </c>
      <c r="L140" s="115">
        <f>L107-L683-L715-L747</f>
        <v>0</v>
      </c>
      <c r="M140" s="115">
        <f>M107-M683-M715-M747</f>
        <v>0</v>
      </c>
      <c r="N140" s="115">
        <f>N107-N683-N715-N747</f>
        <v>0</v>
      </c>
      <c r="O140" s="115">
        <f>O107-O683-O715-O747</f>
        <v>0</v>
      </c>
      <c r="P140" s="115">
        <f>P107-P683-P715-P747</f>
        <v>0</v>
      </c>
      <c r="Q140" s="115">
        <f>Q107-Q683-Q715-Q747</f>
        <v>0</v>
      </c>
      <c r="R140" s="115">
        <f>R107-R683-R715-R747</f>
        <v>0</v>
      </c>
      <c r="S140" s="115">
        <f>S107-S683-S715-S747</f>
        <v>0</v>
      </c>
      <c r="T140" s="115">
        <f>T107-T683-T715-T747</f>
        <v>0</v>
      </c>
      <c r="U140" s="115">
        <f>U107-U683-U715-U747</f>
        <v>0</v>
      </c>
      <c r="V140" s="115">
        <f>V107-V683-V715-V747</f>
        <v>0</v>
      </c>
      <c r="W140" s="115">
        <f>W107-W683-W715-W747</f>
        <v>0</v>
      </c>
      <c r="X140" s="115">
        <f>X107-X683-X715-X747</f>
        <v>0</v>
      </c>
      <c r="Y140" s="115">
        <f>Y107-Y683-Y715-Y747</f>
        <v>0</v>
      </c>
      <c r="Z140" s="115">
        <f>Z107-Z683-Z715-Z747</f>
        <v>0</v>
      </c>
      <c r="AA140" s="115">
        <f>AA107-AA683-AA715-AA747</f>
        <v>0</v>
      </c>
      <c r="AB140" s="115">
        <f>AB107-AB683-AB715-AB747</f>
        <v>0</v>
      </c>
      <c r="AC140" s="115">
        <f>AC107-AC683-AC715-AC747</f>
        <v>0</v>
      </c>
      <c r="AD140" s="115">
        <f>AD107-AD683-AD715-AD747</f>
        <v>0</v>
      </c>
      <c r="AE140" s="115">
        <f>AE107-AE683-AE715-AE747</f>
        <v>0</v>
      </c>
      <c r="AF140" s="115">
        <f>AF107-AF683-AF715-AF747</f>
        <v>0</v>
      </c>
      <c r="AG140" s="115">
        <f>AG107-AG683-AG715-AG747</f>
        <v>0</v>
      </c>
      <c r="AH140" s="115">
        <f>AH107-AH683-AH715-AH747</f>
        <v>0</v>
      </c>
      <c r="AI140" s="115">
        <f>AI107-AI683-AI715-AI747</f>
        <v>0</v>
      </c>
      <c r="AJ140" s="115">
        <f>AJ107-AJ683-AJ715-AJ747</f>
        <v>0</v>
      </c>
      <c r="AK140" s="115">
        <f>AK107-AK683-AK715-AK747</f>
        <v>0</v>
      </c>
      <c r="AL140" s="115">
        <f>AL107-AL683-AL715-AL747</f>
        <v>0</v>
      </c>
      <c r="AM140" s="115">
        <f>AM107-AM683-AM715-AM747</f>
        <v>0</v>
      </c>
      <c r="AN140" s="115">
        <f>AN107-AN683-AN715-AN747</f>
        <v>0</v>
      </c>
      <c r="AO140" s="115">
        <f>AO107-AO683-AO715-AO747</f>
        <v>0</v>
      </c>
      <c r="AP140" s="115">
        <f>AP107-AP683-AP715-AP747</f>
        <v>0</v>
      </c>
    </row>
    <row r="141" spans="1:42" x14ac:dyDescent="0.2">
      <c r="A141" s="17" t="s">
        <v>290</v>
      </c>
      <c r="B141" s="115">
        <f>-B665</f>
        <v>0</v>
      </c>
      <c r="C141" s="115">
        <f t="shared" ref="C141:AP141" si="40">-C665</f>
        <v>0</v>
      </c>
      <c r="D141" s="115">
        <f t="shared" si="40"/>
        <v>0</v>
      </c>
      <c r="E141" s="115">
        <f t="shared" si="40"/>
        <v>0</v>
      </c>
      <c r="F141" s="115">
        <f t="shared" si="40"/>
        <v>0</v>
      </c>
      <c r="G141" s="115">
        <f t="shared" si="40"/>
        <v>0</v>
      </c>
      <c r="H141" s="115">
        <f t="shared" si="40"/>
        <v>0</v>
      </c>
      <c r="I141" s="115">
        <f t="shared" si="40"/>
        <v>0</v>
      </c>
      <c r="J141" s="115">
        <f t="shared" si="40"/>
        <v>0</v>
      </c>
      <c r="K141" s="115">
        <f t="shared" si="40"/>
        <v>0</v>
      </c>
      <c r="L141" s="115">
        <f t="shared" si="40"/>
        <v>0</v>
      </c>
      <c r="M141" s="115">
        <f t="shared" si="40"/>
        <v>0</v>
      </c>
      <c r="N141" s="115">
        <f t="shared" si="40"/>
        <v>0</v>
      </c>
      <c r="O141" s="115">
        <f t="shared" si="40"/>
        <v>0</v>
      </c>
      <c r="P141" s="115">
        <f t="shared" si="40"/>
        <v>0</v>
      </c>
      <c r="Q141" s="115">
        <f t="shared" si="40"/>
        <v>0</v>
      </c>
      <c r="R141" s="115">
        <f t="shared" si="40"/>
        <v>0</v>
      </c>
      <c r="S141" s="115">
        <f t="shared" si="40"/>
        <v>0</v>
      </c>
      <c r="T141" s="115">
        <f t="shared" si="40"/>
        <v>0</v>
      </c>
      <c r="U141" s="115">
        <f t="shared" si="40"/>
        <v>0</v>
      </c>
      <c r="V141" s="115">
        <f t="shared" si="40"/>
        <v>0</v>
      </c>
      <c r="W141" s="115">
        <f t="shared" si="40"/>
        <v>0</v>
      </c>
      <c r="X141" s="115">
        <f t="shared" si="40"/>
        <v>0</v>
      </c>
      <c r="Y141" s="115">
        <f t="shared" si="40"/>
        <v>0</v>
      </c>
      <c r="Z141" s="115">
        <f t="shared" si="40"/>
        <v>0</v>
      </c>
      <c r="AA141" s="115">
        <f t="shared" si="40"/>
        <v>0</v>
      </c>
      <c r="AB141" s="115">
        <f t="shared" si="40"/>
        <v>0</v>
      </c>
      <c r="AC141" s="115">
        <f t="shared" si="40"/>
        <v>0</v>
      </c>
      <c r="AD141" s="115">
        <f t="shared" si="40"/>
        <v>0</v>
      </c>
      <c r="AE141" s="115">
        <f t="shared" si="40"/>
        <v>0</v>
      </c>
      <c r="AF141" s="115">
        <f t="shared" si="40"/>
        <v>0</v>
      </c>
      <c r="AG141" s="115">
        <f t="shared" si="40"/>
        <v>0</v>
      </c>
      <c r="AH141" s="115">
        <f t="shared" si="40"/>
        <v>0</v>
      </c>
      <c r="AI141" s="115">
        <f t="shared" si="40"/>
        <v>0</v>
      </c>
      <c r="AJ141" s="115">
        <f t="shared" si="40"/>
        <v>0</v>
      </c>
      <c r="AK141" s="115">
        <f t="shared" si="40"/>
        <v>0</v>
      </c>
      <c r="AL141" s="115">
        <f t="shared" si="40"/>
        <v>0</v>
      </c>
      <c r="AM141" s="115">
        <f t="shared" si="40"/>
        <v>0</v>
      </c>
      <c r="AN141" s="115">
        <f t="shared" si="40"/>
        <v>0</v>
      </c>
      <c r="AO141" s="115">
        <f t="shared" si="40"/>
        <v>0</v>
      </c>
      <c r="AP141" s="115">
        <f t="shared" si="40"/>
        <v>0</v>
      </c>
    </row>
    <row r="142" spans="1:42" x14ac:dyDescent="0.2">
      <c r="A142" s="17" t="s">
        <v>292</v>
      </c>
      <c r="B142" s="115">
        <f>-B671</f>
        <v>0</v>
      </c>
      <c r="C142" s="115">
        <f t="shared" ref="C142:AP142" si="41">-C671</f>
        <v>0</v>
      </c>
      <c r="D142" s="115">
        <f t="shared" si="41"/>
        <v>0</v>
      </c>
      <c r="E142" s="115">
        <f t="shared" si="41"/>
        <v>0</v>
      </c>
      <c r="F142" s="115">
        <f t="shared" si="41"/>
        <v>0</v>
      </c>
      <c r="G142" s="115">
        <f t="shared" si="41"/>
        <v>0</v>
      </c>
      <c r="H142" s="115">
        <f t="shared" si="41"/>
        <v>0</v>
      </c>
      <c r="I142" s="115">
        <f t="shared" si="41"/>
        <v>0</v>
      </c>
      <c r="J142" s="115">
        <f t="shared" si="41"/>
        <v>0</v>
      </c>
      <c r="K142" s="115">
        <f t="shared" si="41"/>
        <v>0</v>
      </c>
      <c r="L142" s="115">
        <f t="shared" si="41"/>
        <v>0</v>
      </c>
      <c r="M142" s="115">
        <f t="shared" si="41"/>
        <v>0</v>
      </c>
      <c r="N142" s="115">
        <f t="shared" si="41"/>
        <v>0</v>
      </c>
      <c r="O142" s="115">
        <f t="shared" si="41"/>
        <v>0</v>
      </c>
      <c r="P142" s="115">
        <f t="shared" si="41"/>
        <v>0</v>
      </c>
      <c r="Q142" s="115">
        <f t="shared" si="41"/>
        <v>0</v>
      </c>
      <c r="R142" s="115">
        <f t="shared" si="41"/>
        <v>0</v>
      </c>
      <c r="S142" s="115">
        <f t="shared" si="41"/>
        <v>0</v>
      </c>
      <c r="T142" s="115">
        <f t="shared" si="41"/>
        <v>0</v>
      </c>
      <c r="U142" s="115">
        <f t="shared" si="41"/>
        <v>0</v>
      </c>
      <c r="V142" s="115">
        <f t="shared" si="41"/>
        <v>0</v>
      </c>
      <c r="W142" s="115">
        <f t="shared" si="41"/>
        <v>0</v>
      </c>
      <c r="X142" s="115">
        <f t="shared" si="41"/>
        <v>0</v>
      </c>
      <c r="Y142" s="115">
        <f t="shared" si="41"/>
        <v>0</v>
      </c>
      <c r="Z142" s="115">
        <f t="shared" si="41"/>
        <v>0</v>
      </c>
      <c r="AA142" s="115">
        <f t="shared" si="41"/>
        <v>0</v>
      </c>
      <c r="AB142" s="115">
        <f t="shared" si="41"/>
        <v>0</v>
      </c>
      <c r="AC142" s="115">
        <f t="shared" si="41"/>
        <v>0</v>
      </c>
      <c r="AD142" s="115">
        <f t="shared" si="41"/>
        <v>0</v>
      </c>
      <c r="AE142" s="115">
        <f t="shared" si="41"/>
        <v>0</v>
      </c>
      <c r="AF142" s="115">
        <f t="shared" si="41"/>
        <v>0</v>
      </c>
      <c r="AG142" s="115">
        <f t="shared" si="41"/>
        <v>0</v>
      </c>
      <c r="AH142" s="115">
        <f t="shared" si="41"/>
        <v>0</v>
      </c>
      <c r="AI142" s="115">
        <f t="shared" si="41"/>
        <v>0</v>
      </c>
      <c r="AJ142" s="115">
        <f t="shared" si="41"/>
        <v>0</v>
      </c>
      <c r="AK142" s="115">
        <f t="shared" si="41"/>
        <v>0</v>
      </c>
      <c r="AL142" s="115">
        <f t="shared" si="41"/>
        <v>0</v>
      </c>
      <c r="AM142" s="115">
        <f t="shared" si="41"/>
        <v>0</v>
      </c>
      <c r="AN142" s="115">
        <f t="shared" si="41"/>
        <v>0</v>
      </c>
      <c r="AO142" s="115">
        <f t="shared" si="41"/>
        <v>0</v>
      </c>
      <c r="AP142" s="115">
        <f t="shared" si="41"/>
        <v>0</v>
      </c>
    </row>
    <row r="143" spans="1:42" x14ac:dyDescent="0.2">
      <c r="A143" s="17" t="s">
        <v>291</v>
      </c>
      <c r="B143" s="115">
        <f>B782</f>
        <v>0</v>
      </c>
      <c r="C143" s="115">
        <f t="shared" ref="C143:AP143" si="42">C782</f>
        <v>0</v>
      </c>
      <c r="D143" s="115">
        <f t="shared" si="42"/>
        <v>0</v>
      </c>
      <c r="E143" s="115">
        <f t="shared" si="42"/>
        <v>0</v>
      </c>
      <c r="F143" s="115">
        <f t="shared" si="42"/>
        <v>0</v>
      </c>
      <c r="G143" s="115">
        <f t="shared" si="42"/>
        <v>0</v>
      </c>
      <c r="H143" s="115">
        <f t="shared" si="42"/>
        <v>0</v>
      </c>
      <c r="I143" s="115">
        <f t="shared" si="42"/>
        <v>0</v>
      </c>
      <c r="J143" s="115">
        <f t="shared" si="42"/>
        <v>0</v>
      </c>
      <c r="K143" s="115">
        <f t="shared" si="42"/>
        <v>0</v>
      </c>
      <c r="L143" s="115">
        <f t="shared" si="42"/>
        <v>0</v>
      </c>
      <c r="M143" s="115">
        <f t="shared" si="42"/>
        <v>0</v>
      </c>
      <c r="N143" s="115">
        <f t="shared" si="42"/>
        <v>0</v>
      </c>
      <c r="O143" s="115">
        <f t="shared" si="42"/>
        <v>0</v>
      </c>
      <c r="P143" s="115">
        <f t="shared" si="42"/>
        <v>0</v>
      </c>
      <c r="Q143" s="115">
        <f t="shared" si="42"/>
        <v>0</v>
      </c>
      <c r="R143" s="115">
        <f t="shared" si="42"/>
        <v>0</v>
      </c>
      <c r="S143" s="115">
        <f t="shared" si="42"/>
        <v>0</v>
      </c>
      <c r="T143" s="115">
        <f t="shared" si="42"/>
        <v>0</v>
      </c>
      <c r="U143" s="115">
        <f t="shared" si="42"/>
        <v>0</v>
      </c>
      <c r="V143" s="115">
        <f t="shared" si="42"/>
        <v>0</v>
      </c>
      <c r="W143" s="115">
        <f t="shared" si="42"/>
        <v>0</v>
      </c>
      <c r="X143" s="115">
        <f t="shared" si="42"/>
        <v>0</v>
      </c>
      <c r="Y143" s="115">
        <f t="shared" si="42"/>
        <v>0</v>
      </c>
      <c r="Z143" s="115">
        <f t="shared" si="42"/>
        <v>0</v>
      </c>
      <c r="AA143" s="115">
        <f t="shared" si="42"/>
        <v>0</v>
      </c>
      <c r="AB143" s="115">
        <f t="shared" si="42"/>
        <v>0</v>
      </c>
      <c r="AC143" s="115">
        <f t="shared" si="42"/>
        <v>0</v>
      </c>
      <c r="AD143" s="115">
        <f t="shared" si="42"/>
        <v>0</v>
      </c>
      <c r="AE143" s="115">
        <f t="shared" si="42"/>
        <v>0</v>
      </c>
      <c r="AF143" s="115">
        <f t="shared" si="42"/>
        <v>0</v>
      </c>
      <c r="AG143" s="115">
        <f t="shared" si="42"/>
        <v>0</v>
      </c>
      <c r="AH143" s="115">
        <f t="shared" si="42"/>
        <v>0</v>
      </c>
      <c r="AI143" s="115">
        <f t="shared" si="42"/>
        <v>0</v>
      </c>
      <c r="AJ143" s="115">
        <f t="shared" si="42"/>
        <v>0</v>
      </c>
      <c r="AK143" s="115">
        <f t="shared" si="42"/>
        <v>0</v>
      </c>
      <c r="AL143" s="115">
        <f t="shared" si="42"/>
        <v>0</v>
      </c>
      <c r="AM143" s="115">
        <f t="shared" si="42"/>
        <v>0</v>
      </c>
      <c r="AN143" s="115">
        <f t="shared" si="42"/>
        <v>0</v>
      </c>
      <c r="AO143" s="115">
        <f t="shared" si="42"/>
        <v>0</v>
      </c>
      <c r="AP143" s="115">
        <f t="shared" si="42"/>
        <v>0</v>
      </c>
    </row>
    <row r="144" spans="1:42" x14ac:dyDescent="0.2">
      <c r="A144" s="17" t="s">
        <v>293</v>
      </c>
      <c r="B144" s="115">
        <f t="shared" ref="B144:AP144" si="43">B57</f>
        <v>0</v>
      </c>
      <c r="C144" s="115">
        <f t="shared" si="43"/>
        <v>0</v>
      </c>
      <c r="D144" s="115">
        <f t="shared" si="43"/>
        <v>0</v>
      </c>
      <c r="E144" s="115">
        <f t="shared" si="43"/>
        <v>0</v>
      </c>
      <c r="F144" s="115">
        <f t="shared" si="43"/>
        <v>0</v>
      </c>
      <c r="G144" s="115">
        <f t="shared" si="43"/>
        <v>0</v>
      </c>
      <c r="H144" s="115">
        <f t="shared" si="43"/>
        <v>0</v>
      </c>
      <c r="I144" s="115">
        <f t="shared" si="43"/>
        <v>0</v>
      </c>
      <c r="J144" s="115">
        <f t="shared" si="43"/>
        <v>0</v>
      </c>
      <c r="K144" s="115">
        <f t="shared" si="43"/>
        <v>0</v>
      </c>
      <c r="L144" s="115">
        <f t="shared" si="43"/>
        <v>0</v>
      </c>
      <c r="M144" s="115">
        <f t="shared" si="43"/>
        <v>0</v>
      </c>
      <c r="N144" s="115">
        <f t="shared" si="43"/>
        <v>0</v>
      </c>
      <c r="O144" s="115">
        <f t="shared" si="43"/>
        <v>0</v>
      </c>
      <c r="P144" s="115">
        <f t="shared" si="43"/>
        <v>0</v>
      </c>
      <c r="Q144" s="115">
        <f t="shared" si="43"/>
        <v>0</v>
      </c>
      <c r="R144" s="115">
        <f t="shared" si="43"/>
        <v>0</v>
      </c>
      <c r="S144" s="115">
        <f t="shared" si="43"/>
        <v>0</v>
      </c>
      <c r="T144" s="115">
        <f t="shared" si="43"/>
        <v>0</v>
      </c>
      <c r="U144" s="115">
        <f t="shared" si="43"/>
        <v>0</v>
      </c>
      <c r="V144" s="115">
        <f t="shared" si="43"/>
        <v>0</v>
      </c>
      <c r="W144" s="115">
        <f t="shared" si="43"/>
        <v>0</v>
      </c>
      <c r="X144" s="115">
        <f t="shared" si="43"/>
        <v>0</v>
      </c>
      <c r="Y144" s="115">
        <f t="shared" si="43"/>
        <v>0</v>
      </c>
      <c r="Z144" s="115">
        <f t="shared" si="43"/>
        <v>0</v>
      </c>
      <c r="AA144" s="115">
        <f t="shared" si="43"/>
        <v>0</v>
      </c>
      <c r="AB144" s="115">
        <f t="shared" si="43"/>
        <v>0</v>
      </c>
      <c r="AC144" s="115">
        <f t="shared" si="43"/>
        <v>0</v>
      </c>
      <c r="AD144" s="115">
        <f t="shared" si="43"/>
        <v>0</v>
      </c>
      <c r="AE144" s="115">
        <f t="shared" si="43"/>
        <v>0</v>
      </c>
      <c r="AF144" s="115">
        <f t="shared" si="43"/>
        <v>0</v>
      </c>
      <c r="AG144" s="115">
        <f t="shared" si="43"/>
        <v>0</v>
      </c>
      <c r="AH144" s="115">
        <f t="shared" si="43"/>
        <v>0</v>
      </c>
      <c r="AI144" s="115">
        <f t="shared" si="43"/>
        <v>0</v>
      </c>
      <c r="AJ144" s="115">
        <f t="shared" si="43"/>
        <v>0</v>
      </c>
      <c r="AK144" s="115">
        <f t="shared" si="43"/>
        <v>0</v>
      </c>
      <c r="AL144" s="115">
        <f t="shared" si="43"/>
        <v>0</v>
      </c>
      <c r="AM144" s="115">
        <f t="shared" si="43"/>
        <v>0</v>
      </c>
      <c r="AN144" s="115">
        <f t="shared" si="43"/>
        <v>0</v>
      </c>
      <c r="AO144" s="115">
        <f t="shared" si="43"/>
        <v>0</v>
      </c>
      <c r="AP144" s="115">
        <f t="shared" si="43"/>
        <v>0</v>
      </c>
    </row>
    <row r="145" spans="1:42" x14ac:dyDescent="0.2">
      <c r="A145" s="282" t="s">
        <v>315</v>
      </c>
      <c r="B145" s="281">
        <f>SUM(B138:B144)</f>
        <v>0</v>
      </c>
      <c r="C145" s="281">
        <f>SUM(C138:C144)</f>
        <v>0</v>
      </c>
      <c r="D145" s="281">
        <f t="shared" ref="D145:AP145" si="44">SUM(D138:D144)</f>
        <v>0</v>
      </c>
      <c r="E145" s="281">
        <f t="shared" si="44"/>
        <v>0</v>
      </c>
      <c r="F145" s="281">
        <f t="shared" si="44"/>
        <v>0</v>
      </c>
      <c r="G145" s="281">
        <f t="shared" si="44"/>
        <v>0</v>
      </c>
      <c r="H145" s="281">
        <f t="shared" si="44"/>
        <v>0</v>
      </c>
      <c r="I145" s="281">
        <f t="shared" si="44"/>
        <v>0</v>
      </c>
      <c r="J145" s="281">
        <f t="shared" si="44"/>
        <v>0</v>
      </c>
      <c r="K145" s="281">
        <f t="shared" si="44"/>
        <v>0</v>
      </c>
      <c r="L145" s="281">
        <f t="shared" si="44"/>
        <v>0</v>
      </c>
      <c r="M145" s="281">
        <f t="shared" si="44"/>
        <v>0</v>
      </c>
      <c r="N145" s="281">
        <f t="shared" si="44"/>
        <v>0</v>
      </c>
      <c r="O145" s="281">
        <f t="shared" si="44"/>
        <v>0</v>
      </c>
      <c r="P145" s="281">
        <f t="shared" si="44"/>
        <v>0</v>
      </c>
      <c r="Q145" s="281">
        <f t="shared" si="44"/>
        <v>0</v>
      </c>
      <c r="R145" s="281">
        <f t="shared" si="44"/>
        <v>0</v>
      </c>
      <c r="S145" s="281">
        <f t="shared" si="44"/>
        <v>0</v>
      </c>
      <c r="T145" s="281">
        <f t="shared" si="44"/>
        <v>0</v>
      </c>
      <c r="U145" s="281">
        <f t="shared" si="44"/>
        <v>0</v>
      </c>
      <c r="V145" s="281">
        <f t="shared" si="44"/>
        <v>0</v>
      </c>
      <c r="W145" s="281">
        <f t="shared" si="44"/>
        <v>0</v>
      </c>
      <c r="X145" s="281">
        <f t="shared" si="44"/>
        <v>0</v>
      </c>
      <c r="Y145" s="281">
        <f t="shared" si="44"/>
        <v>0</v>
      </c>
      <c r="Z145" s="281">
        <f t="shared" si="44"/>
        <v>0</v>
      </c>
      <c r="AA145" s="281">
        <f t="shared" si="44"/>
        <v>0</v>
      </c>
      <c r="AB145" s="281">
        <f t="shared" si="44"/>
        <v>0</v>
      </c>
      <c r="AC145" s="281">
        <f t="shared" si="44"/>
        <v>0</v>
      </c>
      <c r="AD145" s="281">
        <f t="shared" si="44"/>
        <v>0</v>
      </c>
      <c r="AE145" s="281">
        <f t="shared" si="44"/>
        <v>0</v>
      </c>
      <c r="AF145" s="281">
        <f t="shared" si="44"/>
        <v>0</v>
      </c>
      <c r="AG145" s="281">
        <f t="shared" si="44"/>
        <v>0</v>
      </c>
      <c r="AH145" s="281">
        <f t="shared" si="44"/>
        <v>0</v>
      </c>
      <c r="AI145" s="281">
        <f t="shared" si="44"/>
        <v>0</v>
      </c>
      <c r="AJ145" s="281">
        <f t="shared" si="44"/>
        <v>0</v>
      </c>
      <c r="AK145" s="281">
        <f t="shared" si="44"/>
        <v>0</v>
      </c>
      <c r="AL145" s="281">
        <f t="shared" si="44"/>
        <v>0</v>
      </c>
      <c r="AM145" s="281">
        <f t="shared" si="44"/>
        <v>0</v>
      </c>
      <c r="AN145" s="281">
        <f t="shared" si="44"/>
        <v>0</v>
      </c>
      <c r="AO145" s="281">
        <f t="shared" si="44"/>
        <v>0</v>
      </c>
      <c r="AP145" s="281">
        <f t="shared" si="44"/>
        <v>0</v>
      </c>
    </row>
    <row r="146" spans="1:42" x14ac:dyDescent="0.2">
      <c r="A146" s="83"/>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row>
    <row r="147" spans="1:42" x14ac:dyDescent="0.2">
      <c r="A147" s="19" t="s">
        <v>279</v>
      </c>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row>
    <row r="148" spans="1:42" x14ac:dyDescent="0.2">
      <c r="A148" s="17" t="s">
        <v>262</v>
      </c>
      <c r="B148" s="115">
        <f t="shared" ref="B148:AP148" si="45">B145</f>
        <v>0</v>
      </c>
      <c r="C148" s="115">
        <f t="shared" si="45"/>
        <v>0</v>
      </c>
      <c r="D148" s="115">
        <f t="shared" si="45"/>
        <v>0</v>
      </c>
      <c r="E148" s="115">
        <f t="shared" si="45"/>
        <v>0</v>
      </c>
      <c r="F148" s="115">
        <f t="shared" si="45"/>
        <v>0</v>
      </c>
      <c r="G148" s="115">
        <f t="shared" si="45"/>
        <v>0</v>
      </c>
      <c r="H148" s="115">
        <f t="shared" si="45"/>
        <v>0</v>
      </c>
      <c r="I148" s="115">
        <f t="shared" si="45"/>
        <v>0</v>
      </c>
      <c r="J148" s="115">
        <f t="shared" si="45"/>
        <v>0</v>
      </c>
      <c r="K148" s="115">
        <f t="shared" si="45"/>
        <v>0</v>
      </c>
      <c r="L148" s="115">
        <f t="shared" si="45"/>
        <v>0</v>
      </c>
      <c r="M148" s="115">
        <f t="shared" si="45"/>
        <v>0</v>
      </c>
      <c r="N148" s="115">
        <f t="shared" si="45"/>
        <v>0</v>
      </c>
      <c r="O148" s="115">
        <f t="shared" si="45"/>
        <v>0</v>
      </c>
      <c r="P148" s="115">
        <f t="shared" si="45"/>
        <v>0</v>
      </c>
      <c r="Q148" s="115">
        <f t="shared" si="45"/>
        <v>0</v>
      </c>
      <c r="R148" s="115">
        <f t="shared" si="45"/>
        <v>0</v>
      </c>
      <c r="S148" s="115">
        <f t="shared" si="45"/>
        <v>0</v>
      </c>
      <c r="T148" s="115">
        <f t="shared" si="45"/>
        <v>0</v>
      </c>
      <c r="U148" s="115">
        <f t="shared" si="45"/>
        <v>0</v>
      </c>
      <c r="V148" s="115">
        <f t="shared" si="45"/>
        <v>0</v>
      </c>
      <c r="W148" s="115">
        <f t="shared" si="45"/>
        <v>0</v>
      </c>
      <c r="X148" s="115">
        <f t="shared" si="45"/>
        <v>0</v>
      </c>
      <c r="Y148" s="115">
        <f t="shared" si="45"/>
        <v>0</v>
      </c>
      <c r="Z148" s="115">
        <f t="shared" si="45"/>
        <v>0</v>
      </c>
      <c r="AA148" s="115">
        <f t="shared" si="45"/>
        <v>0</v>
      </c>
      <c r="AB148" s="115">
        <f t="shared" si="45"/>
        <v>0</v>
      </c>
      <c r="AC148" s="115">
        <f t="shared" si="45"/>
        <v>0</v>
      </c>
      <c r="AD148" s="115">
        <f t="shared" si="45"/>
        <v>0</v>
      </c>
      <c r="AE148" s="115">
        <f t="shared" si="45"/>
        <v>0</v>
      </c>
      <c r="AF148" s="115">
        <f t="shared" si="45"/>
        <v>0</v>
      </c>
      <c r="AG148" s="115">
        <f t="shared" si="45"/>
        <v>0</v>
      </c>
      <c r="AH148" s="115">
        <f t="shared" si="45"/>
        <v>0</v>
      </c>
      <c r="AI148" s="115">
        <f t="shared" si="45"/>
        <v>0</v>
      </c>
      <c r="AJ148" s="115">
        <f t="shared" si="45"/>
        <v>0</v>
      </c>
      <c r="AK148" s="115">
        <f t="shared" si="45"/>
        <v>0</v>
      </c>
      <c r="AL148" s="115">
        <f t="shared" si="45"/>
        <v>0</v>
      </c>
      <c r="AM148" s="115">
        <f t="shared" si="45"/>
        <v>0</v>
      </c>
      <c r="AN148" s="115">
        <f t="shared" si="45"/>
        <v>0</v>
      </c>
      <c r="AO148" s="115">
        <f t="shared" si="45"/>
        <v>0</v>
      </c>
      <c r="AP148" s="115">
        <f t="shared" si="45"/>
        <v>0</v>
      </c>
    </row>
    <row r="149" spans="1:42" x14ac:dyDescent="0.2">
      <c r="A149" s="17" t="s">
        <v>338</v>
      </c>
      <c r="B149" s="115">
        <f>B228</f>
        <v>0</v>
      </c>
      <c r="C149" s="115">
        <f t="shared" ref="C149:AP149" si="46">C228</f>
        <v>0</v>
      </c>
      <c r="D149" s="115">
        <f t="shared" si="46"/>
        <v>0</v>
      </c>
      <c r="E149" s="115">
        <f t="shared" si="46"/>
        <v>0</v>
      </c>
      <c r="F149" s="115">
        <f t="shared" si="46"/>
        <v>0</v>
      </c>
      <c r="G149" s="115">
        <f t="shared" si="46"/>
        <v>0</v>
      </c>
      <c r="H149" s="115">
        <f t="shared" si="46"/>
        <v>0</v>
      </c>
      <c r="I149" s="115">
        <f t="shared" si="46"/>
        <v>0</v>
      </c>
      <c r="J149" s="115">
        <f t="shared" si="46"/>
        <v>0</v>
      </c>
      <c r="K149" s="115">
        <f t="shared" si="46"/>
        <v>0</v>
      </c>
      <c r="L149" s="115">
        <f t="shared" si="46"/>
        <v>0</v>
      </c>
      <c r="M149" s="115">
        <f t="shared" si="46"/>
        <v>0</v>
      </c>
      <c r="N149" s="115">
        <f t="shared" si="46"/>
        <v>0</v>
      </c>
      <c r="O149" s="115">
        <f t="shared" si="46"/>
        <v>0</v>
      </c>
      <c r="P149" s="115">
        <f t="shared" si="46"/>
        <v>0</v>
      </c>
      <c r="Q149" s="115">
        <f t="shared" si="46"/>
        <v>0</v>
      </c>
      <c r="R149" s="115">
        <f t="shared" si="46"/>
        <v>0</v>
      </c>
      <c r="S149" s="115">
        <f t="shared" si="46"/>
        <v>0</v>
      </c>
      <c r="T149" s="115">
        <f t="shared" si="46"/>
        <v>0</v>
      </c>
      <c r="U149" s="115">
        <f t="shared" si="46"/>
        <v>0</v>
      </c>
      <c r="V149" s="115">
        <f t="shared" si="46"/>
        <v>0</v>
      </c>
      <c r="W149" s="115">
        <f t="shared" si="46"/>
        <v>0</v>
      </c>
      <c r="X149" s="115">
        <f t="shared" si="46"/>
        <v>0</v>
      </c>
      <c r="Y149" s="115">
        <f t="shared" si="46"/>
        <v>0</v>
      </c>
      <c r="Z149" s="115">
        <f t="shared" si="46"/>
        <v>0</v>
      </c>
      <c r="AA149" s="115">
        <f t="shared" si="46"/>
        <v>0</v>
      </c>
      <c r="AB149" s="115">
        <f t="shared" si="46"/>
        <v>0</v>
      </c>
      <c r="AC149" s="115">
        <f t="shared" si="46"/>
        <v>0</v>
      </c>
      <c r="AD149" s="115">
        <f t="shared" si="46"/>
        <v>0</v>
      </c>
      <c r="AE149" s="115">
        <f t="shared" si="46"/>
        <v>0</v>
      </c>
      <c r="AF149" s="115">
        <f t="shared" si="46"/>
        <v>0</v>
      </c>
      <c r="AG149" s="115">
        <f t="shared" si="46"/>
        <v>0</v>
      </c>
      <c r="AH149" s="115">
        <f t="shared" si="46"/>
        <v>0</v>
      </c>
      <c r="AI149" s="115">
        <f t="shared" si="46"/>
        <v>0</v>
      </c>
      <c r="AJ149" s="115">
        <f t="shared" si="46"/>
        <v>0</v>
      </c>
      <c r="AK149" s="115">
        <f t="shared" si="46"/>
        <v>0</v>
      </c>
      <c r="AL149" s="115">
        <f t="shared" si="46"/>
        <v>0</v>
      </c>
      <c r="AM149" s="115">
        <f t="shared" si="46"/>
        <v>0</v>
      </c>
      <c r="AN149" s="115">
        <f t="shared" si="46"/>
        <v>0</v>
      </c>
      <c r="AO149" s="115">
        <f t="shared" si="46"/>
        <v>0</v>
      </c>
      <c r="AP149" s="115">
        <f t="shared" si="46"/>
        <v>0</v>
      </c>
    </row>
    <row r="150" spans="1:42" x14ac:dyDescent="0.2">
      <c r="A150" s="17" t="s">
        <v>339</v>
      </c>
      <c r="B150" s="115">
        <f>B247</f>
        <v>0</v>
      </c>
      <c r="C150" s="115">
        <f t="shared" ref="C150:AP150" si="47">C247</f>
        <v>0</v>
      </c>
      <c r="D150" s="115">
        <f t="shared" si="47"/>
        <v>0</v>
      </c>
      <c r="E150" s="115">
        <f t="shared" si="47"/>
        <v>0</v>
      </c>
      <c r="F150" s="115">
        <f t="shared" si="47"/>
        <v>0</v>
      </c>
      <c r="G150" s="115">
        <f t="shared" si="47"/>
        <v>0</v>
      </c>
      <c r="H150" s="115">
        <f t="shared" si="47"/>
        <v>0</v>
      </c>
      <c r="I150" s="115">
        <f t="shared" si="47"/>
        <v>0</v>
      </c>
      <c r="J150" s="115">
        <f t="shared" si="47"/>
        <v>0</v>
      </c>
      <c r="K150" s="115">
        <f t="shared" si="47"/>
        <v>0</v>
      </c>
      <c r="L150" s="115">
        <f t="shared" si="47"/>
        <v>0</v>
      </c>
      <c r="M150" s="115">
        <f t="shared" si="47"/>
        <v>0</v>
      </c>
      <c r="N150" s="115">
        <f t="shared" si="47"/>
        <v>0</v>
      </c>
      <c r="O150" s="115">
        <f t="shared" si="47"/>
        <v>0</v>
      </c>
      <c r="P150" s="115">
        <f t="shared" si="47"/>
        <v>0</v>
      </c>
      <c r="Q150" s="115">
        <f t="shared" si="47"/>
        <v>0</v>
      </c>
      <c r="R150" s="115">
        <f t="shared" si="47"/>
        <v>0</v>
      </c>
      <c r="S150" s="115">
        <f t="shared" si="47"/>
        <v>0</v>
      </c>
      <c r="T150" s="115">
        <f t="shared" si="47"/>
        <v>0</v>
      </c>
      <c r="U150" s="115">
        <f t="shared" si="47"/>
        <v>0</v>
      </c>
      <c r="V150" s="115">
        <f t="shared" si="47"/>
        <v>0</v>
      </c>
      <c r="W150" s="115">
        <f t="shared" si="47"/>
        <v>0</v>
      </c>
      <c r="X150" s="115">
        <f t="shared" si="47"/>
        <v>0</v>
      </c>
      <c r="Y150" s="115">
        <f t="shared" si="47"/>
        <v>0</v>
      </c>
      <c r="Z150" s="115">
        <f t="shared" si="47"/>
        <v>0</v>
      </c>
      <c r="AA150" s="115">
        <f t="shared" si="47"/>
        <v>0</v>
      </c>
      <c r="AB150" s="115">
        <f t="shared" si="47"/>
        <v>0</v>
      </c>
      <c r="AC150" s="115">
        <f t="shared" si="47"/>
        <v>0</v>
      </c>
      <c r="AD150" s="115">
        <f t="shared" si="47"/>
        <v>0</v>
      </c>
      <c r="AE150" s="115">
        <f t="shared" si="47"/>
        <v>0</v>
      </c>
      <c r="AF150" s="115">
        <f t="shared" si="47"/>
        <v>0</v>
      </c>
      <c r="AG150" s="115">
        <f t="shared" si="47"/>
        <v>0</v>
      </c>
      <c r="AH150" s="115">
        <f t="shared" si="47"/>
        <v>0</v>
      </c>
      <c r="AI150" s="115">
        <f t="shared" si="47"/>
        <v>0</v>
      </c>
      <c r="AJ150" s="115">
        <f t="shared" si="47"/>
        <v>0</v>
      </c>
      <c r="AK150" s="115">
        <f t="shared" si="47"/>
        <v>0</v>
      </c>
      <c r="AL150" s="115">
        <f t="shared" si="47"/>
        <v>0</v>
      </c>
      <c r="AM150" s="115">
        <f t="shared" si="47"/>
        <v>0</v>
      </c>
      <c r="AN150" s="115">
        <f t="shared" si="47"/>
        <v>0</v>
      </c>
      <c r="AO150" s="115">
        <f t="shared" si="47"/>
        <v>0</v>
      </c>
      <c r="AP150" s="115">
        <f t="shared" si="47"/>
        <v>0</v>
      </c>
    </row>
    <row r="151" spans="1:42" x14ac:dyDescent="0.2">
      <c r="A151" s="17" t="s">
        <v>340</v>
      </c>
      <c r="B151" s="116">
        <v>0</v>
      </c>
      <c r="C151" s="116">
        <f>-Inputs!$C$63</f>
        <v>0</v>
      </c>
      <c r="D151" s="116">
        <v>0</v>
      </c>
      <c r="E151" s="116">
        <v>0</v>
      </c>
      <c r="F151" s="116">
        <v>0</v>
      </c>
      <c r="G151" s="116">
        <v>0</v>
      </c>
      <c r="H151" s="116">
        <v>0</v>
      </c>
      <c r="I151" s="116">
        <v>0</v>
      </c>
      <c r="J151" s="116">
        <v>0</v>
      </c>
      <c r="K151" s="116">
        <v>0</v>
      </c>
      <c r="L151" s="116">
        <v>0</v>
      </c>
      <c r="M151" s="116">
        <v>0</v>
      </c>
      <c r="N151" s="116">
        <v>0</v>
      </c>
      <c r="O151" s="116">
        <v>0</v>
      </c>
      <c r="P151" s="116">
        <v>0</v>
      </c>
      <c r="Q151" s="116">
        <v>0</v>
      </c>
      <c r="R151" s="116">
        <v>0</v>
      </c>
      <c r="S151" s="116">
        <v>0</v>
      </c>
      <c r="T151" s="116">
        <v>0</v>
      </c>
      <c r="U151" s="116">
        <v>0</v>
      </c>
      <c r="V151" s="116">
        <v>0</v>
      </c>
      <c r="W151" s="116">
        <v>0</v>
      </c>
      <c r="X151" s="116">
        <v>0</v>
      </c>
      <c r="Y151" s="116">
        <v>0</v>
      </c>
      <c r="Z151" s="116">
        <v>0</v>
      </c>
      <c r="AA151" s="116">
        <v>0</v>
      </c>
      <c r="AB151" s="116">
        <v>0</v>
      </c>
      <c r="AC151" s="116">
        <v>0</v>
      </c>
      <c r="AD151" s="116">
        <v>0</v>
      </c>
      <c r="AE151" s="116">
        <v>0</v>
      </c>
      <c r="AF151" s="116">
        <v>0</v>
      </c>
      <c r="AG151" s="116">
        <v>0</v>
      </c>
      <c r="AH151" s="116">
        <v>0</v>
      </c>
      <c r="AI151" s="116">
        <v>0</v>
      </c>
      <c r="AJ151" s="116">
        <v>0</v>
      </c>
      <c r="AK151" s="116">
        <v>0</v>
      </c>
      <c r="AL151" s="116">
        <v>0</v>
      </c>
      <c r="AM151" s="116">
        <v>0</v>
      </c>
      <c r="AN151" s="116">
        <v>0</v>
      </c>
      <c r="AO151" s="116">
        <v>0</v>
      </c>
      <c r="AP151" s="116">
        <v>0</v>
      </c>
    </row>
    <row r="152" spans="1:42" x14ac:dyDescent="0.2">
      <c r="A152" s="282" t="s">
        <v>316</v>
      </c>
      <c r="B152" s="116">
        <f>SUM(B148:B151)</f>
        <v>0</v>
      </c>
      <c r="C152" s="116">
        <f t="shared" ref="C152:AP152" si="48">SUM(C148:C151)</f>
        <v>0</v>
      </c>
      <c r="D152" s="116">
        <f t="shared" si="48"/>
        <v>0</v>
      </c>
      <c r="E152" s="116">
        <f t="shared" si="48"/>
        <v>0</v>
      </c>
      <c r="F152" s="116">
        <f t="shared" si="48"/>
        <v>0</v>
      </c>
      <c r="G152" s="116">
        <f t="shared" si="48"/>
        <v>0</v>
      </c>
      <c r="H152" s="116">
        <f t="shared" si="48"/>
        <v>0</v>
      </c>
      <c r="I152" s="116">
        <f t="shared" si="48"/>
        <v>0</v>
      </c>
      <c r="J152" s="116">
        <f t="shared" si="48"/>
        <v>0</v>
      </c>
      <c r="K152" s="116">
        <f t="shared" si="48"/>
        <v>0</v>
      </c>
      <c r="L152" s="116">
        <f t="shared" si="48"/>
        <v>0</v>
      </c>
      <c r="M152" s="116">
        <f t="shared" si="48"/>
        <v>0</v>
      </c>
      <c r="N152" s="116">
        <f t="shared" si="48"/>
        <v>0</v>
      </c>
      <c r="O152" s="116">
        <f t="shared" si="48"/>
        <v>0</v>
      </c>
      <c r="P152" s="116">
        <f t="shared" si="48"/>
        <v>0</v>
      </c>
      <c r="Q152" s="116">
        <f t="shared" si="48"/>
        <v>0</v>
      </c>
      <c r="R152" s="116">
        <f t="shared" si="48"/>
        <v>0</v>
      </c>
      <c r="S152" s="116">
        <f t="shared" si="48"/>
        <v>0</v>
      </c>
      <c r="T152" s="116">
        <f t="shared" si="48"/>
        <v>0</v>
      </c>
      <c r="U152" s="116">
        <f t="shared" si="48"/>
        <v>0</v>
      </c>
      <c r="V152" s="116">
        <f t="shared" si="48"/>
        <v>0</v>
      </c>
      <c r="W152" s="116">
        <f t="shared" si="48"/>
        <v>0</v>
      </c>
      <c r="X152" s="116">
        <f t="shared" si="48"/>
        <v>0</v>
      </c>
      <c r="Y152" s="116">
        <f t="shared" si="48"/>
        <v>0</v>
      </c>
      <c r="Z152" s="116">
        <f t="shared" si="48"/>
        <v>0</v>
      </c>
      <c r="AA152" s="116">
        <f t="shared" si="48"/>
        <v>0</v>
      </c>
      <c r="AB152" s="116">
        <f t="shared" si="48"/>
        <v>0</v>
      </c>
      <c r="AC152" s="116">
        <f t="shared" si="48"/>
        <v>0</v>
      </c>
      <c r="AD152" s="116">
        <f t="shared" si="48"/>
        <v>0</v>
      </c>
      <c r="AE152" s="116">
        <f t="shared" si="48"/>
        <v>0</v>
      </c>
      <c r="AF152" s="116">
        <f t="shared" si="48"/>
        <v>0</v>
      </c>
      <c r="AG152" s="116">
        <f t="shared" si="48"/>
        <v>0</v>
      </c>
      <c r="AH152" s="116">
        <f t="shared" si="48"/>
        <v>0</v>
      </c>
      <c r="AI152" s="116">
        <f t="shared" si="48"/>
        <v>0</v>
      </c>
      <c r="AJ152" s="116">
        <f t="shared" si="48"/>
        <v>0</v>
      </c>
      <c r="AK152" s="116">
        <f t="shared" si="48"/>
        <v>0</v>
      </c>
      <c r="AL152" s="116">
        <f t="shared" si="48"/>
        <v>0</v>
      </c>
      <c r="AM152" s="116">
        <f t="shared" si="48"/>
        <v>0</v>
      </c>
      <c r="AN152" s="116">
        <f t="shared" si="48"/>
        <v>0</v>
      </c>
      <c r="AO152" s="116">
        <f t="shared" si="48"/>
        <v>0</v>
      </c>
      <c r="AP152" s="116">
        <f t="shared" si="48"/>
        <v>0</v>
      </c>
    </row>
    <row r="153" spans="1:42" x14ac:dyDescent="0.2">
      <c r="A153" s="83"/>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row>
    <row r="154" spans="1:42" x14ac:dyDescent="0.2">
      <c r="A154" s="17" t="s">
        <v>296</v>
      </c>
      <c r="B154" s="104"/>
      <c r="C154" s="104" t="str">
        <f>IF(ISERROR(IRR($B152:C152)),"NaN",ROUND(IRR($B152:C152)*100,4))</f>
        <v>NaN</v>
      </c>
      <c r="D154" s="104" t="str">
        <f>IF(ISERROR(IRR($B152:D152)),"NaN",ROUND(IRR($B152:D152)*100,4))</f>
        <v>NaN</v>
      </c>
      <c r="E154" s="104" t="str">
        <f>IF(ISERROR(IRR($B152:E152)),"NaN",ROUND(IRR($B152:E152)*100,4))</f>
        <v>NaN</v>
      </c>
      <c r="F154" s="104" t="str">
        <f>IF(ISERROR(IRR($B152:F152)),"NaN",ROUND(IRR($B152:F152)*100,4))</f>
        <v>NaN</v>
      </c>
      <c r="G154" s="104" t="str">
        <f>IF(ISERROR(IRR($B152:G152)),"NaN",ROUND(IRR($B152:G152)*100,4))</f>
        <v>NaN</v>
      </c>
      <c r="H154" s="104" t="str">
        <f>IF(ISERROR(IRR($B152:H152)),"NaN",ROUND(IRR($B152:H152)*100,4))</f>
        <v>NaN</v>
      </c>
      <c r="I154" s="104" t="str">
        <f>IF(ISERROR(IRR($B152:I152)),"NaN",ROUND(IRR($B152:I152)*100,4))</f>
        <v>NaN</v>
      </c>
      <c r="J154" s="104" t="str">
        <f>IF(ISERROR(IRR($B152:J152)),"NaN",ROUND(IRR($B152:J152)*100,4))</f>
        <v>NaN</v>
      </c>
      <c r="K154" s="104" t="str">
        <f>IF(ISERROR(IRR($B152:K152)),"NaN",ROUND(IRR($B152:K152)*100,4))</f>
        <v>NaN</v>
      </c>
      <c r="L154" s="104" t="str">
        <f>IF(ISERROR(IRR($B152:L152)),"NaN",ROUND(IRR($B152:L152)*100,4))</f>
        <v>NaN</v>
      </c>
      <c r="M154" s="104" t="str">
        <f>IF(ISERROR(IRR($B152:M152)),"NaN",ROUND(IRR($B152:M152)*100,4))</f>
        <v>NaN</v>
      </c>
      <c r="N154" s="104" t="str">
        <f>IF(ISERROR(IRR($B152:N152)),"NaN",ROUND(IRR($B152:N152)*100,4))</f>
        <v>NaN</v>
      </c>
      <c r="O154" s="104" t="str">
        <f>IF(ISERROR(IRR($B152:O152)),"NaN",ROUND(IRR($B152:O152)*100,4))</f>
        <v>NaN</v>
      </c>
      <c r="P154" s="104" t="str">
        <f>IF(ISERROR(IRR($B152:P152)),"NaN",ROUND(IRR($B152:P152)*100,4))</f>
        <v>NaN</v>
      </c>
      <c r="Q154" s="104" t="str">
        <f>IF(ISERROR(IRR($B152:Q152)),"NaN",ROUND(IRR($B152:Q152)*100,4))</f>
        <v>NaN</v>
      </c>
      <c r="R154" s="104" t="str">
        <f>IF(ISERROR(IRR($B152:R152)),"NaN",ROUND(IRR($B152:R152)*100,4))</f>
        <v>NaN</v>
      </c>
      <c r="S154" s="104" t="str">
        <f>IF(ISERROR(IRR($B152:S152)),"NaN",ROUND(IRR($B152:S152)*100,4))</f>
        <v>NaN</v>
      </c>
      <c r="T154" s="104" t="str">
        <f>IF(ISERROR(IRR($B152:T152)),"NaN",ROUND(IRR($B152:T152)*100,4))</f>
        <v>NaN</v>
      </c>
      <c r="U154" s="104" t="str">
        <f>IF(ISERROR(IRR($B152:U152)),"NaN",ROUND(IRR($B152:U152)*100,4))</f>
        <v>NaN</v>
      </c>
      <c r="V154" s="104" t="str">
        <f>IF(ISERROR(IRR($B152:V152)),"NaN",ROUND(IRR($B152:V152)*100,4))</f>
        <v>NaN</v>
      </c>
      <c r="W154" s="104" t="str">
        <f>IF(ISERROR(IRR($B152:W152)),"NaN",ROUND(IRR($B152:W152)*100,4))</f>
        <v>NaN</v>
      </c>
      <c r="X154" s="104" t="str">
        <f>IF(ISERROR(IRR($B152:X152)),"NaN",ROUND(IRR($B152:X152)*100,4))</f>
        <v>NaN</v>
      </c>
      <c r="Y154" s="104" t="str">
        <f>IF(ISERROR(IRR($B152:Y152)),"NaN",ROUND(IRR($B152:Y152)*100,4))</f>
        <v>NaN</v>
      </c>
      <c r="Z154" s="104" t="str">
        <f>IF(ISERROR(IRR($B152:Z152)),"NaN",ROUND(IRR($B152:Z152)*100,4))</f>
        <v>NaN</v>
      </c>
      <c r="AA154" s="104" t="str">
        <f>IF(ISERROR(IRR($B152:AA152)),"NaN",ROUND(IRR($B152:AA152)*100,4))</f>
        <v>NaN</v>
      </c>
      <c r="AB154" s="104" t="str">
        <f>IF(ISERROR(IRR($B152:AB152)),"NaN",ROUND(IRR($B152:AB152)*100,4))</f>
        <v>NaN</v>
      </c>
      <c r="AC154" s="104" t="str">
        <f>IF(ISERROR(IRR($B152:AC152)),"NaN",ROUND(IRR($B152:AC152)*100,4))</f>
        <v>NaN</v>
      </c>
      <c r="AD154" s="104" t="str">
        <f>IF(ISERROR(IRR($B152:AD152)),"NaN",ROUND(IRR($B152:AD152)*100,4))</f>
        <v>NaN</v>
      </c>
      <c r="AE154" s="104" t="str">
        <f>IF(ISERROR(IRR($B152:AE152)),"NaN",ROUND(IRR($B152:AE152)*100,4))</f>
        <v>NaN</v>
      </c>
      <c r="AF154" s="104" t="str">
        <f>IF(ISERROR(IRR($B152:AF152)),"NaN",ROUND(IRR($B152:AF152)*100,4))</f>
        <v>NaN</v>
      </c>
      <c r="AG154" s="104" t="str">
        <f>IF(ISERROR(IRR($B152:AG152)),"NaN",ROUND(IRR($B152:AG152)*100,4))</f>
        <v>NaN</v>
      </c>
      <c r="AH154" s="104" t="str">
        <f>IF(ISERROR(IRR($B152:AH152)),"NaN",ROUND(IRR($B152:AH152)*100,4))</f>
        <v>NaN</v>
      </c>
      <c r="AI154" s="104" t="str">
        <f>IF(ISERROR(IRR($B152:AI152)),"NaN",ROUND(IRR($B152:AI152)*100,4))</f>
        <v>NaN</v>
      </c>
      <c r="AJ154" s="104" t="str">
        <f>IF(ISERROR(IRR($B152:AJ152)),"NaN",ROUND(IRR($B152:AJ152)*100,4))</f>
        <v>NaN</v>
      </c>
      <c r="AK154" s="104" t="str">
        <f>IF(ISERROR(IRR($B152:AK152)),"NaN",ROUND(IRR($B152:AK152)*100,4))</f>
        <v>NaN</v>
      </c>
      <c r="AL154" s="104" t="str">
        <f>IF(ISERROR(IRR($B152:AL152)),"NaN",ROUND(IRR($B152:AL152)*100,4))</f>
        <v>NaN</v>
      </c>
      <c r="AM154" s="104" t="str">
        <f>IF(ISERROR(IRR($B152:AM152)),"NaN",ROUND(IRR($B152:AM152)*100,4))</f>
        <v>NaN</v>
      </c>
      <c r="AN154" s="104" t="str">
        <f>IF(ISERROR(IRR($B152:AN152)),"NaN",ROUND(IRR($B152:AN152)*100,4))</f>
        <v>NaN</v>
      </c>
      <c r="AO154" s="104" t="str">
        <f>IF(ISERROR(IRR($B152:AO152)),"NaN",ROUND(IRR($B152:AO152)*100,4))</f>
        <v>NaN</v>
      </c>
      <c r="AP154" s="104" t="str">
        <f>IF(ISERROR(IRR($B152:AP152)),"NaN",ROUND(IRR($B152:AP152)*100,4))</f>
        <v>NaN</v>
      </c>
    </row>
    <row r="155" spans="1:42" x14ac:dyDescent="0.2">
      <c r="A155" s="83" t="s">
        <v>8</v>
      </c>
      <c r="B155" s="104"/>
      <c r="C155" s="104">
        <f>MAX($C$154:C$154)</f>
        <v>0</v>
      </c>
      <c r="D155" s="104">
        <f>MAX($C$154:D$154)</f>
        <v>0</v>
      </c>
      <c r="E155" s="104">
        <f>MAX($C$154:E$154)</f>
        <v>0</v>
      </c>
      <c r="F155" s="104">
        <f>MAX($C$154:F$154)</f>
        <v>0</v>
      </c>
      <c r="G155" s="104">
        <f>MAX($C$154:G$154)</f>
        <v>0</v>
      </c>
      <c r="H155" s="104">
        <f>MAX($C$154:H$154)</f>
        <v>0</v>
      </c>
      <c r="I155" s="104">
        <f>MAX($C$154:I$154)</f>
        <v>0</v>
      </c>
      <c r="J155" s="104">
        <f>MAX($C$154:J$154)</f>
        <v>0</v>
      </c>
      <c r="K155" s="104">
        <f>MAX($C$154:K$154)</f>
        <v>0</v>
      </c>
      <c r="L155" s="104">
        <f>MAX($C$154:L$154)</f>
        <v>0</v>
      </c>
      <c r="M155" s="104">
        <f>MAX($C$154:M$154)</f>
        <v>0</v>
      </c>
      <c r="N155" s="104">
        <f>MAX($C$154:N$154)</f>
        <v>0</v>
      </c>
      <c r="O155" s="104">
        <f>MAX($C$154:O$154)</f>
        <v>0</v>
      </c>
      <c r="P155" s="104">
        <f>MAX($C$154:P$154)</f>
        <v>0</v>
      </c>
      <c r="Q155" s="104">
        <f>MAX($C$154:Q$154)</f>
        <v>0</v>
      </c>
      <c r="R155" s="104">
        <f>MAX($C$154:R$154)</f>
        <v>0</v>
      </c>
      <c r="S155" s="104">
        <f>MAX($C$154:S$154)</f>
        <v>0</v>
      </c>
      <c r="T155" s="104">
        <f>MAX($C$154:T$154)</f>
        <v>0</v>
      </c>
      <c r="U155" s="104">
        <f>MAX($C$154:U$154)</f>
        <v>0</v>
      </c>
      <c r="V155" s="104">
        <f>MAX($C$154:V$154)</f>
        <v>0</v>
      </c>
      <c r="W155" s="104">
        <f>MAX($C$154:W$154)</f>
        <v>0</v>
      </c>
      <c r="X155" s="104">
        <f>MAX($C$154:X$154)</f>
        <v>0</v>
      </c>
      <c r="Y155" s="104">
        <f>MAX($C$154:Y$154)</f>
        <v>0</v>
      </c>
      <c r="Z155" s="104">
        <f>MAX($C$154:Z$154)</f>
        <v>0</v>
      </c>
      <c r="AA155" s="104">
        <f>MAX($C$154:AA$154)</f>
        <v>0</v>
      </c>
      <c r="AB155" s="104">
        <f>MAX($C$154:AB$154)</f>
        <v>0</v>
      </c>
      <c r="AC155" s="104">
        <f>MAX($C$154:AC$154)</f>
        <v>0</v>
      </c>
      <c r="AD155" s="104">
        <f>MAX($C$154:AD$154)</f>
        <v>0</v>
      </c>
      <c r="AE155" s="104">
        <f>MAX($C$154:AE$154)</f>
        <v>0</v>
      </c>
      <c r="AF155" s="104">
        <f>MAX($C$154:AF$154)</f>
        <v>0</v>
      </c>
      <c r="AG155" s="104">
        <f>MAX($C$154:AG$154)</f>
        <v>0</v>
      </c>
      <c r="AH155" s="104">
        <f>MAX($C$154:AH$154)</f>
        <v>0</v>
      </c>
      <c r="AI155" s="104">
        <f>MAX($C$154:AI$154)</f>
        <v>0</v>
      </c>
      <c r="AJ155" s="104">
        <f>MAX($C$154:AJ$154)</f>
        <v>0</v>
      </c>
      <c r="AK155" s="104">
        <f>MAX($C$154:AK$154)</f>
        <v>0</v>
      </c>
      <c r="AL155" s="104">
        <f>MAX($C$154:AL$154)</f>
        <v>0</v>
      </c>
      <c r="AM155" s="104">
        <f>MAX($C$154:AM$154)</f>
        <v>0</v>
      </c>
      <c r="AN155" s="104">
        <f>MAX($C$154:AN$154)</f>
        <v>0</v>
      </c>
      <c r="AO155" s="104">
        <f>MAX($C$154:AO$154)</f>
        <v>0</v>
      </c>
      <c r="AP155" s="104">
        <f>MAX($C$154:AP$154)</f>
        <v>0</v>
      </c>
    </row>
    <row r="156" spans="1:42" x14ac:dyDescent="0.2">
      <c r="A156" s="17"/>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row>
    <row r="157" spans="1:42" x14ac:dyDescent="0.2">
      <c r="A157" s="17" t="s">
        <v>299</v>
      </c>
      <c r="B157" s="115">
        <f>B152+NPV(NominalDiscountRate/100,C152:AP152)</f>
        <v>0</v>
      </c>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row>
    <row r="158" spans="1:42" x14ac:dyDescent="0.2">
      <c r="A158" s="17"/>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row>
    <row r="159" spans="1:42" x14ac:dyDescent="0.2">
      <c r="A159" s="78" t="s">
        <v>275</v>
      </c>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x14ac:dyDescent="0.2">
      <c r="A160" s="19" t="s">
        <v>276</v>
      </c>
    </row>
    <row r="161" spans="1:42" x14ac:dyDescent="0.2">
      <c r="A161" s="17" t="s">
        <v>323</v>
      </c>
      <c r="B161" s="115">
        <f>-B76</f>
        <v>0</v>
      </c>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row>
    <row r="162" spans="1:42" x14ac:dyDescent="0.2">
      <c r="A162" s="17" t="s">
        <v>313</v>
      </c>
      <c r="B162" s="115">
        <f>C633</f>
        <v>0</v>
      </c>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row>
    <row r="163" spans="1:42" x14ac:dyDescent="0.2">
      <c r="A163" s="17" t="s">
        <v>314</v>
      </c>
      <c r="B163" s="115">
        <f>C640</f>
        <v>0</v>
      </c>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row>
    <row r="164" spans="1:42" x14ac:dyDescent="0.2">
      <c r="A164" s="17" t="s">
        <v>259</v>
      </c>
      <c r="B164" s="115">
        <f t="shared" ref="B164:AP164" si="49">B23</f>
        <v>0</v>
      </c>
      <c r="C164" s="115">
        <f t="shared" si="49"/>
        <v>0</v>
      </c>
      <c r="D164" s="115">
        <f t="shared" si="49"/>
        <v>0</v>
      </c>
      <c r="E164" s="115">
        <f t="shared" si="49"/>
        <v>0</v>
      </c>
      <c r="F164" s="115">
        <f t="shared" si="49"/>
        <v>0</v>
      </c>
      <c r="G164" s="115">
        <f t="shared" si="49"/>
        <v>0</v>
      </c>
      <c r="H164" s="115">
        <f t="shared" si="49"/>
        <v>0</v>
      </c>
      <c r="I164" s="115">
        <f t="shared" si="49"/>
        <v>0</v>
      </c>
      <c r="J164" s="115">
        <f t="shared" si="49"/>
        <v>0</v>
      </c>
      <c r="K164" s="115">
        <f t="shared" si="49"/>
        <v>0</v>
      </c>
      <c r="L164" s="115">
        <f t="shared" si="49"/>
        <v>0</v>
      </c>
      <c r="M164" s="115">
        <f t="shared" si="49"/>
        <v>0</v>
      </c>
      <c r="N164" s="115">
        <f t="shared" si="49"/>
        <v>0</v>
      </c>
      <c r="O164" s="115">
        <f t="shared" si="49"/>
        <v>0</v>
      </c>
      <c r="P164" s="115">
        <f t="shared" si="49"/>
        <v>0</v>
      </c>
      <c r="Q164" s="115">
        <f t="shared" si="49"/>
        <v>0</v>
      </c>
      <c r="R164" s="115">
        <f t="shared" si="49"/>
        <v>0</v>
      </c>
      <c r="S164" s="115">
        <f t="shared" si="49"/>
        <v>0</v>
      </c>
      <c r="T164" s="115">
        <f t="shared" si="49"/>
        <v>0</v>
      </c>
      <c r="U164" s="115">
        <f t="shared" si="49"/>
        <v>0</v>
      </c>
      <c r="V164" s="115">
        <f t="shared" si="49"/>
        <v>0</v>
      </c>
      <c r="W164" s="115">
        <f t="shared" si="49"/>
        <v>0</v>
      </c>
      <c r="X164" s="115">
        <f t="shared" si="49"/>
        <v>0</v>
      </c>
      <c r="Y164" s="115">
        <f t="shared" si="49"/>
        <v>0</v>
      </c>
      <c r="Z164" s="115">
        <f t="shared" si="49"/>
        <v>0</v>
      </c>
      <c r="AA164" s="115">
        <f t="shared" si="49"/>
        <v>0</v>
      </c>
      <c r="AB164" s="115">
        <f t="shared" si="49"/>
        <v>0</v>
      </c>
      <c r="AC164" s="115">
        <f t="shared" si="49"/>
        <v>0</v>
      </c>
      <c r="AD164" s="115">
        <f t="shared" si="49"/>
        <v>0</v>
      </c>
      <c r="AE164" s="115">
        <f t="shared" si="49"/>
        <v>0</v>
      </c>
      <c r="AF164" s="115">
        <f t="shared" si="49"/>
        <v>0</v>
      </c>
      <c r="AG164" s="115">
        <f t="shared" si="49"/>
        <v>0</v>
      </c>
      <c r="AH164" s="115">
        <f t="shared" si="49"/>
        <v>0</v>
      </c>
      <c r="AI164" s="115">
        <f t="shared" si="49"/>
        <v>0</v>
      </c>
      <c r="AJ164" s="115">
        <f t="shared" si="49"/>
        <v>0</v>
      </c>
      <c r="AK164" s="115">
        <f t="shared" si="49"/>
        <v>0</v>
      </c>
      <c r="AL164" s="115">
        <f t="shared" si="49"/>
        <v>0</v>
      </c>
      <c r="AM164" s="115">
        <f t="shared" si="49"/>
        <v>0</v>
      </c>
      <c r="AN164" s="115">
        <f t="shared" si="49"/>
        <v>0</v>
      </c>
      <c r="AO164" s="115">
        <f t="shared" si="49"/>
        <v>0</v>
      </c>
      <c r="AP164" s="115">
        <f t="shared" si="49"/>
        <v>0</v>
      </c>
    </row>
    <row r="165" spans="1:42" x14ac:dyDescent="0.2">
      <c r="A165" s="17" t="s">
        <v>261</v>
      </c>
      <c r="B165" s="115">
        <f t="shared" ref="B165:AP165" si="50">B118</f>
        <v>0</v>
      </c>
      <c r="C165" s="115">
        <f t="shared" si="50"/>
        <v>0</v>
      </c>
      <c r="D165" s="115">
        <f t="shared" si="50"/>
        <v>0</v>
      </c>
      <c r="E165" s="115">
        <f t="shared" si="50"/>
        <v>0</v>
      </c>
      <c r="F165" s="115">
        <f t="shared" si="50"/>
        <v>0</v>
      </c>
      <c r="G165" s="115">
        <f t="shared" si="50"/>
        <v>0</v>
      </c>
      <c r="H165" s="115">
        <f t="shared" si="50"/>
        <v>0</v>
      </c>
      <c r="I165" s="115">
        <f t="shared" si="50"/>
        <v>0</v>
      </c>
      <c r="J165" s="115">
        <f t="shared" si="50"/>
        <v>0</v>
      </c>
      <c r="K165" s="115">
        <f t="shared" si="50"/>
        <v>0</v>
      </c>
      <c r="L165" s="115">
        <f t="shared" si="50"/>
        <v>0</v>
      </c>
      <c r="M165" s="115">
        <f t="shared" si="50"/>
        <v>0</v>
      </c>
      <c r="N165" s="115">
        <f t="shared" si="50"/>
        <v>0</v>
      </c>
      <c r="O165" s="115">
        <f t="shared" si="50"/>
        <v>0</v>
      </c>
      <c r="P165" s="115">
        <f t="shared" si="50"/>
        <v>0</v>
      </c>
      <c r="Q165" s="115">
        <f t="shared" si="50"/>
        <v>0</v>
      </c>
      <c r="R165" s="115">
        <f t="shared" si="50"/>
        <v>0</v>
      </c>
      <c r="S165" s="115">
        <f t="shared" si="50"/>
        <v>0</v>
      </c>
      <c r="T165" s="115">
        <f t="shared" si="50"/>
        <v>0</v>
      </c>
      <c r="U165" s="115">
        <f t="shared" si="50"/>
        <v>0</v>
      </c>
      <c r="V165" s="115">
        <f t="shared" si="50"/>
        <v>0</v>
      </c>
      <c r="W165" s="115">
        <f t="shared" si="50"/>
        <v>0</v>
      </c>
      <c r="X165" s="115">
        <f t="shared" si="50"/>
        <v>0</v>
      </c>
      <c r="Y165" s="115">
        <f t="shared" si="50"/>
        <v>0</v>
      </c>
      <c r="Z165" s="115">
        <f t="shared" si="50"/>
        <v>0</v>
      </c>
      <c r="AA165" s="115">
        <f t="shared" si="50"/>
        <v>0</v>
      </c>
      <c r="AB165" s="115">
        <f t="shared" si="50"/>
        <v>0</v>
      </c>
      <c r="AC165" s="115">
        <f t="shared" si="50"/>
        <v>0</v>
      </c>
      <c r="AD165" s="115">
        <f t="shared" si="50"/>
        <v>0</v>
      </c>
      <c r="AE165" s="115">
        <f t="shared" si="50"/>
        <v>0</v>
      </c>
      <c r="AF165" s="115">
        <f t="shared" si="50"/>
        <v>0</v>
      </c>
      <c r="AG165" s="115">
        <f t="shared" si="50"/>
        <v>0</v>
      </c>
      <c r="AH165" s="115">
        <f t="shared" si="50"/>
        <v>0</v>
      </c>
      <c r="AI165" s="115">
        <f t="shared" si="50"/>
        <v>0</v>
      </c>
      <c r="AJ165" s="115">
        <f t="shared" si="50"/>
        <v>0</v>
      </c>
      <c r="AK165" s="115">
        <f t="shared" si="50"/>
        <v>0</v>
      </c>
      <c r="AL165" s="115">
        <f t="shared" si="50"/>
        <v>0</v>
      </c>
      <c r="AM165" s="115">
        <f t="shared" si="50"/>
        <v>0</v>
      </c>
      <c r="AN165" s="115">
        <f t="shared" si="50"/>
        <v>0</v>
      </c>
      <c r="AO165" s="115">
        <f t="shared" si="50"/>
        <v>0</v>
      </c>
      <c r="AP165" s="115">
        <f t="shared" si="50"/>
        <v>0</v>
      </c>
    </row>
    <row r="166" spans="1:42" x14ac:dyDescent="0.2">
      <c r="A166" s="198" t="s">
        <v>13</v>
      </c>
      <c r="B166" s="132">
        <f>SUM(B161:B165)</f>
        <v>0</v>
      </c>
      <c r="C166" s="132">
        <f>SUM(C164:C165)</f>
        <v>0</v>
      </c>
      <c r="D166" s="132">
        <f t="shared" ref="D166:AP166" si="51">SUM(D164:D165)</f>
        <v>0</v>
      </c>
      <c r="E166" s="132">
        <f t="shared" si="51"/>
        <v>0</v>
      </c>
      <c r="F166" s="132">
        <f t="shared" si="51"/>
        <v>0</v>
      </c>
      <c r="G166" s="132">
        <f t="shared" si="51"/>
        <v>0</v>
      </c>
      <c r="H166" s="132">
        <f t="shared" si="51"/>
        <v>0</v>
      </c>
      <c r="I166" s="132">
        <f t="shared" si="51"/>
        <v>0</v>
      </c>
      <c r="J166" s="132">
        <f t="shared" si="51"/>
        <v>0</v>
      </c>
      <c r="K166" s="132">
        <f t="shared" si="51"/>
        <v>0</v>
      </c>
      <c r="L166" s="132">
        <f t="shared" si="51"/>
        <v>0</v>
      </c>
      <c r="M166" s="132">
        <f t="shared" si="51"/>
        <v>0</v>
      </c>
      <c r="N166" s="132">
        <f t="shared" si="51"/>
        <v>0</v>
      </c>
      <c r="O166" s="132">
        <f t="shared" si="51"/>
        <v>0</v>
      </c>
      <c r="P166" s="132">
        <f t="shared" si="51"/>
        <v>0</v>
      </c>
      <c r="Q166" s="132">
        <f t="shared" si="51"/>
        <v>0</v>
      </c>
      <c r="R166" s="132">
        <f t="shared" si="51"/>
        <v>0</v>
      </c>
      <c r="S166" s="132">
        <f t="shared" si="51"/>
        <v>0</v>
      </c>
      <c r="T166" s="132">
        <f t="shared" si="51"/>
        <v>0</v>
      </c>
      <c r="U166" s="132">
        <f t="shared" si="51"/>
        <v>0</v>
      </c>
      <c r="V166" s="132">
        <f t="shared" si="51"/>
        <v>0</v>
      </c>
      <c r="W166" s="132">
        <f t="shared" si="51"/>
        <v>0</v>
      </c>
      <c r="X166" s="132">
        <f t="shared" si="51"/>
        <v>0</v>
      </c>
      <c r="Y166" s="132">
        <f t="shared" si="51"/>
        <v>0</v>
      </c>
      <c r="Z166" s="132">
        <f t="shared" si="51"/>
        <v>0</v>
      </c>
      <c r="AA166" s="132">
        <f t="shared" si="51"/>
        <v>0</v>
      </c>
      <c r="AB166" s="132">
        <f t="shared" si="51"/>
        <v>0</v>
      </c>
      <c r="AC166" s="132">
        <f t="shared" si="51"/>
        <v>0</v>
      </c>
      <c r="AD166" s="132">
        <f t="shared" si="51"/>
        <v>0</v>
      </c>
      <c r="AE166" s="132">
        <f t="shared" si="51"/>
        <v>0</v>
      </c>
      <c r="AF166" s="132">
        <f t="shared" si="51"/>
        <v>0</v>
      </c>
      <c r="AG166" s="132">
        <f t="shared" si="51"/>
        <v>0</v>
      </c>
      <c r="AH166" s="132">
        <f t="shared" si="51"/>
        <v>0</v>
      </c>
      <c r="AI166" s="132">
        <f t="shared" si="51"/>
        <v>0</v>
      </c>
      <c r="AJ166" s="132">
        <f t="shared" si="51"/>
        <v>0</v>
      </c>
      <c r="AK166" s="132">
        <f t="shared" si="51"/>
        <v>0</v>
      </c>
      <c r="AL166" s="132">
        <f t="shared" si="51"/>
        <v>0</v>
      </c>
      <c r="AM166" s="132">
        <f t="shared" si="51"/>
        <v>0</v>
      </c>
      <c r="AN166" s="132">
        <f t="shared" si="51"/>
        <v>0</v>
      </c>
      <c r="AO166" s="132">
        <f t="shared" si="51"/>
        <v>0</v>
      </c>
      <c r="AP166" s="132">
        <f t="shared" si="51"/>
        <v>0</v>
      </c>
    </row>
    <row r="167" spans="1:42" x14ac:dyDescent="0.2">
      <c r="A167" s="17"/>
    </row>
    <row r="168" spans="1:42" x14ac:dyDescent="0.2">
      <c r="A168" s="19" t="s">
        <v>277</v>
      </c>
    </row>
    <row r="169" spans="1:42" x14ac:dyDescent="0.2">
      <c r="A169" s="17" t="s">
        <v>262</v>
      </c>
      <c r="B169" s="115">
        <f>B166</f>
        <v>0</v>
      </c>
      <c r="C169" s="115">
        <f t="shared" ref="C169:AP169" si="52">C166</f>
        <v>0</v>
      </c>
      <c r="D169" s="115">
        <f t="shared" si="52"/>
        <v>0</v>
      </c>
      <c r="E169" s="115">
        <f t="shared" si="52"/>
        <v>0</v>
      </c>
      <c r="F169" s="115">
        <f t="shared" si="52"/>
        <v>0</v>
      </c>
      <c r="G169" s="115">
        <f t="shared" si="52"/>
        <v>0</v>
      </c>
      <c r="H169" s="115">
        <f t="shared" si="52"/>
        <v>0</v>
      </c>
      <c r="I169" s="115">
        <f t="shared" si="52"/>
        <v>0</v>
      </c>
      <c r="J169" s="115">
        <f t="shared" si="52"/>
        <v>0</v>
      </c>
      <c r="K169" s="115">
        <f t="shared" si="52"/>
        <v>0</v>
      </c>
      <c r="L169" s="115">
        <f t="shared" si="52"/>
        <v>0</v>
      </c>
      <c r="M169" s="115">
        <f t="shared" si="52"/>
        <v>0</v>
      </c>
      <c r="N169" s="115">
        <f t="shared" si="52"/>
        <v>0</v>
      </c>
      <c r="O169" s="115">
        <f t="shared" si="52"/>
        <v>0</v>
      </c>
      <c r="P169" s="115">
        <f t="shared" si="52"/>
        <v>0</v>
      </c>
      <c r="Q169" s="115">
        <f t="shared" si="52"/>
        <v>0</v>
      </c>
      <c r="R169" s="115">
        <f t="shared" si="52"/>
        <v>0</v>
      </c>
      <c r="S169" s="115">
        <f t="shared" si="52"/>
        <v>0</v>
      </c>
      <c r="T169" s="115">
        <f t="shared" si="52"/>
        <v>0</v>
      </c>
      <c r="U169" s="115">
        <f t="shared" si="52"/>
        <v>0</v>
      </c>
      <c r="V169" s="115">
        <f t="shared" si="52"/>
        <v>0</v>
      </c>
      <c r="W169" s="115">
        <f t="shared" si="52"/>
        <v>0</v>
      </c>
      <c r="X169" s="115">
        <f t="shared" si="52"/>
        <v>0</v>
      </c>
      <c r="Y169" s="115">
        <f t="shared" si="52"/>
        <v>0</v>
      </c>
      <c r="Z169" s="115">
        <f t="shared" si="52"/>
        <v>0</v>
      </c>
      <c r="AA169" s="115">
        <f t="shared" si="52"/>
        <v>0</v>
      </c>
      <c r="AB169" s="115">
        <f t="shared" si="52"/>
        <v>0</v>
      </c>
      <c r="AC169" s="115">
        <f t="shared" si="52"/>
        <v>0</v>
      </c>
      <c r="AD169" s="115">
        <f t="shared" si="52"/>
        <v>0</v>
      </c>
      <c r="AE169" s="115">
        <f t="shared" si="52"/>
        <v>0</v>
      </c>
      <c r="AF169" s="115">
        <f t="shared" si="52"/>
        <v>0</v>
      </c>
      <c r="AG169" s="115">
        <f t="shared" si="52"/>
        <v>0</v>
      </c>
      <c r="AH169" s="115">
        <f t="shared" si="52"/>
        <v>0</v>
      </c>
      <c r="AI169" s="115">
        <f t="shared" si="52"/>
        <v>0</v>
      </c>
      <c r="AJ169" s="115">
        <f t="shared" si="52"/>
        <v>0</v>
      </c>
      <c r="AK169" s="115">
        <f t="shared" si="52"/>
        <v>0</v>
      </c>
      <c r="AL169" s="115">
        <f t="shared" si="52"/>
        <v>0</v>
      </c>
      <c r="AM169" s="115">
        <f t="shared" si="52"/>
        <v>0</v>
      </c>
      <c r="AN169" s="115">
        <f t="shared" si="52"/>
        <v>0</v>
      </c>
      <c r="AO169" s="115">
        <f t="shared" si="52"/>
        <v>0</v>
      </c>
      <c r="AP169" s="115">
        <f t="shared" si="52"/>
        <v>0</v>
      </c>
    </row>
    <row r="170" spans="1:42" x14ac:dyDescent="0.2">
      <c r="A170" s="17" t="s">
        <v>312</v>
      </c>
    </row>
    <row r="171" spans="1:42" x14ac:dyDescent="0.2">
      <c r="A171" s="21" t="s">
        <v>5</v>
      </c>
      <c r="B171" s="115"/>
      <c r="C171" s="115">
        <f>C$600</f>
        <v>0</v>
      </c>
      <c r="D171" s="115">
        <f t="shared" ref="D171:AP171" si="53">D$600</f>
        <v>0</v>
      </c>
      <c r="E171" s="115">
        <f t="shared" si="53"/>
        <v>0</v>
      </c>
      <c r="F171" s="115">
        <f t="shared" si="53"/>
        <v>0</v>
      </c>
      <c r="G171" s="115">
        <f t="shared" si="53"/>
        <v>0</v>
      </c>
      <c r="H171" s="115">
        <f t="shared" si="53"/>
        <v>0</v>
      </c>
      <c r="I171" s="115">
        <f t="shared" si="53"/>
        <v>0</v>
      </c>
      <c r="J171" s="115">
        <f t="shared" si="53"/>
        <v>0</v>
      </c>
      <c r="K171" s="115">
        <f t="shared" si="53"/>
        <v>0</v>
      </c>
      <c r="L171" s="115">
        <f t="shared" si="53"/>
        <v>0</v>
      </c>
      <c r="M171" s="115">
        <f t="shared" si="53"/>
        <v>0</v>
      </c>
      <c r="N171" s="115">
        <f t="shared" si="53"/>
        <v>0</v>
      </c>
      <c r="O171" s="115">
        <f t="shared" si="53"/>
        <v>0</v>
      </c>
      <c r="P171" s="115">
        <f t="shared" si="53"/>
        <v>0</v>
      </c>
      <c r="Q171" s="115">
        <f t="shared" si="53"/>
        <v>0</v>
      </c>
      <c r="R171" s="115">
        <f t="shared" si="53"/>
        <v>0</v>
      </c>
      <c r="S171" s="115">
        <f t="shared" si="53"/>
        <v>0</v>
      </c>
      <c r="T171" s="115">
        <f t="shared" si="53"/>
        <v>0</v>
      </c>
      <c r="U171" s="115">
        <f t="shared" si="53"/>
        <v>0</v>
      </c>
      <c r="V171" s="115">
        <f t="shared" si="53"/>
        <v>0</v>
      </c>
      <c r="W171" s="115">
        <f t="shared" si="53"/>
        <v>0</v>
      </c>
      <c r="X171" s="115">
        <f t="shared" si="53"/>
        <v>0</v>
      </c>
      <c r="Y171" s="115">
        <f t="shared" si="53"/>
        <v>0</v>
      </c>
      <c r="Z171" s="115">
        <f t="shared" si="53"/>
        <v>0</v>
      </c>
      <c r="AA171" s="115">
        <f t="shared" si="53"/>
        <v>0</v>
      </c>
      <c r="AB171" s="115">
        <f t="shared" si="53"/>
        <v>0</v>
      </c>
      <c r="AC171" s="115">
        <f t="shared" si="53"/>
        <v>0</v>
      </c>
      <c r="AD171" s="115">
        <f t="shared" si="53"/>
        <v>0</v>
      </c>
      <c r="AE171" s="115">
        <f t="shared" si="53"/>
        <v>0</v>
      </c>
      <c r="AF171" s="115">
        <f t="shared" si="53"/>
        <v>0</v>
      </c>
      <c r="AG171" s="115">
        <f t="shared" si="53"/>
        <v>0</v>
      </c>
      <c r="AH171" s="115">
        <f t="shared" si="53"/>
        <v>0</v>
      </c>
      <c r="AI171" s="115">
        <f t="shared" si="53"/>
        <v>0</v>
      </c>
      <c r="AJ171" s="115">
        <f t="shared" si="53"/>
        <v>0</v>
      </c>
      <c r="AK171" s="115">
        <f t="shared" si="53"/>
        <v>0</v>
      </c>
      <c r="AL171" s="115">
        <f t="shared" si="53"/>
        <v>0</v>
      </c>
      <c r="AM171" s="115">
        <f t="shared" si="53"/>
        <v>0</v>
      </c>
      <c r="AN171" s="115">
        <f t="shared" si="53"/>
        <v>0</v>
      </c>
      <c r="AO171" s="115">
        <f t="shared" si="53"/>
        <v>0</v>
      </c>
      <c r="AP171" s="115">
        <f t="shared" si="53"/>
        <v>0</v>
      </c>
    </row>
    <row r="172" spans="1:42" x14ac:dyDescent="0.2">
      <c r="A172" s="21" t="s">
        <v>4</v>
      </c>
      <c r="B172" s="116"/>
      <c r="C172" s="116">
        <f>C$606</f>
        <v>0</v>
      </c>
      <c r="D172" s="116">
        <f t="shared" ref="D172:AP172" si="54">D$606</f>
        <v>0</v>
      </c>
      <c r="E172" s="116">
        <f t="shared" si="54"/>
        <v>0</v>
      </c>
      <c r="F172" s="116">
        <f t="shared" si="54"/>
        <v>0</v>
      </c>
      <c r="G172" s="116">
        <f t="shared" si="54"/>
        <v>0</v>
      </c>
      <c r="H172" s="116">
        <f t="shared" si="54"/>
        <v>0</v>
      </c>
      <c r="I172" s="116">
        <f t="shared" si="54"/>
        <v>0</v>
      </c>
      <c r="J172" s="116">
        <f t="shared" si="54"/>
        <v>0</v>
      </c>
      <c r="K172" s="116">
        <f t="shared" si="54"/>
        <v>0</v>
      </c>
      <c r="L172" s="116">
        <f t="shared" si="54"/>
        <v>0</v>
      </c>
      <c r="M172" s="116">
        <f t="shared" si="54"/>
        <v>0</v>
      </c>
      <c r="N172" s="116">
        <f t="shared" si="54"/>
        <v>0</v>
      </c>
      <c r="O172" s="116">
        <f t="shared" si="54"/>
        <v>0</v>
      </c>
      <c r="P172" s="116">
        <f t="shared" si="54"/>
        <v>0</v>
      </c>
      <c r="Q172" s="116">
        <f t="shared" si="54"/>
        <v>0</v>
      </c>
      <c r="R172" s="116">
        <f t="shared" si="54"/>
        <v>0</v>
      </c>
      <c r="S172" s="116">
        <f t="shared" si="54"/>
        <v>0</v>
      </c>
      <c r="T172" s="116">
        <f t="shared" si="54"/>
        <v>0</v>
      </c>
      <c r="U172" s="116">
        <f t="shared" si="54"/>
        <v>0</v>
      </c>
      <c r="V172" s="116">
        <f t="shared" si="54"/>
        <v>0</v>
      </c>
      <c r="W172" s="116">
        <f t="shared" si="54"/>
        <v>0</v>
      </c>
      <c r="X172" s="116">
        <f t="shared" si="54"/>
        <v>0</v>
      </c>
      <c r="Y172" s="116">
        <f t="shared" si="54"/>
        <v>0</v>
      </c>
      <c r="Z172" s="116">
        <f t="shared" si="54"/>
        <v>0</v>
      </c>
      <c r="AA172" s="116">
        <f t="shared" si="54"/>
        <v>0</v>
      </c>
      <c r="AB172" s="116">
        <f t="shared" si="54"/>
        <v>0</v>
      </c>
      <c r="AC172" s="116">
        <f t="shared" si="54"/>
        <v>0</v>
      </c>
      <c r="AD172" s="116">
        <f t="shared" si="54"/>
        <v>0</v>
      </c>
      <c r="AE172" s="116">
        <f t="shared" si="54"/>
        <v>0</v>
      </c>
      <c r="AF172" s="116">
        <f t="shared" si="54"/>
        <v>0</v>
      </c>
      <c r="AG172" s="116">
        <f t="shared" si="54"/>
        <v>0</v>
      </c>
      <c r="AH172" s="116">
        <f t="shared" si="54"/>
        <v>0</v>
      </c>
      <c r="AI172" s="116">
        <f t="shared" si="54"/>
        <v>0</v>
      </c>
      <c r="AJ172" s="116">
        <f t="shared" si="54"/>
        <v>0</v>
      </c>
      <c r="AK172" s="116">
        <f t="shared" si="54"/>
        <v>0</v>
      </c>
      <c r="AL172" s="116">
        <f t="shared" si="54"/>
        <v>0</v>
      </c>
      <c r="AM172" s="116">
        <f t="shared" si="54"/>
        <v>0</v>
      </c>
      <c r="AN172" s="116">
        <f t="shared" si="54"/>
        <v>0</v>
      </c>
      <c r="AO172" s="116">
        <f t="shared" si="54"/>
        <v>0</v>
      </c>
      <c r="AP172" s="116">
        <f t="shared" si="54"/>
        <v>0</v>
      </c>
    </row>
    <row r="173" spans="1:42" x14ac:dyDescent="0.2">
      <c r="A173" s="21" t="s">
        <v>309</v>
      </c>
      <c r="B173" s="115"/>
      <c r="C173" s="115">
        <f>SUM(C171:C172)</f>
        <v>0</v>
      </c>
      <c r="D173" s="115">
        <f t="shared" ref="D173:AP173" si="55">SUM(D171:D172)</f>
        <v>0</v>
      </c>
      <c r="E173" s="115">
        <f t="shared" si="55"/>
        <v>0</v>
      </c>
      <c r="F173" s="115">
        <f t="shared" si="55"/>
        <v>0</v>
      </c>
      <c r="G173" s="115">
        <f t="shared" si="55"/>
        <v>0</v>
      </c>
      <c r="H173" s="115">
        <f t="shared" si="55"/>
        <v>0</v>
      </c>
      <c r="I173" s="115">
        <f t="shared" si="55"/>
        <v>0</v>
      </c>
      <c r="J173" s="115">
        <f t="shared" si="55"/>
        <v>0</v>
      </c>
      <c r="K173" s="115">
        <f t="shared" si="55"/>
        <v>0</v>
      </c>
      <c r="L173" s="115">
        <f t="shared" si="55"/>
        <v>0</v>
      </c>
      <c r="M173" s="115">
        <f t="shared" si="55"/>
        <v>0</v>
      </c>
      <c r="N173" s="115">
        <f t="shared" si="55"/>
        <v>0</v>
      </c>
      <c r="O173" s="115">
        <f t="shared" si="55"/>
        <v>0</v>
      </c>
      <c r="P173" s="115">
        <f t="shared" si="55"/>
        <v>0</v>
      </c>
      <c r="Q173" s="115">
        <f t="shared" si="55"/>
        <v>0</v>
      </c>
      <c r="R173" s="115">
        <f t="shared" si="55"/>
        <v>0</v>
      </c>
      <c r="S173" s="115">
        <f t="shared" si="55"/>
        <v>0</v>
      </c>
      <c r="T173" s="115">
        <f t="shared" si="55"/>
        <v>0</v>
      </c>
      <c r="U173" s="115">
        <f t="shared" si="55"/>
        <v>0</v>
      </c>
      <c r="V173" s="115">
        <f t="shared" si="55"/>
        <v>0</v>
      </c>
      <c r="W173" s="115">
        <f t="shared" si="55"/>
        <v>0</v>
      </c>
      <c r="X173" s="115">
        <f t="shared" si="55"/>
        <v>0</v>
      </c>
      <c r="Y173" s="115">
        <f t="shared" si="55"/>
        <v>0</v>
      </c>
      <c r="Z173" s="115">
        <f t="shared" si="55"/>
        <v>0</v>
      </c>
      <c r="AA173" s="115">
        <f t="shared" si="55"/>
        <v>0</v>
      </c>
      <c r="AB173" s="115">
        <f t="shared" si="55"/>
        <v>0</v>
      </c>
      <c r="AC173" s="115">
        <f t="shared" si="55"/>
        <v>0</v>
      </c>
      <c r="AD173" s="115">
        <f t="shared" si="55"/>
        <v>0</v>
      </c>
      <c r="AE173" s="115">
        <f t="shared" si="55"/>
        <v>0</v>
      </c>
      <c r="AF173" s="115">
        <f t="shared" si="55"/>
        <v>0</v>
      </c>
      <c r="AG173" s="115">
        <f t="shared" si="55"/>
        <v>0</v>
      </c>
      <c r="AH173" s="115">
        <f t="shared" si="55"/>
        <v>0</v>
      </c>
      <c r="AI173" s="115">
        <f t="shared" si="55"/>
        <v>0</v>
      </c>
      <c r="AJ173" s="115">
        <f t="shared" si="55"/>
        <v>0</v>
      </c>
      <c r="AK173" s="115">
        <f t="shared" si="55"/>
        <v>0</v>
      </c>
      <c r="AL173" s="115">
        <f t="shared" si="55"/>
        <v>0</v>
      </c>
      <c r="AM173" s="115">
        <f t="shared" si="55"/>
        <v>0</v>
      </c>
      <c r="AN173" s="115">
        <f t="shared" si="55"/>
        <v>0</v>
      </c>
      <c r="AO173" s="115">
        <f t="shared" si="55"/>
        <v>0</v>
      </c>
      <c r="AP173" s="115">
        <f t="shared" si="55"/>
        <v>0</v>
      </c>
    </row>
    <row r="174" spans="1:42" x14ac:dyDescent="0.2">
      <c r="A174" s="17" t="s">
        <v>41</v>
      </c>
    </row>
    <row r="175" spans="1:42" x14ac:dyDescent="0.2">
      <c r="A175" s="21" t="s">
        <v>5</v>
      </c>
      <c r="B175" s="115">
        <f>B613</f>
        <v>0</v>
      </c>
      <c r="C175" s="115">
        <f t="shared" ref="C175:AO175" si="56">C613</f>
        <v>0</v>
      </c>
      <c r="D175" s="115">
        <f t="shared" si="56"/>
        <v>0</v>
      </c>
      <c r="E175" s="115">
        <f t="shared" si="56"/>
        <v>0</v>
      </c>
      <c r="F175" s="115">
        <f t="shared" si="56"/>
        <v>0</v>
      </c>
      <c r="G175" s="115">
        <f t="shared" si="56"/>
        <v>0</v>
      </c>
      <c r="H175" s="115">
        <f t="shared" si="56"/>
        <v>0</v>
      </c>
      <c r="I175" s="115">
        <f t="shared" si="56"/>
        <v>0</v>
      </c>
      <c r="J175" s="115">
        <f t="shared" si="56"/>
        <v>0</v>
      </c>
      <c r="K175" s="115">
        <f t="shared" si="56"/>
        <v>0</v>
      </c>
      <c r="L175" s="115">
        <f t="shared" si="56"/>
        <v>0</v>
      </c>
      <c r="M175" s="115">
        <f t="shared" si="56"/>
        <v>0</v>
      </c>
      <c r="N175" s="115">
        <f t="shared" si="56"/>
        <v>0</v>
      </c>
      <c r="O175" s="115">
        <f t="shared" si="56"/>
        <v>0</v>
      </c>
      <c r="P175" s="115">
        <f t="shared" si="56"/>
        <v>0</v>
      </c>
      <c r="Q175" s="115">
        <f t="shared" si="56"/>
        <v>0</v>
      </c>
      <c r="R175" s="115">
        <f t="shared" si="56"/>
        <v>0</v>
      </c>
      <c r="S175" s="115">
        <f t="shared" si="56"/>
        <v>0</v>
      </c>
      <c r="T175" s="115">
        <f t="shared" si="56"/>
        <v>0</v>
      </c>
      <c r="U175" s="115">
        <f t="shared" si="56"/>
        <v>0</v>
      </c>
      <c r="V175" s="115">
        <f t="shared" si="56"/>
        <v>0</v>
      </c>
      <c r="W175" s="115">
        <f t="shared" si="56"/>
        <v>0</v>
      </c>
      <c r="X175" s="115">
        <f t="shared" si="56"/>
        <v>0</v>
      </c>
      <c r="Y175" s="115">
        <f t="shared" si="56"/>
        <v>0</v>
      </c>
      <c r="Z175" s="115">
        <f t="shared" si="56"/>
        <v>0</v>
      </c>
      <c r="AA175" s="115">
        <f t="shared" si="56"/>
        <v>0</v>
      </c>
      <c r="AB175" s="115">
        <f t="shared" si="56"/>
        <v>0</v>
      </c>
      <c r="AC175" s="115">
        <f t="shared" si="56"/>
        <v>0</v>
      </c>
      <c r="AD175" s="115">
        <f t="shared" si="56"/>
        <v>0</v>
      </c>
      <c r="AE175" s="115">
        <f t="shared" si="56"/>
        <v>0</v>
      </c>
      <c r="AF175" s="115">
        <f t="shared" si="56"/>
        <v>0</v>
      </c>
      <c r="AG175" s="115">
        <f t="shared" si="56"/>
        <v>0</v>
      </c>
      <c r="AH175" s="115">
        <f t="shared" si="56"/>
        <v>0</v>
      </c>
      <c r="AI175" s="115">
        <f t="shared" si="56"/>
        <v>0</v>
      </c>
      <c r="AJ175" s="115">
        <f t="shared" si="56"/>
        <v>0</v>
      </c>
      <c r="AK175" s="115">
        <f t="shared" si="56"/>
        <v>0</v>
      </c>
      <c r="AL175" s="115">
        <f t="shared" si="56"/>
        <v>0</v>
      </c>
      <c r="AM175" s="115">
        <f t="shared" si="56"/>
        <v>0</v>
      </c>
      <c r="AN175" s="115">
        <f t="shared" si="56"/>
        <v>0</v>
      </c>
      <c r="AO175" s="115">
        <f t="shared" si="56"/>
        <v>0</v>
      </c>
      <c r="AP175" s="115">
        <f>AP613</f>
        <v>0</v>
      </c>
    </row>
    <row r="176" spans="1:42" x14ac:dyDescent="0.2">
      <c r="A176" s="21" t="s">
        <v>4</v>
      </c>
      <c r="B176" s="116">
        <f>B618</f>
        <v>0</v>
      </c>
      <c r="C176" s="116">
        <f t="shared" ref="C176:AO176" si="57">C618</f>
        <v>0</v>
      </c>
      <c r="D176" s="116">
        <f t="shared" si="57"/>
        <v>0</v>
      </c>
      <c r="E176" s="116">
        <f t="shared" si="57"/>
        <v>0</v>
      </c>
      <c r="F176" s="116">
        <f t="shared" si="57"/>
        <v>0</v>
      </c>
      <c r="G176" s="116">
        <f t="shared" si="57"/>
        <v>0</v>
      </c>
      <c r="H176" s="116">
        <f t="shared" si="57"/>
        <v>0</v>
      </c>
      <c r="I176" s="116">
        <f t="shared" si="57"/>
        <v>0</v>
      </c>
      <c r="J176" s="116">
        <f t="shared" si="57"/>
        <v>0</v>
      </c>
      <c r="K176" s="116">
        <f t="shared" si="57"/>
        <v>0</v>
      </c>
      <c r="L176" s="116">
        <f t="shared" si="57"/>
        <v>0</v>
      </c>
      <c r="M176" s="116">
        <f t="shared" si="57"/>
        <v>0</v>
      </c>
      <c r="N176" s="116">
        <f t="shared" si="57"/>
        <v>0</v>
      </c>
      <c r="O176" s="116">
        <f t="shared" si="57"/>
        <v>0</v>
      </c>
      <c r="P176" s="116">
        <f t="shared" si="57"/>
        <v>0</v>
      </c>
      <c r="Q176" s="116">
        <f t="shared" si="57"/>
        <v>0</v>
      </c>
      <c r="R176" s="116">
        <f t="shared" si="57"/>
        <v>0</v>
      </c>
      <c r="S176" s="116">
        <f t="shared" si="57"/>
        <v>0</v>
      </c>
      <c r="T176" s="116">
        <f t="shared" si="57"/>
        <v>0</v>
      </c>
      <c r="U176" s="116">
        <f t="shared" si="57"/>
        <v>0</v>
      </c>
      <c r="V176" s="116">
        <f t="shared" si="57"/>
        <v>0</v>
      </c>
      <c r="W176" s="116">
        <f t="shared" si="57"/>
        <v>0</v>
      </c>
      <c r="X176" s="116">
        <f t="shared" si="57"/>
        <v>0</v>
      </c>
      <c r="Y176" s="116">
        <f t="shared" si="57"/>
        <v>0</v>
      </c>
      <c r="Z176" s="116">
        <f t="shared" si="57"/>
        <v>0</v>
      </c>
      <c r="AA176" s="116">
        <f t="shared" si="57"/>
        <v>0</v>
      </c>
      <c r="AB176" s="116">
        <f t="shared" si="57"/>
        <v>0</v>
      </c>
      <c r="AC176" s="116">
        <f t="shared" si="57"/>
        <v>0</v>
      </c>
      <c r="AD176" s="116">
        <f t="shared" si="57"/>
        <v>0</v>
      </c>
      <c r="AE176" s="116">
        <f t="shared" si="57"/>
        <v>0</v>
      </c>
      <c r="AF176" s="116">
        <f t="shared" si="57"/>
        <v>0</v>
      </c>
      <c r="AG176" s="116">
        <f t="shared" si="57"/>
        <v>0</v>
      </c>
      <c r="AH176" s="116">
        <f t="shared" si="57"/>
        <v>0</v>
      </c>
      <c r="AI176" s="116">
        <f t="shared" si="57"/>
        <v>0</v>
      </c>
      <c r="AJ176" s="116">
        <f t="shared" si="57"/>
        <v>0</v>
      </c>
      <c r="AK176" s="116">
        <f t="shared" si="57"/>
        <v>0</v>
      </c>
      <c r="AL176" s="116">
        <f t="shared" si="57"/>
        <v>0</v>
      </c>
      <c r="AM176" s="116">
        <f t="shared" si="57"/>
        <v>0</v>
      </c>
      <c r="AN176" s="116">
        <f t="shared" si="57"/>
        <v>0</v>
      </c>
      <c r="AO176" s="116">
        <f t="shared" si="57"/>
        <v>0</v>
      </c>
      <c r="AP176" s="116">
        <f>AP618</f>
        <v>0</v>
      </c>
    </row>
    <row r="177" spans="1:42" x14ac:dyDescent="0.2">
      <c r="A177" s="21" t="s">
        <v>310</v>
      </c>
      <c r="B177" s="115">
        <f>SUM(B175:B176)</f>
        <v>0</v>
      </c>
      <c r="C177" s="115">
        <f>SUM(C175:C176)</f>
        <v>0</v>
      </c>
      <c r="D177" s="115">
        <f>SUM(D175:D176)</f>
        <v>0</v>
      </c>
      <c r="E177" s="115">
        <f t="shared" ref="E177:AP177" si="58">SUM(E175:E176)</f>
        <v>0</v>
      </c>
      <c r="F177" s="115">
        <f t="shared" si="58"/>
        <v>0</v>
      </c>
      <c r="G177" s="115">
        <f t="shared" si="58"/>
        <v>0</v>
      </c>
      <c r="H177" s="115">
        <f t="shared" si="58"/>
        <v>0</v>
      </c>
      <c r="I177" s="115">
        <f t="shared" si="58"/>
        <v>0</v>
      </c>
      <c r="J177" s="115">
        <f t="shared" si="58"/>
        <v>0</v>
      </c>
      <c r="K177" s="115">
        <f t="shared" si="58"/>
        <v>0</v>
      </c>
      <c r="L177" s="115">
        <f t="shared" si="58"/>
        <v>0</v>
      </c>
      <c r="M177" s="115">
        <f t="shared" si="58"/>
        <v>0</v>
      </c>
      <c r="N177" s="115">
        <f t="shared" si="58"/>
        <v>0</v>
      </c>
      <c r="O177" s="115">
        <f t="shared" si="58"/>
        <v>0</v>
      </c>
      <c r="P177" s="115">
        <f t="shared" si="58"/>
        <v>0</v>
      </c>
      <c r="Q177" s="115">
        <f t="shared" si="58"/>
        <v>0</v>
      </c>
      <c r="R177" s="115">
        <f t="shared" si="58"/>
        <v>0</v>
      </c>
      <c r="S177" s="115">
        <f t="shared" si="58"/>
        <v>0</v>
      </c>
      <c r="T177" s="115">
        <f t="shared" si="58"/>
        <v>0</v>
      </c>
      <c r="U177" s="115">
        <f t="shared" si="58"/>
        <v>0</v>
      </c>
      <c r="V177" s="115">
        <f t="shared" si="58"/>
        <v>0</v>
      </c>
      <c r="W177" s="115">
        <f t="shared" si="58"/>
        <v>0</v>
      </c>
      <c r="X177" s="115">
        <f t="shared" si="58"/>
        <v>0</v>
      </c>
      <c r="Y177" s="115">
        <f t="shared" si="58"/>
        <v>0</v>
      </c>
      <c r="Z177" s="115">
        <f t="shared" si="58"/>
        <v>0</v>
      </c>
      <c r="AA177" s="115">
        <f t="shared" si="58"/>
        <v>0</v>
      </c>
      <c r="AB177" s="115">
        <f t="shared" si="58"/>
        <v>0</v>
      </c>
      <c r="AC177" s="115">
        <f t="shared" si="58"/>
        <v>0</v>
      </c>
      <c r="AD177" s="115">
        <f t="shared" si="58"/>
        <v>0</v>
      </c>
      <c r="AE177" s="115">
        <f t="shared" si="58"/>
        <v>0</v>
      </c>
      <c r="AF177" s="115">
        <f t="shared" si="58"/>
        <v>0</v>
      </c>
      <c r="AG177" s="115">
        <f t="shared" si="58"/>
        <v>0</v>
      </c>
      <c r="AH177" s="115">
        <f t="shared" si="58"/>
        <v>0</v>
      </c>
      <c r="AI177" s="115">
        <f t="shared" si="58"/>
        <v>0</v>
      </c>
      <c r="AJ177" s="115">
        <f t="shared" si="58"/>
        <v>0</v>
      </c>
      <c r="AK177" s="115">
        <f t="shared" si="58"/>
        <v>0</v>
      </c>
      <c r="AL177" s="115">
        <f t="shared" si="58"/>
        <v>0</v>
      </c>
      <c r="AM177" s="115">
        <f t="shared" si="58"/>
        <v>0</v>
      </c>
      <c r="AN177" s="115">
        <f t="shared" si="58"/>
        <v>0</v>
      </c>
      <c r="AO177" s="115">
        <f t="shared" si="58"/>
        <v>0</v>
      </c>
      <c r="AP177" s="115">
        <f t="shared" si="58"/>
        <v>0</v>
      </c>
    </row>
    <row r="178" spans="1:42" x14ac:dyDescent="0.2">
      <c r="A178" s="17" t="s">
        <v>52</v>
      </c>
    </row>
    <row r="179" spans="1:42" x14ac:dyDescent="0.2">
      <c r="A179" s="21" t="s">
        <v>5</v>
      </c>
      <c r="B179" s="115">
        <f>B277</f>
        <v>0</v>
      </c>
      <c r="C179" s="115">
        <f>C277</f>
        <v>0</v>
      </c>
      <c r="D179" s="115">
        <f t="shared" ref="D179:AP179" si="59">D277</f>
        <v>0</v>
      </c>
      <c r="E179" s="115">
        <f t="shared" si="59"/>
        <v>0</v>
      </c>
      <c r="F179" s="115">
        <f t="shared" si="59"/>
        <v>0</v>
      </c>
      <c r="G179" s="115">
        <f t="shared" si="59"/>
        <v>0</v>
      </c>
      <c r="H179" s="115">
        <f t="shared" si="59"/>
        <v>0</v>
      </c>
      <c r="I179" s="115">
        <f t="shared" si="59"/>
        <v>0</v>
      </c>
      <c r="J179" s="115">
        <f t="shared" si="59"/>
        <v>0</v>
      </c>
      <c r="K179" s="115">
        <f t="shared" si="59"/>
        <v>0</v>
      </c>
      <c r="L179" s="115">
        <f t="shared" si="59"/>
        <v>0</v>
      </c>
      <c r="M179" s="115">
        <f t="shared" si="59"/>
        <v>0</v>
      </c>
      <c r="N179" s="115">
        <f t="shared" si="59"/>
        <v>0</v>
      </c>
      <c r="O179" s="115">
        <f t="shared" si="59"/>
        <v>0</v>
      </c>
      <c r="P179" s="115">
        <f t="shared" si="59"/>
        <v>0</v>
      </c>
      <c r="Q179" s="115">
        <f t="shared" si="59"/>
        <v>0</v>
      </c>
      <c r="R179" s="115">
        <f t="shared" si="59"/>
        <v>0</v>
      </c>
      <c r="S179" s="115">
        <f t="shared" si="59"/>
        <v>0</v>
      </c>
      <c r="T179" s="115">
        <f t="shared" si="59"/>
        <v>0</v>
      </c>
      <c r="U179" s="115">
        <f t="shared" si="59"/>
        <v>0</v>
      </c>
      <c r="V179" s="115">
        <f t="shared" si="59"/>
        <v>0</v>
      </c>
      <c r="W179" s="115">
        <f t="shared" si="59"/>
        <v>0</v>
      </c>
      <c r="X179" s="115">
        <f t="shared" si="59"/>
        <v>0</v>
      </c>
      <c r="Y179" s="115">
        <f t="shared" si="59"/>
        <v>0</v>
      </c>
      <c r="Z179" s="115">
        <f t="shared" si="59"/>
        <v>0</v>
      </c>
      <c r="AA179" s="115">
        <f t="shared" si="59"/>
        <v>0</v>
      </c>
      <c r="AB179" s="115">
        <f t="shared" si="59"/>
        <v>0</v>
      </c>
      <c r="AC179" s="115">
        <f t="shared" si="59"/>
        <v>0</v>
      </c>
      <c r="AD179" s="115">
        <f t="shared" si="59"/>
        <v>0</v>
      </c>
      <c r="AE179" s="115">
        <f t="shared" si="59"/>
        <v>0</v>
      </c>
      <c r="AF179" s="115">
        <f t="shared" si="59"/>
        <v>0</v>
      </c>
      <c r="AG179" s="115">
        <f t="shared" si="59"/>
        <v>0</v>
      </c>
      <c r="AH179" s="115">
        <f t="shared" si="59"/>
        <v>0</v>
      </c>
      <c r="AI179" s="115">
        <f t="shared" si="59"/>
        <v>0</v>
      </c>
      <c r="AJ179" s="115">
        <f t="shared" si="59"/>
        <v>0</v>
      </c>
      <c r="AK179" s="115">
        <f t="shared" si="59"/>
        <v>0</v>
      </c>
      <c r="AL179" s="115">
        <f t="shared" si="59"/>
        <v>0</v>
      </c>
      <c r="AM179" s="115">
        <f t="shared" si="59"/>
        <v>0</v>
      </c>
      <c r="AN179" s="115">
        <f t="shared" si="59"/>
        <v>0</v>
      </c>
      <c r="AO179" s="115">
        <f t="shared" si="59"/>
        <v>0</v>
      </c>
      <c r="AP179" s="115">
        <f t="shared" si="59"/>
        <v>0</v>
      </c>
    </row>
    <row r="180" spans="1:42" x14ac:dyDescent="0.2">
      <c r="A180" s="21" t="s">
        <v>4</v>
      </c>
      <c r="B180" s="115">
        <f>B309</f>
        <v>0</v>
      </c>
      <c r="C180" s="115">
        <f>C309</f>
        <v>0</v>
      </c>
      <c r="D180" s="115">
        <f t="shared" ref="D180:AP180" si="60">D309</f>
        <v>0</v>
      </c>
      <c r="E180" s="115">
        <f t="shared" si="60"/>
        <v>0</v>
      </c>
      <c r="F180" s="115">
        <f t="shared" si="60"/>
        <v>0</v>
      </c>
      <c r="G180" s="115">
        <f t="shared" si="60"/>
        <v>0</v>
      </c>
      <c r="H180" s="115">
        <f t="shared" si="60"/>
        <v>0</v>
      </c>
      <c r="I180" s="115">
        <f t="shared" si="60"/>
        <v>0</v>
      </c>
      <c r="J180" s="115">
        <f t="shared" si="60"/>
        <v>0</v>
      </c>
      <c r="K180" s="115">
        <f t="shared" si="60"/>
        <v>0</v>
      </c>
      <c r="L180" s="115">
        <f t="shared" si="60"/>
        <v>0</v>
      </c>
      <c r="M180" s="115">
        <f t="shared" si="60"/>
        <v>0</v>
      </c>
      <c r="N180" s="115">
        <f t="shared" si="60"/>
        <v>0</v>
      </c>
      <c r="O180" s="115">
        <f t="shared" si="60"/>
        <v>0</v>
      </c>
      <c r="P180" s="115">
        <f t="shared" si="60"/>
        <v>0</v>
      </c>
      <c r="Q180" s="115">
        <f t="shared" si="60"/>
        <v>0</v>
      </c>
      <c r="R180" s="115">
        <f t="shared" si="60"/>
        <v>0</v>
      </c>
      <c r="S180" s="115">
        <f t="shared" si="60"/>
        <v>0</v>
      </c>
      <c r="T180" s="115">
        <f t="shared" si="60"/>
        <v>0</v>
      </c>
      <c r="U180" s="115">
        <f t="shared" si="60"/>
        <v>0</v>
      </c>
      <c r="V180" s="115">
        <f t="shared" si="60"/>
        <v>0</v>
      </c>
      <c r="W180" s="115">
        <f t="shared" si="60"/>
        <v>0</v>
      </c>
      <c r="X180" s="115">
        <f t="shared" si="60"/>
        <v>0</v>
      </c>
      <c r="Y180" s="115">
        <f t="shared" si="60"/>
        <v>0</v>
      </c>
      <c r="Z180" s="115">
        <f t="shared" si="60"/>
        <v>0</v>
      </c>
      <c r="AA180" s="115">
        <f t="shared" si="60"/>
        <v>0</v>
      </c>
      <c r="AB180" s="115">
        <f t="shared" si="60"/>
        <v>0</v>
      </c>
      <c r="AC180" s="115">
        <f t="shared" si="60"/>
        <v>0</v>
      </c>
      <c r="AD180" s="115">
        <f t="shared" si="60"/>
        <v>0</v>
      </c>
      <c r="AE180" s="115">
        <f t="shared" si="60"/>
        <v>0</v>
      </c>
      <c r="AF180" s="115">
        <f t="shared" si="60"/>
        <v>0</v>
      </c>
      <c r="AG180" s="115">
        <f t="shared" si="60"/>
        <v>0</v>
      </c>
      <c r="AH180" s="115">
        <f t="shared" si="60"/>
        <v>0</v>
      </c>
      <c r="AI180" s="115">
        <f t="shared" si="60"/>
        <v>0</v>
      </c>
      <c r="AJ180" s="115">
        <f t="shared" si="60"/>
        <v>0</v>
      </c>
      <c r="AK180" s="115">
        <f t="shared" si="60"/>
        <v>0</v>
      </c>
      <c r="AL180" s="115">
        <f t="shared" si="60"/>
        <v>0</v>
      </c>
      <c r="AM180" s="115">
        <f t="shared" si="60"/>
        <v>0</v>
      </c>
      <c r="AN180" s="115">
        <f t="shared" si="60"/>
        <v>0</v>
      </c>
      <c r="AO180" s="115">
        <f t="shared" si="60"/>
        <v>0</v>
      </c>
      <c r="AP180" s="115">
        <f t="shared" si="60"/>
        <v>0</v>
      </c>
    </row>
    <row r="181" spans="1:42" x14ac:dyDescent="0.2">
      <c r="A181" s="21" t="s">
        <v>311</v>
      </c>
      <c r="B181" s="115">
        <f>SUM(B179:B180)</f>
        <v>0</v>
      </c>
      <c r="C181" s="115">
        <f>SUM(C179:C180)</f>
        <v>0</v>
      </c>
      <c r="D181" s="115">
        <f>SUM(D179:D180)</f>
        <v>0</v>
      </c>
      <c r="E181" s="115">
        <f t="shared" ref="E181:AP181" si="61">SUM(E179:E180)</f>
        <v>0</v>
      </c>
      <c r="F181" s="115">
        <f t="shared" si="61"/>
        <v>0</v>
      </c>
      <c r="G181" s="115">
        <f t="shared" si="61"/>
        <v>0</v>
      </c>
      <c r="H181" s="115">
        <f t="shared" si="61"/>
        <v>0</v>
      </c>
      <c r="I181" s="115">
        <f t="shared" si="61"/>
        <v>0</v>
      </c>
      <c r="J181" s="115">
        <f t="shared" si="61"/>
        <v>0</v>
      </c>
      <c r="K181" s="115">
        <f t="shared" si="61"/>
        <v>0</v>
      </c>
      <c r="L181" s="115">
        <f t="shared" si="61"/>
        <v>0</v>
      </c>
      <c r="M181" s="115">
        <f t="shared" si="61"/>
        <v>0</v>
      </c>
      <c r="N181" s="115">
        <f t="shared" si="61"/>
        <v>0</v>
      </c>
      <c r="O181" s="115">
        <f t="shared" si="61"/>
        <v>0</v>
      </c>
      <c r="P181" s="115">
        <f t="shared" si="61"/>
        <v>0</v>
      </c>
      <c r="Q181" s="115">
        <f t="shared" si="61"/>
        <v>0</v>
      </c>
      <c r="R181" s="115">
        <f t="shared" si="61"/>
        <v>0</v>
      </c>
      <c r="S181" s="115">
        <f t="shared" si="61"/>
        <v>0</v>
      </c>
      <c r="T181" s="115">
        <f t="shared" si="61"/>
        <v>0</v>
      </c>
      <c r="U181" s="115">
        <f t="shared" si="61"/>
        <v>0</v>
      </c>
      <c r="V181" s="115">
        <f t="shared" si="61"/>
        <v>0</v>
      </c>
      <c r="W181" s="115">
        <f t="shared" si="61"/>
        <v>0</v>
      </c>
      <c r="X181" s="115">
        <f t="shared" si="61"/>
        <v>0</v>
      </c>
      <c r="Y181" s="115">
        <f t="shared" si="61"/>
        <v>0</v>
      </c>
      <c r="Z181" s="115">
        <f t="shared" si="61"/>
        <v>0</v>
      </c>
      <c r="AA181" s="115">
        <f t="shared" si="61"/>
        <v>0</v>
      </c>
      <c r="AB181" s="115">
        <f t="shared" si="61"/>
        <v>0</v>
      </c>
      <c r="AC181" s="115">
        <f t="shared" si="61"/>
        <v>0</v>
      </c>
      <c r="AD181" s="115">
        <f t="shared" si="61"/>
        <v>0</v>
      </c>
      <c r="AE181" s="115">
        <f t="shared" si="61"/>
        <v>0</v>
      </c>
      <c r="AF181" s="115">
        <f t="shared" si="61"/>
        <v>0</v>
      </c>
      <c r="AG181" s="115">
        <f t="shared" si="61"/>
        <v>0</v>
      </c>
      <c r="AH181" s="115">
        <f t="shared" si="61"/>
        <v>0</v>
      </c>
      <c r="AI181" s="115">
        <f t="shared" si="61"/>
        <v>0</v>
      </c>
      <c r="AJ181" s="115">
        <f t="shared" si="61"/>
        <v>0</v>
      </c>
      <c r="AK181" s="115">
        <f t="shared" si="61"/>
        <v>0</v>
      </c>
      <c r="AL181" s="115">
        <f t="shared" si="61"/>
        <v>0</v>
      </c>
      <c r="AM181" s="115">
        <f t="shared" si="61"/>
        <v>0</v>
      </c>
      <c r="AN181" s="115">
        <f t="shared" si="61"/>
        <v>0</v>
      </c>
      <c r="AO181" s="115">
        <f t="shared" si="61"/>
        <v>0</v>
      </c>
      <c r="AP181" s="115">
        <f t="shared" si="61"/>
        <v>0</v>
      </c>
    </row>
    <row r="182" spans="1:42" x14ac:dyDescent="0.2">
      <c r="A182" s="198" t="s">
        <v>13</v>
      </c>
      <c r="B182" s="132">
        <f t="shared" ref="B182:AP182" si="62">B166+B173+B177+B181</f>
        <v>0</v>
      </c>
      <c r="C182" s="132">
        <f t="shared" si="62"/>
        <v>0</v>
      </c>
      <c r="D182" s="132">
        <f t="shared" si="62"/>
        <v>0</v>
      </c>
      <c r="E182" s="132">
        <f t="shared" si="62"/>
        <v>0</v>
      </c>
      <c r="F182" s="132">
        <f t="shared" si="62"/>
        <v>0</v>
      </c>
      <c r="G182" s="132">
        <f t="shared" si="62"/>
        <v>0</v>
      </c>
      <c r="H182" s="132">
        <f t="shared" si="62"/>
        <v>0</v>
      </c>
      <c r="I182" s="132">
        <f t="shared" si="62"/>
        <v>0</v>
      </c>
      <c r="J182" s="132">
        <f t="shared" si="62"/>
        <v>0</v>
      </c>
      <c r="K182" s="132">
        <f t="shared" si="62"/>
        <v>0</v>
      </c>
      <c r="L182" s="132">
        <f t="shared" si="62"/>
        <v>0</v>
      </c>
      <c r="M182" s="132">
        <f t="shared" si="62"/>
        <v>0</v>
      </c>
      <c r="N182" s="132">
        <f t="shared" si="62"/>
        <v>0</v>
      </c>
      <c r="O182" s="132">
        <f t="shared" si="62"/>
        <v>0</v>
      </c>
      <c r="P182" s="132">
        <f t="shared" si="62"/>
        <v>0</v>
      </c>
      <c r="Q182" s="132">
        <f t="shared" si="62"/>
        <v>0</v>
      </c>
      <c r="R182" s="132">
        <f t="shared" si="62"/>
        <v>0</v>
      </c>
      <c r="S182" s="132">
        <f t="shared" si="62"/>
        <v>0</v>
      </c>
      <c r="T182" s="132">
        <f t="shared" si="62"/>
        <v>0</v>
      </c>
      <c r="U182" s="132">
        <f t="shared" si="62"/>
        <v>0</v>
      </c>
      <c r="V182" s="132">
        <f t="shared" si="62"/>
        <v>0</v>
      </c>
      <c r="W182" s="132">
        <f t="shared" si="62"/>
        <v>0</v>
      </c>
      <c r="X182" s="132">
        <f t="shared" si="62"/>
        <v>0</v>
      </c>
      <c r="Y182" s="132">
        <f t="shared" si="62"/>
        <v>0</v>
      </c>
      <c r="Z182" s="132">
        <f t="shared" si="62"/>
        <v>0</v>
      </c>
      <c r="AA182" s="132">
        <f t="shared" si="62"/>
        <v>0</v>
      </c>
      <c r="AB182" s="132">
        <f t="shared" si="62"/>
        <v>0</v>
      </c>
      <c r="AC182" s="132">
        <f t="shared" si="62"/>
        <v>0</v>
      </c>
      <c r="AD182" s="132">
        <f t="shared" si="62"/>
        <v>0</v>
      </c>
      <c r="AE182" s="132">
        <f t="shared" si="62"/>
        <v>0</v>
      </c>
      <c r="AF182" s="132">
        <f t="shared" si="62"/>
        <v>0</v>
      </c>
      <c r="AG182" s="132">
        <f t="shared" si="62"/>
        <v>0</v>
      </c>
      <c r="AH182" s="132">
        <f t="shared" si="62"/>
        <v>0</v>
      </c>
      <c r="AI182" s="132">
        <f t="shared" si="62"/>
        <v>0</v>
      </c>
      <c r="AJ182" s="132">
        <f t="shared" si="62"/>
        <v>0</v>
      </c>
      <c r="AK182" s="132">
        <f t="shared" si="62"/>
        <v>0</v>
      </c>
      <c r="AL182" s="132">
        <f t="shared" si="62"/>
        <v>0</v>
      </c>
      <c r="AM182" s="132">
        <f t="shared" si="62"/>
        <v>0</v>
      </c>
      <c r="AN182" s="132">
        <f t="shared" si="62"/>
        <v>0</v>
      </c>
      <c r="AO182" s="132">
        <f t="shared" si="62"/>
        <v>0</v>
      </c>
      <c r="AP182" s="132">
        <f t="shared" si="62"/>
        <v>0</v>
      </c>
    </row>
    <row r="183" spans="1:42" x14ac:dyDescent="0.2">
      <c r="A183" s="83"/>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row>
    <row r="184" spans="1:42" x14ac:dyDescent="0.2">
      <c r="A184" s="17" t="s">
        <v>297</v>
      </c>
      <c r="B184" s="99"/>
      <c r="C184" s="99" t="str">
        <f>IF(ISERROR(IRR($B182:C182)),"NaN",ROUND(IRR($B182:C182)*100,4))</f>
        <v>NaN</v>
      </c>
      <c r="D184" s="99" t="str">
        <f>IF(ISERROR(IRR($B182:D182)),"NaN",ROUND(IRR($B182:D182)*100,4))</f>
        <v>NaN</v>
      </c>
      <c r="E184" s="99" t="str">
        <f>IF(ISERROR(IRR($B182:E182)),"NaN",ROUND(IRR($B182:E182)*100,4))</f>
        <v>NaN</v>
      </c>
      <c r="F184" s="99" t="str">
        <f>IF(ISERROR(IRR($B182:F182)),"NaN",ROUND(IRR($B182:F182)*100,4))</f>
        <v>NaN</v>
      </c>
      <c r="G184" s="99" t="str">
        <f>IF(ISERROR(IRR($B182:G182)),"NaN",ROUND(IRR($B182:G182)*100,4))</f>
        <v>NaN</v>
      </c>
      <c r="H184" s="99" t="str">
        <f>IF(ISERROR(IRR($B182:H182)),"NaN",ROUND(IRR($B182:H182)*100,4))</f>
        <v>NaN</v>
      </c>
      <c r="I184" s="99" t="str">
        <f>IF(ISERROR(IRR($B182:I182)),"NaN",ROUND(IRR($B182:I182)*100,4))</f>
        <v>NaN</v>
      </c>
      <c r="J184" s="99" t="str">
        <f>IF(ISERROR(IRR($B182:J182)),"NaN",ROUND(IRR($B182:J182)*100,4))</f>
        <v>NaN</v>
      </c>
      <c r="K184" s="99" t="str">
        <f>IF(ISERROR(IRR($B182:K182)),"NaN",ROUND(IRR($B182:K182)*100,4))</f>
        <v>NaN</v>
      </c>
      <c r="L184" s="99" t="str">
        <f>IF(ISERROR(IRR($B182:L182)),"NaN",ROUND(IRR($B182:L182)*100,4))</f>
        <v>NaN</v>
      </c>
      <c r="M184" s="99" t="str">
        <f>IF(ISERROR(IRR($B182:M182)),"NaN",ROUND(IRR($B182:M182)*100,4))</f>
        <v>NaN</v>
      </c>
      <c r="N184" s="99" t="str">
        <f>IF(ISERROR(IRR($B182:N182)),"NaN",ROUND(IRR($B182:N182)*100,4))</f>
        <v>NaN</v>
      </c>
      <c r="O184" s="99" t="str">
        <f>IF(ISERROR(IRR($B182:O182)),"NaN",ROUND(IRR($B182:O182)*100,4))</f>
        <v>NaN</v>
      </c>
      <c r="P184" s="99" t="str">
        <f>IF(ISERROR(IRR($B182:P182)),"NaN",ROUND(IRR($B182:P182)*100,4))</f>
        <v>NaN</v>
      </c>
      <c r="Q184" s="99" t="str">
        <f>IF(ISERROR(IRR($B182:Q182)),"NaN",ROUND(IRR($B182:Q182)*100,4))</f>
        <v>NaN</v>
      </c>
      <c r="R184" s="99" t="str">
        <f>IF(ISERROR(IRR($B182:R182)),"NaN",ROUND(IRR($B182:R182)*100,4))</f>
        <v>NaN</v>
      </c>
      <c r="S184" s="99" t="str">
        <f>IF(ISERROR(IRR($B182:S182)),"NaN",ROUND(IRR($B182:S182)*100,4))</f>
        <v>NaN</v>
      </c>
      <c r="T184" s="99" t="str">
        <f>IF(ISERROR(IRR($B182:T182)),"NaN",ROUND(IRR($B182:T182)*100,4))</f>
        <v>NaN</v>
      </c>
      <c r="U184" s="99" t="str">
        <f>IF(ISERROR(IRR($B182:U182)),"NaN",ROUND(IRR($B182:U182)*100,4))</f>
        <v>NaN</v>
      </c>
      <c r="V184" s="99" t="str">
        <f>IF(ISERROR(IRR($B182:V182)),"NaN",ROUND(IRR($B182:V182)*100,4))</f>
        <v>NaN</v>
      </c>
      <c r="W184" s="99" t="str">
        <f>IF(ISERROR(IRR($B182:W182)),"NaN",ROUND(IRR($B182:W182)*100,4))</f>
        <v>NaN</v>
      </c>
      <c r="X184" s="99" t="str">
        <f>IF(ISERROR(IRR($B182:X182)),"NaN",ROUND(IRR($B182:X182)*100,4))</f>
        <v>NaN</v>
      </c>
      <c r="Y184" s="99" t="str">
        <f>IF(ISERROR(IRR($B182:Y182)),"NaN",ROUND(IRR($B182:Y182)*100,4))</f>
        <v>NaN</v>
      </c>
      <c r="Z184" s="99" t="str">
        <f>IF(ISERROR(IRR($B182:Z182)),"NaN",ROUND(IRR($B182:Z182)*100,4))</f>
        <v>NaN</v>
      </c>
      <c r="AA184" s="99" t="str">
        <f>IF(ISERROR(IRR($B182:AA182)),"NaN",ROUND(IRR($B182:AA182)*100,4))</f>
        <v>NaN</v>
      </c>
      <c r="AB184" s="99" t="str">
        <f>IF(ISERROR(IRR($B182:AB182)),"NaN",ROUND(IRR($B182:AB182)*100,4))</f>
        <v>NaN</v>
      </c>
      <c r="AC184" s="99" t="str">
        <f>IF(ISERROR(IRR($B182:AC182)),"NaN",ROUND(IRR($B182:AC182)*100,4))</f>
        <v>NaN</v>
      </c>
      <c r="AD184" s="99" t="str">
        <f>IF(ISERROR(IRR($B182:AD182)),"NaN",ROUND(IRR($B182:AD182)*100,4))</f>
        <v>NaN</v>
      </c>
      <c r="AE184" s="99" t="str">
        <f>IF(ISERROR(IRR($B182:AE182)),"NaN",ROUND(IRR($B182:AE182)*100,4))</f>
        <v>NaN</v>
      </c>
      <c r="AF184" s="99" t="str">
        <f>IF(ISERROR(IRR($B182:AF182)),"NaN",ROUND(IRR($B182:AF182)*100,4))</f>
        <v>NaN</v>
      </c>
      <c r="AG184" s="99" t="str">
        <f>IF(ISERROR(IRR($B182:AG182)),"NaN",ROUND(IRR($B182:AG182)*100,4))</f>
        <v>NaN</v>
      </c>
      <c r="AH184" s="99" t="str">
        <f>IF(ISERROR(IRR($B182:AH182)),"NaN",ROUND(IRR($B182:AH182)*100,4))</f>
        <v>NaN</v>
      </c>
      <c r="AI184" s="99" t="str">
        <f>IF(ISERROR(IRR($B182:AI182)),"NaN",ROUND(IRR($B182:AI182)*100,4))</f>
        <v>NaN</v>
      </c>
      <c r="AJ184" s="99" t="str">
        <f>IF(ISERROR(IRR($B182:AJ182)),"NaN",ROUND(IRR($B182:AJ182)*100,4))</f>
        <v>NaN</v>
      </c>
      <c r="AK184" s="99" t="str">
        <f>IF(ISERROR(IRR($B182:AK182)),"NaN",ROUND(IRR($B182:AK182)*100,4))</f>
        <v>NaN</v>
      </c>
      <c r="AL184" s="99" t="str">
        <f>IF(ISERROR(IRR($B182:AL182)),"NaN",ROUND(IRR($B182:AL182)*100,4))</f>
        <v>NaN</v>
      </c>
      <c r="AM184" s="99" t="str">
        <f>IF(ISERROR(IRR($B182:AM182)),"NaN",ROUND(IRR($B182:AM182)*100,4))</f>
        <v>NaN</v>
      </c>
      <c r="AN184" s="99" t="str">
        <f>IF(ISERROR(IRR($B182:AN182)),"NaN",ROUND(IRR($B182:AN182)*100,4))</f>
        <v>NaN</v>
      </c>
      <c r="AO184" s="99" t="str">
        <f>IF(ISERROR(IRR($B182:AO182)),"NaN",ROUND(IRR($B182:AO182)*100,4))</f>
        <v>NaN</v>
      </c>
      <c r="AP184" s="99" t="str">
        <f>IF(ISERROR(IRR($B182:AP182)),"NaN",ROUND(IRR($B182:AP182)*100,4))</f>
        <v>NaN</v>
      </c>
    </row>
    <row r="185" spans="1:42" x14ac:dyDescent="0.2">
      <c r="A185" s="83" t="s">
        <v>8</v>
      </c>
      <c r="B185" s="99"/>
      <c r="C185" s="99">
        <f>MAX($B$184:C$184)</f>
        <v>0</v>
      </c>
      <c r="D185" s="99">
        <f>MAX($B$184:D$184)</f>
        <v>0</v>
      </c>
      <c r="E185" s="99">
        <f>MAX($B$184:E$184)</f>
        <v>0</v>
      </c>
      <c r="F185" s="99">
        <f>MAX($B$184:F$184)</f>
        <v>0</v>
      </c>
      <c r="G185" s="99">
        <f>MAX($B$184:G$184)</f>
        <v>0</v>
      </c>
      <c r="H185" s="99">
        <f>MAX($B$184:H$184)</f>
        <v>0</v>
      </c>
      <c r="I185" s="99">
        <f>MAX($B$184:I$184)</f>
        <v>0</v>
      </c>
      <c r="J185" s="99">
        <f>MAX($B$184:J$184)</f>
        <v>0</v>
      </c>
      <c r="K185" s="99">
        <f>MAX($B$184:K$184)</f>
        <v>0</v>
      </c>
      <c r="L185" s="99">
        <f>MAX($B$184:L$184)</f>
        <v>0</v>
      </c>
      <c r="M185" s="99">
        <f>MAX($B$184:M$184)</f>
        <v>0</v>
      </c>
      <c r="N185" s="99">
        <f>MAX($B$184:N$184)</f>
        <v>0</v>
      </c>
      <c r="O185" s="99">
        <f>MAX($B$184:O$184)</f>
        <v>0</v>
      </c>
      <c r="P185" s="99">
        <f>MAX($B$184:P$184)</f>
        <v>0</v>
      </c>
      <c r="Q185" s="99">
        <f>MAX($B$184:Q$184)</f>
        <v>0</v>
      </c>
      <c r="R185" s="99">
        <f>MAX($B$184:R$184)</f>
        <v>0</v>
      </c>
      <c r="S185" s="99">
        <f>MAX($B$184:S$184)</f>
        <v>0</v>
      </c>
      <c r="T185" s="99">
        <f>MAX($B$184:T$184)</f>
        <v>0</v>
      </c>
      <c r="U185" s="99">
        <f>MAX($B$184:U$184)</f>
        <v>0</v>
      </c>
      <c r="V185" s="99">
        <f>MAX($B$184:V$184)</f>
        <v>0</v>
      </c>
      <c r="W185" s="99">
        <f>MAX($B$184:W$184)</f>
        <v>0</v>
      </c>
      <c r="X185" s="99">
        <f>MAX($B$184:X$184)</f>
        <v>0</v>
      </c>
      <c r="Y185" s="99">
        <f>MAX($B$184:Y$184)</f>
        <v>0</v>
      </c>
      <c r="Z185" s="99">
        <f>MAX($B$184:Z$184)</f>
        <v>0</v>
      </c>
      <c r="AA185" s="99">
        <f>MAX($B$184:AA$184)</f>
        <v>0</v>
      </c>
      <c r="AB185" s="99">
        <f>MAX($B$184:AB$184)</f>
        <v>0</v>
      </c>
      <c r="AC185" s="99">
        <f>MAX($B$184:AC$184)</f>
        <v>0</v>
      </c>
      <c r="AD185" s="99">
        <f>MAX($B$184:AD$184)</f>
        <v>0</v>
      </c>
      <c r="AE185" s="99">
        <f>MAX($B$184:AE$184)</f>
        <v>0</v>
      </c>
      <c r="AF185" s="99">
        <f>MAX($B$184:AF$184)</f>
        <v>0</v>
      </c>
      <c r="AG185" s="99">
        <f>MAX($B$184:AG$184)</f>
        <v>0</v>
      </c>
      <c r="AH185" s="99">
        <f>MAX($B$184:AH$184)</f>
        <v>0</v>
      </c>
      <c r="AI185" s="99">
        <f>MAX($B$184:AI$184)</f>
        <v>0</v>
      </c>
      <c r="AJ185" s="99">
        <f>MAX($B$184:AJ$184)</f>
        <v>0</v>
      </c>
      <c r="AK185" s="99">
        <f>MAX($B$184:AK$184)</f>
        <v>0</v>
      </c>
      <c r="AL185" s="99">
        <f>MAX($B$184:AL$184)</f>
        <v>0</v>
      </c>
      <c r="AM185" s="99">
        <f>MAX($B$184:AM$184)</f>
        <v>0</v>
      </c>
      <c r="AN185" s="99">
        <f>MAX($B$184:AN$184)</f>
        <v>0</v>
      </c>
      <c r="AO185" s="99">
        <f>MAX($B$184:AO$184)</f>
        <v>0</v>
      </c>
      <c r="AP185" s="99">
        <f>MAX($B$184:AP$184)</f>
        <v>0</v>
      </c>
    </row>
    <row r="186" spans="1:42" x14ac:dyDescent="0.2">
      <c r="A186" s="17" t="s">
        <v>157</v>
      </c>
      <c r="B186" s="148">
        <f>SUM(C186:AP186)</f>
        <v>0</v>
      </c>
      <c r="C186" s="145">
        <f t="shared" ref="C186:AP186" si="63">IF(IRRTarget="N/A",IF(AND(B185&lt;flip_target_year,C185&gt;=flip_target_year),C$2,0),IF(AND(B185&lt;IRRTarget,C185&gt;=IRRTarget),C$2,0))</f>
        <v>0</v>
      </c>
      <c r="D186" s="145">
        <f t="shared" si="63"/>
        <v>0</v>
      </c>
      <c r="E186" s="145">
        <f t="shared" si="63"/>
        <v>0</v>
      </c>
      <c r="F186" s="145">
        <f t="shared" si="63"/>
        <v>0</v>
      </c>
      <c r="G186" s="145">
        <f t="shared" si="63"/>
        <v>0</v>
      </c>
      <c r="H186" s="145">
        <f t="shared" si="63"/>
        <v>0</v>
      </c>
      <c r="I186" s="145">
        <f t="shared" si="63"/>
        <v>0</v>
      </c>
      <c r="J186" s="145">
        <f t="shared" si="63"/>
        <v>0</v>
      </c>
      <c r="K186" s="145">
        <f t="shared" si="63"/>
        <v>0</v>
      </c>
      <c r="L186" s="145">
        <f t="shared" si="63"/>
        <v>0</v>
      </c>
      <c r="M186" s="145">
        <f t="shared" si="63"/>
        <v>0</v>
      </c>
      <c r="N186" s="145">
        <f t="shared" si="63"/>
        <v>0</v>
      </c>
      <c r="O186" s="145">
        <f t="shared" si="63"/>
        <v>0</v>
      </c>
      <c r="P186" s="145">
        <f t="shared" si="63"/>
        <v>0</v>
      </c>
      <c r="Q186" s="145">
        <f t="shared" si="63"/>
        <v>0</v>
      </c>
      <c r="R186" s="145">
        <f t="shared" si="63"/>
        <v>0</v>
      </c>
      <c r="S186" s="145">
        <f t="shared" si="63"/>
        <v>0</v>
      </c>
      <c r="T186" s="145">
        <f t="shared" si="63"/>
        <v>0</v>
      </c>
      <c r="U186" s="145">
        <f t="shared" si="63"/>
        <v>0</v>
      </c>
      <c r="V186" s="145">
        <f t="shared" si="63"/>
        <v>0</v>
      </c>
      <c r="W186" s="145">
        <f t="shared" si="63"/>
        <v>0</v>
      </c>
      <c r="X186" s="145">
        <f t="shared" si="63"/>
        <v>0</v>
      </c>
      <c r="Y186" s="145">
        <f t="shared" si="63"/>
        <v>0</v>
      </c>
      <c r="Z186" s="145">
        <f t="shared" si="63"/>
        <v>0</v>
      </c>
      <c r="AA186" s="145">
        <f t="shared" si="63"/>
        <v>0</v>
      </c>
      <c r="AB186" s="145">
        <f t="shared" si="63"/>
        <v>0</v>
      </c>
      <c r="AC186" s="145">
        <f t="shared" si="63"/>
        <v>0</v>
      </c>
      <c r="AD186" s="145">
        <f t="shared" si="63"/>
        <v>0</v>
      </c>
      <c r="AE186" s="145">
        <f t="shared" si="63"/>
        <v>0</v>
      </c>
      <c r="AF186" s="145">
        <f t="shared" si="63"/>
        <v>0</v>
      </c>
      <c r="AG186" s="145">
        <f t="shared" si="63"/>
        <v>0</v>
      </c>
      <c r="AH186" s="145">
        <f t="shared" si="63"/>
        <v>0</v>
      </c>
      <c r="AI186" s="145">
        <f t="shared" si="63"/>
        <v>0</v>
      </c>
      <c r="AJ186" s="145">
        <f t="shared" si="63"/>
        <v>0</v>
      </c>
      <c r="AK186" s="145">
        <f t="shared" si="63"/>
        <v>0</v>
      </c>
      <c r="AL186" s="145">
        <f t="shared" si="63"/>
        <v>0</v>
      </c>
      <c r="AM186" s="145">
        <f t="shared" si="63"/>
        <v>0</v>
      </c>
      <c r="AN186" s="145">
        <f t="shared" si="63"/>
        <v>0</v>
      </c>
      <c r="AO186" s="145">
        <f t="shared" si="63"/>
        <v>0</v>
      </c>
      <c r="AP186" s="145">
        <f t="shared" si="63"/>
        <v>0</v>
      </c>
    </row>
    <row r="187" spans="1:42" x14ac:dyDescent="0.2">
      <c r="A187" s="17"/>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c r="AA187" s="145"/>
      <c r="AB187" s="145"/>
      <c r="AC187" s="145"/>
      <c r="AD187" s="145"/>
      <c r="AE187" s="145"/>
      <c r="AF187" s="145"/>
      <c r="AG187" s="145"/>
      <c r="AH187" s="145"/>
      <c r="AI187" s="145"/>
      <c r="AJ187" s="145"/>
      <c r="AK187" s="145"/>
      <c r="AL187" s="145"/>
      <c r="AM187" s="145"/>
      <c r="AN187" s="145"/>
      <c r="AO187" s="145"/>
      <c r="AP187" s="145"/>
    </row>
    <row r="188" spans="1:42" x14ac:dyDescent="0.2">
      <c r="A188" s="17" t="s">
        <v>298</v>
      </c>
      <c r="B188" s="173">
        <f>B182+NPV(NominalDiscountRate/100,C182:AP182)</f>
        <v>0</v>
      </c>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c r="AA188" s="145"/>
      <c r="AB188" s="145"/>
      <c r="AC188" s="145"/>
      <c r="AD188" s="145"/>
      <c r="AE188" s="145"/>
      <c r="AF188" s="145"/>
      <c r="AG188" s="145"/>
      <c r="AH188" s="145"/>
      <c r="AI188" s="145"/>
      <c r="AJ188" s="145"/>
      <c r="AK188" s="145"/>
      <c r="AL188" s="145"/>
      <c r="AM188" s="145"/>
      <c r="AN188" s="145"/>
      <c r="AO188" s="145"/>
      <c r="AP188" s="145"/>
    </row>
    <row r="190" spans="1:42" x14ac:dyDescent="0.2">
      <c r="A190" s="78" t="s">
        <v>369</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x14ac:dyDescent="0.2">
      <c r="A191" s="17" t="s">
        <v>156</v>
      </c>
      <c r="B191" s="119">
        <f>-B82</f>
        <v>0</v>
      </c>
      <c r="C191" s="115">
        <f>C659+C277+C309-C59+C613+C618-C682-C714-C746-C664+C778-C665+C127+C173</f>
        <v>0</v>
      </c>
      <c r="D191" s="115">
        <f>D659+D277+D309-D59+D613+D618-D682-D714-D746-D664+D778-D665+D127</f>
        <v>0</v>
      </c>
      <c r="E191" s="115">
        <f>E659+E277+E309-E59+E613+E618-E682-E714-E746-E664+E778-E665+E127</f>
        <v>0</v>
      </c>
      <c r="F191" s="115">
        <f>F659+F277+F309-F59+F613+F618-F682-F714-F746-F664+F778-F665+F127</f>
        <v>0</v>
      </c>
      <c r="G191" s="115">
        <f>G659+G277+G309-G59+G613+G618-G682-G714-G746-G664+G778-G665+G127</f>
        <v>0</v>
      </c>
      <c r="H191" s="115">
        <f>H659+H277+H309-H59+H613+H618-H682-H714-H746-H664+H778-H665+H127</f>
        <v>0</v>
      </c>
      <c r="I191" s="115">
        <f>I659+I277+I309-I59+I613+I618-I682-I714-I746-I664+I778-I665+I127</f>
        <v>0</v>
      </c>
      <c r="J191" s="115">
        <f>J659+J277+J309-J59+J613+J618-J682-J714-J746-J664+J778-J665+J127</f>
        <v>0</v>
      </c>
      <c r="K191" s="115">
        <f>K659+K277+K309-K59+K613+K618-K682-K714-K746-K664+K778-K665+K127</f>
        <v>0</v>
      </c>
      <c r="L191" s="115">
        <f>L659+L277+L309-L59+L613+L618-L682-L714-L746-L664+L778-L665+L127</f>
        <v>0</v>
      </c>
      <c r="M191" s="115">
        <f>M659+M277+M309-M59+M613+M618-M682-M714-M746-M664+M778-M665+M127</f>
        <v>0</v>
      </c>
      <c r="N191" s="115">
        <f>N659+N277+N309-N59+N613+N618-N682-N714-N746-N664+N778-N665+N127</f>
        <v>0</v>
      </c>
      <c r="O191" s="115">
        <f>O659+O277+O309-O59+O613+O618-O682-O714-O746-O664+O778-O665+O127</f>
        <v>0</v>
      </c>
      <c r="P191" s="115">
        <f>P659+P277+P309-P59+P613+P618-P682-P714-P746-P664+P778-P665+P127</f>
        <v>0</v>
      </c>
      <c r="Q191" s="115">
        <f>Q659+Q277+Q309-Q59+Q613+Q618-Q682-Q714-Q746-Q664+Q778-Q665+Q127</f>
        <v>0</v>
      </c>
      <c r="R191" s="115">
        <f>R659+R277+R309-R59+R613+R618-R682-R714-R746-R664+R778-R665+R127</f>
        <v>0</v>
      </c>
      <c r="S191" s="115">
        <f>S659+S277+S309-S59+S613+S618-S682-S714-S746-S664+S778-S665+S127</f>
        <v>0</v>
      </c>
      <c r="T191" s="115">
        <f>T659+T277+T309-T59+T613+T618-T682-T714-T746-T664+T778-T665+T127</f>
        <v>0</v>
      </c>
      <c r="U191" s="115">
        <f>U659+U277+U309-U59+U613+U618-U682-U714-U746-U664+U778-U665+U127</f>
        <v>0</v>
      </c>
      <c r="V191" s="115">
        <f>V659+V277+V309-V59+V613+V618-V682-V714-V746-V664+V778-V665+V127</f>
        <v>0</v>
      </c>
      <c r="W191" s="115">
        <f>W659+W277+W309-W59+W613+W618-W682-W714-W746-W664+W778-W665+W127</f>
        <v>0</v>
      </c>
      <c r="X191" s="115">
        <f>X659+X277+X309-X59+X613+X618-X682-X714-X746-X664+X778-X665+X127</f>
        <v>0</v>
      </c>
      <c r="Y191" s="115">
        <f>Y659+Y277+Y309-Y59+Y613+Y618-Y682-Y714-Y746-Y664+Y778-Y665+Y127</f>
        <v>0</v>
      </c>
      <c r="Z191" s="115">
        <f>Z659+Z277+Z309-Z59+Z613+Z618-Z682-Z714-Z746-Z664+Z778-Z665+Z127</f>
        <v>0</v>
      </c>
      <c r="AA191" s="115">
        <f>AA659+AA277+AA309-AA59+AA613+AA618-AA682-AA714-AA746-AA664+AA778-AA665+AA127</f>
        <v>0</v>
      </c>
      <c r="AB191" s="115">
        <f>AB659+AB277+AB309-AB59+AB613+AB618-AB682-AB714-AB746-AB664+AB778-AB665+AB127</f>
        <v>0</v>
      </c>
      <c r="AC191" s="115">
        <f>AC659+AC277+AC309-AC59+AC613+AC618-AC682-AC714-AC746-AC664+AC778-AC665+AC127</f>
        <v>0</v>
      </c>
      <c r="AD191" s="115">
        <f>AD659+AD277+AD309-AD59+AD613+AD618-AD682-AD714-AD746-AD664+AD778-AD665+AD127</f>
        <v>0</v>
      </c>
      <c r="AE191" s="115">
        <f>AE659+AE277+AE309-AE59+AE613+AE618-AE682-AE714-AE746-AE664+AE778-AE665+AE127</f>
        <v>0</v>
      </c>
      <c r="AF191" s="115">
        <f>AF659+AF277+AF309-AF59+AF613+AF618-AF682-AF714-AF746-AF664+AF778-AF665+AF127</f>
        <v>0</v>
      </c>
      <c r="AG191" s="115">
        <f>AG659+AG277+AG309-AG59+AG613+AG618-AG682-AG714-AG746-AG664+AG778-AG665+AG127</f>
        <v>0</v>
      </c>
      <c r="AH191" s="115">
        <f>AH659+AH277+AH309-AH59+AH613+AH618-AH682-AH714-AH746-AH664+AH778-AH665+AH127</f>
        <v>0</v>
      </c>
      <c r="AI191" s="115">
        <f>AI659+AI277+AI309-AI59+AI613+AI618-AI682-AI714-AI746-AI664+AI778-AI665+AI127</f>
        <v>0</v>
      </c>
      <c r="AJ191" s="115">
        <f>AJ659+AJ277+AJ309-AJ59+AJ613+AJ618-AJ682-AJ714-AJ746-AJ664+AJ778-AJ665+AJ127</f>
        <v>0</v>
      </c>
      <c r="AK191" s="115">
        <f>AK659+AK277+AK309-AK59+AK613+AK618-AK682-AK714-AK746-AK664+AK778-AK665+AK127</f>
        <v>0</v>
      </c>
      <c r="AL191" s="115">
        <f>AL659+AL277+AL309-AL59+AL613+AL618-AL682-AL714-AL746-AL664+AL778-AL665+AL127</f>
        <v>0</v>
      </c>
      <c r="AM191" s="115">
        <f>AM659+AM277+AM309-AM59+AM613+AM618-AM682-AM714-AM746-AM664+AM778-AM665+AM127</f>
        <v>0</v>
      </c>
      <c r="AN191" s="115">
        <f>AN659+AN277+AN309-AN59+AN613+AN618-AN682-AN714-AN746-AN664+AN778-AN665+AN127</f>
        <v>0</v>
      </c>
      <c r="AO191" s="115">
        <f>AO659+AO277+AO309-AO59+AO613+AO618-AO682-AO714-AO746-AO664+AO778-AO665+AO127</f>
        <v>0</v>
      </c>
      <c r="AP191" s="115">
        <f>AP659+AP277+AP309-AP59+AP613+AP618-AP682-AP714-AP746-AP664+AP778-AP665+AP127</f>
        <v>0</v>
      </c>
    </row>
    <row r="192" spans="1:42" x14ac:dyDescent="0.2">
      <c r="A192" s="17" t="s">
        <v>159</v>
      </c>
      <c r="B192" s="119"/>
      <c r="C192" s="115">
        <f t="shared" ref="C192:AP192" si="64">C17</f>
        <v>0</v>
      </c>
      <c r="D192" s="115">
        <f t="shared" si="64"/>
        <v>0</v>
      </c>
      <c r="E192" s="115">
        <f t="shared" si="64"/>
        <v>0</v>
      </c>
      <c r="F192" s="115">
        <f t="shared" si="64"/>
        <v>0</v>
      </c>
      <c r="G192" s="115">
        <f t="shared" si="64"/>
        <v>0</v>
      </c>
      <c r="H192" s="115">
        <f t="shared" si="64"/>
        <v>0</v>
      </c>
      <c r="I192" s="115">
        <f t="shared" si="64"/>
        <v>0</v>
      </c>
      <c r="J192" s="115">
        <f t="shared" si="64"/>
        <v>0</v>
      </c>
      <c r="K192" s="115">
        <f t="shared" si="64"/>
        <v>0</v>
      </c>
      <c r="L192" s="115">
        <f t="shared" si="64"/>
        <v>0</v>
      </c>
      <c r="M192" s="115">
        <f t="shared" si="64"/>
        <v>0</v>
      </c>
      <c r="N192" s="115">
        <f t="shared" si="64"/>
        <v>0</v>
      </c>
      <c r="O192" s="115">
        <f t="shared" si="64"/>
        <v>0</v>
      </c>
      <c r="P192" s="115">
        <f t="shared" si="64"/>
        <v>0</v>
      </c>
      <c r="Q192" s="115">
        <f t="shared" si="64"/>
        <v>0</v>
      </c>
      <c r="R192" s="115">
        <f t="shared" si="64"/>
        <v>0</v>
      </c>
      <c r="S192" s="115">
        <f t="shared" si="64"/>
        <v>0</v>
      </c>
      <c r="T192" s="115">
        <f t="shared" si="64"/>
        <v>0</v>
      </c>
      <c r="U192" s="115">
        <f t="shared" si="64"/>
        <v>0</v>
      </c>
      <c r="V192" s="115">
        <f t="shared" si="64"/>
        <v>0</v>
      </c>
      <c r="W192" s="115">
        <f t="shared" si="64"/>
        <v>0</v>
      </c>
      <c r="X192" s="115">
        <f t="shared" si="64"/>
        <v>0</v>
      </c>
      <c r="Y192" s="115">
        <f t="shared" si="64"/>
        <v>0</v>
      </c>
      <c r="Z192" s="115">
        <f t="shared" si="64"/>
        <v>0</v>
      </c>
      <c r="AA192" s="115">
        <f t="shared" si="64"/>
        <v>0</v>
      </c>
      <c r="AB192" s="115">
        <f t="shared" si="64"/>
        <v>0</v>
      </c>
      <c r="AC192" s="115">
        <f t="shared" si="64"/>
        <v>0</v>
      </c>
      <c r="AD192" s="115">
        <f t="shared" si="64"/>
        <v>0</v>
      </c>
      <c r="AE192" s="115">
        <f t="shared" si="64"/>
        <v>0</v>
      </c>
      <c r="AF192" s="115">
        <f t="shared" si="64"/>
        <v>0</v>
      </c>
      <c r="AG192" s="115">
        <f t="shared" si="64"/>
        <v>0</v>
      </c>
      <c r="AH192" s="115">
        <f t="shared" si="64"/>
        <v>0</v>
      </c>
      <c r="AI192" s="115">
        <f t="shared" si="64"/>
        <v>0</v>
      </c>
      <c r="AJ192" s="115">
        <f t="shared" si="64"/>
        <v>0</v>
      </c>
      <c r="AK192" s="115">
        <f t="shared" si="64"/>
        <v>0</v>
      </c>
      <c r="AL192" s="115">
        <f t="shared" si="64"/>
        <v>0</v>
      </c>
      <c r="AM192" s="115">
        <f t="shared" si="64"/>
        <v>0</v>
      </c>
      <c r="AN192" s="115">
        <f t="shared" si="64"/>
        <v>0</v>
      </c>
      <c r="AO192" s="115">
        <f t="shared" si="64"/>
        <v>0</v>
      </c>
      <c r="AP192" s="115">
        <f t="shared" si="64"/>
        <v>0</v>
      </c>
    </row>
    <row r="193" spans="1:42" x14ac:dyDescent="0.2">
      <c r="A193" s="17" t="s">
        <v>370</v>
      </c>
      <c r="B193" s="119"/>
      <c r="C193" s="115">
        <f>C$5</f>
        <v>0</v>
      </c>
      <c r="D193" s="115">
        <f t="shared" ref="D193:AP193" si="65">D$5</f>
        <v>0</v>
      </c>
      <c r="E193" s="115">
        <f t="shared" si="65"/>
        <v>0</v>
      </c>
      <c r="F193" s="115">
        <f t="shared" si="65"/>
        <v>0</v>
      </c>
      <c r="G193" s="115">
        <f t="shared" si="65"/>
        <v>0</v>
      </c>
      <c r="H193" s="115">
        <f t="shared" si="65"/>
        <v>0</v>
      </c>
      <c r="I193" s="115">
        <f t="shared" si="65"/>
        <v>0</v>
      </c>
      <c r="J193" s="115">
        <f t="shared" si="65"/>
        <v>0</v>
      </c>
      <c r="K193" s="115">
        <f t="shared" si="65"/>
        <v>0</v>
      </c>
      <c r="L193" s="115">
        <f t="shared" si="65"/>
        <v>0</v>
      </c>
      <c r="M193" s="115">
        <f t="shared" si="65"/>
        <v>0</v>
      </c>
      <c r="N193" s="115">
        <f t="shared" si="65"/>
        <v>0</v>
      </c>
      <c r="O193" s="115">
        <f t="shared" si="65"/>
        <v>0</v>
      </c>
      <c r="P193" s="115">
        <f t="shared" si="65"/>
        <v>0</v>
      </c>
      <c r="Q193" s="115">
        <f t="shared" si="65"/>
        <v>0</v>
      </c>
      <c r="R193" s="115">
        <f t="shared" si="65"/>
        <v>0</v>
      </c>
      <c r="S193" s="115">
        <f t="shared" si="65"/>
        <v>0</v>
      </c>
      <c r="T193" s="115">
        <f t="shared" si="65"/>
        <v>0</v>
      </c>
      <c r="U193" s="115">
        <f t="shared" si="65"/>
        <v>0</v>
      </c>
      <c r="V193" s="115">
        <f t="shared" si="65"/>
        <v>0</v>
      </c>
      <c r="W193" s="115">
        <f t="shared" si="65"/>
        <v>0</v>
      </c>
      <c r="X193" s="115">
        <f t="shared" si="65"/>
        <v>0</v>
      </c>
      <c r="Y193" s="115">
        <f t="shared" si="65"/>
        <v>0</v>
      </c>
      <c r="Z193" s="115">
        <f t="shared" si="65"/>
        <v>0</v>
      </c>
      <c r="AA193" s="115">
        <f t="shared" si="65"/>
        <v>0</v>
      </c>
      <c r="AB193" s="115">
        <f t="shared" si="65"/>
        <v>0</v>
      </c>
      <c r="AC193" s="115">
        <f t="shared" si="65"/>
        <v>0</v>
      </c>
      <c r="AD193" s="115">
        <f t="shared" si="65"/>
        <v>0</v>
      </c>
      <c r="AE193" s="115">
        <f t="shared" si="65"/>
        <v>0</v>
      </c>
      <c r="AF193" s="115">
        <f t="shared" si="65"/>
        <v>0</v>
      </c>
      <c r="AG193" s="115">
        <f t="shared" si="65"/>
        <v>0</v>
      </c>
      <c r="AH193" s="115">
        <f t="shared" si="65"/>
        <v>0</v>
      </c>
      <c r="AI193" s="115">
        <f t="shared" si="65"/>
        <v>0</v>
      </c>
      <c r="AJ193" s="115">
        <f t="shared" si="65"/>
        <v>0</v>
      </c>
      <c r="AK193" s="115">
        <f t="shared" si="65"/>
        <v>0</v>
      </c>
      <c r="AL193" s="115">
        <f t="shared" si="65"/>
        <v>0</v>
      </c>
      <c r="AM193" s="115">
        <f t="shared" si="65"/>
        <v>0</v>
      </c>
      <c r="AN193" s="115">
        <f t="shared" si="65"/>
        <v>0</v>
      </c>
      <c r="AO193" s="115">
        <f t="shared" si="65"/>
        <v>0</v>
      </c>
      <c r="AP193" s="115">
        <f t="shared" si="65"/>
        <v>0</v>
      </c>
    </row>
    <row r="195" spans="1:42" x14ac:dyDescent="0.2">
      <c r="A195" s="4" t="s">
        <v>155</v>
      </c>
      <c r="B195" s="142">
        <f>-(B191+NPV(NominalDiscountRate/100,C191:AP191))</f>
        <v>0</v>
      </c>
      <c r="C195" s="115"/>
      <c r="D195" s="115"/>
    </row>
    <row r="196" spans="1:42" x14ac:dyDescent="0.2">
      <c r="A196" s="4" t="s">
        <v>154</v>
      </c>
      <c r="B196" s="142">
        <f>NPV(NominalDiscountRate/100,C193:AP193)</f>
        <v>0</v>
      </c>
    </row>
    <row r="197" spans="1:42" x14ac:dyDescent="0.2">
      <c r="A197" s="4" t="s">
        <v>368</v>
      </c>
      <c r="B197" s="200">
        <f>IF(B196=0,0,B195/B196*100)</f>
        <v>0</v>
      </c>
    </row>
    <row r="198" spans="1:42" x14ac:dyDescent="0.2">
      <c r="B198" s="196"/>
    </row>
    <row r="199" spans="1:42" x14ac:dyDescent="0.2">
      <c r="A199" s="4" t="s">
        <v>160</v>
      </c>
      <c r="B199" s="142">
        <f>NPV(NominalDiscountRate/100,C192:AP192)</f>
        <v>0</v>
      </c>
    </row>
    <row r="200" spans="1:42" x14ac:dyDescent="0.2">
      <c r="A200" s="4" t="s">
        <v>154</v>
      </c>
      <c r="B200" s="142">
        <f>B196</f>
        <v>0</v>
      </c>
    </row>
    <row r="201" spans="1:42" x14ac:dyDescent="0.2">
      <c r="A201" s="4" t="s">
        <v>190</v>
      </c>
      <c r="B201" s="200">
        <f>IF(B200=0,0,B199/B200*100)</f>
        <v>0</v>
      </c>
    </row>
    <row r="202" spans="1:42" x14ac:dyDescent="0.2">
      <c r="B202" s="104"/>
    </row>
    <row r="203" spans="1:42" x14ac:dyDescent="0.2">
      <c r="A203" s="339" t="s">
        <v>400</v>
      </c>
      <c r="B203" s="340"/>
      <c r="C203" s="341"/>
      <c r="D203" s="341"/>
      <c r="E203" s="341"/>
      <c r="F203" s="341"/>
      <c r="G203" s="341"/>
      <c r="H203" s="341"/>
      <c r="I203" s="341"/>
      <c r="J203" s="341"/>
      <c r="K203" s="341"/>
      <c r="L203" s="341"/>
      <c r="M203" s="341"/>
      <c r="N203" s="341"/>
      <c r="O203" s="341"/>
      <c r="P203" s="341"/>
      <c r="Q203" s="341"/>
      <c r="R203" s="341"/>
      <c r="S203" s="341"/>
      <c r="T203" s="341"/>
      <c r="U203" s="341"/>
      <c r="V203" s="341"/>
      <c r="W203" s="341"/>
      <c r="X203" s="341"/>
      <c r="Y203" s="341"/>
      <c r="Z203" s="341"/>
      <c r="AA203" s="341"/>
      <c r="AB203" s="341"/>
      <c r="AC203" s="341"/>
      <c r="AD203" s="341"/>
      <c r="AE203" s="341"/>
      <c r="AF203" s="341"/>
      <c r="AG203" s="341"/>
      <c r="AH203" s="341"/>
      <c r="AI203" s="341"/>
      <c r="AJ203" s="341"/>
      <c r="AK203" s="341"/>
      <c r="AL203" s="341"/>
      <c r="AM203" s="341"/>
      <c r="AN203" s="341"/>
      <c r="AO203" s="341"/>
      <c r="AP203" s="341"/>
    </row>
    <row r="204" spans="1:42" x14ac:dyDescent="0.2">
      <c r="A204" s="4" t="s">
        <v>401</v>
      </c>
      <c r="B204" s="115">
        <f t="array" ref="B204:AP204">Inputs!C195:AQ195</f>
        <v>0</v>
      </c>
      <c r="C204" s="115">
        <v>0</v>
      </c>
      <c r="D204" s="115">
        <v>0</v>
      </c>
      <c r="E204" s="115">
        <v>0</v>
      </c>
      <c r="F204" s="115">
        <v>0</v>
      </c>
      <c r="G204" s="115">
        <v>0</v>
      </c>
      <c r="H204" s="115">
        <v>0</v>
      </c>
      <c r="I204" s="115">
        <v>0</v>
      </c>
      <c r="J204" s="115">
        <v>0</v>
      </c>
      <c r="K204" s="115">
        <v>0</v>
      </c>
      <c r="L204" s="115">
        <v>0</v>
      </c>
      <c r="M204" s="115">
        <v>0</v>
      </c>
      <c r="N204" s="115">
        <v>0</v>
      </c>
      <c r="O204" s="115">
        <v>0</v>
      </c>
      <c r="P204" s="115">
        <v>0</v>
      </c>
      <c r="Q204" s="115">
        <v>0</v>
      </c>
      <c r="R204" s="115">
        <v>0</v>
      </c>
      <c r="S204" s="115">
        <v>0</v>
      </c>
      <c r="T204" s="115">
        <v>0</v>
      </c>
      <c r="U204" s="115">
        <v>0</v>
      </c>
      <c r="V204" s="115">
        <v>0</v>
      </c>
      <c r="W204" s="115">
        <v>0</v>
      </c>
      <c r="X204" s="115">
        <v>0</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row>
    <row r="205" spans="1:42" x14ac:dyDescent="0.2">
      <c r="A205" s="4" t="s">
        <v>402</v>
      </c>
      <c r="B205" s="115">
        <f t="array" ref="B205:AP205">Inputs!C143:AQ143</f>
        <v>0</v>
      </c>
      <c r="C205" s="115">
        <v>0</v>
      </c>
      <c r="D205" s="115">
        <v>0</v>
      </c>
      <c r="E205" s="115">
        <v>0</v>
      </c>
      <c r="F205" s="115">
        <v>0</v>
      </c>
      <c r="G205" s="115">
        <v>0</v>
      </c>
      <c r="H205" s="115">
        <v>0</v>
      </c>
      <c r="I205" s="115">
        <v>0</v>
      </c>
      <c r="J205" s="115">
        <v>0</v>
      </c>
      <c r="K205" s="115">
        <v>0</v>
      </c>
      <c r="L205" s="115">
        <v>0</v>
      </c>
      <c r="M205" s="115">
        <v>0</v>
      </c>
      <c r="N205" s="115">
        <v>0</v>
      </c>
      <c r="O205" s="115">
        <v>0</v>
      </c>
      <c r="P205" s="115">
        <v>0</v>
      </c>
      <c r="Q205" s="115">
        <v>0</v>
      </c>
      <c r="R205" s="115">
        <v>0</v>
      </c>
      <c r="S205" s="115">
        <v>0</v>
      </c>
      <c r="T205" s="115">
        <v>0</v>
      </c>
      <c r="U205" s="115">
        <v>0</v>
      </c>
      <c r="V205" s="115">
        <v>0</v>
      </c>
      <c r="W205" s="115">
        <v>0</v>
      </c>
      <c r="X205" s="115">
        <v>0</v>
      </c>
      <c r="Y205" s="115">
        <v>0</v>
      </c>
      <c r="Z205" s="115">
        <v>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row>
    <row r="206" spans="1:42" x14ac:dyDescent="0.2">
      <c r="B206" s="104"/>
    </row>
    <row r="207" spans="1:42" x14ac:dyDescent="0.2">
      <c r="A207" s="4" t="s">
        <v>403</v>
      </c>
      <c r="B207" s="331">
        <f>-(B204+NPV(NominalDiscountRate/100,C204:AP204))</f>
        <v>0</v>
      </c>
    </row>
    <row r="208" spans="1:42" x14ac:dyDescent="0.2">
      <c r="A208" s="4" t="s">
        <v>404</v>
      </c>
      <c r="B208" s="331">
        <f>NPV(NominalDiscountRate/100,C205:AP205)</f>
        <v>0</v>
      </c>
    </row>
    <row r="209" spans="1:42" x14ac:dyDescent="0.2">
      <c r="A209" s="4" t="s">
        <v>405</v>
      </c>
      <c r="B209" s="342">
        <f>IF(B208=0,0,B207/B208*100)</f>
        <v>0</v>
      </c>
    </row>
    <row r="210" spans="1:42" x14ac:dyDescent="0.2">
      <c r="B210" s="104"/>
    </row>
    <row r="211" spans="1:42" x14ac:dyDescent="0.2">
      <c r="A211" s="279" t="s">
        <v>265</v>
      </c>
      <c r="B211" s="283"/>
      <c r="C211" s="284"/>
      <c r="D211" s="284"/>
      <c r="E211" s="284"/>
      <c r="F211" s="284"/>
      <c r="G211" s="284"/>
      <c r="H211" s="284"/>
      <c r="I211" s="284"/>
      <c r="J211" s="284"/>
      <c r="K211" s="284"/>
      <c r="L211" s="284"/>
      <c r="M211" s="284"/>
      <c r="N211" s="284"/>
      <c r="O211" s="284"/>
      <c r="P211" s="284"/>
      <c r="Q211" s="284"/>
      <c r="R211" s="284"/>
      <c r="S211" s="284"/>
      <c r="T211" s="284"/>
      <c r="U211" s="284"/>
      <c r="V211" s="284"/>
      <c r="W211" s="284"/>
      <c r="X211" s="284"/>
      <c r="Y211" s="284"/>
      <c r="Z211" s="284"/>
      <c r="AA211" s="284"/>
      <c r="AB211" s="284"/>
      <c r="AC211" s="284"/>
      <c r="AD211" s="284"/>
      <c r="AE211" s="284"/>
      <c r="AF211" s="284"/>
      <c r="AG211" s="284"/>
      <c r="AH211" s="284"/>
      <c r="AI211" s="284"/>
      <c r="AJ211" s="284"/>
      <c r="AK211" s="284"/>
      <c r="AL211" s="284"/>
      <c r="AM211" s="284"/>
      <c r="AN211" s="284"/>
      <c r="AO211" s="284"/>
      <c r="AP211" s="284"/>
    </row>
    <row r="212" spans="1:42" x14ac:dyDescent="0.2">
      <c r="A212" s="19" t="s">
        <v>280</v>
      </c>
      <c r="B212" s="104"/>
    </row>
    <row r="213" spans="1:42" x14ac:dyDescent="0.2">
      <c r="A213" s="17" t="s">
        <v>282</v>
      </c>
      <c r="B213" s="104"/>
      <c r="C213" s="115">
        <f t="shared" ref="C213:AP213" si="66">C17</f>
        <v>0</v>
      </c>
      <c r="D213" s="115">
        <f t="shared" si="66"/>
        <v>0</v>
      </c>
      <c r="E213" s="115">
        <f t="shared" si="66"/>
        <v>0</v>
      </c>
      <c r="F213" s="115">
        <f t="shared" si="66"/>
        <v>0</v>
      </c>
      <c r="G213" s="115">
        <f t="shared" si="66"/>
        <v>0</v>
      </c>
      <c r="H213" s="115">
        <f t="shared" si="66"/>
        <v>0</v>
      </c>
      <c r="I213" s="115">
        <f t="shared" si="66"/>
        <v>0</v>
      </c>
      <c r="J213" s="115">
        <f t="shared" si="66"/>
        <v>0</v>
      </c>
      <c r="K213" s="115">
        <f t="shared" si="66"/>
        <v>0</v>
      </c>
      <c r="L213" s="115">
        <f t="shared" si="66"/>
        <v>0</v>
      </c>
      <c r="M213" s="115">
        <f t="shared" si="66"/>
        <v>0</v>
      </c>
      <c r="N213" s="115">
        <f t="shared" si="66"/>
        <v>0</v>
      </c>
      <c r="O213" s="115">
        <f t="shared" si="66"/>
        <v>0</v>
      </c>
      <c r="P213" s="115">
        <f t="shared" si="66"/>
        <v>0</v>
      </c>
      <c r="Q213" s="115">
        <f t="shared" si="66"/>
        <v>0</v>
      </c>
      <c r="R213" s="115">
        <f t="shared" si="66"/>
        <v>0</v>
      </c>
      <c r="S213" s="115">
        <f t="shared" si="66"/>
        <v>0</v>
      </c>
      <c r="T213" s="115">
        <f t="shared" si="66"/>
        <v>0</v>
      </c>
      <c r="U213" s="115">
        <f t="shared" si="66"/>
        <v>0</v>
      </c>
      <c r="V213" s="115">
        <f t="shared" si="66"/>
        <v>0</v>
      </c>
      <c r="W213" s="115">
        <f t="shared" si="66"/>
        <v>0</v>
      </c>
      <c r="X213" s="115">
        <f t="shared" si="66"/>
        <v>0</v>
      </c>
      <c r="Y213" s="115">
        <f t="shared" si="66"/>
        <v>0</v>
      </c>
      <c r="Z213" s="115">
        <f t="shared" si="66"/>
        <v>0</v>
      </c>
      <c r="AA213" s="115">
        <f t="shared" si="66"/>
        <v>0</v>
      </c>
      <c r="AB213" s="115">
        <f t="shared" si="66"/>
        <v>0</v>
      </c>
      <c r="AC213" s="115">
        <f t="shared" si="66"/>
        <v>0</v>
      </c>
      <c r="AD213" s="115">
        <f t="shared" si="66"/>
        <v>0</v>
      </c>
      <c r="AE213" s="115">
        <f t="shared" si="66"/>
        <v>0</v>
      </c>
      <c r="AF213" s="115">
        <f t="shared" si="66"/>
        <v>0</v>
      </c>
      <c r="AG213" s="115">
        <f t="shared" si="66"/>
        <v>0</v>
      </c>
      <c r="AH213" s="115">
        <f t="shared" si="66"/>
        <v>0</v>
      </c>
      <c r="AI213" s="115">
        <f t="shared" si="66"/>
        <v>0</v>
      </c>
      <c r="AJ213" s="115">
        <f t="shared" si="66"/>
        <v>0</v>
      </c>
      <c r="AK213" s="115">
        <f t="shared" si="66"/>
        <v>0</v>
      </c>
      <c r="AL213" s="115">
        <f t="shared" si="66"/>
        <v>0</v>
      </c>
      <c r="AM213" s="115">
        <f t="shared" si="66"/>
        <v>0</v>
      </c>
      <c r="AN213" s="115">
        <f t="shared" si="66"/>
        <v>0</v>
      </c>
      <c r="AO213" s="115">
        <f t="shared" si="66"/>
        <v>0</v>
      </c>
      <c r="AP213" s="115">
        <f t="shared" si="66"/>
        <v>0</v>
      </c>
    </row>
    <row r="214" spans="1:42" x14ac:dyDescent="0.2">
      <c r="A214" s="17" t="s">
        <v>332</v>
      </c>
      <c r="B214" s="104"/>
      <c r="C214" s="115">
        <f>C782</f>
        <v>0</v>
      </c>
      <c r="D214" s="115">
        <f t="shared" ref="D214:AP214" si="67">D782</f>
        <v>0</v>
      </c>
      <c r="E214" s="115">
        <f t="shared" si="67"/>
        <v>0</v>
      </c>
      <c r="F214" s="115">
        <f t="shared" si="67"/>
        <v>0</v>
      </c>
      <c r="G214" s="115">
        <f t="shared" si="67"/>
        <v>0</v>
      </c>
      <c r="H214" s="115">
        <f t="shared" si="67"/>
        <v>0</v>
      </c>
      <c r="I214" s="115">
        <f t="shared" si="67"/>
        <v>0</v>
      </c>
      <c r="J214" s="115">
        <f t="shared" si="67"/>
        <v>0</v>
      </c>
      <c r="K214" s="115">
        <f t="shared" si="67"/>
        <v>0</v>
      </c>
      <c r="L214" s="115">
        <f t="shared" si="67"/>
        <v>0</v>
      </c>
      <c r="M214" s="115">
        <f t="shared" si="67"/>
        <v>0</v>
      </c>
      <c r="N214" s="115">
        <f t="shared" si="67"/>
        <v>0</v>
      </c>
      <c r="O214" s="115">
        <f t="shared" si="67"/>
        <v>0</v>
      </c>
      <c r="P214" s="115">
        <f t="shared" si="67"/>
        <v>0</v>
      </c>
      <c r="Q214" s="115">
        <f t="shared" si="67"/>
        <v>0</v>
      </c>
      <c r="R214" s="115">
        <f t="shared" si="67"/>
        <v>0</v>
      </c>
      <c r="S214" s="115">
        <f t="shared" si="67"/>
        <v>0</v>
      </c>
      <c r="T214" s="115">
        <f t="shared" si="67"/>
        <v>0</v>
      </c>
      <c r="U214" s="115">
        <f t="shared" si="67"/>
        <v>0</v>
      </c>
      <c r="V214" s="115">
        <f t="shared" si="67"/>
        <v>0</v>
      </c>
      <c r="W214" s="115">
        <f t="shared" si="67"/>
        <v>0</v>
      </c>
      <c r="X214" s="115">
        <f t="shared" si="67"/>
        <v>0</v>
      </c>
      <c r="Y214" s="115">
        <f t="shared" si="67"/>
        <v>0</v>
      </c>
      <c r="Z214" s="115">
        <f t="shared" si="67"/>
        <v>0</v>
      </c>
      <c r="AA214" s="115">
        <f t="shared" si="67"/>
        <v>0</v>
      </c>
      <c r="AB214" s="115">
        <f t="shared" si="67"/>
        <v>0</v>
      </c>
      <c r="AC214" s="115">
        <f t="shared" si="67"/>
        <v>0</v>
      </c>
      <c r="AD214" s="115">
        <f t="shared" si="67"/>
        <v>0</v>
      </c>
      <c r="AE214" s="115">
        <f t="shared" si="67"/>
        <v>0</v>
      </c>
      <c r="AF214" s="115">
        <f t="shared" si="67"/>
        <v>0</v>
      </c>
      <c r="AG214" s="115">
        <f t="shared" si="67"/>
        <v>0</v>
      </c>
      <c r="AH214" s="115">
        <f t="shared" si="67"/>
        <v>0</v>
      </c>
      <c r="AI214" s="115">
        <f t="shared" si="67"/>
        <v>0</v>
      </c>
      <c r="AJ214" s="115">
        <f t="shared" si="67"/>
        <v>0</v>
      </c>
      <c r="AK214" s="115">
        <f t="shared" si="67"/>
        <v>0</v>
      </c>
      <c r="AL214" s="115">
        <f t="shared" si="67"/>
        <v>0</v>
      </c>
      <c r="AM214" s="115">
        <f t="shared" si="67"/>
        <v>0</v>
      </c>
      <c r="AN214" s="115">
        <f t="shared" si="67"/>
        <v>0</v>
      </c>
      <c r="AO214" s="115">
        <f t="shared" si="67"/>
        <v>0</v>
      </c>
      <c r="AP214" s="115">
        <f t="shared" si="67"/>
        <v>0</v>
      </c>
    </row>
    <row r="215" spans="1:42" x14ac:dyDescent="0.2">
      <c r="A215" s="17" t="s">
        <v>336</v>
      </c>
      <c r="B215" s="104"/>
      <c r="C215" s="115">
        <f>C778</f>
        <v>0</v>
      </c>
      <c r="D215" s="115">
        <f t="shared" ref="D215:AP215" si="68">D778</f>
        <v>0</v>
      </c>
      <c r="E215" s="115">
        <f t="shared" si="68"/>
        <v>0</v>
      </c>
      <c r="F215" s="115">
        <f t="shared" si="68"/>
        <v>0</v>
      </c>
      <c r="G215" s="115">
        <f t="shared" si="68"/>
        <v>0</v>
      </c>
      <c r="H215" s="115">
        <f t="shared" si="68"/>
        <v>0</v>
      </c>
      <c r="I215" s="115">
        <f t="shared" si="68"/>
        <v>0</v>
      </c>
      <c r="J215" s="115">
        <f t="shared" si="68"/>
        <v>0</v>
      </c>
      <c r="K215" s="115">
        <f t="shared" si="68"/>
        <v>0</v>
      </c>
      <c r="L215" s="115">
        <f t="shared" si="68"/>
        <v>0</v>
      </c>
      <c r="M215" s="115">
        <f t="shared" si="68"/>
        <v>0</v>
      </c>
      <c r="N215" s="115">
        <f t="shared" si="68"/>
        <v>0</v>
      </c>
      <c r="O215" s="115">
        <f t="shared" si="68"/>
        <v>0</v>
      </c>
      <c r="P215" s="115">
        <f t="shared" si="68"/>
        <v>0</v>
      </c>
      <c r="Q215" s="115">
        <f t="shared" si="68"/>
        <v>0</v>
      </c>
      <c r="R215" s="115">
        <f t="shared" si="68"/>
        <v>0</v>
      </c>
      <c r="S215" s="115">
        <f t="shared" si="68"/>
        <v>0</v>
      </c>
      <c r="T215" s="115">
        <f t="shared" si="68"/>
        <v>0</v>
      </c>
      <c r="U215" s="115">
        <f t="shared" si="68"/>
        <v>0</v>
      </c>
      <c r="V215" s="115">
        <f t="shared" si="68"/>
        <v>0</v>
      </c>
      <c r="W215" s="115">
        <f t="shared" si="68"/>
        <v>0</v>
      </c>
      <c r="X215" s="115">
        <f t="shared" si="68"/>
        <v>0</v>
      </c>
      <c r="Y215" s="115">
        <f t="shared" si="68"/>
        <v>0</v>
      </c>
      <c r="Z215" s="115">
        <f t="shared" si="68"/>
        <v>0</v>
      </c>
      <c r="AA215" s="115">
        <f t="shared" si="68"/>
        <v>0</v>
      </c>
      <c r="AB215" s="115">
        <f t="shared" si="68"/>
        <v>0</v>
      </c>
      <c r="AC215" s="115">
        <f t="shared" si="68"/>
        <v>0</v>
      </c>
      <c r="AD215" s="115">
        <f t="shared" si="68"/>
        <v>0</v>
      </c>
      <c r="AE215" s="115">
        <f t="shared" si="68"/>
        <v>0</v>
      </c>
      <c r="AF215" s="115">
        <f t="shared" si="68"/>
        <v>0</v>
      </c>
      <c r="AG215" s="115">
        <f t="shared" si="68"/>
        <v>0</v>
      </c>
      <c r="AH215" s="115">
        <f t="shared" si="68"/>
        <v>0</v>
      </c>
      <c r="AI215" s="115">
        <f t="shared" si="68"/>
        <v>0</v>
      </c>
      <c r="AJ215" s="115">
        <f t="shared" si="68"/>
        <v>0</v>
      </c>
      <c r="AK215" s="115">
        <f t="shared" si="68"/>
        <v>0</v>
      </c>
      <c r="AL215" s="115">
        <f t="shared" si="68"/>
        <v>0</v>
      </c>
      <c r="AM215" s="115">
        <f t="shared" si="68"/>
        <v>0</v>
      </c>
      <c r="AN215" s="115">
        <f t="shared" si="68"/>
        <v>0</v>
      </c>
      <c r="AO215" s="115">
        <f t="shared" si="68"/>
        <v>0</v>
      </c>
      <c r="AP215" s="115">
        <f t="shared" si="68"/>
        <v>0</v>
      </c>
    </row>
    <row r="216" spans="1:42" x14ac:dyDescent="0.2">
      <c r="A216" s="17" t="str">
        <f>A144</f>
        <v>Developer operating margin</v>
      </c>
      <c r="B216" s="104"/>
      <c r="C216" s="115">
        <f t="shared" ref="C216:AP216" si="69">C57</f>
        <v>0</v>
      </c>
      <c r="D216" s="115">
        <f t="shared" si="69"/>
        <v>0</v>
      </c>
      <c r="E216" s="115">
        <f t="shared" si="69"/>
        <v>0</v>
      </c>
      <c r="F216" s="115">
        <f t="shared" si="69"/>
        <v>0</v>
      </c>
      <c r="G216" s="115">
        <f t="shared" si="69"/>
        <v>0</v>
      </c>
      <c r="H216" s="115">
        <f t="shared" si="69"/>
        <v>0</v>
      </c>
      <c r="I216" s="115">
        <f t="shared" si="69"/>
        <v>0</v>
      </c>
      <c r="J216" s="115">
        <f t="shared" si="69"/>
        <v>0</v>
      </c>
      <c r="K216" s="115">
        <f t="shared" si="69"/>
        <v>0</v>
      </c>
      <c r="L216" s="115">
        <f t="shared" si="69"/>
        <v>0</v>
      </c>
      <c r="M216" s="115">
        <f t="shared" si="69"/>
        <v>0</v>
      </c>
      <c r="N216" s="115">
        <f t="shared" si="69"/>
        <v>0</v>
      </c>
      <c r="O216" s="115">
        <f t="shared" si="69"/>
        <v>0</v>
      </c>
      <c r="P216" s="115">
        <f t="shared" si="69"/>
        <v>0</v>
      </c>
      <c r="Q216" s="115">
        <f t="shared" si="69"/>
        <v>0</v>
      </c>
      <c r="R216" s="115">
        <f t="shared" si="69"/>
        <v>0</v>
      </c>
      <c r="S216" s="115">
        <f t="shared" si="69"/>
        <v>0</v>
      </c>
      <c r="T216" s="115">
        <f t="shared" si="69"/>
        <v>0</v>
      </c>
      <c r="U216" s="115">
        <f t="shared" si="69"/>
        <v>0</v>
      </c>
      <c r="V216" s="115">
        <f t="shared" si="69"/>
        <v>0</v>
      </c>
      <c r="W216" s="115">
        <f t="shared" si="69"/>
        <v>0</v>
      </c>
      <c r="X216" s="115">
        <f t="shared" si="69"/>
        <v>0</v>
      </c>
      <c r="Y216" s="115">
        <f t="shared" si="69"/>
        <v>0</v>
      </c>
      <c r="Z216" s="115">
        <f t="shared" si="69"/>
        <v>0</v>
      </c>
      <c r="AA216" s="115">
        <f t="shared" si="69"/>
        <v>0</v>
      </c>
      <c r="AB216" s="115">
        <f t="shared" si="69"/>
        <v>0</v>
      </c>
      <c r="AC216" s="115">
        <f t="shared" si="69"/>
        <v>0</v>
      </c>
      <c r="AD216" s="115">
        <f t="shared" si="69"/>
        <v>0</v>
      </c>
      <c r="AE216" s="115">
        <f t="shared" si="69"/>
        <v>0</v>
      </c>
      <c r="AF216" s="115">
        <f t="shared" si="69"/>
        <v>0</v>
      </c>
      <c r="AG216" s="115">
        <f t="shared" si="69"/>
        <v>0</v>
      </c>
      <c r="AH216" s="115">
        <f t="shared" si="69"/>
        <v>0</v>
      </c>
      <c r="AI216" s="115">
        <f t="shared" si="69"/>
        <v>0</v>
      </c>
      <c r="AJ216" s="115">
        <f t="shared" si="69"/>
        <v>0</v>
      </c>
      <c r="AK216" s="115">
        <f t="shared" si="69"/>
        <v>0</v>
      </c>
      <c r="AL216" s="115">
        <f t="shared" si="69"/>
        <v>0</v>
      </c>
      <c r="AM216" s="115">
        <f t="shared" si="69"/>
        <v>0</v>
      </c>
      <c r="AN216" s="115">
        <f t="shared" si="69"/>
        <v>0</v>
      </c>
      <c r="AO216" s="115">
        <f t="shared" si="69"/>
        <v>0</v>
      </c>
      <c r="AP216" s="115">
        <f t="shared" si="69"/>
        <v>0</v>
      </c>
    </row>
    <row r="217" spans="1:42" x14ac:dyDescent="0.2">
      <c r="A217" s="17" t="s">
        <v>337</v>
      </c>
      <c r="B217" s="104"/>
      <c r="C217" s="115">
        <f t="shared" ref="C217:AP217" si="70">-C59</f>
        <v>0</v>
      </c>
      <c r="D217" s="115">
        <f t="shared" si="70"/>
        <v>0</v>
      </c>
      <c r="E217" s="115">
        <f t="shared" si="70"/>
        <v>0</v>
      </c>
      <c r="F217" s="115">
        <f t="shared" si="70"/>
        <v>0</v>
      </c>
      <c r="G217" s="115">
        <f t="shared" si="70"/>
        <v>0</v>
      </c>
      <c r="H217" s="115">
        <f t="shared" si="70"/>
        <v>0</v>
      </c>
      <c r="I217" s="115">
        <f t="shared" si="70"/>
        <v>0</v>
      </c>
      <c r="J217" s="115">
        <f t="shared" si="70"/>
        <v>0</v>
      </c>
      <c r="K217" s="115">
        <f t="shared" si="70"/>
        <v>0</v>
      </c>
      <c r="L217" s="115">
        <f t="shared" si="70"/>
        <v>0</v>
      </c>
      <c r="M217" s="115">
        <f t="shared" si="70"/>
        <v>0</v>
      </c>
      <c r="N217" s="115">
        <f t="shared" si="70"/>
        <v>0</v>
      </c>
      <c r="O217" s="115">
        <f t="shared" si="70"/>
        <v>0</v>
      </c>
      <c r="P217" s="115">
        <f t="shared" si="70"/>
        <v>0</v>
      </c>
      <c r="Q217" s="115">
        <f t="shared" si="70"/>
        <v>0</v>
      </c>
      <c r="R217" s="115">
        <f t="shared" si="70"/>
        <v>0</v>
      </c>
      <c r="S217" s="115">
        <f t="shared" si="70"/>
        <v>0</v>
      </c>
      <c r="T217" s="115">
        <f t="shared" si="70"/>
        <v>0</v>
      </c>
      <c r="U217" s="115">
        <f t="shared" si="70"/>
        <v>0</v>
      </c>
      <c r="V217" s="115">
        <f t="shared" si="70"/>
        <v>0</v>
      </c>
      <c r="W217" s="115">
        <f t="shared" si="70"/>
        <v>0</v>
      </c>
      <c r="X217" s="115">
        <f t="shared" si="70"/>
        <v>0</v>
      </c>
      <c r="Y217" s="115">
        <f t="shared" si="70"/>
        <v>0</v>
      </c>
      <c r="Z217" s="115">
        <f t="shared" si="70"/>
        <v>0</v>
      </c>
      <c r="AA217" s="115">
        <f t="shared" si="70"/>
        <v>0</v>
      </c>
      <c r="AB217" s="115">
        <f t="shared" si="70"/>
        <v>0</v>
      </c>
      <c r="AC217" s="115">
        <f t="shared" si="70"/>
        <v>0</v>
      </c>
      <c r="AD217" s="115">
        <f t="shared" si="70"/>
        <v>0</v>
      </c>
      <c r="AE217" s="115">
        <f t="shared" si="70"/>
        <v>0</v>
      </c>
      <c r="AF217" s="115">
        <f t="shared" si="70"/>
        <v>0</v>
      </c>
      <c r="AG217" s="115">
        <f t="shared" si="70"/>
        <v>0</v>
      </c>
      <c r="AH217" s="115">
        <f t="shared" si="70"/>
        <v>0</v>
      </c>
      <c r="AI217" s="115">
        <f t="shared" si="70"/>
        <v>0</v>
      </c>
      <c r="AJ217" s="115">
        <f t="shared" si="70"/>
        <v>0</v>
      </c>
      <c r="AK217" s="115">
        <f t="shared" si="70"/>
        <v>0</v>
      </c>
      <c r="AL217" s="115">
        <f t="shared" si="70"/>
        <v>0</v>
      </c>
      <c r="AM217" s="115">
        <f t="shared" si="70"/>
        <v>0</v>
      </c>
      <c r="AN217" s="115">
        <f t="shared" si="70"/>
        <v>0</v>
      </c>
      <c r="AO217" s="115">
        <f t="shared" si="70"/>
        <v>0</v>
      </c>
      <c r="AP217" s="115">
        <f t="shared" si="70"/>
        <v>0</v>
      </c>
    </row>
    <row r="218" spans="1:42" x14ac:dyDescent="0.2">
      <c r="A218" s="17" t="s">
        <v>258</v>
      </c>
      <c r="B218" s="104"/>
      <c r="C218" s="116">
        <f t="shared" ref="C218:AP218" si="71">-C118</f>
        <v>0</v>
      </c>
      <c r="D218" s="116">
        <f t="shared" si="71"/>
        <v>0</v>
      </c>
      <c r="E218" s="116">
        <f t="shared" si="71"/>
        <v>0</v>
      </c>
      <c r="F218" s="116">
        <f t="shared" si="71"/>
        <v>0</v>
      </c>
      <c r="G218" s="116">
        <f t="shared" si="71"/>
        <v>0</v>
      </c>
      <c r="H218" s="116">
        <f t="shared" si="71"/>
        <v>0</v>
      </c>
      <c r="I218" s="116">
        <f t="shared" si="71"/>
        <v>0</v>
      </c>
      <c r="J218" s="116">
        <f t="shared" si="71"/>
        <v>0</v>
      </c>
      <c r="K218" s="116">
        <f t="shared" si="71"/>
        <v>0</v>
      </c>
      <c r="L218" s="116">
        <f t="shared" si="71"/>
        <v>0</v>
      </c>
      <c r="M218" s="116">
        <f t="shared" si="71"/>
        <v>0</v>
      </c>
      <c r="N218" s="116">
        <f t="shared" si="71"/>
        <v>0</v>
      </c>
      <c r="O218" s="116">
        <f t="shared" si="71"/>
        <v>0</v>
      </c>
      <c r="P218" s="116">
        <f t="shared" si="71"/>
        <v>0</v>
      </c>
      <c r="Q218" s="116">
        <f t="shared" si="71"/>
        <v>0</v>
      </c>
      <c r="R218" s="116">
        <f t="shared" si="71"/>
        <v>0</v>
      </c>
      <c r="S218" s="116">
        <f t="shared" si="71"/>
        <v>0</v>
      </c>
      <c r="T218" s="116">
        <f t="shared" si="71"/>
        <v>0</v>
      </c>
      <c r="U218" s="116">
        <f t="shared" si="71"/>
        <v>0</v>
      </c>
      <c r="V218" s="116">
        <f t="shared" si="71"/>
        <v>0</v>
      </c>
      <c r="W218" s="116">
        <f t="shared" si="71"/>
        <v>0</v>
      </c>
      <c r="X218" s="116">
        <f t="shared" si="71"/>
        <v>0</v>
      </c>
      <c r="Y218" s="116">
        <f t="shared" si="71"/>
        <v>0</v>
      </c>
      <c r="Z218" s="116">
        <f t="shared" si="71"/>
        <v>0</v>
      </c>
      <c r="AA218" s="116">
        <f t="shared" si="71"/>
        <v>0</v>
      </c>
      <c r="AB218" s="116">
        <f t="shared" si="71"/>
        <v>0</v>
      </c>
      <c r="AC218" s="116">
        <f t="shared" si="71"/>
        <v>0</v>
      </c>
      <c r="AD218" s="116">
        <f t="shared" si="71"/>
        <v>0</v>
      </c>
      <c r="AE218" s="116">
        <f t="shared" si="71"/>
        <v>0</v>
      </c>
      <c r="AF218" s="116">
        <f t="shared" si="71"/>
        <v>0</v>
      </c>
      <c r="AG218" s="116">
        <f t="shared" si="71"/>
        <v>0</v>
      </c>
      <c r="AH218" s="116">
        <f t="shared" si="71"/>
        <v>0</v>
      </c>
      <c r="AI218" s="116">
        <f t="shared" si="71"/>
        <v>0</v>
      </c>
      <c r="AJ218" s="116">
        <f t="shared" si="71"/>
        <v>0</v>
      </c>
      <c r="AK218" s="116">
        <f t="shared" si="71"/>
        <v>0</v>
      </c>
      <c r="AL218" s="116">
        <f t="shared" si="71"/>
        <v>0</v>
      </c>
      <c r="AM218" s="116">
        <f t="shared" si="71"/>
        <v>0</v>
      </c>
      <c r="AN218" s="116">
        <f t="shared" si="71"/>
        <v>0</v>
      </c>
      <c r="AO218" s="116">
        <f t="shared" si="71"/>
        <v>0</v>
      </c>
      <c r="AP218" s="116">
        <f t="shared" si="71"/>
        <v>0</v>
      </c>
    </row>
    <row r="219" spans="1:42" x14ac:dyDescent="0.2">
      <c r="A219" s="17" t="s">
        <v>267</v>
      </c>
      <c r="B219" s="104"/>
      <c r="C219" s="115">
        <f>SUM(C213:C218)</f>
        <v>0</v>
      </c>
      <c r="D219" s="115">
        <f t="shared" ref="D219:AP219" si="72">SUM(D213:D218)</f>
        <v>0</v>
      </c>
      <c r="E219" s="115">
        <f t="shared" si="72"/>
        <v>0</v>
      </c>
      <c r="F219" s="115">
        <f t="shared" si="72"/>
        <v>0</v>
      </c>
      <c r="G219" s="115">
        <f t="shared" si="72"/>
        <v>0</v>
      </c>
      <c r="H219" s="115">
        <f t="shared" si="72"/>
        <v>0</v>
      </c>
      <c r="I219" s="115">
        <f t="shared" si="72"/>
        <v>0</v>
      </c>
      <c r="J219" s="115">
        <f t="shared" si="72"/>
        <v>0</v>
      </c>
      <c r="K219" s="115">
        <f t="shared" si="72"/>
        <v>0</v>
      </c>
      <c r="L219" s="115">
        <f t="shared" si="72"/>
        <v>0</v>
      </c>
      <c r="M219" s="115">
        <f t="shared" si="72"/>
        <v>0</v>
      </c>
      <c r="N219" s="115">
        <f t="shared" si="72"/>
        <v>0</v>
      </c>
      <c r="O219" s="115">
        <f t="shared" si="72"/>
        <v>0</v>
      </c>
      <c r="P219" s="115">
        <f t="shared" si="72"/>
        <v>0</v>
      </c>
      <c r="Q219" s="115">
        <f t="shared" si="72"/>
        <v>0</v>
      </c>
      <c r="R219" s="115">
        <f t="shared" si="72"/>
        <v>0</v>
      </c>
      <c r="S219" s="115">
        <f t="shared" si="72"/>
        <v>0</v>
      </c>
      <c r="T219" s="115">
        <f t="shared" si="72"/>
        <v>0</v>
      </c>
      <c r="U219" s="115">
        <f t="shared" si="72"/>
        <v>0</v>
      </c>
      <c r="V219" s="115">
        <f t="shared" si="72"/>
        <v>0</v>
      </c>
      <c r="W219" s="115">
        <f t="shared" si="72"/>
        <v>0</v>
      </c>
      <c r="X219" s="115">
        <f t="shared" si="72"/>
        <v>0</v>
      </c>
      <c r="Y219" s="115">
        <f t="shared" si="72"/>
        <v>0</v>
      </c>
      <c r="Z219" s="115">
        <f t="shared" si="72"/>
        <v>0</v>
      </c>
      <c r="AA219" s="115">
        <f t="shared" si="72"/>
        <v>0</v>
      </c>
      <c r="AB219" s="115">
        <f t="shared" si="72"/>
        <v>0</v>
      </c>
      <c r="AC219" s="115">
        <f t="shared" si="72"/>
        <v>0</v>
      </c>
      <c r="AD219" s="115">
        <f t="shared" si="72"/>
        <v>0</v>
      </c>
      <c r="AE219" s="115">
        <f t="shared" si="72"/>
        <v>0</v>
      </c>
      <c r="AF219" s="115">
        <f t="shared" si="72"/>
        <v>0</v>
      </c>
      <c r="AG219" s="115">
        <f t="shared" si="72"/>
        <v>0</v>
      </c>
      <c r="AH219" s="115">
        <f t="shared" si="72"/>
        <v>0</v>
      </c>
      <c r="AI219" s="115">
        <f t="shared" si="72"/>
        <v>0</v>
      </c>
      <c r="AJ219" s="115">
        <f t="shared" si="72"/>
        <v>0</v>
      </c>
      <c r="AK219" s="115">
        <f t="shared" si="72"/>
        <v>0</v>
      </c>
      <c r="AL219" s="115">
        <f t="shared" si="72"/>
        <v>0</v>
      </c>
      <c r="AM219" s="115">
        <f t="shared" si="72"/>
        <v>0</v>
      </c>
      <c r="AN219" s="115">
        <f t="shared" si="72"/>
        <v>0</v>
      </c>
      <c r="AO219" s="115">
        <f t="shared" si="72"/>
        <v>0</v>
      </c>
      <c r="AP219" s="115">
        <f t="shared" si="72"/>
        <v>0</v>
      </c>
    </row>
    <row r="220" spans="1:42" x14ac:dyDescent="0.2">
      <c r="A220" s="17" t="s">
        <v>408</v>
      </c>
      <c r="B220" s="104"/>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row>
    <row r="221" spans="1:42" x14ac:dyDescent="0.2">
      <c r="A221" s="83" t="s">
        <v>4</v>
      </c>
      <c r="B221" s="104"/>
      <c r="C221" s="115">
        <f t="shared" ref="C221:AP221" si="73">IF(pbi_fed_tax_sta="No",-C646,0)</f>
        <v>0</v>
      </c>
      <c r="D221" s="115">
        <f t="shared" si="73"/>
        <v>0</v>
      </c>
      <c r="E221" s="115">
        <f t="shared" si="73"/>
        <v>0</v>
      </c>
      <c r="F221" s="115">
        <f t="shared" si="73"/>
        <v>0</v>
      </c>
      <c r="G221" s="115">
        <f t="shared" si="73"/>
        <v>0</v>
      </c>
      <c r="H221" s="115">
        <f t="shared" si="73"/>
        <v>0</v>
      </c>
      <c r="I221" s="115">
        <f t="shared" si="73"/>
        <v>0</v>
      </c>
      <c r="J221" s="115">
        <f t="shared" si="73"/>
        <v>0</v>
      </c>
      <c r="K221" s="115">
        <f t="shared" si="73"/>
        <v>0</v>
      </c>
      <c r="L221" s="115">
        <f t="shared" si="73"/>
        <v>0</v>
      </c>
      <c r="M221" s="115">
        <f t="shared" si="73"/>
        <v>0</v>
      </c>
      <c r="N221" s="115">
        <f t="shared" si="73"/>
        <v>0</v>
      </c>
      <c r="O221" s="115">
        <f t="shared" si="73"/>
        <v>0</v>
      </c>
      <c r="P221" s="115">
        <f t="shared" si="73"/>
        <v>0</v>
      </c>
      <c r="Q221" s="115">
        <f t="shared" si="73"/>
        <v>0</v>
      </c>
      <c r="R221" s="115">
        <f t="shared" si="73"/>
        <v>0</v>
      </c>
      <c r="S221" s="115">
        <f t="shared" si="73"/>
        <v>0</v>
      </c>
      <c r="T221" s="115">
        <f t="shared" si="73"/>
        <v>0</v>
      </c>
      <c r="U221" s="115">
        <f t="shared" si="73"/>
        <v>0</v>
      </c>
      <c r="V221" s="115">
        <f t="shared" si="73"/>
        <v>0</v>
      </c>
      <c r="W221" s="115">
        <f t="shared" si="73"/>
        <v>0</v>
      </c>
      <c r="X221" s="115">
        <f t="shared" si="73"/>
        <v>0</v>
      </c>
      <c r="Y221" s="115">
        <f t="shared" si="73"/>
        <v>0</v>
      </c>
      <c r="Z221" s="115">
        <f t="shared" si="73"/>
        <v>0</v>
      </c>
      <c r="AA221" s="115">
        <f t="shared" si="73"/>
        <v>0</v>
      </c>
      <c r="AB221" s="115">
        <f t="shared" si="73"/>
        <v>0</v>
      </c>
      <c r="AC221" s="115">
        <f t="shared" si="73"/>
        <v>0</v>
      </c>
      <c r="AD221" s="115">
        <f t="shared" si="73"/>
        <v>0</v>
      </c>
      <c r="AE221" s="115">
        <f t="shared" si="73"/>
        <v>0</v>
      </c>
      <c r="AF221" s="115">
        <f t="shared" si="73"/>
        <v>0</v>
      </c>
      <c r="AG221" s="115">
        <f t="shared" si="73"/>
        <v>0</v>
      </c>
      <c r="AH221" s="115">
        <f t="shared" si="73"/>
        <v>0</v>
      </c>
      <c r="AI221" s="115">
        <f t="shared" si="73"/>
        <v>0</v>
      </c>
      <c r="AJ221" s="115">
        <f t="shared" si="73"/>
        <v>0</v>
      </c>
      <c r="AK221" s="115">
        <f t="shared" si="73"/>
        <v>0</v>
      </c>
      <c r="AL221" s="115">
        <f t="shared" si="73"/>
        <v>0</v>
      </c>
      <c r="AM221" s="115">
        <f t="shared" si="73"/>
        <v>0</v>
      </c>
      <c r="AN221" s="115">
        <f t="shared" si="73"/>
        <v>0</v>
      </c>
      <c r="AO221" s="115">
        <f t="shared" si="73"/>
        <v>0</v>
      </c>
      <c r="AP221" s="115">
        <f t="shared" si="73"/>
        <v>0</v>
      </c>
    </row>
    <row r="222" spans="1:42" x14ac:dyDescent="0.2">
      <c r="A222" s="83" t="s">
        <v>5</v>
      </c>
      <c r="B222" s="104"/>
      <c r="C222" s="115">
        <f t="shared" ref="C222:AP222" si="74">IF(pbi_sta_tax_sta="No",-C650,0)</f>
        <v>0</v>
      </c>
      <c r="D222" s="115">
        <f t="shared" si="74"/>
        <v>0</v>
      </c>
      <c r="E222" s="115">
        <f t="shared" si="74"/>
        <v>0</v>
      </c>
      <c r="F222" s="115">
        <f t="shared" si="74"/>
        <v>0</v>
      </c>
      <c r="G222" s="115">
        <f t="shared" si="74"/>
        <v>0</v>
      </c>
      <c r="H222" s="115">
        <f t="shared" si="74"/>
        <v>0</v>
      </c>
      <c r="I222" s="115">
        <f t="shared" si="74"/>
        <v>0</v>
      </c>
      <c r="J222" s="115">
        <f t="shared" si="74"/>
        <v>0</v>
      </c>
      <c r="K222" s="115">
        <f t="shared" si="74"/>
        <v>0</v>
      </c>
      <c r="L222" s="115">
        <f t="shared" si="74"/>
        <v>0</v>
      </c>
      <c r="M222" s="115">
        <f t="shared" si="74"/>
        <v>0</v>
      </c>
      <c r="N222" s="115">
        <f t="shared" si="74"/>
        <v>0</v>
      </c>
      <c r="O222" s="115">
        <f t="shared" si="74"/>
        <v>0</v>
      </c>
      <c r="P222" s="115">
        <f t="shared" si="74"/>
        <v>0</v>
      </c>
      <c r="Q222" s="115">
        <f t="shared" si="74"/>
        <v>0</v>
      </c>
      <c r="R222" s="115">
        <f t="shared" si="74"/>
        <v>0</v>
      </c>
      <c r="S222" s="115">
        <f t="shared" si="74"/>
        <v>0</v>
      </c>
      <c r="T222" s="115">
        <f t="shared" si="74"/>
        <v>0</v>
      </c>
      <c r="U222" s="115">
        <f t="shared" si="74"/>
        <v>0</v>
      </c>
      <c r="V222" s="115">
        <f t="shared" si="74"/>
        <v>0</v>
      </c>
      <c r="W222" s="115">
        <f t="shared" si="74"/>
        <v>0</v>
      </c>
      <c r="X222" s="115">
        <f t="shared" si="74"/>
        <v>0</v>
      </c>
      <c r="Y222" s="115">
        <f t="shared" si="74"/>
        <v>0</v>
      </c>
      <c r="Z222" s="115">
        <f t="shared" si="74"/>
        <v>0</v>
      </c>
      <c r="AA222" s="115">
        <f t="shared" si="74"/>
        <v>0</v>
      </c>
      <c r="AB222" s="115">
        <f t="shared" si="74"/>
        <v>0</v>
      </c>
      <c r="AC222" s="115">
        <f t="shared" si="74"/>
        <v>0</v>
      </c>
      <c r="AD222" s="115">
        <f t="shared" si="74"/>
        <v>0</v>
      </c>
      <c r="AE222" s="115">
        <f t="shared" si="74"/>
        <v>0</v>
      </c>
      <c r="AF222" s="115">
        <f t="shared" si="74"/>
        <v>0</v>
      </c>
      <c r="AG222" s="115">
        <f t="shared" si="74"/>
        <v>0</v>
      </c>
      <c r="AH222" s="115">
        <f t="shared" si="74"/>
        <v>0</v>
      </c>
      <c r="AI222" s="115">
        <f t="shared" si="74"/>
        <v>0</v>
      </c>
      <c r="AJ222" s="115">
        <f t="shared" si="74"/>
        <v>0</v>
      </c>
      <c r="AK222" s="115">
        <f t="shared" si="74"/>
        <v>0</v>
      </c>
      <c r="AL222" s="115">
        <f t="shared" si="74"/>
        <v>0</v>
      </c>
      <c r="AM222" s="115">
        <f t="shared" si="74"/>
        <v>0</v>
      </c>
      <c r="AN222" s="115">
        <f t="shared" si="74"/>
        <v>0</v>
      </c>
      <c r="AO222" s="115">
        <f t="shared" si="74"/>
        <v>0</v>
      </c>
      <c r="AP222" s="115">
        <f t="shared" si="74"/>
        <v>0</v>
      </c>
    </row>
    <row r="223" spans="1:42" x14ac:dyDescent="0.2">
      <c r="A223" s="83" t="s">
        <v>142</v>
      </c>
      <c r="B223" s="104"/>
      <c r="C223" s="115">
        <f t="shared" ref="C223:AP223" si="75">IF(pbi_uti_tax_sta="No",-C654,0)</f>
        <v>0</v>
      </c>
      <c r="D223" s="115">
        <f t="shared" si="75"/>
        <v>0</v>
      </c>
      <c r="E223" s="115">
        <f t="shared" si="75"/>
        <v>0</v>
      </c>
      <c r="F223" s="115">
        <f t="shared" si="75"/>
        <v>0</v>
      </c>
      <c r="G223" s="115">
        <f t="shared" si="75"/>
        <v>0</v>
      </c>
      <c r="H223" s="115">
        <f t="shared" si="75"/>
        <v>0</v>
      </c>
      <c r="I223" s="115">
        <f t="shared" si="75"/>
        <v>0</v>
      </c>
      <c r="J223" s="115">
        <f t="shared" si="75"/>
        <v>0</v>
      </c>
      <c r="K223" s="115">
        <f t="shared" si="75"/>
        <v>0</v>
      </c>
      <c r="L223" s="115">
        <f t="shared" si="75"/>
        <v>0</v>
      </c>
      <c r="M223" s="115">
        <f t="shared" si="75"/>
        <v>0</v>
      </c>
      <c r="N223" s="115">
        <f t="shared" si="75"/>
        <v>0</v>
      </c>
      <c r="O223" s="115">
        <f t="shared" si="75"/>
        <v>0</v>
      </c>
      <c r="P223" s="115">
        <f t="shared" si="75"/>
        <v>0</v>
      </c>
      <c r="Q223" s="115">
        <f t="shared" si="75"/>
        <v>0</v>
      </c>
      <c r="R223" s="115">
        <f t="shared" si="75"/>
        <v>0</v>
      </c>
      <c r="S223" s="115">
        <f t="shared" si="75"/>
        <v>0</v>
      </c>
      <c r="T223" s="115">
        <f t="shared" si="75"/>
        <v>0</v>
      </c>
      <c r="U223" s="115">
        <f t="shared" si="75"/>
        <v>0</v>
      </c>
      <c r="V223" s="115">
        <f t="shared" si="75"/>
        <v>0</v>
      </c>
      <c r="W223" s="115">
        <f t="shared" si="75"/>
        <v>0</v>
      </c>
      <c r="X223" s="115">
        <f t="shared" si="75"/>
        <v>0</v>
      </c>
      <c r="Y223" s="115">
        <f t="shared" si="75"/>
        <v>0</v>
      </c>
      <c r="Z223" s="115">
        <f t="shared" si="75"/>
        <v>0</v>
      </c>
      <c r="AA223" s="115">
        <f t="shared" si="75"/>
        <v>0</v>
      </c>
      <c r="AB223" s="115">
        <f t="shared" si="75"/>
        <v>0</v>
      </c>
      <c r="AC223" s="115">
        <f t="shared" si="75"/>
        <v>0</v>
      </c>
      <c r="AD223" s="115">
        <f t="shared" si="75"/>
        <v>0</v>
      </c>
      <c r="AE223" s="115">
        <f t="shared" si="75"/>
        <v>0</v>
      </c>
      <c r="AF223" s="115">
        <f t="shared" si="75"/>
        <v>0</v>
      </c>
      <c r="AG223" s="115">
        <f t="shared" si="75"/>
        <v>0</v>
      </c>
      <c r="AH223" s="115">
        <f t="shared" si="75"/>
        <v>0</v>
      </c>
      <c r="AI223" s="115">
        <f t="shared" si="75"/>
        <v>0</v>
      </c>
      <c r="AJ223" s="115">
        <f t="shared" si="75"/>
        <v>0</v>
      </c>
      <c r="AK223" s="115">
        <f t="shared" si="75"/>
        <v>0</v>
      </c>
      <c r="AL223" s="115">
        <f t="shared" si="75"/>
        <v>0</v>
      </c>
      <c r="AM223" s="115">
        <f t="shared" si="75"/>
        <v>0</v>
      </c>
      <c r="AN223" s="115">
        <f t="shared" si="75"/>
        <v>0</v>
      </c>
      <c r="AO223" s="115">
        <f t="shared" si="75"/>
        <v>0</v>
      </c>
      <c r="AP223" s="115">
        <f t="shared" si="75"/>
        <v>0</v>
      </c>
    </row>
    <row r="224" spans="1:42" x14ac:dyDescent="0.2">
      <c r="A224" s="83" t="s">
        <v>143</v>
      </c>
      <c r="B224" s="104"/>
      <c r="C224" s="116">
        <f t="shared" ref="C224:AP224" si="76">IF(pbi_oth_tax_sta="No",-C658,0)</f>
        <v>0</v>
      </c>
      <c r="D224" s="116">
        <f t="shared" si="76"/>
        <v>0</v>
      </c>
      <c r="E224" s="116">
        <f t="shared" si="76"/>
        <v>0</v>
      </c>
      <c r="F224" s="116">
        <f t="shared" si="76"/>
        <v>0</v>
      </c>
      <c r="G224" s="116">
        <f t="shared" si="76"/>
        <v>0</v>
      </c>
      <c r="H224" s="116">
        <f t="shared" si="76"/>
        <v>0</v>
      </c>
      <c r="I224" s="116">
        <f t="shared" si="76"/>
        <v>0</v>
      </c>
      <c r="J224" s="116">
        <f t="shared" si="76"/>
        <v>0</v>
      </c>
      <c r="K224" s="116">
        <f t="shared" si="76"/>
        <v>0</v>
      </c>
      <c r="L224" s="116">
        <f t="shared" si="76"/>
        <v>0</v>
      </c>
      <c r="M224" s="116">
        <f t="shared" si="76"/>
        <v>0</v>
      </c>
      <c r="N224" s="116">
        <f t="shared" si="76"/>
        <v>0</v>
      </c>
      <c r="O224" s="116">
        <f t="shared" si="76"/>
        <v>0</v>
      </c>
      <c r="P224" s="116">
        <f t="shared" si="76"/>
        <v>0</v>
      </c>
      <c r="Q224" s="116">
        <f t="shared" si="76"/>
        <v>0</v>
      </c>
      <c r="R224" s="116">
        <f t="shared" si="76"/>
        <v>0</v>
      </c>
      <c r="S224" s="116">
        <f t="shared" si="76"/>
        <v>0</v>
      </c>
      <c r="T224" s="116">
        <f t="shared" si="76"/>
        <v>0</v>
      </c>
      <c r="U224" s="116">
        <f t="shared" si="76"/>
        <v>0</v>
      </c>
      <c r="V224" s="116">
        <f t="shared" si="76"/>
        <v>0</v>
      </c>
      <c r="W224" s="116">
        <f t="shared" si="76"/>
        <v>0</v>
      </c>
      <c r="X224" s="116">
        <f t="shared" si="76"/>
        <v>0</v>
      </c>
      <c r="Y224" s="116">
        <f t="shared" si="76"/>
        <v>0</v>
      </c>
      <c r="Z224" s="116">
        <f t="shared" si="76"/>
        <v>0</v>
      </c>
      <c r="AA224" s="116">
        <f t="shared" si="76"/>
        <v>0</v>
      </c>
      <c r="AB224" s="116">
        <f t="shared" si="76"/>
        <v>0</v>
      </c>
      <c r="AC224" s="116">
        <f t="shared" si="76"/>
        <v>0</v>
      </c>
      <c r="AD224" s="116">
        <f t="shared" si="76"/>
        <v>0</v>
      </c>
      <c r="AE224" s="116">
        <f t="shared" si="76"/>
        <v>0</v>
      </c>
      <c r="AF224" s="116">
        <f t="shared" si="76"/>
        <v>0</v>
      </c>
      <c r="AG224" s="116">
        <f t="shared" si="76"/>
        <v>0</v>
      </c>
      <c r="AH224" s="116">
        <f t="shared" si="76"/>
        <v>0</v>
      </c>
      <c r="AI224" s="116">
        <f t="shared" si="76"/>
        <v>0</v>
      </c>
      <c r="AJ224" s="116">
        <f t="shared" si="76"/>
        <v>0</v>
      </c>
      <c r="AK224" s="116">
        <f t="shared" si="76"/>
        <v>0</v>
      </c>
      <c r="AL224" s="116">
        <f t="shared" si="76"/>
        <v>0</v>
      </c>
      <c r="AM224" s="116">
        <f t="shared" si="76"/>
        <v>0</v>
      </c>
      <c r="AN224" s="116">
        <f t="shared" si="76"/>
        <v>0</v>
      </c>
      <c r="AO224" s="116">
        <f t="shared" si="76"/>
        <v>0</v>
      </c>
      <c r="AP224" s="116">
        <f t="shared" si="76"/>
        <v>0</v>
      </c>
    </row>
    <row r="225" spans="1:42" x14ac:dyDescent="0.2">
      <c r="A225" s="83" t="s">
        <v>13</v>
      </c>
      <c r="B225" s="104"/>
      <c r="C225" s="281">
        <f>SUM(C221:C224)</f>
        <v>0</v>
      </c>
      <c r="D225" s="281">
        <f t="shared" ref="D225:AP225" si="77">SUM(D221:D224)</f>
        <v>0</v>
      </c>
      <c r="E225" s="281">
        <f t="shared" si="77"/>
        <v>0</v>
      </c>
      <c r="F225" s="281">
        <f t="shared" si="77"/>
        <v>0</v>
      </c>
      <c r="G225" s="281">
        <f t="shared" si="77"/>
        <v>0</v>
      </c>
      <c r="H225" s="281">
        <f t="shared" si="77"/>
        <v>0</v>
      </c>
      <c r="I225" s="281">
        <f t="shared" si="77"/>
        <v>0</v>
      </c>
      <c r="J225" s="281">
        <f t="shared" si="77"/>
        <v>0</v>
      </c>
      <c r="K225" s="281">
        <f t="shared" si="77"/>
        <v>0</v>
      </c>
      <c r="L225" s="281">
        <f t="shared" si="77"/>
        <v>0</v>
      </c>
      <c r="M225" s="281">
        <f t="shared" si="77"/>
        <v>0</v>
      </c>
      <c r="N225" s="281">
        <f t="shared" si="77"/>
        <v>0</v>
      </c>
      <c r="O225" s="281">
        <f t="shared" si="77"/>
        <v>0</v>
      </c>
      <c r="P225" s="281">
        <f t="shared" si="77"/>
        <v>0</v>
      </c>
      <c r="Q225" s="281">
        <f t="shared" si="77"/>
        <v>0</v>
      </c>
      <c r="R225" s="281">
        <f t="shared" si="77"/>
        <v>0</v>
      </c>
      <c r="S225" s="281">
        <f t="shared" si="77"/>
        <v>0</v>
      </c>
      <c r="T225" s="281">
        <f t="shared" si="77"/>
        <v>0</v>
      </c>
      <c r="U225" s="281">
        <f t="shared" si="77"/>
        <v>0</v>
      </c>
      <c r="V225" s="281">
        <f t="shared" si="77"/>
        <v>0</v>
      </c>
      <c r="W225" s="281">
        <f t="shared" si="77"/>
        <v>0</v>
      </c>
      <c r="X225" s="281">
        <f t="shared" si="77"/>
        <v>0</v>
      </c>
      <c r="Y225" s="281">
        <f t="shared" si="77"/>
        <v>0</v>
      </c>
      <c r="Z225" s="281">
        <f t="shared" si="77"/>
        <v>0</v>
      </c>
      <c r="AA225" s="281">
        <f t="shared" si="77"/>
        <v>0</v>
      </c>
      <c r="AB225" s="281">
        <f t="shared" si="77"/>
        <v>0</v>
      </c>
      <c r="AC225" s="281">
        <f t="shared" si="77"/>
        <v>0</v>
      </c>
      <c r="AD225" s="281">
        <f t="shared" si="77"/>
        <v>0</v>
      </c>
      <c r="AE225" s="281">
        <f t="shared" si="77"/>
        <v>0</v>
      </c>
      <c r="AF225" s="281">
        <f t="shared" si="77"/>
        <v>0</v>
      </c>
      <c r="AG225" s="281">
        <f t="shared" si="77"/>
        <v>0</v>
      </c>
      <c r="AH225" s="281">
        <f t="shared" si="77"/>
        <v>0</v>
      </c>
      <c r="AI225" s="281">
        <f t="shared" si="77"/>
        <v>0</v>
      </c>
      <c r="AJ225" s="281">
        <f t="shared" si="77"/>
        <v>0</v>
      </c>
      <c r="AK225" s="281">
        <f t="shared" si="77"/>
        <v>0</v>
      </c>
      <c r="AL225" s="281">
        <f t="shared" si="77"/>
        <v>0</v>
      </c>
      <c r="AM225" s="281">
        <f t="shared" si="77"/>
        <v>0</v>
      </c>
      <c r="AN225" s="281">
        <f t="shared" si="77"/>
        <v>0</v>
      </c>
      <c r="AO225" s="281">
        <f t="shared" si="77"/>
        <v>0</v>
      </c>
      <c r="AP225" s="281">
        <f t="shared" si="77"/>
        <v>0</v>
      </c>
    </row>
    <row r="226" spans="1:42" x14ac:dyDescent="0.2">
      <c r="A226" s="17" t="s">
        <v>266</v>
      </c>
      <c r="B226" s="104"/>
      <c r="C226" s="115">
        <f>C219+C225</f>
        <v>0</v>
      </c>
      <c r="D226" s="115">
        <f t="shared" ref="D226:AP226" si="78">D219+D225</f>
        <v>0</v>
      </c>
      <c r="E226" s="115">
        <f t="shared" si="78"/>
        <v>0</v>
      </c>
      <c r="F226" s="115">
        <f t="shared" si="78"/>
        <v>0</v>
      </c>
      <c r="G226" s="115">
        <f t="shared" si="78"/>
        <v>0</v>
      </c>
      <c r="H226" s="115">
        <f t="shared" si="78"/>
        <v>0</v>
      </c>
      <c r="I226" s="115">
        <f t="shared" si="78"/>
        <v>0</v>
      </c>
      <c r="J226" s="115">
        <f t="shared" si="78"/>
        <v>0</v>
      </c>
      <c r="K226" s="115">
        <f t="shared" si="78"/>
        <v>0</v>
      </c>
      <c r="L226" s="115">
        <f t="shared" si="78"/>
        <v>0</v>
      </c>
      <c r="M226" s="115">
        <f t="shared" si="78"/>
        <v>0</v>
      </c>
      <c r="N226" s="115">
        <f t="shared" si="78"/>
        <v>0</v>
      </c>
      <c r="O226" s="115">
        <f t="shared" si="78"/>
        <v>0</v>
      </c>
      <c r="P226" s="115">
        <f t="shared" si="78"/>
        <v>0</v>
      </c>
      <c r="Q226" s="115">
        <f t="shared" si="78"/>
        <v>0</v>
      </c>
      <c r="R226" s="115">
        <f t="shared" si="78"/>
        <v>0</v>
      </c>
      <c r="S226" s="115">
        <f t="shared" si="78"/>
        <v>0</v>
      </c>
      <c r="T226" s="115">
        <f t="shared" si="78"/>
        <v>0</v>
      </c>
      <c r="U226" s="115">
        <f t="shared" si="78"/>
        <v>0</v>
      </c>
      <c r="V226" s="115">
        <f t="shared" si="78"/>
        <v>0</v>
      </c>
      <c r="W226" s="115">
        <f t="shared" si="78"/>
        <v>0</v>
      </c>
      <c r="X226" s="115">
        <f t="shared" si="78"/>
        <v>0</v>
      </c>
      <c r="Y226" s="115">
        <f t="shared" si="78"/>
        <v>0</v>
      </c>
      <c r="Z226" s="115">
        <f t="shared" si="78"/>
        <v>0</v>
      </c>
      <c r="AA226" s="115">
        <f t="shared" si="78"/>
        <v>0</v>
      </c>
      <c r="AB226" s="115">
        <f t="shared" si="78"/>
        <v>0</v>
      </c>
      <c r="AC226" s="115">
        <f t="shared" si="78"/>
        <v>0</v>
      </c>
      <c r="AD226" s="115">
        <f t="shared" si="78"/>
        <v>0</v>
      </c>
      <c r="AE226" s="115">
        <f t="shared" si="78"/>
        <v>0</v>
      </c>
      <c r="AF226" s="115">
        <f t="shared" si="78"/>
        <v>0</v>
      </c>
      <c r="AG226" s="115">
        <f t="shared" si="78"/>
        <v>0</v>
      </c>
      <c r="AH226" s="115">
        <f t="shared" si="78"/>
        <v>0</v>
      </c>
      <c r="AI226" s="115">
        <f t="shared" si="78"/>
        <v>0</v>
      </c>
      <c r="AJ226" s="115">
        <f t="shared" si="78"/>
        <v>0</v>
      </c>
      <c r="AK226" s="115">
        <f t="shared" si="78"/>
        <v>0</v>
      </c>
      <c r="AL226" s="115">
        <f t="shared" si="78"/>
        <v>0</v>
      </c>
      <c r="AM226" s="115">
        <f t="shared" si="78"/>
        <v>0</v>
      </c>
      <c r="AN226" s="115">
        <f t="shared" si="78"/>
        <v>0</v>
      </c>
      <c r="AO226" s="115">
        <f t="shared" si="78"/>
        <v>0</v>
      </c>
      <c r="AP226" s="115">
        <f t="shared" si="78"/>
        <v>0</v>
      </c>
    </row>
    <row r="227" spans="1:42" x14ac:dyDescent="0.2">
      <c r="A227" s="17" t="s">
        <v>284</v>
      </c>
      <c r="B227" s="104"/>
      <c r="C227" s="115">
        <f t="array" ref="C227:AP227">Inputs!D156:AQ156</f>
        <v>0</v>
      </c>
      <c r="D227" s="115">
        <v>0</v>
      </c>
      <c r="E227" s="115">
        <v>0</v>
      </c>
      <c r="F227" s="115">
        <v>0</v>
      </c>
      <c r="G227" s="115">
        <v>0</v>
      </c>
      <c r="H227" s="115">
        <v>0</v>
      </c>
      <c r="I227" s="115">
        <v>0</v>
      </c>
      <c r="J227" s="115">
        <v>0</v>
      </c>
      <c r="K227" s="115">
        <v>0</v>
      </c>
      <c r="L227" s="115">
        <v>0</v>
      </c>
      <c r="M227" s="115">
        <v>0</v>
      </c>
      <c r="N227" s="115">
        <v>0</v>
      </c>
      <c r="O227" s="115">
        <v>0</v>
      </c>
      <c r="P227" s="115">
        <v>0</v>
      </c>
      <c r="Q227" s="115">
        <v>0</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row>
    <row r="228" spans="1:42" x14ac:dyDescent="0.2">
      <c r="A228" s="282" t="s">
        <v>285</v>
      </c>
      <c r="B228" s="285"/>
      <c r="C228" s="281">
        <f>C226*-C227/100</f>
        <v>0</v>
      </c>
      <c r="D228" s="281">
        <f t="shared" ref="D228:AP228" si="79">D226*-D227/100</f>
        <v>0</v>
      </c>
      <c r="E228" s="281">
        <f t="shared" si="79"/>
        <v>0</v>
      </c>
      <c r="F228" s="281">
        <f t="shared" si="79"/>
        <v>0</v>
      </c>
      <c r="G228" s="281">
        <f t="shared" si="79"/>
        <v>0</v>
      </c>
      <c r="H228" s="281">
        <f t="shared" si="79"/>
        <v>0</v>
      </c>
      <c r="I228" s="281">
        <f t="shared" si="79"/>
        <v>0</v>
      </c>
      <c r="J228" s="281">
        <f t="shared" si="79"/>
        <v>0</v>
      </c>
      <c r="K228" s="281">
        <f t="shared" si="79"/>
        <v>0</v>
      </c>
      <c r="L228" s="281">
        <f t="shared" si="79"/>
        <v>0</v>
      </c>
      <c r="M228" s="281">
        <f t="shared" si="79"/>
        <v>0</v>
      </c>
      <c r="N228" s="281">
        <f t="shared" si="79"/>
        <v>0</v>
      </c>
      <c r="O228" s="281">
        <f t="shared" si="79"/>
        <v>0</v>
      </c>
      <c r="P228" s="281">
        <f t="shared" si="79"/>
        <v>0</v>
      </c>
      <c r="Q228" s="281">
        <f t="shared" si="79"/>
        <v>0</v>
      </c>
      <c r="R228" s="281">
        <f t="shared" si="79"/>
        <v>0</v>
      </c>
      <c r="S228" s="281">
        <f t="shared" si="79"/>
        <v>0</v>
      </c>
      <c r="T228" s="281">
        <f t="shared" si="79"/>
        <v>0</v>
      </c>
      <c r="U228" s="281">
        <f t="shared" si="79"/>
        <v>0</v>
      </c>
      <c r="V228" s="281">
        <f t="shared" si="79"/>
        <v>0</v>
      </c>
      <c r="W228" s="281">
        <f t="shared" si="79"/>
        <v>0</v>
      </c>
      <c r="X228" s="281">
        <f t="shared" si="79"/>
        <v>0</v>
      </c>
      <c r="Y228" s="281">
        <f t="shared" si="79"/>
        <v>0</v>
      </c>
      <c r="Z228" s="281">
        <f t="shared" si="79"/>
        <v>0</v>
      </c>
      <c r="AA228" s="281">
        <f t="shared" si="79"/>
        <v>0</v>
      </c>
      <c r="AB228" s="281">
        <f t="shared" si="79"/>
        <v>0</v>
      </c>
      <c r="AC228" s="281">
        <f t="shared" si="79"/>
        <v>0</v>
      </c>
      <c r="AD228" s="281">
        <f t="shared" si="79"/>
        <v>0</v>
      </c>
      <c r="AE228" s="281">
        <f t="shared" si="79"/>
        <v>0</v>
      </c>
      <c r="AF228" s="281">
        <f t="shared" si="79"/>
        <v>0</v>
      </c>
      <c r="AG228" s="281">
        <f t="shared" si="79"/>
        <v>0</v>
      </c>
      <c r="AH228" s="281">
        <f t="shared" si="79"/>
        <v>0</v>
      </c>
      <c r="AI228" s="281">
        <f t="shared" si="79"/>
        <v>0</v>
      </c>
      <c r="AJ228" s="281">
        <f t="shared" si="79"/>
        <v>0</v>
      </c>
      <c r="AK228" s="281">
        <f t="shared" si="79"/>
        <v>0</v>
      </c>
      <c r="AL228" s="281">
        <f t="shared" si="79"/>
        <v>0</v>
      </c>
      <c r="AM228" s="281">
        <f t="shared" si="79"/>
        <v>0</v>
      </c>
      <c r="AN228" s="281">
        <f t="shared" si="79"/>
        <v>0</v>
      </c>
      <c r="AO228" s="281">
        <f t="shared" si="79"/>
        <v>0</v>
      </c>
      <c r="AP228" s="281">
        <f t="shared" si="79"/>
        <v>0</v>
      </c>
    </row>
    <row r="229" spans="1:42" x14ac:dyDescent="0.2">
      <c r="A229" s="83"/>
      <c r="B229" s="104"/>
    </row>
    <row r="230" spans="1:42" x14ac:dyDescent="0.2">
      <c r="A230" s="19" t="s">
        <v>281</v>
      </c>
      <c r="B230" s="104"/>
    </row>
    <row r="231" spans="1:42" x14ac:dyDescent="0.2">
      <c r="A231" s="17" t="s">
        <v>282</v>
      </c>
      <c r="B231" s="104"/>
      <c r="C231" s="115">
        <f t="shared" ref="C231:AP231" si="80">C17</f>
        <v>0</v>
      </c>
      <c r="D231" s="115">
        <f t="shared" si="80"/>
        <v>0</v>
      </c>
      <c r="E231" s="115">
        <f t="shared" si="80"/>
        <v>0</v>
      </c>
      <c r="F231" s="115">
        <f t="shared" si="80"/>
        <v>0</v>
      </c>
      <c r="G231" s="115">
        <f t="shared" si="80"/>
        <v>0</v>
      </c>
      <c r="H231" s="115">
        <f t="shared" si="80"/>
        <v>0</v>
      </c>
      <c r="I231" s="115">
        <f t="shared" si="80"/>
        <v>0</v>
      </c>
      <c r="J231" s="115">
        <f t="shared" si="80"/>
        <v>0</v>
      </c>
      <c r="K231" s="115">
        <f t="shared" si="80"/>
        <v>0</v>
      </c>
      <c r="L231" s="115">
        <f t="shared" si="80"/>
        <v>0</v>
      </c>
      <c r="M231" s="115">
        <f t="shared" si="80"/>
        <v>0</v>
      </c>
      <c r="N231" s="115">
        <f t="shared" si="80"/>
        <v>0</v>
      </c>
      <c r="O231" s="115">
        <f t="shared" si="80"/>
        <v>0</v>
      </c>
      <c r="P231" s="115">
        <f t="shared" si="80"/>
        <v>0</v>
      </c>
      <c r="Q231" s="115">
        <f t="shared" si="80"/>
        <v>0</v>
      </c>
      <c r="R231" s="115">
        <f t="shared" si="80"/>
        <v>0</v>
      </c>
      <c r="S231" s="115">
        <f t="shared" si="80"/>
        <v>0</v>
      </c>
      <c r="T231" s="115">
        <f t="shared" si="80"/>
        <v>0</v>
      </c>
      <c r="U231" s="115">
        <f t="shared" si="80"/>
        <v>0</v>
      </c>
      <c r="V231" s="115">
        <f t="shared" si="80"/>
        <v>0</v>
      </c>
      <c r="W231" s="115">
        <f t="shared" si="80"/>
        <v>0</v>
      </c>
      <c r="X231" s="115">
        <f t="shared" si="80"/>
        <v>0</v>
      </c>
      <c r="Y231" s="115">
        <f t="shared" si="80"/>
        <v>0</v>
      </c>
      <c r="Z231" s="115">
        <f t="shared" si="80"/>
        <v>0</v>
      </c>
      <c r="AA231" s="115">
        <f t="shared" si="80"/>
        <v>0</v>
      </c>
      <c r="AB231" s="115">
        <f t="shared" si="80"/>
        <v>0</v>
      </c>
      <c r="AC231" s="115">
        <f t="shared" si="80"/>
        <v>0</v>
      </c>
      <c r="AD231" s="115">
        <f t="shared" si="80"/>
        <v>0</v>
      </c>
      <c r="AE231" s="115">
        <f t="shared" si="80"/>
        <v>0</v>
      </c>
      <c r="AF231" s="115">
        <f t="shared" si="80"/>
        <v>0</v>
      </c>
      <c r="AG231" s="115">
        <f t="shared" si="80"/>
        <v>0</v>
      </c>
      <c r="AH231" s="115">
        <f t="shared" si="80"/>
        <v>0</v>
      </c>
      <c r="AI231" s="115">
        <f t="shared" si="80"/>
        <v>0</v>
      </c>
      <c r="AJ231" s="115">
        <f t="shared" si="80"/>
        <v>0</v>
      </c>
      <c r="AK231" s="115">
        <f t="shared" si="80"/>
        <v>0</v>
      </c>
      <c r="AL231" s="115">
        <f t="shared" si="80"/>
        <v>0</v>
      </c>
      <c r="AM231" s="115">
        <f t="shared" si="80"/>
        <v>0</v>
      </c>
      <c r="AN231" s="115">
        <f t="shared" si="80"/>
        <v>0</v>
      </c>
      <c r="AO231" s="115">
        <f t="shared" si="80"/>
        <v>0</v>
      </c>
      <c r="AP231" s="115">
        <f t="shared" si="80"/>
        <v>0</v>
      </c>
    </row>
    <row r="232" spans="1:42" x14ac:dyDescent="0.2">
      <c r="A232" s="17" t="s">
        <v>332</v>
      </c>
      <c r="B232" s="104"/>
      <c r="C232" s="115">
        <f>C782</f>
        <v>0</v>
      </c>
      <c r="D232" s="115">
        <f t="shared" ref="D232:AP232" si="81">D782</f>
        <v>0</v>
      </c>
      <c r="E232" s="115">
        <f t="shared" si="81"/>
        <v>0</v>
      </c>
      <c r="F232" s="115">
        <f t="shared" si="81"/>
        <v>0</v>
      </c>
      <c r="G232" s="115">
        <f t="shared" si="81"/>
        <v>0</v>
      </c>
      <c r="H232" s="115">
        <f t="shared" si="81"/>
        <v>0</v>
      </c>
      <c r="I232" s="115">
        <f t="shared" si="81"/>
        <v>0</v>
      </c>
      <c r="J232" s="115">
        <f t="shared" si="81"/>
        <v>0</v>
      </c>
      <c r="K232" s="115">
        <f t="shared" si="81"/>
        <v>0</v>
      </c>
      <c r="L232" s="115">
        <f t="shared" si="81"/>
        <v>0</v>
      </c>
      <c r="M232" s="115">
        <f t="shared" si="81"/>
        <v>0</v>
      </c>
      <c r="N232" s="115">
        <f t="shared" si="81"/>
        <v>0</v>
      </c>
      <c r="O232" s="115">
        <f t="shared" si="81"/>
        <v>0</v>
      </c>
      <c r="P232" s="115">
        <f t="shared" si="81"/>
        <v>0</v>
      </c>
      <c r="Q232" s="115">
        <f t="shared" si="81"/>
        <v>0</v>
      </c>
      <c r="R232" s="115">
        <f t="shared" si="81"/>
        <v>0</v>
      </c>
      <c r="S232" s="115">
        <f t="shared" si="81"/>
        <v>0</v>
      </c>
      <c r="T232" s="115">
        <f t="shared" si="81"/>
        <v>0</v>
      </c>
      <c r="U232" s="115">
        <f t="shared" si="81"/>
        <v>0</v>
      </c>
      <c r="V232" s="115">
        <f t="shared" si="81"/>
        <v>0</v>
      </c>
      <c r="W232" s="115">
        <f t="shared" si="81"/>
        <v>0</v>
      </c>
      <c r="X232" s="115">
        <f t="shared" si="81"/>
        <v>0</v>
      </c>
      <c r="Y232" s="115">
        <f t="shared" si="81"/>
        <v>0</v>
      </c>
      <c r="Z232" s="115">
        <f t="shared" si="81"/>
        <v>0</v>
      </c>
      <c r="AA232" s="115">
        <f t="shared" si="81"/>
        <v>0</v>
      </c>
      <c r="AB232" s="115">
        <f t="shared" si="81"/>
        <v>0</v>
      </c>
      <c r="AC232" s="115">
        <f t="shared" si="81"/>
        <v>0</v>
      </c>
      <c r="AD232" s="115">
        <f t="shared" si="81"/>
        <v>0</v>
      </c>
      <c r="AE232" s="115">
        <f t="shared" si="81"/>
        <v>0</v>
      </c>
      <c r="AF232" s="115">
        <f t="shared" si="81"/>
        <v>0</v>
      </c>
      <c r="AG232" s="115">
        <f t="shared" si="81"/>
        <v>0</v>
      </c>
      <c r="AH232" s="115">
        <f t="shared" si="81"/>
        <v>0</v>
      </c>
      <c r="AI232" s="115">
        <f t="shared" si="81"/>
        <v>0</v>
      </c>
      <c r="AJ232" s="115">
        <f t="shared" si="81"/>
        <v>0</v>
      </c>
      <c r="AK232" s="115">
        <f t="shared" si="81"/>
        <v>0</v>
      </c>
      <c r="AL232" s="115">
        <f t="shared" si="81"/>
        <v>0</v>
      </c>
      <c r="AM232" s="115">
        <f t="shared" si="81"/>
        <v>0</v>
      </c>
      <c r="AN232" s="115">
        <f t="shared" si="81"/>
        <v>0</v>
      </c>
      <c r="AO232" s="115">
        <f t="shared" si="81"/>
        <v>0</v>
      </c>
      <c r="AP232" s="115">
        <f t="shared" si="81"/>
        <v>0</v>
      </c>
    </row>
    <row r="233" spans="1:42" x14ac:dyDescent="0.2">
      <c r="A233" s="17" t="s">
        <v>336</v>
      </c>
      <c r="B233" s="104"/>
      <c r="C233" s="115">
        <f>C778</f>
        <v>0</v>
      </c>
      <c r="D233" s="115">
        <f t="shared" ref="D233:AP233" si="82">D778</f>
        <v>0</v>
      </c>
      <c r="E233" s="115">
        <f t="shared" si="82"/>
        <v>0</v>
      </c>
      <c r="F233" s="115">
        <f t="shared" si="82"/>
        <v>0</v>
      </c>
      <c r="G233" s="115">
        <f t="shared" si="82"/>
        <v>0</v>
      </c>
      <c r="H233" s="115">
        <f t="shared" si="82"/>
        <v>0</v>
      </c>
      <c r="I233" s="115">
        <f t="shared" si="82"/>
        <v>0</v>
      </c>
      <c r="J233" s="115">
        <f t="shared" si="82"/>
        <v>0</v>
      </c>
      <c r="K233" s="115">
        <f t="shared" si="82"/>
        <v>0</v>
      </c>
      <c r="L233" s="115">
        <f t="shared" si="82"/>
        <v>0</v>
      </c>
      <c r="M233" s="115">
        <f t="shared" si="82"/>
        <v>0</v>
      </c>
      <c r="N233" s="115">
        <f t="shared" si="82"/>
        <v>0</v>
      </c>
      <c r="O233" s="115">
        <f t="shared" si="82"/>
        <v>0</v>
      </c>
      <c r="P233" s="115">
        <f t="shared" si="82"/>
        <v>0</v>
      </c>
      <c r="Q233" s="115">
        <f t="shared" si="82"/>
        <v>0</v>
      </c>
      <c r="R233" s="115">
        <f t="shared" si="82"/>
        <v>0</v>
      </c>
      <c r="S233" s="115">
        <f t="shared" si="82"/>
        <v>0</v>
      </c>
      <c r="T233" s="115">
        <f t="shared" si="82"/>
        <v>0</v>
      </c>
      <c r="U233" s="115">
        <f t="shared" si="82"/>
        <v>0</v>
      </c>
      <c r="V233" s="115">
        <f t="shared" si="82"/>
        <v>0</v>
      </c>
      <c r="W233" s="115">
        <f t="shared" si="82"/>
        <v>0</v>
      </c>
      <c r="X233" s="115">
        <f t="shared" si="82"/>
        <v>0</v>
      </c>
      <c r="Y233" s="115">
        <f t="shared" si="82"/>
        <v>0</v>
      </c>
      <c r="Z233" s="115">
        <f t="shared" si="82"/>
        <v>0</v>
      </c>
      <c r="AA233" s="115">
        <f t="shared" si="82"/>
        <v>0</v>
      </c>
      <c r="AB233" s="115">
        <f t="shared" si="82"/>
        <v>0</v>
      </c>
      <c r="AC233" s="115">
        <f t="shared" si="82"/>
        <v>0</v>
      </c>
      <c r="AD233" s="115">
        <f t="shared" si="82"/>
        <v>0</v>
      </c>
      <c r="AE233" s="115">
        <f t="shared" si="82"/>
        <v>0</v>
      </c>
      <c r="AF233" s="115">
        <f t="shared" si="82"/>
        <v>0</v>
      </c>
      <c r="AG233" s="115">
        <f t="shared" si="82"/>
        <v>0</v>
      </c>
      <c r="AH233" s="115">
        <f t="shared" si="82"/>
        <v>0</v>
      </c>
      <c r="AI233" s="115">
        <f t="shared" si="82"/>
        <v>0</v>
      </c>
      <c r="AJ233" s="115">
        <f t="shared" si="82"/>
        <v>0</v>
      </c>
      <c r="AK233" s="115">
        <f t="shared" si="82"/>
        <v>0</v>
      </c>
      <c r="AL233" s="115">
        <f t="shared" si="82"/>
        <v>0</v>
      </c>
      <c r="AM233" s="115">
        <f t="shared" si="82"/>
        <v>0</v>
      </c>
      <c r="AN233" s="115">
        <f t="shared" si="82"/>
        <v>0</v>
      </c>
      <c r="AO233" s="115">
        <f t="shared" si="82"/>
        <v>0</v>
      </c>
      <c r="AP233" s="115">
        <f t="shared" si="82"/>
        <v>0</v>
      </c>
    </row>
    <row r="234" spans="1:42" x14ac:dyDescent="0.2">
      <c r="A234" s="17" t="s">
        <v>293</v>
      </c>
      <c r="B234" s="104"/>
      <c r="C234" s="115">
        <f t="shared" ref="C234:AP234" si="83">C57</f>
        <v>0</v>
      </c>
      <c r="D234" s="115">
        <f t="shared" si="83"/>
        <v>0</v>
      </c>
      <c r="E234" s="115">
        <f t="shared" si="83"/>
        <v>0</v>
      </c>
      <c r="F234" s="115">
        <f t="shared" si="83"/>
        <v>0</v>
      </c>
      <c r="G234" s="115">
        <f t="shared" si="83"/>
        <v>0</v>
      </c>
      <c r="H234" s="115">
        <f t="shared" si="83"/>
        <v>0</v>
      </c>
      <c r="I234" s="115">
        <f t="shared" si="83"/>
        <v>0</v>
      </c>
      <c r="J234" s="115">
        <f t="shared" si="83"/>
        <v>0</v>
      </c>
      <c r="K234" s="115">
        <f t="shared" si="83"/>
        <v>0</v>
      </c>
      <c r="L234" s="115">
        <f t="shared" si="83"/>
        <v>0</v>
      </c>
      <c r="M234" s="115">
        <f t="shared" si="83"/>
        <v>0</v>
      </c>
      <c r="N234" s="115">
        <f t="shared" si="83"/>
        <v>0</v>
      </c>
      <c r="O234" s="115">
        <f t="shared" si="83"/>
        <v>0</v>
      </c>
      <c r="P234" s="115">
        <f t="shared" si="83"/>
        <v>0</v>
      </c>
      <c r="Q234" s="115">
        <f t="shared" si="83"/>
        <v>0</v>
      </c>
      <c r="R234" s="115">
        <f t="shared" si="83"/>
        <v>0</v>
      </c>
      <c r="S234" s="115">
        <f t="shared" si="83"/>
        <v>0</v>
      </c>
      <c r="T234" s="115">
        <f t="shared" si="83"/>
        <v>0</v>
      </c>
      <c r="U234" s="115">
        <f t="shared" si="83"/>
        <v>0</v>
      </c>
      <c r="V234" s="115">
        <f t="shared" si="83"/>
        <v>0</v>
      </c>
      <c r="W234" s="115">
        <f t="shared" si="83"/>
        <v>0</v>
      </c>
      <c r="X234" s="115">
        <f t="shared" si="83"/>
        <v>0</v>
      </c>
      <c r="Y234" s="115">
        <f t="shared" si="83"/>
        <v>0</v>
      </c>
      <c r="Z234" s="115">
        <f t="shared" si="83"/>
        <v>0</v>
      </c>
      <c r="AA234" s="115">
        <f t="shared" si="83"/>
        <v>0</v>
      </c>
      <c r="AB234" s="115">
        <f t="shared" si="83"/>
        <v>0</v>
      </c>
      <c r="AC234" s="115">
        <f t="shared" si="83"/>
        <v>0</v>
      </c>
      <c r="AD234" s="115">
        <f t="shared" si="83"/>
        <v>0</v>
      </c>
      <c r="AE234" s="115">
        <f t="shared" si="83"/>
        <v>0</v>
      </c>
      <c r="AF234" s="115">
        <f t="shared" si="83"/>
        <v>0</v>
      </c>
      <c r="AG234" s="115">
        <f t="shared" si="83"/>
        <v>0</v>
      </c>
      <c r="AH234" s="115">
        <f t="shared" si="83"/>
        <v>0</v>
      </c>
      <c r="AI234" s="115">
        <f t="shared" si="83"/>
        <v>0</v>
      </c>
      <c r="AJ234" s="115">
        <f t="shared" si="83"/>
        <v>0</v>
      </c>
      <c r="AK234" s="115">
        <f t="shared" si="83"/>
        <v>0</v>
      </c>
      <c r="AL234" s="115">
        <f t="shared" si="83"/>
        <v>0</v>
      </c>
      <c r="AM234" s="115">
        <f t="shared" si="83"/>
        <v>0</v>
      </c>
      <c r="AN234" s="115">
        <f t="shared" si="83"/>
        <v>0</v>
      </c>
      <c r="AO234" s="115">
        <f t="shared" si="83"/>
        <v>0</v>
      </c>
      <c r="AP234" s="115">
        <f t="shared" si="83"/>
        <v>0</v>
      </c>
    </row>
    <row r="235" spans="1:42" x14ac:dyDescent="0.2">
      <c r="A235" s="17" t="s">
        <v>337</v>
      </c>
      <c r="B235" s="104"/>
      <c r="C235" s="115">
        <f t="shared" ref="C235:AP235" si="84">-C59</f>
        <v>0</v>
      </c>
      <c r="D235" s="115">
        <f t="shared" si="84"/>
        <v>0</v>
      </c>
      <c r="E235" s="115">
        <f t="shared" si="84"/>
        <v>0</v>
      </c>
      <c r="F235" s="115">
        <f t="shared" si="84"/>
        <v>0</v>
      </c>
      <c r="G235" s="115">
        <f t="shared" si="84"/>
        <v>0</v>
      </c>
      <c r="H235" s="115">
        <f t="shared" si="84"/>
        <v>0</v>
      </c>
      <c r="I235" s="115">
        <f t="shared" si="84"/>
        <v>0</v>
      </c>
      <c r="J235" s="115">
        <f t="shared" si="84"/>
        <v>0</v>
      </c>
      <c r="K235" s="115">
        <f t="shared" si="84"/>
        <v>0</v>
      </c>
      <c r="L235" s="115">
        <f t="shared" si="84"/>
        <v>0</v>
      </c>
      <c r="M235" s="115">
        <f t="shared" si="84"/>
        <v>0</v>
      </c>
      <c r="N235" s="115">
        <f t="shared" si="84"/>
        <v>0</v>
      </c>
      <c r="O235" s="115">
        <f t="shared" si="84"/>
        <v>0</v>
      </c>
      <c r="P235" s="115">
        <f t="shared" si="84"/>
        <v>0</v>
      </c>
      <c r="Q235" s="115">
        <f t="shared" si="84"/>
        <v>0</v>
      </c>
      <c r="R235" s="115">
        <f t="shared" si="84"/>
        <v>0</v>
      </c>
      <c r="S235" s="115">
        <f t="shared" si="84"/>
        <v>0</v>
      </c>
      <c r="T235" s="115">
        <f t="shared" si="84"/>
        <v>0</v>
      </c>
      <c r="U235" s="115">
        <f t="shared" si="84"/>
        <v>0</v>
      </c>
      <c r="V235" s="115">
        <f t="shared" si="84"/>
        <v>0</v>
      </c>
      <c r="W235" s="115">
        <f t="shared" si="84"/>
        <v>0</v>
      </c>
      <c r="X235" s="115">
        <f t="shared" si="84"/>
        <v>0</v>
      </c>
      <c r="Y235" s="115">
        <f t="shared" si="84"/>
        <v>0</v>
      </c>
      <c r="Z235" s="115">
        <f t="shared" si="84"/>
        <v>0</v>
      </c>
      <c r="AA235" s="115">
        <f t="shared" si="84"/>
        <v>0</v>
      </c>
      <c r="AB235" s="115">
        <f t="shared" si="84"/>
        <v>0</v>
      </c>
      <c r="AC235" s="115">
        <f t="shared" si="84"/>
        <v>0</v>
      </c>
      <c r="AD235" s="115">
        <f t="shared" si="84"/>
        <v>0</v>
      </c>
      <c r="AE235" s="115">
        <f t="shared" si="84"/>
        <v>0</v>
      </c>
      <c r="AF235" s="115">
        <f t="shared" si="84"/>
        <v>0</v>
      </c>
      <c r="AG235" s="115">
        <f t="shared" si="84"/>
        <v>0</v>
      </c>
      <c r="AH235" s="115">
        <f t="shared" si="84"/>
        <v>0</v>
      </c>
      <c r="AI235" s="115">
        <f t="shared" si="84"/>
        <v>0</v>
      </c>
      <c r="AJ235" s="115">
        <f t="shared" si="84"/>
        <v>0</v>
      </c>
      <c r="AK235" s="115">
        <f t="shared" si="84"/>
        <v>0</v>
      </c>
      <c r="AL235" s="115">
        <f t="shared" si="84"/>
        <v>0</v>
      </c>
      <c r="AM235" s="115">
        <f t="shared" si="84"/>
        <v>0</v>
      </c>
      <c r="AN235" s="115">
        <f t="shared" si="84"/>
        <v>0</v>
      </c>
      <c r="AO235" s="115">
        <f t="shared" si="84"/>
        <v>0</v>
      </c>
      <c r="AP235" s="115">
        <f t="shared" si="84"/>
        <v>0</v>
      </c>
    </row>
    <row r="236" spans="1:42" x14ac:dyDescent="0.2">
      <c r="A236" s="17" t="s">
        <v>283</v>
      </c>
      <c r="B236" s="104"/>
      <c r="C236" s="115">
        <f t="shared" ref="C236:AP236" si="85">-C118</f>
        <v>0</v>
      </c>
      <c r="D236" s="115">
        <f t="shared" si="85"/>
        <v>0</v>
      </c>
      <c r="E236" s="115">
        <f t="shared" si="85"/>
        <v>0</v>
      </c>
      <c r="F236" s="115">
        <f t="shared" si="85"/>
        <v>0</v>
      </c>
      <c r="G236" s="115">
        <f t="shared" si="85"/>
        <v>0</v>
      </c>
      <c r="H236" s="115">
        <f t="shared" si="85"/>
        <v>0</v>
      </c>
      <c r="I236" s="115">
        <f t="shared" si="85"/>
        <v>0</v>
      </c>
      <c r="J236" s="115">
        <f t="shared" si="85"/>
        <v>0</v>
      </c>
      <c r="K236" s="115">
        <f t="shared" si="85"/>
        <v>0</v>
      </c>
      <c r="L236" s="115">
        <f t="shared" si="85"/>
        <v>0</v>
      </c>
      <c r="M236" s="115">
        <f t="shared" si="85"/>
        <v>0</v>
      </c>
      <c r="N236" s="115">
        <f t="shared" si="85"/>
        <v>0</v>
      </c>
      <c r="O236" s="115">
        <f t="shared" si="85"/>
        <v>0</v>
      </c>
      <c r="P236" s="115">
        <f t="shared" si="85"/>
        <v>0</v>
      </c>
      <c r="Q236" s="115">
        <f t="shared" si="85"/>
        <v>0</v>
      </c>
      <c r="R236" s="115">
        <f t="shared" si="85"/>
        <v>0</v>
      </c>
      <c r="S236" s="115">
        <f t="shared" si="85"/>
        <v>0</v>
      </c>
      <c r="T236" s="115">
        <f t="shared" si="85"/>
        <v>0</v>
      </c>
      <c r="U236" s="115">
        <f t="shared" si="85"/>
        <v>0</v>
      </c>
      <c r="V236" s="115">
        <f t="shared" si="85"/>
        <v>0</v>
      </c>
      <c r="W236" s="115">
        <f t="shared" si="85"/>
        <v>0</v>
      </c>
      <c r="X236" s="115">
        <f t="shared" si="85"/>
        <v>0</v>
      </c>
      <c r="Y236" s="115">
        <f t="shared" si="85"/>
        <v>0</v>
      </c>
      <c r="Z236" s="115">
        <f t="shared" si="85"/>
        <v>0</v>
      </c>
      <c r="AA236" s="115">
        <f t="shared" si="85"/>
        <v>0</v>
      </c>
      <c r="AB236" s="115">
        <f t="shared" si="85"/>
        <v>0</v>
      </c>
      <c r="AC236" s="115">
        <f t="shared" si="85"/>
        <v>0</v>
      </c>
      <c r="AD236" s="115">
        <f t="shared" si="85"/>
        <v>0</v>
      </c>
      <c r="AE236" s="115">
        <f t="shared" si="85"/>
        <v>0</v>
      </c>
      <c r="AF236" s="115">
        <f t="shared" si="85"/>
        <v>0</v>
      </c>
      <c r="AG236" s="115">
        <f t="shared" si="85"/>
        <v>0</v>
      </c>
      <c r="AH236" s="115">
        <f t="shared" si="85"/>
        <v>0</v>
      </c>
      <c r="AI236" s="115">
        <f t="shared" si="85"/>
        <v>0</v>
      </c>
      <c r="AJ236" s="115">
        <f t="shared" si="85"/>
        <v>0</v>
      </c>
      <c r="AK236" s="115">
        <f t="shared" si="85"/>
        <v>0</v>
      </c>
      <c r="AL236" s="115">
        <f t="shared" si="85"/>
        <v>0</v>
      </c>
      <c r="AM236" s="115">
        <f t="shared" si="85"/>
        <v>0</v>
      </c>
      <c r="AN236" s="115">
        <f t="shared" si="85"/>
        <v>0</v>
      </c>
      <c r="AO236" s="115">
        <f t="shared" si="85"/>
        <v>0</v>
      </c>
      <c r="AP236" s="115">
        <f t="shared" si="85"/>
        <v>0</v>
      </c>
    </row>
    <row r="237" spans="1:42" x14ac:dyDescent="0.2">
      <c r="A237" s="17" t="s">
        <v>285</v>
      </c>
      <c r="B237" s="104"/>
      <c r="C237" s="116">
        <f t="shared" ref="C237:AP237" si="86">C228</f>
        <v>0</v>
      </c>
      <c r="D237" s="116">
        <f t="shared" si="86"/>
        <v>0</v>
      </c>
      <c r="E237" s="116">
        <f t="shared" si="86"/>
        <v>0</v>
      </c>
      <c r="F237" s="116">
        <f t="shared" si="86"/>
        <v>0</v>
      </c>
      <c r="G237" s="116">
        <f t="shared" si="86"/>
        <v>0</v>
      </c>
      <c r="H237" s="116">
        <f t="shared" si="86"/>
        <v>0</v>
      </c>
      <c r="I237" s="116">
        <f t="shared" si="86"/>
        <v>0</v>
      </c>
      <c r="J237" s="116">
        <f t="shared" si="86"/>
        <v>0</v>
      </c>
      <c r="K237" s="116">
        <f t="shared" si="86"/>
        <v>0</v>
      </c>
      <c r="L237" s="116">
        <f t="shared" si="86"/>
        <v>0</v>
      </c>
      <c r="M237" s="116">
        <f t="shared" si="86"/>
        <v>0</v>
      </c>
      <c r="N237" s="116">
        <f t="shared" si="86"/>
        <v>0</v>
      </c>
      <c r="O237" s="116">
        <f t="shared" si="86"/>
        <v>0</v>
      </c>
      <c r="P237" s="116">
        <f t="shared" si="86"/>
        <v>0</v>
      </c>
      <c r="Q237" s="116">
        <f t="shared" si="86"/>
        <v>0</v>
      </c>
      <c r="R237" s="116">
        <f t="shared" si="86"/>
        <v>0</v>
      </c>
      <c r="S237" s="116">
        <f t="shared" si="86"/>
        <v>0</v>
      </c>
      <c r="T237" s="116">
        <f t="shared" si="86"/>
        <v>0</v>
      </c>
      <c r="U237" s="116">
        <f t="shared" si="86"/>
        <v>0</v>
      </c>
      <c r="V237" s="116">
        <f t="shared" si="86"/>
        <v>0</v>
      </c>
      <c r="W237" s="116">
        <f t="shared" si="86"/>
        <v>0</v>
      </c>
      <c r="X237" s="116">
        <f t="shared" si="86"/>
        <v>0</v>
      </c>
      <c r="Y237" s="116">
        <f t="shared" si="86"/>
        <v>0</v>
      </c>
      <c r="Z237" s="116">
        <f t="shared" si="86"/>
        <v>0</v>
      </c>
      <c r="AA237" s="116">
        <f t="shared" si="86"/>
        <v>0</v>
      </c>
      <c r="AB237" s="116">
        <f t="shared" si="86"/>
        <v>0</v>
      </c>
      <c r="AC237" s="116">
        <f t="shared" si="86"/>
        <v>0</v>
      </c>
      <c r="AD237" s="116">
        <f t="shared" si="86"/>
        <v>0</v>
      </c>
      <c r="AE237" s="116">
        <f t="shared" si="86"/>
        <v>0</v>
      </c>
      <c r="AF237" s="116">
        <f t="shared" si="86"/>
        <v>0</v>
      </c>
      <c r="AG237" s="116">
        <f t="shared" si="86"/>
        <v>0</v>
      </c>
      <c r="AH237" s="116">
        <f t="shared" si="86"/>
        <v>0</v>
      </c>
      <c r="AI237" s="116">
        <f t="shared" si="86"/>
        <v>0</v>
      </c>
      <c r="AJ237" s="116">
        <f t="shared" si="86"/>
        <v>0</v>
      </c>
      <c r="AK237" s="116">
        <f t="shared" si="86"/>
        <v>0</v>
      </c>
      <c r="AL237" s="116">
        <f t="shared" si="86"/>
        <v>0</v>
      </c>
      <c r="AM237" s="116">
        <f t="shared" si="86"/>
        <v>0</v>
      </c>
      <c r="AN237" s="116">
        <f t="shared" si="86"/>
        <v>0</v>
      </c>
      <c r="AO237" s="116">
        <f t="shared" si="86"/>
        <v>0</v>
      </c>
      <c r="AP237" s="116">
        <f t="shared" si="86"/>
        <v>0</v>
      </c>
    </row>
    <row r="238" spans="1:42" x14ac:dyDescent="0.2">
      <c r="A238" s="17" t="s">
        <v>267</v>
      </c>
      <c r="B238" s="104"/>
      <c r="C238" s="115">
        <f>SUM(C231:C237)</f>
        <v>0</v>
      </c>
      <c r="D238" s="115">
        <f t="shared" ref="D238:AP238" si="87">SUM(D231:D237)</f>
        <v>0</v>
      </c>
      <c r="E238" s="115">
        <f t="shared" si="87"/>
        <v>0</v>
      </c>
      <c r="F238" s="115">
        <f t="shared" si="87"/>
        <v>0</v>
      </c>
      <c r="G238" s="115">
        <f t="shared" si="87"/>
        <v>0</v>
      </c>
      <c r="H238" s="115">
        <f t="shared" si="87"/>
        <v>0</v>
      </c>
      <c r="I238" s="115">
        <f t="shared" si="87"/>
        <v>0</v>
      </c>
      <c r="J238" s="115">
        <f t="shared" si="87"/>
        <v>0</v>
      </c>
      <c r="K238" s="115">
        <f t="shared" si="87"/>
        <v>0</v>
      </c>
      <c r="L238" s="115">
        <f t="shared" si="87"/>
        <v>0</v>
      </c>
      <c r="M238" s="115">
        <f t="shared" si="87"/>
        <v>0</v>
      </c>
      <c r="N238" s="115">
        <f t="shared" si="87"/>
        <v>0</v>
      </c>
      <c r="O238" s="115">
        <f t="shared" si="87"/>
        <v>0</v>
      </c>
      <c r="P238" s="115">
        <f t="shared" si="87"/>
        <v>0</v>
      </c>
      <c r="Q238" s="115">
        <f t="shared" si="87"/>
        <v>0</v>
      </c>
      <c r="R238" s="115">
        <f t="shared" si="87"/>
        <v>0</v>
      </c>
      <c r="S238" s="115">
        <f t="shared" si="87"/>
        <v>0</v>
      </c>
      <c r="T238" s="115">
        <f t="shared" si="87"/>
        <v>0</v>
      </c>
      <c r="U238" s="115">
        <f t="shared" si="87"/>
        <v>0</v>
      </c>
      <c r="V238" s="115">
        <f t="shared" si="87"/>
        <v>0</v>
      </c>
      <c r="W238" s="115">
        <f t="shared" si="87"/>
        <v>0</v>
      </c>
      <c r="X238" s="115">
        <f t="shared" si="87"/>
        <v>0</v>
      </c>
      <c r="Y238" s="115">
        <f t="shared" si="87"/>
        <v>0</v>
      </c>
      <c r="Z238" s="115">
        <f t="shared" si="87"/>
        <v>0</v>
      </c>
      <c r="AA238" s="115">
        <f t="shared" si="87"/>
        <v>0</v>
      </c>
      <c r="AB238" s="115">
        <f t="shared" si="87"/>
        <v>0</v>
      </c>
      <c r="AC238" s="115">
        <f t="shared" si="87"/>
        <v>0</v>
      </c>
      <c r="AD238" s="115">
        <f t="shared" si="87"/>
        <v>0</v>
      </c>
      <c r="AE238" s="115">
        <f t="shared" si="87"/>
        <v>0</v>
      </c>
      <c r="AF238" s="115">
        <f t="shared" si="87"/>
        <v>0</v>
      </c>
      <c r="AG238" s="115">
        <f t="shared" si="87"/>
        <v>0</v>
      </c>
      <c r="AH238" s="115">
        <f t="shared" si="87"/>
        <v>0</v>
      </c>
      <c r="AI238" s="115">
        <f t="shared" si="87"/>
        <v>0</v>
      </c>
      <c r="AJ238" s="115">
        <f t="shared" si="87"/>
        <v>0</v>
      </c>
      <c r="AK238" s="115">
        <f t="shared" si="87"/>
        <v>0</v>
      </c>
      <c r="AL238" s="115">
        <f t="shared" si="87"/>
        <v>0</v>
      </c>
      <c r="AM238" s="115">
        <f t="shared" si="87"/>
        <v>0</v>
      </c>
      <c r="AN238" s="115">
        <f t="shared" si="87"/>
        <v>0</v>
      </c>
      <c r="AO238" s="115">
        <f t="shared" si="87"/>
        <v>0</v>
      </c>
      <c r="AP238" s="115">
        <f t="shared" si="87"/>
        <v>0</v>
      </c>
    </row>
    <row r="239" spans="1:42" x14ac:dyDescent="0.2">
      <c r="A239" s="17" t="s">
        <v>408</v>
      </c>
      <c r="B239" s="104"/>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row>
    <row r="240" spans="1:42" x14ac:dyDescent="0.2">
      <c r="A240" s="83" t="s">
        <v>4</v>
      </c>
      <c r="B240" s="104"/>
      <c r="C240" s="115">
        <f t="shared" ref="C240:AP240" si="88">IF(pbi_fed_tax_fed="No",-C646,0)</f>
        <v>0</v>
      </c>
      <c r="D240" s="115">
        <f t="shared" si="88"/>
        <v>0</v>
      </c>
      <c r="E240" s="115">
        <f t="shared" si="88"/>
        <v>0</v>
      </c>
      <c r="F240" s="115">
        <f t="shared" si="88"/>
        <v>0</v>
      </c>
      <c r="G240" s="115">
        <f t="shared" si="88"/>
        <v>0</v>
      </c>
      <c r="H240" s="115">
        <f t="shared" si="88"/>
        <v>0</v>
      </c>
      <c r="I240" s="115">
        <f t="shared" si="88"/>
        <v>0</v>
      </c>
      <c r="J240" s="115">
        <f t="shared" si="88"/>
        <v>0</v>
      </c>
      <c r="K240" s="115">
        <f t="shared" si="88"/>
        <v>0</v>
      </c>
      <c r="L240" s="115">
        <f t="shared" si="88"/>
        <v>0</v>
      </c>
      <c r="M240" s="115">
        <f t="shared" si="88"/>
        <v>0</v>
      </c>
      <c r="N240" s="115">
        <f t="shared" si="88"/>
        <v>0</v>
      </c>
      <c r="O240" s="115">
        <f t="shared" si="88"/>
        <v>0</v>
      </c>
      <c r="P240" s="115">
        <f t="shared" si="88"/>
        <v>0</v>
      </c>
      <c r="Q240" s="115">
        <f t="shared" si="88"/>
        <v>0</v>
      </c>
      <c r="R240" s="115">
        <f t="shared" si="88"/>
        <v>0</v>
      </c>
      <c r="S240" s="115">
        <f t="shared" si="88"/>
        <v>0</v>
      </c>
      <c r="T240" s="115">
        <f t="shared" si="88"/>
        <v>0</v>
      </c>
      <c r="U240" s="115">
        <f t="shared" si="88"/>
        <v>0</v>
      </c>
      <c r="V240" s="115">
        <f t="shared" si="88"/>
        <v>0</v>
      </c>
      <c r="W240" s="115">
        <f t="shared" si="88"/>
        <v>0</v>
      </c>
      <c r="X240" s="115">
        <f t="shared" si="88"/>
        <v>0</v>
      </c>
      <c r="Y240" s="115">
        <f t="shared" si="88"/>
        <v>0</v>
      </c>
      <c r="Z240" s="115">
        <f t="shared" si="88"/>
        <v>0</v>
      </c>
      <c r="AA240" s="115">
        <f t="shared" si="88"/>
        <v>0</v>
      </c>
      <c r="AB240" s="115">
        <f t="shared" si="88"/>
        <v>0</v>
      </c>
      <c r="AC240" s="115">
        <f t="shared" si="88"/>
        <v>0</v>
      </c>
      <c r="AD240" s="115">
        <f t="shared" si="88"/>
        <v>0</v>
      </c>
      <c r="AE240" s="115">
        <f t="shared" si="88"/>
        <v>0</v>
      </c>
      <c r="AF240" s="115">
        <f t="shared" si="88"/>
        <v>0</v>
      </c>
      <c r="AG240" s="115">
        <f t="shared" si="88"/>
        <v>0</v>
      </c>
      <c r="AH240" s="115">
        <f t="shared" si="88"/>
        <v>0</v>
      </c>
      <c r="AI240" s="115">
        <f t="shared" si="88"/>
        <v>0</v>
      </c>
      <c r="AJ240" s="115">
        <f t="shared" si="88"/>
        <v>0</v>
      </c>
      <c r="AK240" s="115">
        <f t="shared" si="88"/>
        <v>0</v>
      </c>
      <c r="AL240" s="115">
        <f t="shared" si="88"/>
        <v>0</v>
      </c>
      <c r="AM240" s="115">
        <f t="shared" si="88"/>
        <v>0</v>
      </c>
      <c r="AN240" s="115">
        <f t="shared" si="88"/>
        <v>0</v>
      </c>
      <c r="AO240" s="115">
        <f t="shared" si="88"/>
        <v>0</v>
      </c>
      <c r="AP240" s="115">
        <f t="shared" si="88"/>
        <v>0</v>
      </c>
    </row>
    <row r="241" spans="1:42" x14ac:dyDescent="0.2">
      <c r="A241" s="83" t="s">
        <v>5</v>
      </c>
      <c r="B241" s="104"/>
      <c r="C241" s="115">
        <f t="shared" ref="C241:AP241" si="89">IF(pbi_sta_tax_fed="No",-C650,0)</f>
        <v>0</v>
      </c>
      <c r="D241" s="115">
        <f t="shared" si="89"/>
        <v>0</v>
      </c>
      <c r="E241" s="115">
        <f t="shared" si="89"/>
        <v>0</v>
      </c>
      <c r="F241" s="115">
        <f t="shared" si="89"/>
        <v>0</v>
      </c>
      <c r="G241" s="115">
        <f t="shared" si="89"/>
        <v>0</v>
      </c>
      <c r="H241" s="115">
        <f t="shared" si="89"/>
        <v>0</v>
      </c>
      <c r="I241" s="115">
        <f t="shared" si="89"/>
        <v>0</v>
      </c>
      <c r="J241" s="115">
        <f t="shared" si="89"/>
        <v>0</v>
      </c>
      <c r="K241" s="115">
        <f t="shared" si="89"/>
        <v>0</v>
      </c>
      <c r="L241" s="115">
        <f t="shared" si="89"/>
        <v>0</v>
      </c>
      <c r="M241" s="115">
        <f t="shared" si="89"/>
        <v>0</v>
      </c>
      <c r="N241" s="115">
        <f t="shared" si="89"/>
        <v>0</v>
      </c>
      <c r="O241" s="115">
        <f t="shared" si="89"/>
        <v>0</v>
      </c>
      <c r="P241" s="115">
        <f t="shared" si="89"/>
        <v>0</v>
      </c>
      <c r="Q241" s="115">
        <f t="shared" si="89"/>
        <v>0</v>
      </c>
      <c r="R241" s="115">
        <f t="shared" si="89"/>
        <v>0</v>
      </c>
      <c r="S241" s="115">
        <f t="shared" si="89"/>
        <v>0</v>
      </c>
      <c r="T241" s="115">
        <f t="shared" si="89"/>
        <v>0</v>
      </c>
      <c r="U241" s="115">
        <f t="shared" si="89"/>
        <v>0</v>
      </c>
      <c r="V241" s="115">
        <f t="shared" si="89"/>
        <v>0</v>
      </c>
      <c r="W241" s="115">
        <f t="shared" si="89"/>
        <v>0</v>
      </c>
      <c r="X241" s="115">
        <f t="shared" si="89"/>
        <v>0</v>
      </c>
      <c r="Y241" s="115">
        <f t="shared" si="89"/>
        <v>0</v>
      </c>
      <c r="Z241" s="115">
        <f t="shared" si="89"/>
        <v>0</v>
      </c>
      <c r="AA241" s="115">
        <f t="shared" si="89"/>
        <v>0</v>
      </c>
      <c r="AB241" s="115">
        <f t="shared" si="89"/>
        <v>0</v>
      </c>
      <c r="AC241" s="115">
        <f t="shared" si="89"/>
        <v>0</v>
      </c>
      <c r="AD241" s="115">
        <f t="shared" si="89"/>
        <v>0</v>
      </c>
      <c r="AE241" s="115">
        <f t="shared" si="89"/>
        <v>0</v>
      </c>
      <c r="AF241" s="115">
        <f t="shared" si="89"/>
        <v>0</v>
      </c>
      <c r="AG241" s="115">
        <f t="shared" si="89"/>
        <v>0</v>
      </c>
      <c r="AH241" s="115">
        <f t="shared" si="89"/>
        <v>0</v>
      </c>
      <c r="AI241" s="115">
        <f t="shared" si="89"/>
        <v>0</v>
      </c>
      <c r="AJ241" s="115">
        <f t="shared" si="89"/>
        <v>0</v>
      </c>
      <c r="AK241" s="115">
        <f t="shared" si="89"/>
        <v>0</v>
      </c>
      <c r="AL241" s="115">
        <f t="shared" si="89"/>
        <v>0</v>
      </c>
      <c r="AM241" s="115">
        <f t="shared" si="89"/>
        <v>0</v>
      </c>
      <c r="AN241" s="115">
        <f t="shared" si="89"/>
        <v>0</v>
      </c>
      <c r="AO241" s="115">
        <f t="shared" si="89"/>
        <v>0</v>
      </c>
      <c r="AP241" s="115">
        <f t="shared" si="89"/>
        <v>0</v>
      </c>
    </row>
    <row r="242" spans="1:42" x14ac:dyDescent="0.2">
      <c r="A242" s="83" t="s">
        <v>142</v>
      </c>
      <c r="B242" s="104"/>
      <c r="C242" s="115">
        <f t="shared" ref="C242:AP242" si="90">IF(pbi_uti_tax_fed="No",-C654,0)</f>
        <v>0</v>
      </c>
      <c r="D242" s="115">
        <f t="shared" si="90"/>
        <v>0</v>
      </c>
      <c r="E242" s="115">
        <f t="shared" si="90"/>
        <v>0</v>
      </c>
      <c r="F242" s="115">
        <f t="shared" si="90"/>
        <v>0</v>
      </c>
      <c r="G242" s="115">
        <f t="shared" si="90"/>
        <v>0</v>
      </c>
      <c r="H242" s="115">
        <f t="shared" si="90"/>
        <v>0</v>
      </c>
      <c r="I242" s="115">
        <f t="shared" si="90"/>
        <v>0</v>
      </c>
      <c r="J242" s="115">
        <f t="shared" si="90"/>
        <v>0</v>
      </c>
      <c r="K242" s="115">
        <f t="shared" si="90"/>
        <v>0</v>
      </c>
      <c r="L242" s="115">
        <f t="shared" si="90"/>
        <v>0</v>
      </c>
      <c r="M242" s="115">
        <f t="shared" si="90"/>
        <v>0</v>
      </c>
      <c r="N242" s="115">
        <f t="shared" si="90"/>
        <v>0</v>
      </c>
      <c r="O242" s="115">
        <f t="shared" si="90"/>
        <v>0</v>
      </c>
      <c r="P242" s="115">
        <f t="shared" si="90"/>
        <v>0</v>
      </c>
      <c r="Q242" s="115">
        <f t="shared" si="90"/>
        <v>0</v>
      </c>
      <c r="R242" s="115">
        <f t="shared" si="90"/>
        <v>0</v>
      </c>
      <c r="S242" s="115">
        <f t="shared" si="90"/>
        <v>0</v>
      </c>
      <c r="T242" s="115">
        <f t="shared" si="90"/>
        <v>0</v>
      </c>
      <c r="U242" s="115">
        <f t="shared" si="90"/>
        <v>0</v>
      </c>
      <c r="V242" s="115">
        <f t="shared" si="90"/>
        <v>0</v>
      </c>
      <c r="W242" s="115">
        <f t="shared" si="90"/>
        <v>0</v>
      </c>
      <c r="X242" s="115">
        <f t="shared" si="90"/>
        <v>0</v>
      </c>
      <c r="Y242" s="115">
        <f t="shared" si="90"/>
        <v>0</v>
      </c>
      <c r="Z242" s="115">
        <f t="shared" si="90"/>
        <v>0</v>
      </c>
      <c r="AA242" s="115">
        <f t="shared" si="90"/>
        <v>0</v>
      </c>
      <c r="AB242" s="115">
        <f t="shared" si="90"/>
        <v>0</v>
      </c>
      <c r="AC242" s="115">
        <f t="shared" si="90"/>
        <v>0</v>
      </c>
      <c r="AD242" s="115">
        <f t="shared" si="90"/>
        <v>0</v>
      </c>
      <c r="AE242" s="115">
        <f t="shared" si="90"/>
        <v>0</v>
      </c>
      <c r="AF242" s="115">
        <f t="shared" si="90"/>
        <v>0</v>
      </c>
      <c r="AG242" s="115">
        <f t="shared" si="90"/>
        <v>0</v>
      </c>
      <c r="AH242" s="115">
        <f t="shared" si="90"/>
        <v>0</v>
      </c>
      <c r="AI242" s="115">
        <f t="shared" si="90"/>
        <v>0</v>
      </c>
      <c r="AJ242" s="115">
        <f t="shared" si="90"/>
        <v>0</v>
      </c>
      <c r="AK242" s="115">
        <f t="shared" si="90"/>
        <v>0</v>
      </c>
      <c r="AL242" s="115">
        <f t="shared" si="90"/>
        <v>0</v>
      </c>
      <c r="AM242" s="115">
        <f t="shared" si="90"/>
        <v>0</v>
      </c>
      <c r="AN242" s="115">
        <f t="shared" si="90"/>
        <v>0</v>
      </c>
      <c r="AO242" s="115">
        <f t="shared" si="90"/>
        <v>0</v>
      </c>
      <c r="AP242" s="115">
        <f t="shared" si="90"/>
        <v>0</v>
      </c>
    </row>
    <row r="243" spans="1:42" x14ac:dyDescent="0.2">
      <c r="A243" s="83" t="s">
        <v>143</v>
      </c>
      <c r="B243" s="104"/>
      <c r="C243" s="116">
        <f t="shared" ref="C243:AP243" si="91">IF(pbi_oth_tax_fed="No",-C5836,0)</f>
        <v>0</v>
      </c>
      <c r="D243" s="116">
        <f t="shared" si="91"/>
        <v>0</v>
      </c>
      <c r="E243" s="116">
        <f t="shared" si="91"/>
        <v>0</v>
      </c>
      <c r="F243" s="116">
        <f t="shared" si="91"/>
        <v>0</v>
      </c>
      <c r="G243" s="116">
        <f t="shared" si="91"/>
        <v>0</v>
      </c>
      <c r="H243" s="116">
        <f t="shared" si="91"/>
        <v>0</v>
      </c>
      <c r="I243" s="116">
        <f t="shared" si="91"/>
        <v>0</v>
      </c>
      <c r="J243" s="116">
        <f t="shared" si="91"/>
        <v>0</v>
      </c>
      <c r="K243" s="116">
        <f t="shared" si="91"/>
        <v>0</v>
      </c>
      <c r="L243" s="116">
        <f t="shared" si="91"/>
        <v>0</v>
      </c>
      <c r="M243" s="116">
        <f t="shared" si="91"/>
        <v>0</v>
      </c>
      <c r="N243" s="116">
        <f t="shared" si="91"/>
        <v>0</v>
      </c>
      <c r="O243" s="116">
        <f t="shared" si="91"/>
        <v>0</v>
      </c>
      <c r="P243" s="116">
        <f t="shared" si="91"/>
        <v>0</v>
      </c>
      <c r="Q243" s="116">
        <f t="shared" si="91"/>
        <v>0</v>
      </c>
      <c r="R243" s="116">
        <f t="shared" si="91"/>
        <v>0</v>
      </c>
      <c r="S243" s="116">
        <f t="shared" si="91"/>
        <v>0</v>
      </c>
      <c r="T243" s="116">
        <f t="shared" si="91"/>
        <v>0</v>
      </c>
      <c r="U243" s="116">
        <f t="shared" si="91"/>
        <v>0</v>
      </c>
      <c r="V243" s="116">
        <f t="shared" si="91"/>
        <v>0</v>
      </c>
      <c r="W243" s="116">
        <f t="shared" si="91"/>
        <v>0</v>
      </c>
      <c r="X243" s="116">
        <f t="shared" si="91"/>
        <v>0</v>
      </c>
      <c r="Y243" s="116">
        <f t="shared" si="91"/>
        <v>0</v>
      </c>
      <c r="Z243" s="116">
        <f t="shared" si="91"/>
        <v>0</v>
      </c>
      <c r="AA243" s="116">
        <f t="shared" si="91"/>
        <v>0</v>
      </c>
      <c r="AB243" s="116">
        <f t="shared" si="91"/>
        <v>0</v>
      </c>
      <c r="AC243" s="116">
        <f t="shared" si="91"/>
        <v>0</v>
      </c>
      <c r="AD243" s="116">
        <f t="shared" si="91"/>
        <v>0</v>
      </c>
      <c r="AE243" s="116">
        <f t="shared" si="91"/>
        <v>0</v>
      </c>
      <c r="AF243" s="116">
        <f t="shared" si="91"/>
        <v>0</v>
      </c>
      <c r="AG243" s="116">
        <f t="shared" si="91"/>
        <v>0</v>
      </c>
      <c r="AH243" s="116">
        <f t="shared" si="91"/>
        <v>0</v>
      </c>
      <c r="AI243" s="116">
        <f t="shared" si="91"/>
        <v>0</v>
      </c>
      <c r="AJ243" s="116">
        <f t="shared" si="91"/>
        <v>0</v>
      </c>
      <c r="AK243" s="116">
        <f t="shared" si="91"/>
        <v>0</v>
      </c>
      <c r="AL243" s="116">
        <f t="shared" si="91"/>
        <v>0</v>
      </c>
      <c r="AM243" s="116">
        <f t="shared" si="91"/>
        <v>0</v>
      </c>
      <c r="AN243" s="116">
        <f t="shared" si="91"/>
        <v>0</v>
      </c>
      <c r="AO243" s="116">
        <f t="shared" si="91"/>
        <v>0</v>
      </c>
      <c r="AP243" s="116">
        <f t="shared" si="91"/>
        <v>0</v>
      </c>
    </row>
    <row r="244" spans="1:42" x14ac:dyDescent="0.2">
      <c r="A244" s="83" t="s">
        <v>13</v>
      </c>
      <c r="B244" s="104"/>
      <c r="C244" s="115">
        <f>SUM(C240:C243)</f>
        <v>0</v>
      </c>
      <c r="D244" s="115">
        <f t="shared" ref="D244:AP244" si="92">SUM(D240:D243)</f>
        <v>0</v>
      </c>
      <c r="E244" s="115">
        <f t="shared" si="92"/>
        <v>0</v>
      </c>
      <c r="F244" s="115">
        <f t="shared" si="92"/>
        <v>0</v>
      </c>
      <c r="G244" s="115">
        <f t="shared" si="92"/>
        <v>0</v>
      </c>
      <c r="H244" s="115">
        <f t="shared" si="92"/>
        <v>0</v>
      </c>
      <c r="I244" s="115">
        <f t="shared" si="92"/>
        <v>0</v>
      </c>
      <c r="J244" s="115">
        <f t="shared" si="92"/>
        <v>0</v>
      </c>
      <c r="K244" s="115">
        <f t="shared" si="92"/>
        <v>0</v>
      </c>
      <c r="L244" s="115">
        <f t="shared" si="92"/>
        <v>0</v>
      </c>
      <c r="M244" s="115">
        <f t="shared" si="92"/>
        <v>0</v>
      </c>
      <c r="N244" s="115">
        <f t="shared" si="92"/>
        <v>0</v>
      </c>
      <c r="O244" s="115">
        <f t="shared" si="92"/>
        <v>0</v>
      </c>
      <c r="P244" s="115">
        <f t="shared" si="92"/>
        <v>0</v>
      </c>
      <c r="Q244" s="115">
        <f t="shared" si="92"/>
        <v>0</v>
      </c>
      <c r="R244" s="115">
        <f t="shared" si="92"/>
        <v>0</v>
      </c>
      <c r="S244" s="115">
        <f t="shared" si="92"/>
        <v>0</v>
      </c>
      <c r="T244" s="115">
        <f t="shared" si="92"/>
        <v>0</v>
      </c>
      <c r="U244" s="115">
        <f t="shared" si="92"/>
        <v>0</v>
      </c>
      <c r="V244" s="115">
        <f t="shared" si="92"/>
        <v>0</v>
      </c>
      <c r="W244" s="115">
        <f t="shared" si="92"/>
        <v>0</v>
      </c>
      <c r="X244" s="115">
        <f t="shared" si="92"/>
        <v>0</v>
      </c>
      <c r="Y244" s="115">
        <f t="shared" si="92"/>
        <v>0</v>
      </c>
      <c r="Z244" s="115">
        <f t="shared" si="92"/>
        <v>0</v>
      </c>
      <c r="AA244" s="115">
        <f t="shared" si="92"/>
        <v>0</v>
      </c>
      <c r="AB244" s="115">
        <f t="shared" si="92"/>
        <v>0</v>
      </c>
      <c r="AC244" s="115">
        <f t="shared" si="92"/>
        <v>0</v>
      </c>
      <c r="AD244" s="115">
        <f t="shared" si="92"/>
        <v>0</v>
      </c>
      <c r="AE244" s="115">
        <f t="shared" si="92"/>
        <v>0</v>
      </c>
      <c r="AF244" s="115">
        <f t="shared" si="92"/>
        <v>0</v>
      </c>
      <c r="AG244" s="115">
        <f t="shared" si="92"/>
        <v>0</v>
      </c>
      <c r="AH244" s="115">
        <f t="shared" si="92"/>
        <v>0</v>
      </c>
      <c r="AI244" s="115">
        <f t="shared" si="92"/>
        <v>0</v>
      </c>
      <c r="AJ244" s="115">
        <f t="shared" si="92"/>
        <v>0</v>
      </c>
      <c r="AK244" s="115">
        <f t="shared" si="92"/>
        <v>0</v>
      </c>
      <c r="AL244" s="115">
        <f t="shared" si="92"/>
        <v>0</v>
      </c>
      <c r="AM244" s="115">
        <f t="shared" si="92"/>
        <v>0</v>
      </c>
      <c r="AN244" s="115">
        <f t="shared" si="92"/>
        <v>0</v>
      </c>
      <c r="AO244" s="115">
        <f t="shared" si="92"/>
        <v>0</v>
      </c>
      <c r="AP244" s="115">
        <f t="shared" si="92"/>
        <v>0</v>
      </c>
    </row>
    <row r="245" spans="1:42" x14ac:dyDescent="0.2">
      <c r="A245" s="17" t="s">
        <v>266</v>
      </c>
      <c r="B245" s="104"/>
      <c r="C245" s="115">
        <f t="shared" ref="C245:AP245" si="93">SUM(C238,C244)</f>
        <v>0</v>
      </c>
      <c r="D245" s="115">
        <f t="shared" si="93"/>
        <v>0</v>
      </c>
      <c r="E245" s="115">
        <f t="shared" si="93"/>
        <v>0</v>
      </c>
      <c r="F245" s="115">
        <f t="shared" si="93"/>
        <v>0</v>
      </c>
      <c r="G245" s="115">
        <f t="shared" si="93"/>
        <v>0</v>
      </c>
      <c r="H245" s="115">
        <f t="shared" si="93"/>
        <v>0</v>
      </c>
      <c r="I245" s="115">
        <f t="shared" si="93"/>
        <v>0</v>
      </c>
      <c r="J245" s="115">
        <f t="shared" si="93"/>
        <v>0</v>
      </c>
      <c r="K245" s="115">
        <f t="shared" si="93"/>
        <v>0</v>
      </c>
      <c r="L245" s="115">
        <f t="shared" si="93"/>
        <v>0</v>
      </c>
      <c r="M245" s="115">
        <f t="shared" si="93"/>
        <v>0</v>
      </c>
      <c r="N245" s="115">
        <f t="shared" si="93"/>
        <v>0</v>
      </c>
      <c r="O245" s="115">
        <f t="shared" si="93"/>
        <v>0</v>
      </c>
      <c r="P245" s="115">
        <f t="shared" si="93"/>
        <v>0</v>
      </c>
      <c r="Q245" s="115">
        <f t="shared" si="93"/>
        <v>0</v>
      </c>
      <c r="R245" s="115">
        <f t="shared" si="93"/>
        <v>0</v>
      </c>
      <c r="S245" s="115">
        <f t="shared" si="93"/>
        <v>0</v>
      </c>
      <c r="T245" s="115">
        <f t="shared" si="93"/>
        <v>0</v>
      </c>
      <c r="U245" s="115">
        <f t="shared" si="93"/>
        <v>0</v>
      </c>
      <c r="V245" s="115">
        <f t="shared" si="93"/>
        <v>0</v>
      </c>
      <c r="W245" s="115">
        <f t="shared" si="93"/>
        <v>0</v>
      </c>
      <c r="X245" s="115">
        <f t="shared" si="93"/>
        <v>0</v>
      </c>
      <c r="Y245" s="115">
        <f t="shared" si="93"/>
        <v>0</v>
      </c>
      <c r="Z245" s="115">
        <f t="shared" si="93"/>
        <v>0</v>
      </c>
      <c r="AA245" s="115">
        <f t="shared" si="93"/>
        <v>0</v>
      </c>
      <c r="AB245" s="115">
        <f t="shared" si="93"/>
        <v>0</v>
      </c>
      <c r="AC245" s="115">
        <f t="shared" si="93"/>
        <v>0</v>
      </c>
      <c r="AD245" s="115">
        <f t="shared" si="93"/>
        <v>0</v>
      </c>
      <c r="AE245" s="115">
        <f t="shared" si="93"/>
        <v>0</v>
      </c>
      <c r="AF245" s="115">
        <f t="shared" si="93"/>
        <v>0</v>
      </c>
      <c r="AG245" s="115">
        <f t="shared" si="93"/>
        <v>0</v>
      </c>
      <c r="AH245" s="115">
        <f t="shared" si="93"/>
        <v>0</v>
      </c>
      <c r="AI245" s="115">
        <f t="shared" si="93"/>
        <v>0</v>
      </c>
      <c r="AJ245" s="115">
        <f t="shared" si="93"/>
        <v>0</v>
      </c>
      <c r="AK245" s="115">
        <f t="shared" si="93"/>
        <v>0</v>
      </c>
      <c r="AL245" s="115">
        <f t="shared" si="93"/>
        <v>0</v>
      </c>
      <c r="AM245" s="115">
        <f t="shared" si="93"/>
        <v>0</v>
      </c>
      <c r="AN245" s="115">
        <f t="shared" si="93"/>
        <v>0</v>
      </c>
      <c r="AO245" s="115">
        <f t="shared" si="93"/>
        <v>0</v>
      </c>
      <c r="AP245" s="115">
        <f t="shared" si="93"/>
        <v>0</v>
      </c>
    </row>
    <row r="246" spans="1:42" x14ac:dyDescent="0.2">
      <c r="A246" s="17" t="s">
        <v>286</v>
      </c>
      <c r="B246" s="104"/>
      <c r="C246" s="115">
        <f t="array" ref="C246:AP246">Inputs!D157:AQ157</f>
        <v>0</v>
      </c>
      <c r="D246" s="115">
        <v>0</v>
      </c>
      <c r="E246" s="115">
        <v>0</v>
      </c>
      <c r="F246" s="115">
        <v>0</v>
      </c>
      <c r="G246" s="115">
        <v>0</v>
      </c>
      <c r="H246" s="115">
        <v>0</v>
      </c>
      <c r="I246" s="115">
        <v>0</v>
      </c>
      <c r="J246" s="115">
        <v>0</v>
      </c>
      <c r="K246" s="115">
        <v>0</v>
      </c>
      <c r="L246" s="115">
        <v>0</v>
      </c>
      <c r="M246" s="115">
        <v>0</v>
      </c>
      <c r="N246" s="115">
        <v>0</v>
      </c>
      <c r="O246" s="115">
        <v>0</v>
      </c>
      <c r="P246" s="115">
        <v>0</v>
      </c>
      <c r="Q246" s="115">
        <v>0</v>
      </c>
      <c r="R246" s="115">
        <v>0</v>
      </c>
      <c r="S246" s="115">
        <v>0</v>
      </c>
      <c r="T246" s="115">
        <v>0</v>
      </c>
      <c r="U246" s="115">
        <v>0</v>
      </c>
      <c r="V246" s="115">
        <v>0</v>
      </c>
      <c r="W246" s="115">
        <v>0</v>
      </c>
      <c r="X246" s="115">
        <v>0</v>
      </c>
      <c r="Y246" s="115">
        <v>0</v>
      </c>
      <c r="Z246" s="115">
        <v>0</v>
      </c>
      <c r="AA246" s="115">
        <v>0</v>
      </c>
      <c r="AB246" s="115">
        <v>0</v>
      </c>
      <c r="AC246" s="115">
        <v>0</v>
      </c>
      <c r="AD246" s="115">
        <v>0</v>
      </c>
      <c r="AE246" s="115">
        <v>0</v>
      </c>
      <c r="AF246" s="115">
        <v>0</v>
      </c>
      <c r="AG246" s="115">
        <v>0</v>
      </c>
      <c r="AH246" s="115">
        <v>0</v>
      </c>
      <c r="AI246" s="115">
        <v>0</v>
      </c>
      <c r="AJ246" s="115">
        <v>0</v>
      </c>
      <c r="AK246" s="115">
        <v>0</v>
      </c>
      <c r="AL246" s="115">
        <v>0</v>
      </c>
      <c r="AM246" s="115">
        <v>0</v>
      </c>
      <c r="AN246" s="115">
        <v>0</v>
      </c>
      <c r="AO246" s="115">
        <v>0</v>
      </c>
      <c r="AP246" s="115">
        <v>0</v>
      </c>
    </row>
    <row r="247" spans="1:42" x14ac:dyDescent="0.2">
      <c r="A247" s="282" t="s">
        <v>272</v>
      </c>
      <c r="B247" s="285"/>
      <c r="C247" s="281">
        <f t="shared" ref="C247:AP247" si="94">C245*-C246/100</f>
        <v>0</v>
      </c>
      <c r="D247" s="281">
        <f t="shared" si="94"/>
        <v>0</v>
      </c>
      <c r="E247" s="281">
        <f t="shared" si="94"/>
        <v>0</v>
      </c>
      <c r="F247" s="281">
        <f t="shared" si="94"/>
        <v>0</v>
      </c>
      <c r="G247" s="281">
        <f t="shared" si="94"/>
        <v>0</v>
      </c>
      <c r="H247" s="281">
        <f t="shared" si="94"/>
        <v>0</v>
      </c>
      <c r="I247" s="281">
        <f t="shared" si="94"/>
        <v>0</v>
      </c>
      <c r="J247" s="281">
        <f t="shared" si="94"/>
        <v>0</v>
      </c>
      <c r="K247" s="281">
        <f t="shared" si="94"/>
        <v>0</v>
      </c>
      <c r="L247" s="281">
        <f t="shared" si="94"/>
        <v>0</v>
      </c>
      <c r="M247" s="281">
        <f t="shared" si="94"/>
        <v>0</v>
      </c>
      <c r="N247" s="281">
        <f t="shared" si="94"/>
        <v>0</v>
      </c>
      <c r="O247" s="281">
        <f t="shared" si="94"/>
        <v>0</v>
      </c>
      <c r="P247" s="281">
        <f t="shared" si="94"/>
        <v>0</v>
      </c>
      <c r="Q247" s="281">
        <f t="shared" si="94"/>
        <v>0</v>
      </c>
      <c r="R247" s="281">
        <f t="shared" si="94"/>
        <v>0</v>
      </c>
      <c r="S247" s="281">
        <f t="shared" si="94"/>
        <v>0</v>
      </c>
      <c r="T247" s="281">
        <f t="shared" si="94"/>
        <v>0</v>
      </c>
      <c r="U247" s="281">
        <f t="shared" si="94"/>
        <v>0</v>
      </c>
      <c r="V247" s="281">
        <f t="shared" si="94"/>
        <v>0</v>
      </c>
      <c r="W247" s="281">
        <f t="shared" si="94"/>
        <v>0</v>
      </c>
      <c r="X247" s="281">
        <f t="shared" si="94"/>
        <v>0</v>
      </c>
      <c r="Y247" s="281">
        <f t="shared" si="94"/>
        <v>0</v>
      </c>
      <c r="Z247" s="281">
        <f t="shared" si="94"/>
        <v>0</v>
      </c>
      <c r="AA247" s="281">
        <f t="shared" si="94"/>
        <v>0</v>
      </c>
      <c r="AB247" s="281">
        <f t="shared" si="94"/>
        <v>0</v>
      </c>
      <c r="AC247" s="281">
        <f t="shared" si="94"/>
        <v>0</v>
      </c>
      <c r="AD247" s="281">
        <f t="shared" si="94"/>
        <v>0</v>
      </c>
      <c r="AE247" s="281">
        <f t="shared" si="94"/>
        <v>0</v>
      </c>
      <c r="AF247" s="281">
        <f t="shared" si="94"/>
        <v>0</v>
      </c>
      <c r="AG247" s="281">
        <f t="shared" si="94"/>
        <v>0</v>
      </c>
      <c r="AH247" s="281">
        <f t="shared" si="94"/>
        <v>0</v>
      </c>
      <c r="AI247" s="281">
        <f t="shared" si="94"/>
        <v>0</v>
      </c>
      <c r="AJ247" s="281">
        <f t="shared" si="94"/>
        <v>0</v>
      </c>
      <c r="AK247" s="281">
        <f t="shared" si="94"/>
        <v>0</v>
      </c>
      <c r="AL247" s="281">
        <f t="shared" si="94"/>
        <v>0</v>
      </c>
      <c r="AM247" s="281">
        <f t="shared" si="94"/>
        <v>0</v>
      </c>
      <c r="AN247" s="281">
        <f t="shared" si="94"/>
        <v>0</v>
      </c>
      <c r="AO247" s="281">
        <f t="shared" si="94"/>
        <v>0</v>
      </c>
      <c r="AP247" s="281">
        <f t="shared" si="94"/>
        <v>0</v>
      </c>
    </row>
    <row r="249" spans="1:42" x14ac:dyDescent="0.2">
      <c r="A249" s="78" t="s">
        <v>263</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x14ac:dyDescent="0.2">
      <c r="A250" s="19" t="s">
        <v>273</v>
      </c>
    </row>
    <row r="251" spans="1:42" x14ac:dyDescent="0.2">
      <c r="A251" s="17" t="s">
        <v>258</v>
      </c>
      <c r="C251" s="115">
        <f t="shared" ref="C251:AP251" si="95">C118</f>
        <v>0</v>
      </c>
      <c r="D251" s="115">
        <f t="shared" si="95"/>
        <v>0</v>
      </c>
      <c r="E251" s="115">
        <f t="shared" si="95"/>
        <v>0</v>
      </c>
      <c r="F251" s="115">
        <f t="shared" si="95"/>
        <v>0</v>
      </c>
      <c r="G251" s="115">
        <f t="shared" si="95"/>
        <v>0</v>
      </c>
      <c r="H251" s="115">
        <f t="shared" si="95"/>
        <v>0</v>
      </c>
      <c r="I251" s="115">
        <f t="shared" si="95"/>
        <v>0</v>
      </c>
      <c r="J251" s="115">
        <f t="shared" si="95"/>
        <v>0</v>
      </c>
      <c r="K251" s="115">
        <f t="shared" si="95"/>
        <v>0</v>
      </c>
      <c r="L251" s="115">
        <f t="shared" si="95"/>
        <v>0</v>
      </c>
      <c r="M251" s="115">
        <f t="shared" si="95"/>
        <v>0</v>
      </c>
      <c r="N251" s="115">
        <f t="shared" si="95"/>
        <v>0</v>
      </c>
      <c r="O251" s="115">
        <f t="shared" si="95"/>
        <v>0</v>
      </c>
      <c r="P251" s="115">
        <f t="shared" si="95"/>
        <v>0</v>
      </c>
      <c r="Q251" s="115">
        <f t="shared" si="95"/>
        <v>0</v>
      </c>
      <c r="R251" s="115">
        <f t="shared" si="95"/>
        <v>0</v>
      </c>
      <c r="S251" s="115">
        <f t="shared" si="95"/>
        <v>0</v>
      </c>
      <c r="T251" s="115">
        <f t="shared" si="95"/>
        <v>0</v>
      </c>
      <c r="U251" s="115">
        <f t="shared" si="95"/>
        <v>0</v>
      </c>
      <c r="V251" s="115">
        <f t="shared" si="95"/>
        <v>0</v>
      </c>
      <c r="W251" s="115">
        <f t="shared" si="95"/>
        <v>0</v>
      </c>
      <c r="X251" s="115">
        <f t="shared" si="95"/>
        <v>0</v>
      </c>
      <c r="Y251" s="115">
        <f t="shared" si="95"/>
        <v>0</v>
      </c>
      <c r="Z251" s="115">
        <f t="shared" si="95"/>
        <v>0</v>
      </c>
      <c r="AA251" s="115">
        <f t="shared" si="95"/>
        <v>0</v>
      </c>
      <c r="AB251" s="115">
        <f t="shared" si="95"/>
        <v>0</v>
      </c>
      <c r="AC251" s="115">
        <f t="shared" si="95"/>
        <v>0</v>
      </c>
      <c r="AD251" s="115">
        <f t="shared" si="95"/>
        <v>0</v>
      </c>
      <c r="AE251" s="115">
        <f t="shared" si="95"/>
        <v>0</v>
      </c>
      <c r="AF251" s="115">
        <f t="shared" si="95"/>
        <v>0</v>
      </c>
      <c r="AG251" s="115">
        <f t="shared" si="95"/>
        <v>0</v>
      </c>
      <c r="AH251" s="115">
        <f t="shared" si="95"/>
        <v>0</v>
      </c>
      <c r="AI251" s="115">
        <f t="shared" si="95"/>
        <v>0</v>
      </c>
      <c r="AJ251" s="115">
        <f t="shared" si="95"/>
        <v>0</v>
      </c>
      <c r="AK251" s="115">
        <f t="shared" si="95"/>
        <v>0</v>
      </c>
      <c r="AL251" s="115">
        <f t="shared" si="95"/>
        <v>0</v>
      </c>
      <c r="AM251" s="115">
        <f t="shared" si="95"/>
        <v>0</v>
      </c>
      <c r="AN251" s="115">
        <f t="shared" si="95"/>
        <v>0</v>
      </c>
      <c r="AO251" s="115">
        <f t="shared" si="95"/>
        <v>0</v>
      </c>
      <c r="AP251" s="115">
        <f t="shared" si="95"/>
        <v>0</v>
      </c>
    </row>
    <row r="252" spans="1:42" x14ac:dyDescent="0.2">
      <c r="A252" s="17" t="s">
        <v>264</v>
      </c>
      <c r="C252" s="115">
        <f t="shared" ref="C252:AP252" si="96">C23</f>
        <v>0</v>
      </c>
      <c r="D252" s="115">
        <f t="shared" si="96"/>
        <v>0</v>
      </c>
      <c r="E252" s="115">
        <f t="shared" si="96"/>
        <v>0</v>
      </c>
      <c r="F252" s="115">
        <f t="shared" si="96"/>
        <v>0</v>
      </c>
      <c r="G252" s="115">
        <f t="shared" si="96"/>
        <v>0</v>
      </c>
      <c r="H252" s="115">
        <f t="shared" si="96"/>
        <v>0</v>
      </c>
      <c r="I252" s="115">
        <f t="shared" si="96"/>
        <v>0</v>
      </c>
      <c r="J252" s="115">
        <f t="shared" si="96"/>
        <v>0</v>
      </c>
      <c r="K252" s="115">
        <f t="shared" si="96"/>
        <v>0</v>
      </c>
      <c r="L252" s="115">
        <f t="shared" si="96"/>
        <v>0</v>
      </c>
      <c r="M252" s="115">
        <f t="shared" si="96"/>
        <v>0</v>
      </c>
      <c r="N252" s="115">
        <f t="shared" si="96"/>
        <v>0</v>
      </c>
      <c r="O252" s="115">
        <f t="shared" si="96"/>
        <v>0</v>
      </c>
      <c r="P252" s="115">
        <f t="shared" si="96"/>
        <v>0</v>
      </c>
      <c r="Q252" s="115">
        <f t="shared" si="96"/>
        <v>0</v>
      </c>
      <c r="R252" s="115">
        <f t="shared" si="96"/>
        <v>0</v>
      </c>
      <c r="S252" s="115">
        <f t="shared" si="96"/>
        <v>0</v>
      </c>
      <c r="T252" s="115">
        <f t="shared" si="96"/>
        <v>0</v>
      </c>
      <c r="U252" s="115">
        <f t="shared" si="96"/>
        <v>0</v>
      </c>
      <c r="V252" s="115">
        <f t="shared" si="96"/>
        <v>0</v>
      </c>
      <c r="W252" s="115">
        <f t="shared" si="96"/>
        <v>0</v>
      </c>
      <c r="X252" s="115">
        <f t="shared" si="96"/>
        <v>0</v>
      </c>
      <c r="Y252" s="115">
        <f t="shared" si="96"/>
        <v>0</v>
      </c>
      <c r="Z252" s="115">
        <f t="shared" si="96"/>
        <v>0</v>
      </c>
      <c r="AA252" s="115">
        <f t="shared" si="96"/>
        <v>0</v>
      </c>
      <c r="AB252" s="115">
        <f t="shared" si="96"/>
        <v>0</v>
      </c>
      <c r="AC252" s="115">
        <f t="shared" si="96"/>
        <v>0</v>
      </c>
      <c r="AD252" s="115">
        <f t="shared" si="96"/>
        <v>0</v>
      </c>
      <c r="AE252" s="115">
        <f t="shared" si="96"/>
        <v>0</v>
      </c>
      <c r="AF252" s="115">
        <f t="shared" si="96"/>
        <v>0</v>
      </c>
      <c r="AG252" s="115">
        <f t="shared" si="96"/>
        <v>0</v>
      </c>
      <c r="AH252" s="115">
        <f t="shared" si="96"/>
        <v>0</v>
      </c>
      <c r="AI252" s="115">
        <f t="shared" si="96"/>
        <v>0</v>
      </c>
      <c r="AJ252" s="115">
        <f t="shared" si="96"/>
        <v>0</v>
      </c>
      <c r="AK252" s="115">
        <f t="shared" si="96"/>
        <v>0</v>
      </c>
      <c r="AL252" s="115">
        <f t="shared" si="96"/>
        <v>0</v>
      </c>
      <c r="AM252" s="115">
        <f t="shared" si="96"/>
        <v>0</v>
      </c>
      <c r="AN252" s="115">
        <f t="shared" si="96"/>
        <v>0</v>
      </c>
      <c r="AO252" s="115">
        <f t="shared" si="96"/>
        <v>0</v>
      </c>
      <c r="AP252" s="115">
        <f t="shared" si="96"/>
        <v>0</v>
      </c>
    </row>
    <row r="253" spans="1:42" x14ac:dyDescent="0.2">
      <c r="A253" s="17" t="s">
        <v>270</v>
      </c>
      <c r="C253" s="116">
        <f>IF(C$2&lt;=analysis_period,-C371-C401-C427-C453,0)</f>
        <v>0</v>
      </c>
      <c r="D253" s="116">
        <f>IF(D$2&lt;=analysis_period,-D371-D401-D427-D453,0)</f>
        <v>0</v>
      </c>
      <c r="E253" s="116">
        <f>IF(E$2&lt;=analysis_period,-E371-E401-E427-E453,0)</f>
        <v>0</v>
      </c>
      <c r="F253" s="116">
        <f>IF(F$2&lt;=analysis_period,-F371-F401-F427-F453,0)</f>
        <v>0</v>
      </c>
      <c r="G253" s="116">
        <f>IF(G$2&lt;=analysis_period,-G371-G401-G427-G453,0)</f>
        <v>0</v>
      </c>
      <c r="H253" s="116">
        <f>IF(H$2&lt;=analysis_period,-H371-H401-H427-H453,0)</f>
        <v>0</v>
      </c>
      <c r="I253" s="116">
        <f>IF(I$2&lt;=analysis_period,-I371-I401-I427-I453,0)</f>
        <v>0</v>
      </c>
      <c r="J253" s="116">
        <f>IF(J$2&lt;=analysis_period,-J371-J401-J427-J453,0)</f>
        <v>0</v>
      </c>
      <c r="K253" s="116">
        <f>IF(K$2&lt;=analysis_period,-K371-K401-K427-K453,0)</f>
        <v>0</v>
      </c>
      <c r="L253" s="116">
        <f>IF(L$2&lt;=analysis_period,-L371-L401-L427-L453,0)</f>
        <v>0</v>
      </c>
      <c r="M253" s="116">
        <f>IF(M$2&lt;=analysis_period,-M371-M401-M427-M453,0)</f>
        <v>0</v>
      </c>
      <c r="N253" s="116">
        <f>IF(N$2&lt;=analysis_period,-N371-N401-N427-N453,0)</f>
        <v>0</v>
      </c>
      <c r="O253" s="116">
        <f>IF(O$2&lt;=analysis_period,-O371-O401-O427-O453,0)</f>
        <v>0</v>
      </c>
      <c r="P253" s="116">
        <f>IF(P$2&lt;=analysis_period,-P371-P401-P427-P453,0)</f>
        <v>0</v>
      </c>
      <c r="Q253" s="116">
        <f>IF(Q$2&lt;=analysis_period,-Q371-Q401-Q427-Q453,0)</f>
        <v>0</v>
      </c>
      <c r="R253" s="116">
        <f>IF(R$2&lt;=analysis_period,-R371-R401-R427-R453,0)</f>
        <v>0</v>
      </c>
      <c r="S253" s="116">
        <f>IF(S$2&lt;=analysis_period,-S371-S401-S427-S453,0)</f>
        <v>0</v>
      </c>
      <c r="T253" s="116">
        <f>IF(T$2&lt;=analysis_period,-T371-T401-T427-T453,0)</f>
        <v>0</v>
      </c>
      <c r="U253" s="116">
        <f>IF(U$2&lt;=analysis_period,-U371-U401-U427-U453,0)</f>
        <v>0</v>
      </c>
      <c r="V253" s="116">
        <f>IF(V$2&lt;=analysis_period,-V371-V401-V427-V453,0)</f>
        <v>0</v>
      </c>
      <c r="W253" s="116">
        <f>IF(W$2&lt;=analysis_period,-W371-W401-W427-W453,0)</f>
        <v>0</v>
      </c>
      <c r="X253" s="116">
        <f>IF(X$2&lt;=analysis_period,-X371-X401-X427-X453,0)</f>
        <v>0</v>
      </c>
      <c r="Y253" s="116">
        <f>IF(Y$2&lt;=analysis_period,-Y371-Y401-Y427-Y453,0)</f>
        <v>0</v>
      </c>
      <c r="Z253" s="116">
        <f>IF(Z$2&lt;=analysis_period,-Z371-Z401-Z427-Z453,0)</f>
        <v>0</v>
      </c>
      <c r="AA253" s="116">
        <f>IF(AA$2&lt;=analysis_period,-AA371-AA401-AA427-AA453,0)</f>
        <v>0</v>
      </c>
      <c r="AB253" s="116">
        <f>IF(AB$2&lt;=analysis_period,-AB371-AB401-AB427-AB453,0)</f>
        <v>0</v>
      </c>
      <c r="AC253" s="116">
        <f>IF(AC$2&lt;=analysis_period,-AC371-AC401-AC427-AC453,0)</f>
        <v>0</v>
      </c>
      <c r="AD253" s="116">
        <f>IF(AD$2&lt;=analysis_period,-AD371-AD401-AD427-AD453,0)</f>
        <v>0</v>
      </c>
      <c r="AE253" s="116">
        <f>IF(AE$2&lt;=analysis_period,-AE371-AE401-AE427-AE453,0)</f>
        <v>0</v>
      </c>
      <c r="AF253" s="116">
        <f>IF(AF$2&lt;=analysis_period,-AF371-AF401-AF427-AF453,0)</f>
        <v>0</v>
      </c>
      <c r="AG253" s="116">
        <f>IF(AG$2&lt;=analysis_period,-AG371-AG401-AG427-AG453,0)</f>
        <v>0</v>
      </c>
      <c r="AH253" s="116">
        <f>IF(AH$2&lt;=analysis_period,-AH371-AH401-AH427-AH453,0)</f>
        <v>0</v>
      </c>
      <c r="AI253" s="116">
        <f>IF(AI$2&lt;=analysis_period,-AI371-AI401-AI427-AI453,0)</f>
        <v>0</v>
      </c>
      <c r="AJ253" s="116">
        <f>IF(AJ$2&lt;=analysis_period,-AJ371-AJ401-AJ427-AJ453,0)</f>
        <v>0</v>
      </c>
      <c r="AK253" s="116">
        <f>IF(AK$2&lt;=analysis_period,-AK371-AK401-AK427-AK453,0)</f>
        <v>0</v>
      </c>
      <c r="AL253" s="116">
        <f>IF(AL$2&lt;=analysis_period,-AL371-AL401-AL427-AL453,0)</f>
        <v>0</v>
      </c>
      <c r="AM253" s="116">
        <f>IF(AM$2&lt;=analysis_period,-AM371-AM401-AM427-AM453,0)</f>
        <v>0</v>
      </c>
      <c r="AN253" s="116">
        <f>IF(AN$2&lt;=analysis_period,-AN371-AN401-AN427-AN453,0)</f>
        <v>0</v>
      </c>
      <c r="AO253" s="116">
        <f>IF(AO$2&lt;=analysis_period,-AO371-AO401-AO427-AO453,0)</f>
        <v>0</v>
      </c>
      <c r="AP253" s="116">
        <f>IF(AP$2&lt;=analysis_period,-AP371-AP401-AP427-AP453,0)</f>
        <v>0</v>
      </c>
    </row>
    <row r="254" spans="1:42" x14ac:dyDescent="0.2">
      <c r="A254" s="17" t="s">
        <v>295</v>
      </c>
      <c r="C254" s="115">
        <f t="shared" ref="C254:AP254" si="97">SUM(C251:C253)</f>
        <v>0</v>
      </c>
      <c r="D254" s="115">
        <f t="shared" si="97"/>
        <v>0</v>
      </c>
      <c r="E254" s="115">
        <f t="shared" si="97"/>
        <v>0</v>
      </c>
      <c r="F254" s="115">
        <f t="shared" si="97"/>
        <v>0</v>
      </c>
      <c r="G254" s="115">
        <f t="shared" si="97"/>
        <v>0</v>
      </c>
      <c r="H254" s="115">
        <f t="shared" si="97"/>
        <v>0</v>
      </c>
      <c r="I254" s="115">
        <f t="shared" si="97"/>
        <v>0</v>
      </c>
      <c r="J254" s="115">
        <f t="shared" si="97"/>
        <v>0</v>
      </c>
      <c r="K254" s="115">
        <f t="shared" si="97"/>
        <v>0</v>
      </c>
      <c r="L254" s="115">
        <f t="shared" si="97"/>
        <v>0</v>
      </c>
      <c r="M254" s="115">
        <f t="shared" si="97"/>
        <v>0</v>
      </c>
      <c r="N254" s="115">
        <f t="shared" si="97"/>
        <v>0</v>
      </c>
      <c r="O254" s="115">
        <f t="shared" si="97"/>
        <v>0</v>
      </c>
      <c r="P254" s="115">
        <f t="shared" si="97"/>
        <v>0</v>
      </c>
      <c r="Q254" s="115">
        <f t="shared" si="97"/>
        <v>0</v>
      </c>
      <c r="R254" s="115">
        <f t="shared" si="97"/>
        <v>0</v>
      </c>
      <c r="S254" s="115">
        <f t="shared" si="97"/>
        <v>0</v>
      </c>
      <c r="T254" s="115">
        <f t="shared" si="97"/>
        <v>0</v>
      </c>
      <c r="U254" s="115">
        <f t="shared" si="97"/>
        <v>0</v>
      </c>
      <c r="V254" s="115">
        <f t="shared" si="97"/>
        <v>0</v>
      </c>
      <c r="W254" s="115">
        <f t="shared" si="97"/>
        <v>0</v>
      </c>
      <c r="X254" s="115">
        <f t="shared" si="97"/>
        <v>0</v>
      </c>
      <c r="Y254" s="115">
        <f t="shared" si="97"/>
        <v>0</v>
      </c>
      <c r="Z254" s="115">
        <f t="shared" si="97"/>
        <v>0</v>
      </c>
      <c r="AA254" s="115">
        <f t="shared" si="97"/>
        <v>0</v>
      </c>
      <c r="AB254" s="115">
        <f t="shared" si="97"/>
        <v>0</v>
      </c>
      <c r="AC254" s="115">
        <f t="shared" si="97"/>
        <v>0</v>
      </c>
      <c r="AD254" s="115">
        <f t="shared" si="97"/>
        <v>0</v>
      </c>
      <c r="AE254" s="115">
        <f t="shared" si="97"/>
        <v>0</v>
      </c>
      <c r="AF254" s="115">
        <f t="shared" si="97"/>
        <v>0</v>
      </c>
      <c r="AG254" s="115">
        <f t="shared" si="97"/>
        <v>0</v>
      </c>
      <c r="AH254" s="115">
        <f t="shared" si="97"/>
        <v>0</v>
      </c>
      <c r="AI254" s="115">
        <f t="shared" si="97"/>
        <v>0</v>
      </c>
      <c r="AJ254" s="115">
        <f t="shared" si="97"/>
        <v>0</v>
      </c>
      <c r="AK254" s="115">
        <f t="shared" si="97"/>
        <v>0</v>
      </c>
      <c r="AL254" s="115">
        <f t="shared" si="97"/>
        <v>0</v>
      </c>
      <c r="AM254" s="115">
        <f t="shared" si="97"/>
        <v>0</v>
      </c>
      <c r="AN254" s="115">
        <f t="shared" si="97"/>
        <v>0</v>
      </c>
      <c r="AO254" s="115">
        <f t="shared" si="97"/>
        <v>0</v>
      </c>
      <c r="AP254" s="115">
        <f t="shared" si="97"/>
        <v>0</v>
      </c>
    </row>
    <row r="255" spans="1:42" x14ac:dyDescent="0.2">
      <c r="A255" s="17" t="s">
        <v>326</v>
      </c>
      <c r="C255" s="115"/>
    </row>
    <row r="256" spans="1:42" x14ac:dyDescent="0.2">
      <c r="A256" s="83" t="s">
        <v>109</v>
      </c>
    </row>
    <row r="257" spans="1:3" x14ac:dyDescent="0.2">
      <c r="A257" s="21" t="s">
        <v>4</v>
      </c>
      <c r="C257" s="115">
        <f>IF(ibi_fed_amount_tax_sta="Yes",C622,0)</f>
        <v>0</v>
      </c>
    </row>
    <row r="258" spans="1:3" x14ac:dyDescent="0.2">
      <c r="A258" s="21" t="s">
        <v>5</v>
      </c>
      <c r="C258" s="115">
        <f>IF(ibi_sta_amount_tax_sta="Yes",C623,0)</f>
        <v>0</v>
      </c>
    </row>
    <row r="259" spans="1:3" x14ac:dyDescent="0.2">
      <c r="A259" s="21" t="s">
        <v>142</v>
      </c>
      <c r="C259" s="115">
        <f>IF(ibi_uti_amount_tax_sta="Yes",C624,0)</f>
        <v>0</v>
      </c>
    </row>
    <row r="260" spans="1:3" x14ac:dyDescent="0.2">
      <c r="A260" s="21" t="s">
        <v>143</v>
      </c>
      <c r="C260" s="116">
        <f>IF(ibi_oth_amount_tax_sta="Yes",C625,0)</f>
        <v>0</v>
      </c>
    </row>
    <row r="261" spans="1:3" x14ac:dyDescent="0.2">
      <c r="A261" s="21" t="s">
        <v>13</v>
      </c>
      <c r="C261" s="115">
        <f>SUM(C257:C260)</f>
        <v>0</v>
      </c>
    </row>
    <row r="262" spans="1:3" x14ac:dyDescent="0.2">
      <c r="A262" s="83" t="s">
        <v>114</v>
      </c>
    </row>
    <row r="263" spans="1:3" x14ac:dyDescent="0.2">
      <c r="A263" s="21" t="s">
        <v>4</v>
      </c>
      <c r="C263" s="115">
        <f>IF(ibi_fed_percent_tax_sta="Yes",C628,0)</f>
        <v>0</v>
      </c>
    </row>
    <row r="264" spans="1:3" x14ac:dyDescent="0.2">
      <c r="A264" s="21" t="s">
        <v>5</v>
      </c>
      <c r="C264" s="115">
        <f>IF(ibi_sta_percent_tax_sta="Yes",C629,0)</f>
        <v>0</v>
      </c>
    </row>
    <row r="265" spans="1:3" x14ac:dyDescent="0.2">
      <c r="A265" s="21" t="s">
        <v>142</v>
      </c>
      <c r="C265" s="115">
        <f>IF(ibi_uti_percent_tax_sta="Yes",C630,0)</f>
        <v>0</v>
      </c>
    </row>
    <row r="266" spans="1:3" x14ac:dyDescent="0.2">
      <c r="A266" s="21" t="s">
        <v>143</v>
      </c>
      <c r="C266" s="116">
        <f>IF(ibi_oth_percent_tax_sta="Yes",C631,0)</f>
        <v>0</v>
      </c>
    </row>
    <row r="267" spans="1:3" x14ac:dyDescent="0.2">
      <c r="A267" s="21" t="s">
        <v>13</v>
      </c>
      <c r="C267" s="115">
        <f>SUM(C263:C266)</f>
        <v>0</v>
      </c>
    </row>
    <row r="268" spans="1:3" x14ac:dyDescent="0.2">
      <c r="A268" s="17" t="s">
        <v>314</v>
      </c>
      <c r="C268" s="115"/>
    </row>
    <row r="269" spans="1:3" x14ac:dyDescent="0.2">
      <c r="A269" s="21" t="s">
        <v>4</v>
      </c>
      <c r="C269" s="115">
        <f>IF(cbi_fed_tax_sta="Yes",C636,0)</f>
        <v>0</v>
      </c>
    </row>
    <row r="270" spans="1:3" x14ac:dyDescent="0.2">
      <c r="A270" s="21" t="s">
        <v>5</v>
      </c>
      <c r="C270" s="115">
        <f>IF(cbi_sta_tax_sta="Yes",C637,0)</f>
        <v>0</v>
      </c>
    </row>
    <row r="271" spans="1:3" x14ac:dyDescent="0.2">
      <c r="A271" s="21" t="s">
        <v>142</v>
      </c>
      <c r="C271" s="115">
        <f>IF(cbi_uti_tax_sta="Yes",C638,0)</f>
        <v>0</v>
      </c>
    </row>
    <row r="272" spans="1:3" x14ac:dyDescent="0.2">
      <c r="A272" s="21" t="s">
        <v>143</v>
      </c>
      <c r="C272" s="116">
        <f>IF(cbi_oth_tax_sta="Yes",C639,0)</f>
        <v>0</v>
      </c>
    </row>
    <row r="273" spans="1:42" x14ac:dyDescent="0.2">
      <c r="A273" s="21" t="s">
        <v>13</v>
      </c>
      <c r="C273" s="115">
        <f>SUM(C269:C272)</f>
        <v>0</v>
      </c>
    </row>
    <row r="274" spans="1:42" x14ac:dyDescent="0.2">
      <c r="A274" s="17" t="s">
        <v>268</v>
      </c>
      <c r="C274" s="116">
        <f>C261+C267+C273</f>
        <v>0</v>
      </c>
      <c r="D274" s="116">
        <f t="shared" ref="D274:AP274" si="98">D261+D267+D273</f>
        <v>0</v>
      </c>
      <c r="E274" s="116">
        <f t="shared" si="98"/>
        <v>0</v>
      </c>
      <c r="F274" s="116">
        <f t="shared" si="98"/>
        <v>0</v>
      </c>
      <c r="G274" s="116">
        <f t="shared" si="98"/>
        <v>0</v>
      </c>
      <c r="H274" s="116">
        <f t="shared" si="98"/>
        <v>0</v>
      </c>
      <c r="I274" s="116">
        <f t="shared" si="98"/>
        <v>0</v>
      </c>
      <c r="J274" s="116">
        <f t="shared" si="98"/>
        <v>0</v>
      </c>
      <c r="K274" s="116">
        <f t="shared" si="98"/>
        <v>0</v>
      </c>
      <c r="L274" s="116">
        <f t="shared" si="98"/>
        <v>0</v>
      </c>
      <c r="M274" s="116">
        <f t="shared" si="98"/>
        <v>0</v>
      </c>
      <c r="N274" s="116">
        <f t="shared" si="98"/>
        <v>0</v>
      </c>
      <c r="O274" s="116">
        <f t="shared" si="98"/>
        <v>0</v>
      </c>
      <c r="P274" s="116">
        <f t="shared" si="98"/>
        <v>0</v>
      </c>
      <c r="Q274" s="116">
        <f t="shared" si="98"/>
        <v>0</v>
      </c>
      <c r="R274" s="116">
        <f t="shared" si="98"/>
        <v>0</v>
      </c>
      <c r="S274" s="116">
        <f t="shared" si="98"/>
        <v>0</v>
      </c>
      <c r="T274" s="116">
        <f t="shared" si="98"/>
        <v>0</v>
      </c>
      <c r="U274" s="116">
        <f t="shared" si="98"/>
        <v>0</v>
      </c>
      <c r="V274" s="116">
        <f t="shared" si="98"/>
        <v>0</v>
      </c>
      <c r="W274" s="116">
        <f t="shared" si="98"/>
        <v>0</v>
      </c>
      <c r="X274" s="116">
        <f t="shared" si="98"/>
        <v>0</v>
      </c>
      <c r="Y274" s="116">
        <f t="shared" si="98"/>
        <v>0</v>
      </c>
      <c r="Z274" s="116">
        <f t="shared" si="98"/>
        <v>0</v>
      </c>
      <c r="AA274" s="116">
        <f t="shared" si="98"/>
        <v>0</v>
      </c>
      <c r="AB274" s="116">
        <f t="shared" si="98"/>
        <v>0</v>
      </c>
      <c r="AC274" s="116">
        <f t="shared" si="98"/>
        <v>0</v>
      </c>
      <c r="AD274" s="116">
        <f t="shared" si="98"/>
        <v>0</v>
      </c>
      <c r="AE274" s="116">
        <f t="shared" si="98"/>
        <v>0</v>
      </c>
      <c r="AF274" s="116">
        <f t="shared" si="98"/>
        <v>0</v>
      </c>
      <c r="AG274" s="116">
        <f t="shared" si="98"/>
        <v>0</v>
      </c>
      <c r="AH274" s="116">
        <f t="shared" si="98"/>
        <v>0</v>
      </c>
      <c r="AI274" s="116">
        <f t="shared" si="98"/>
        <v>0</v>
      </c>
      <c r="AJ274" s="116">
        <f t="shared" si="98"/>
        <v>0</v>
      </c>
      <c r="AK274" s="116">
        <f t="shared" si="98"/>
        <v>0</v>
      </c>
      <c r="AL274" s="116">
        <f t="shared" si="98"/>
        <v>0</v>
      </c>
      <c r="AM274" s="116">
        <f t="shared" si="98"/>
        <v>0</v>
      </c>
      <c r="AN274" s="116">
        <f t="shared" si="98"/>
        <v>0</v>
      </c>
      <c r="AO274" s="116">
        <f t="shared" si="98"/>
        <v>0</v>
      </c>
      <c r="AP274" s="116">
        <f t="shared" si="98"/>
        <v>0</v>
      </c>
    </row>
    <row r="275" spans="1:42" x14ac:dyDescent="0.2">
      <c r="A275" s="17" t="s">
        <v>266</v>
      </c>
      <c r="C275" s="115">
        <f>C254+C274</f>
        <v>0</v>
      </c>
      <c r="D275" s="115">
        <f t="shared" ref="D275:AP275" si="99">D254+D274</f>
        <v>0</v>
      </c>
      <c r="E275" s="115">
        <f t="shared" si="99"/>
        <v>0</v>
      </c>
      <c r="F275" s="115">
        <f t="shared" si="99"/>
        <v>0</v>
      </c>
      <c r="G275" s="115">
        <f t="shared" si="99"/>
        <v>0</v>
      </c>
      <c r="H275" s="115">
        <f t="shared" si="99"/>
        <v>0</v>
      </c>
      <c r="I275" s="115">
        <f t="shared" si="99"/>
        <v>0</v>
      </c>
      <c r="J275" s="115">
        <f t="shared" si="99"/>
        <v>0</v>
      </c>
      <c r="K275" s="115">
        <f t="shared" si="99"/>
        <v>0</v>
      </c>
      <c r="L275" s="115">
        <f t="shared" si="99"/>
        <v>0</v>
      </c>
      <c r="M275" s="115">
        <f t="shared" si="99"/>
        <v>0</v>
      </c>
      <c r="N275" s="115">
        <f t="shared" si="99"/>
        <v>0</v>
      </c>
      <c r="O275" s="115">
        <f t="shared" si="99"/>
        <v>0</v>
      </c>
      <c r="P275" s="115">
        <f t="shared" si="99"/>
        <v>0</v>
      </c>
      <c r="Q275" s="115">
        <f t="shared" si="99"/>
        <v>0</v>
      </c>
      <c r="R275" s="115">
        <f t="shared" si="99"/>
        <v>0</v>
      </c>
      <c r="S275" s="115">
        <f t="shared" si="99"/>
        <v>0</v>
      </c>
      <c r="T275" s="115">
        <f t="shared" si="99"/>
        <v>0</v>
      </c>
      <c r="U275" s="115">
        <f t="shared" si="99"/>
        <v>0</v>
      </c>
      <c r="V275" s="115">
        <f t="shared" si="99"/>
        <v>0</v>
      </c>
      <c r="W275" s="115">
        <f t="shared" si="99"/>
        <v>0</v>
      </c>
      <c r="X275" s="115">
        <f t="shared" si="99"/>
        <v>0</v>
      </c>
      <c r="Y275" s="115">
        <f t="shared" si="99"/>
        <v>0</v>
      </c>
      <c r="Z275" s="115">
        <f t="shared" si="99"/>
        <v>0</v>
      </c>
      <c r="AA275" s="115">
        <f t="shared" si="99"/>
        <v>0</v>
      </c>
      <c r="AB275" s="115">
        <f t="shared" si="99"/>
        <v>0</v>
      </c>
      <c r="AC275" s="115">
        <f t="shared" si="99"/>
        <v>0</v>
      </c>
      <c r="AD275" s="115">
        <f t="shared" si="99"/>
        <v>0</v>
      </c>
      <c r="AE275" s="115">
        <f t="shared" si="99"/>
        <v>0</v>
      </c>
      <c r="AF275" s="115">
        <f t="shared" si="99"/>
        <v>0</v>
      </c>
      <c r="AG275" s="115">
        <f t="shared" si="99"/>
        <v>0</v>
      </c>
      <c r="AH275" s="115">
        <f t="shared" si="99"/>
        <v>0</v>
      </c>
      <c r="AI275" s="115">
        <f t="shared" si="99"/>
        <v>0</v>
      </c>
      <c r="AJ275" s="115">
        <f t="shared" si="99"/>
        <v>0</v>
      </c>
      <c r="AK275" s="115">
        <f t="shared" si="99"/>
        <v>0</v>
      </c>
      <c r="AL275" s="115">
        <f t="shared" si="99"/>
        <v>0</v>
      </c>
      <c r="AM275" s="115">
        <f t="shared" si="99"/>
        <v>0</v>
      </c>
      <c r="AN275" s="115">
        <f t="shared" si="99"/>
        <v>0</v>
      </c>
      <c r="AO275" s="115">
        <f t="shared" si="99"/>
        <v>0</v>
      </c>
      <c r="AP275" s="115">
        <f t="shared" si="99"/>
        <v>0</v>
      </c>
    </row>
    <row r="276" spans="1:42" x14ac:dyDescent="0.2">
      <c r="A276" s="17" t="s">
        <v>294</v>
      </c>
      <c r="C276" s="115">
        <f t="array" ref="C276:AP276">Inputs!D156:AQ156</f>
        <v>0</v>
      </c>
      <c r="D276" s="115">
        <v>0</v>
      </c>
      <c r="E276" s="115">
        <v>0</v>
      </c>
      <c r="F276" s="115">
        <v>0</v>
      </c>
      <c r="G276" s="115">
        <v>0</v>
      </c>
      <c r="H276" s="115">
        <v>0</v>
      </c>
      <c r="I276" s="115">
        <v>0</v>
      </c>
      <c r="J276" s="115">
        <v>0</v>
      </c>
      <c r="K276" s="115">
        <v>0</v>
      </c>
      <c r="L276" s="115">
        <v>0</v>
      </c>
      <c r="M276" s="115">
        <v>0</v>
      </c>
      <c r="N276" s="115">
        <v>0</v>
      </c>
      <c r="O276" s="115">
        <v>0</v>
      </c>
      <c r="P276" s="115">
        <v>0</v>
      </c>
      <c r="Q276" s="115">
        <v>0</v>
      </c>
      <c r="R276" s="115">
        <v>0</v>
      </c>
      <c r="S276" s="115">
        <v>0</v>
      </c>
      <c r="T276" s="115">
        <v>0</v>
      </c>
      <c r="U276" s="115">
        <v>0</v>
      </c>
      <c r="V276" s="115">
        <v>0</v>
      </c>
      <c r="W276" s="115">
        <v>0</v>
      </c>
      <c r="X276" s="115">
        <v>0</v>
      </c>
      <c r="Y276" s="115">
        <v>0</v>
      </c>
      <c r="Z276" s="115">
        <v>0</v>
      </c>
      <c r="AA276" s="115">
        <v>0</v>
      </c>
      <c r="AB276" s="115">
        <v>0</v>
      </c>
      <c r="AC276" s="115">
        <v>0</v>
      </c>
      <c r="AD276" s="115">
        <v>0</v>
      </c>
      <c r="AE276" s="115">
        <v>0</v>
      </c>
      <c r="AF276" s="115">
        <v>0</v>
      </c>
      <c r="AG276" s="115">
        <v>0</v>
      </c>
      <c r="AH276" s="115">
        <v>0</v>
      </c>
      <c r="AI276" s="115">
        <v>0</v>
      </c>
      <c r="AJ276" s="115">
        <v>0</v>
      </c>
      <c r="AK276" s="115">
        <v>0</v>
      </c>
      <c r="AL276" s="115">
        <v>0</v>
      </c>
      <c r="AM276" s="115">
        <v>0</v>
      </c>
      <c r="AN276" s="115">
        <v>0</v>
      </c>
      <c r="AO276" s="115">
        <v>0</v>
      </c>
      <c r="AP276" s="115">
        <v>0</v>
      </c>
    </row>
    <row r="277" spans="1:42" x14ac:dyDescent="0.2">
      <c r="A277" s="198" t="s">
        <v>285</v>
      </c>
      <c r="B277" s="27"/>
      <c r="C277" s="132">
        <f>C275*-C276/100</f>
        <v>0</v>
      </c>
      <c r="D277" s="132">
        <f t="shared" ref="D277:AP277" si="100">D275*-D276/100</f>
        <v>0</v>
      </c>
      <c r="E277" s="132">
        <f t="shared" si="100"/>
        <v>0</v>
      </c>
      <c r="F277" s="132">
        <f t="shared" si="100"/>
        <v>0</v>
      </c>
      <c r="G277" s="132">
        <f t="shared" si="100"/>
        <v>0</v>
      </c>
      <c r="H277" s="132">
        <f t="shared" si="100"/>
        <v>0</v>
      </c>
      <c r="I277" s="132">
        <f t="shared" si="100"/>
        <v>0</v>
      </c>
      <c r="J277" s="132">
        <f t="shared" si="100"/>
        <v>0</v>
      </c>
      <c r="K277" s="132">
        <f t="shared" si="100"/>
        <v>0</v>
      </c>
      <c r="L277" s="132">
        <f t="shared" si="100"/>
        <v>0</v>
      </c>
      <c r="M277" s="132">
        <f t="shared" si="100"/>
        <v>0</v>
      </c>
      <c r="N277" s="132">
        <f t="shared" si="100"/>
        <v>0</v>
      </c>
      <c r="O277" s="132">
        <f t="shared" si="100"/>
        <v>0</v>
      </c>
      <c r="P277" s="132">
        <f t="shared" si="100"/>
        <v>0</v>
      </c>
      <c r="Q277" s="132">
        <f t="shared" si="100"/>
        <v>0</v>
      </c>
      <c r="R277" s="132">
        <f t="shared" si="100"/>
        <v>0</v>
      </c>
      <c r="S277" s="132">
        <f t="shared" si="100"/>
        <v>0</v>
      </c>
      <c r="T277" s="132">
        <f t="shared" si="100"/>
        <v>0</v>
      </c>
      <c r="U277" s="132">
        <f t="shared" si="100"/>
        <v>0</v>
      </c>
      <c r="V277" s="132">
        <f t="shared" si="100"/>
        <v>0</v>
      </c>
      <c r="W277" s="132">
        <f t="shared" si="100"/>
        <v>0</v>
      </c>
      <c r="X277" s="132">
        <f t="shared" si="100"/>
        <v>0</v>
      </c>
      <c r="Y277" s="132">
        <f t="shared" si="100"/>
        <v>0</v>
      </c>
      <c r="Z277" s="132">
        <f t="shared" si="100"/>
        <v>0</v>
      </c>
      <c r="AA277" s="132">
        <f t="shared" si="100"/>
        <v>0</v>
      </c>
      <c r="AB277" s="132">
        <f t="shared" si="100"/>
        <v>0</v>
      </c>
      <c r="AC277" s="132">
        <f t="shared" si="100"/>
        <v>0</v>
      </c>
      <c r="AD277" s="132">
        <f t="shared" si="100"/>
        <v>0</v>
      </c>
      <c r="AE277" s="132">
        <f t="shared" si="100"/>
        <v>0</v>
      </c>
      <c r="AF277" s="132">
        <f t="shared" si="100"/>
        <v>0</v>
      </c>
      <c r="AG277" s="132">
        <f t="shared" si="100"/>
        <v>0</v>
      </c>
      <c r="AH277" s="132">
        <f t="shared" si="100"/>
        <v>0</v>
      </c>
      <c r="AI277" s="132">
        <f t="shared" si="100"/>
        <v>0</v>
      </c>
      <c r="AJ277" s="132">
        <f t="shared" si="100"/>
        <v>0</v>
      </c>
      <c r="AK277" s="132">
        <f t="shared" si="100"/>
        <v>0</v>
      </c>
      <c r="AL277" s="132">
        <f t="shared" si="100"/>
        <v>0</v>
      </c>
      <c r="AM277" s="132">
        <f t="shared" si="100"/>
        <v>0</v>
      </c>
      <c r="AN277" s="132">
        <f t="shared" si="100"/>
        <v>0</v>
      </c>
      <c r="AO277" s="132">
        <f t="shared" si="100"/>
        <v>0</v>
      </c>
      <c r="AP277" s="132">
        <f t="shared" si="100"/>
        <v>0</v>
      </c>
    </row>
    <row r="279" spans="1:42" x14ac:dyDescent="0.2">
      <c r="A279" s="19" t="s">
        <v>274</v>
      </c>
    </row>
    <row r="280" spans="1:42" x14ac:dyDescent="0.2">
      <c r="A280" s="17" t="s">
        <v>258</v>
      </c>
      <c r="C280" s="115">
        <f t="shared" ref="C280:AP280" si="101">C118</f>
        <v>0</v>
      </c>
      <c r="D280" s="115">
        <f t="shared" si="101"/>
        <v>0</v>
      </c>
      <c r="E280" s="115">
        <f t="shared" si="101"/>
        <v>0</v>
      </c>
      <c r="F280" s="115">
        <f t="shared" si="101"/>
        <v>0</v>
      </c>
      <c r="G280" s="115">
        <f t="shared" si="101"/>
        <v>0</v>
      </c>
      <c r="H280" s="115">
        <f t="shared" si="101"/>
        <v>0</v>
      </c>
      <c r="I280" s="115">
        <f t="shared" si="101"/>
        <v>0</v>
      </c>
      <c r="J280" s="115">
        <f t="shared" si="101"/>
        <v>0</v>
      </c>
      <c r="K280" s="115">
        <f t="shared" si="101"/>
        <v>0</v>
      </c>
      <c r="L280" s="115">
        <f t="shared" si="101"/>
        <v>0</v>
      </c>
      <c r="M280" s="115">
        <f t="shared" si="101"/>
        <v>0</v>
      </c>
      <c r="N280" s="115">
        <f t="shared" si="101"/>
        <v>0</v>
      </c>
      <c r="O280" s="115">
        <f t="shared" si="101"/>
        <v>0</v>
      </c>
      <c r="P280" s="115">
        <f t="shared" si="101"/>
        <v>0</v>
      </c>
      <c r="Q280" s="115">
        <f t="shared" si="101"/>
        <v>0</v>
      </c>
      <c r="R280" s="115">
        <f t="shared" si="101"/>
        <v>0</v>
      </c>
      <c r="S280" s="115">
        <f t="shared" si="101"/>
        <v>0</v>
      </c>
      <c r="T280" s="115">
        <f t="shared" si="101"/>
        <v>0</v>
      </c>
      <c r="U280" s="115">
        <f t="shared" si="101"/>
        <v>0</v>
      </c>
      <c r="V280" s="115">
        <f t="shared" si="101"/>
        <v>0</v>
      </c>
      <c r="W280" s="115">
        <f t="shared" si="101"/>
        <v>0</v>
      </c>
      <c r="X280" s="115">
        <f t="shared" si="101"/>
        <v>0</v>
      </c>
      <c r="Y280" s="115">
        <f t="shared" si="101"/>
        <v>0</v>
      </c>
      <c r="Z280" s="115">
        <f t="shared" si="101"/>
        <v>0</v>
      </c>
      <c r="AA280" s="115">
        <f t="shared" si="101"/>
        <v>0</v>
      </c>
      <c r="AB280" s="115">
        <f t="shared" si="101"/>
        <v>0</v>
      </c>
      <c r="AC280" s="115">
        <f t="shared" si="101"/>
        <v>0</v>
      </c>
      <c r="AD280" s="115">
        <f t="shared" si="101"/>
        <v>0</v>
      </c>
      <c r="AE280" s="115">
        <f t="shared" si="101"/>
        <v>0</v>
      </c>
      <c r="AF280" s="115">
        <f t="shared" si="101"/>
        <v>0</v>
      </c>
      <c r="AG280" s="115">
        <f t="shared" si="101"/>
        <v>0</v>
      </c>
      <c r="AH280" s="115">
        <f t="shared" si="101"/>
        <v>0</v>
      </c>
      <c r="AI280" s="115">
        <f t="shared" si="101"/>
        <v>0</v>
      </c>
      <c r="AJ280" s="115">
        <f t="shared" si="101"/>
        <v>0</v>
      </c>
      <c r="AK280" s="115">
        <f t="shared" si="101"/>
        <v>0</v>
      </c>
      <c r="AL280" s="115">
        <f t="shared" si="101"/>
        <v>0</v>
      </c>
      <c r="AM280" s="115">
        <f t="shared" si="101"/>
        <v>0</v>
      </c>
      <c r="AN280" s="115">
        <f t="shared" si="101"/>
        <v>0</v>
      </c>
      <c r="AO280" s="115">
        <f t="shared" si="101"/>
        <v>0</v>
      </c>
      <c r="AP280" s="115">
        <f t="shared" si="101"/>
        <v>0</v>
      </c>
    </row>
    <row r="281" spans="1:42" x14ac:dyDescent="0.2">
      <c r="A281" s="17" t="s">
        <v>264</v>
      </c>
      <c r="C281" s="115">
        <f>C23</f>
        <v>0</v>
      </c>
      <c r="D281" s="115">
        <f t="shared" ref="D281:AP281" si="102">D23</f>
        <v>0</v>
      </c>
      <c r="E281" s="115">
        <f t="shared" si="102"/>
        <v>0</v>
      </c>
      <c r="F281" s="115">
        <f t="shared" si="102"/>
        <v>0</v>
      </c>
      <c r="G281" s="115">
        <f t="shared" si="102"/>
        <v>0</v>
      </c>
      <c r="H281" s="115">
        <f t="shared" si="102"/>
        <v>0</v>
      </c>
      <c r="I281" s="115">
        <f t="shared" si="102"/>
        <v>0</v>
      </c>
      <c r="J281" s="115">
        <f t="shared" si="102"/>
        <v>0</v>
      </c>
      <c r="K281" s="115">
        <f t="shared" si="102"/>
        <v>0</v>
      </c>
      <c r="L281" s="115">
        <f t="shared" si="102"/>
        <v>0</v>
      </c>
      <c r="M281" s="115">
        <f t="shared" si="102"/>
        <v>0</v>
      </c>
      <c r="N281" s="115">
        <f t="shared" si="102"/>
        <v>0</v>
      </c>
      <c r="O281" s="115">
        <f t="shared" si="102"/>
        <v>0</v>
      </c>
      <c r="P281" s="115">
        <f t="shared" si="102"/>
        <v>0</v>
      </c>
      <c r="Q281" s="115">
        <f t="shared" si="102"/>
        <v>0</v>
      </c>
      <c r="R281" s="115">
        <f t="shared" si="102"/>
        <v>0</v>
      </c>
      <c r="S281" s="115">
        <f t="shared" si="102"/>
        <v>0</v>
      </c>
      <c r="T281" s="115">
        <f t="shared" si="102"/>
        <v>0</v>
      </c>
      <c r="U281" s="115">
        <f t="shared" si="102"/>
        <v>0</v>
      </c>
      <c r="V281" s="115">
        <f t="shared" si="102"/>
        <v>0</v>
      </c>
      <c r="W281" s="115">
        <f t="shared" si="102"/>
        <v>0</v>
      </c>
      <c r="X281" s="115">
        <f t="shared" si="102"/>
        <v>0</v>
      </c>
      <c r="Y281" s="115">
        <f t="shared" si="102"/>
        <v>0</v>
      </c>
      <c r="Z281" s="115">
        <f t="shared" si="102"/>
        <v>0</v>
      </c>
      <c r="AA281" s="115">
        <f t="shared" si="102"/>
        <v>0</v>
      </c>
      <c r="AB281" s="115">
        <f t="shared" si="102"/>
        <v>0</v>
      </c>
      <c r="AC281" s="115">
        <f t="shared" si="102"/>
        <v>0</v>
      </c>
      <c r="AD281" s="115">
        <f t="shared" si="102"/>
        <v>0</v>
      </c>
      <c r="AE281" s="115">
        <f t="shared" si="102"/>
        <v>0</v>
      </c>
      <c r="AF281" s="115">
        <f t="shared" si="102"/>
        <v>0</v>
      </c>
      <c r="AG281" s="115">
        <f t="shared" si="102"/>
        <v>0</v>
      </c>
      <c r="AH281" s="115">
        <f t="shared" si="102"/>
        <v>0</v>
      </c>
      <c r="AI281" s="115">
        <f t="shared" si="102"/>
        <v>0</v>
      </c>
      <c r="AJ281" s="115">
        <f t="shared" si="102"/>
        <v>0</v>
      </c>
      <c r="AK281" s="115">
        <f t="shared" si="102"/>
        <v>0</v>
      </c>
      <c r="AL281" s="115">
        <f t="shared" si="102"/>
        <v>0</v>
      </c>
      <c r="AM281" s="115">
        <f t="shared" si="102"/>
        <v>0</v>
      </c>
      <c r="AN281" s="115">
        <f t="shared" si="102"/>
        <v>0</v>
      </c>
      <c r="AO281" s="115">
        <f t="shared" si="102"/>
        <v>0</v>
      </c>
      <c r="AP281" s="115">
        <f t="shared" si="102"/>
        <v>0</v>
      </c>
    </row>
    <row r="282" spans="1:42" x14ac:dyDescent="0.2">
      <c r="A282" s="17" t="s">
        <v>270</v>
      </c>
      <c r="C282" s="115">
        <f>IF(C$2&lt;=analysis_period,-C508-C539-C565-C591,0)</f>
        <v>0</v>
      </c>
      <c r="D282" s="115">
        <f>IF(D$2&lt;=analysis_period,-D508-D539-D565-D591,0)</f>
        <v>0</v>
      </c>
      <c r="E282" s="115">
        <f>IF(E$2&lt;=analysis_period,-E508-E539-E565-E591,0)</f>
        <v>0</v>
      </c>
      <c r="F282" s="115">
        <f>IF(F$2&lt;=analysis_period,-F508-F539-F565-F591,0)</f>
        <v>0</v>
      </c>
      <c r="G282" s="115">
        <f>IF(G$2&lt;=analysis_period,-G508-G539-G565-G591,0)</f>
        <v>0</v>
      </c>
      <c r="H282" s="115">
        <f>IF(H$2&lt;=analysis_period,-H508-H539-H565-H591,0)</f>
        <v>0</v>
      </c>
      <c r="I282" s="115">
        <f>IF(I$2&lt;=analysis_period,-I508-I539-I565-I591,0)</f>
        <v>0</v>
      </c>
      <c r="J282" s="115">
        <f>IF(J$2&lt;=analysis_period,-J508-J539-J565-J591,0)</f>
        <v>0</v>
      </c>
      <c r="K282" s="115">
        <f>IF(K$2&lt;=analysis_period,-K508-K539-K565-K591,0)</f>
        <v>0</v>
      </c>
      <c r="L282" s="115">
        <f>IF(L$2&lt;=analysis_period,-L508-L539-L565-L591,0)</f>
        <v>0</v>
      </c>
      <c r="M282" s="115">
        <f>IF(M$2&lt;=analysis_period,-M508-M539-M565-M591,0)</f>
        <v>0</v>
      </c>
      <c r="N282" s="115">
        <f>IF(N$2&lt;=analysis_period,-N508-N539-N565-N591,0)</f>
        <v>0</v>
      </c>
      <c r="O282" s="115">
        <f>IF(O$2&lt;=analysis_period,-O508-O539-O565-O591,0)</f>
        <v>0</v>
      </c>
      <c r="P282" s="115">
        <f>IF(P$2&lt;=analysis_period,-P508-P539-P565-P591,0)</f>
        <v>0</v>
      </c>
      <c r="Q282" s="115">
        <f>IF(Q$2&lt;=analysis_period,-Q508-Q539-Q565-Q591,0)</f>
        <v>0</v>
      </c>
      <c r="R282" s="115">
        <f>IF(R$2&lt;=analysis_period,-R508-R539-R565-R591,0)</f>
        <v>0</v>
      </c>
      <c r="S282" s="115">
        <f>IF(S$2&lt;=analysis_period,-S508-S539-S565-S591,0)</f>
        <v>0</v>
      </c>
      <c r="T282" s="115">
        <f>IF(T$2&lt;=analysis_period,-T508-T539-T565-T591,0)</f>
        <v>0</v>
      </c>
      <c r="U282" s="115">
        <f>IF(U$2&lt;=analysis_period,-U508-U539-U565-U591,0)</f>
        <v>0</v>
      </c>
      <c r="V282" s="115">
        <f>IF(V$2&lt;=analysis_period,-V508-V539-V565-V591,0)</f>
        <v>0</v>
      </c>
      <c r="W282" s="115">
        <f>IF(W$2&lt;=analysis_period,-W508-W539-W565-W591,0)</f>
        <v>0</v>
      </c>
      <c r="X282" s="115">
        <f>IF(X$2&lt;=analysis_period,-X508-X539-X565-X591,0)</f>
        <v>0</v>
      </c>
      <c r="Y282" s="115">
        <f>IF(Y$2&lt;=analysis_period,-Y508-Y539-Y565-Y591,0)</f>
        <v>0</v>
      </c>
      <c r="Z282" s="115">
        <f>IF(Z$2&lt;=analysis_period,-Z508-Z539-Z565-Z591,0)</f>
        <v>0</v>
      </c>
      <c r="AA282" s="115">
        <f>IF(AA$2&lt;=analysis_period,-AA508-AA539-AA565-AA591,0)</f>
        <v>0</v>
      </c>
      <c r="AB282" s="115">
        <f>IF(AB$2&lt;=analysis_period,-AB508-AB539-AB565-AB591,0)</f>
        <v>0</v>
      </c>
      <c r="AC282" s="115">
        <f>IF(AC$2&lt;=analysis_period,-AC508-AC539-AC565-AC591,0)</f>
        <v>0</v>
      </c>
      <c r="AD282" s="115">
        <f>IF(AD$2&lt;=analysis_period,-AD508-AD539-AD565-AD591,0)</f>
        <v>0</v>
      </c>
      <c r="AE282" s="115">
        <f>IF(AE$2&lt;=analysis_period,-AE508-AE539-AE565-AE591,0)</f>
        <v>0</v>
      </c>
      <c r="AF282" s="115">
        <f>IF(AF$2&lt;=analysis_period,-AF508-AF539-AF565-AF591,0)</f>
        <v>0</v>
      </c>
      <c r="AG282" s="115">
        <f>IF(AG$2&lt;=analysis_period,-AG508-AG539-AG565-AG591,0)</f>
        <v>0</v>
      </c>
      <c r="AH282" s="115">
        <f>IF(AH$2&lt;=analysis_period,-AH508-AH539-AH565-AH591,0)</f>
        <v>0</v>
      </c>
      <c r="AI282" s="115">
        <f>IF(AI$2&lt;=analysis_period,-AI508-AI539-AI565-AI591,0)</f>
        <v>0</v>
      </c>
      <c r="AJ282" s="115">
        <f>IF(AJ$2&lt;=analysis_period,-AJ508-AJ539-AJ565-AJ591,0)</f>
        <v>0</v>
      </c>
      <c r="AK282" s="115">
        <f>IF(AK$2&lt;=analysis_period,-AK508-AK539-AK565-AK591,0)</f>
        <v>0</v>
      </c>
      <c r="AL282" s="115">
        <f>IF(AL$2&lt;=analysis_period,-AL508-AL539-AL565-AL591,0)</f>
        <v>0</v>
      </c>
      <c r="AM282" s="115">
        <f>IF(AM$2&lt;=analysis_period,-AM508-AM539-AM565-AM591,0)</f>
        <v>0</v>
      </c>
      <c r="AN282" s="115">
        <f>IF(AN$2&lt;=analysis_period,-AN508-AN539-AN565-AN591,0)</f>
        <v>0</v>
      </c>
      <c r="AO282" s="115">
        <f>IF(AO$2&lt;=analysis_period,-AO508-AO539-AO565-AO591,0)</f>
        <v>0</v>
      </c>
      <c r="AP282" s="115">
        <f>IF(AP$2&lt;=analysis_period,-AP508-AP539-AP565-AP591,0)</f>
        <v>0</v>
      </c>
    </row>
    <row r="283" spans="1:42" x14ac:dyDescent="0.2">
      <c r="A283" s="17" t="s">
        <v>271</v>
      </c>
      <c r="C283" s="115">
        <f t="shared" ref="C283:AP283" si="103">C277</f>
        <v>0</v>
      </c>
      <c r="D283" s="115">
        <f t="shared" si="103"/>
        <v>0</v>
      </c>
      <c r="E283" s="115">
        <f t="shared" si="103"/>
        <v>0</v>
      </c>
      <c r="F283" s="115">
        <f t="shared" si="103"/>
        <v>0</v>
      </c>
      <c r="G283" s="115">
        <f t="shared" si="103"/>
        <v>0</v>
      </c>
      <c r="H283" s="115">
        <f t="shared" si="103"/>
        <v>0</v>
      </c>
      <c r="I283" s="115">
        <f t="shared" si="103"/>
        <v>0</v>
      </c>
      <c r="J283" s="115">
        <f t="shared" si="103"/>
        <v>0</v>
      </c>
      <c r="K283" s="115">
        <f t="shared" si="103"/>
        <v>0</v>
      </c>
      <c r="L283" s="115">
        <f t="shared" si="103"/>
        <v>0</v>
      </c>
      <c r="M283" s="115">
        <f t="shared" si="103"/>
        <v>0</v>
      </c>
      <c r="N283" s="115">
        <f t="shared" si="103"/>
        <v>0</v>
      </c>
      <c r="O283" s="115">
        <f t="shared" si="103"/>
        <v>0</v>
      </c>
      <c r="P283" s="115">
        <f t="shared" si="103"/>
        <v>0</v>
      </c>
      <c r="Q283" s="115">
        <f t="shared" si="103"/>
        <v>0</v>
      </c>
      <c r="R283" s="115">
        <f t="shared" si="103"/>
        <v>0</v>
      </c>
      <c r="S283" s="115">
        <f t="shared" si="103"/>
        <v>0</v>
      </c>
      <c r="T283" s="115">
        <f t="shared" si="103"/>
        <v>0</v>
      </c>
      <c r="U283" s="115">
        <f t="shared" si="103"/>
        <v>0</v>
      </c>
      <c r="V283" s="115">
        <f t="shared" si="103"/>
        <v>0</v>
      </c>
      <c r="W283" s="115">
        <f t="shared" si="103"/>
        <v>0</v>
      </c>
      <c r="X283" s="115">
        <f t="shared" si="103"/>
        <v>0</v>
      </c>
      <c r="Y283" s="115">
        <f t="shared" si="103"/>
        <v>0</v>
      </c>
      <c r="Z283" s="115">
        <f t="shared" si="103"/>
        <v>0</v>
      </c>
      <c r="AA283" s="115">
        <f t="shared" si="103"/>
        <v>0</v>
      </c>
      <c r="AB283" s="115">
        <f t="shared" si="103"/>
        <v>0</v>
      </c>
      <c r="AC283" s="115">
        <f t="shared" si="103"/>
        <v>0</v>
      </c>
      <c r="AD283" s="115">
        <f t="shared" si="103"/>
        <v>0</v>
      </c>
      <c r="AE283" s="115">
        <f t="shared" si="103"/>
        <v>0</v>
      </c>
      <c r="AF283" s="115">
        <f t="shared" si="103"/>
        <v>0</v>
      </c>
      <c r="AG283" s="115">
        <f t="shared" si="103"/>
        <v>0</v>
      </c>
      <c r="AH283" s="115">
        <f t="shared" si="103"/>
        <v>0</v>
      </c>
      <c r="AI283" s="115">
        <f t="shared" si="103"/>
        <v>0</v>
      </c>
      <c r="AJ283" s="115">
        <f t="shared" si="103"/>
        <v>0</v>
      </c>
      <c r="AK283" s="115">
        <f t="shared" si="103"/>
        <v>0</v>
      </c>
      <c r="AL283" s="115">
        <f t="shared" si="103"/>
        <v>0</v>
      </c>
      <c r="AM283" s="115">
        <f t="shared" si="103"/>
        <v>0</v>
      </c>
      <c r="AN283" s="115">
        <f t="shared" si="103"/>
        <v>0</v>
      </c>
      <c r="AO283" s="115">
        <f t="shared" si="103"/>
        <v>0</v>
      </c>
      <c r="AP283" s="115">
        <f t="shared" si="103"/>
        <v>0</v>
      </c>
    </row>
    <row r="284" spans="1:42" x14ac:dyDescent="0.2">
      <c r="A284" s="17" t="s">
        <v>37</v>
      </c>
      <c r="C284" s="115">
        <f t="shared" ref="C284:AP284" si="104">C171</f>
        <v>0</v>
      </c>
      <c r="D284" s="115">
        <f t="shared" si="104"/>
        <v>0</v>
      </c>
      <c r="E284" s="115">
        <f t="shared" si="104"/>
        <v>0</v>
      </c>
      <c r="F284" s="115">
        <f t="shared" si="104"/>
        <v>0</v>
      </c>
      <c r="G284" s="115">
        <f t="shared" si="104"/>
        <v>0</v>
      </c>
      <c r="H284" s="115">
        <f t="shared" si="104"/>
        <v>0</v>
      </c>
      <c r="I284" s="115">
        <f t="shared" si="104"/>
        <v>0</v>
      </c>
      <c r="J284" s="115">
        <f t="shared" si="104"/>
        <v>0</v>
      </c>
      <c r="K284" s="115">
        <f t="shared" si="104"/>
        <v>0</v>
      </c>
      <c r="L284" s="115">
        <f t="shared" si="104"/>
        <v>0</v>
      </c>
      <c r="M284" s="115">
        <f t="shared" si="104"/>
        <v>0</v>
      </c>
      <c r="N284" s="115">
        <f t="shared" si="104"/>
        <v>0</v>
      </c>
      <c r="O284" s="115">
        <f t="shared" si="104"/>
        <v>0</v>
      </c>
      <c r="P284" s="115">
        <f t="shared" si="104"/>
        <v>0</v>
      </c>
      <c r="Q284" s="115">
        <f t="shared" si="104"/>
        <v>0</v>
      </c>
      <c r="R284" s="115">
        <f t="shared" si="104"/>
        <v>0</v>
      </c>
      <c r="S284" s="115">
        <f t="shared" si="104"/>
        <v>0</v>
      </c>
      <c r="T284" s="115">
        <f t="shared" si="104"/>
        <v>0</v>
      </c>
      <c r="U284" s="115">
        <f t="shared" si="104"/>
        <v>0</v>
      </c>
      <c r="V284" s="115">
        <f t="shared" si="104"/>
        <v>0</v>
      </c>
      <c r="W284" s="115">
        <f t="shared" si="104"/>
        <v>0</v>
      </c>
      <c r="X284" s="115">
        <f t="shared" si="104"/>
        <v>0</v>
      </c>
      <c r="Y284" s="115">
        <f t="shared" si="104"/>
        <v>0</v>
      </c>
      <c r="Z284" s="115">
        <f t="shared" si="104"/>
        <v>0</v>
      </c>
      <c r="AA284" s="115">
        <f t="shared" si="104"/>
        <v>0</v>
      </c>
      <c r="AB284" s="115">
        <f t="shared" si="104"/>
        <v>0</v>
      </c>
      <c r="AC284" s="115">
        <f t="shared" si="104"/>
        <v>0</v>
      </c>
      <c r="AD284" s="115">
        <f t="shared" si="104"/>
        <v>0</v>
      </c>
      <c r="AE284" s="115">
        <f t="shared" si="104"/>
        <v>0</v>
      </c>
      <c r="AF284" s="115">
        <f t="shared" si="104"/>
        <v>0</v>
      </c>
      <c r="AG284" s="115">
        <f t="shared" si="104"/>
        <v>0</v>
      </c>
      <c r="AH284" s="115">
        <f t="shared" si="104"/>
        <v>0</v>
      </c>
      <c r="AI284" s="115">
        <f t="shared" si="104"/>
        <v>0</v>
      </c>
      <c r="AJ284" s="115">
        <f t="shared" si="104"/>
        <v>0</v>
      </c>
      <c r="AK284" s="115">
        <f t="shared" si="104"/>
        <v>0</v>
      </c>
      <c r="AL284" s="115">
        <f t="shared" si="104"/>
        <v>0</v>
      </c>
      <c r="AM284" s="115">
        <f t="shared" si="104"/>
        <v>0</v>
      </c>
      <c r="AN284" s="115">
        <f t="shared" si="104"/>
        <v>0</v>
      </c>
      <c r="AO284" s="115">
        <f t="shared" si="104"/>
        <v>0</v>
      </c>
      <c r="AP284" s="115">
        <f t="shared" si="104"/>
        <v>0</v>
      </c>
    </row>
    <row r="285" spans="1:42" x14ac:dyDescent="0.2">
      <c r="A285" s="17" t="s">
        <v>63</v>
      </c>
      <c r="C285" s="116">
        <f t="shared" ref="C285:AP285" si="105">C175</f>
        <v>0</v>
      </c>
      <c r="D285" s="116">
        <f t="shared" si="105"/>
        <v>0</v>
      </c>
      <c r="E285" s="116">
        <f t="shared" si="105"/>
        <v>0</v>
      </c>
      <c r="F285" s="116">
        <f t="shared" si="105"/>
        <v>0</v>
      </c>
      <c r="G285" s="116">
        <f t="shared" si="105"/>
        <v>0</v>
      </c>
      <c r="H285" s="116">
        <f t="shared" si="105"/>
        <v>0</v>
      </c>
      <c r="I285" s="116">
        <f t="shared" si="105"/>
        <v>0</v>
      </c>
      <c r="J285" s="116">
        <f t="shared" si="105"/>
        <v>0</v>
      </c>
      <c r="K285" s="116">
        <f t="shared" si="105"/>
        <v>0</v>
      </c>
      <c r="L285" s="116">
        <f t="shared" si="105"/>
        <v>0</v>
      </c>
      <c r="M285" s="116">
        <f t="shared" si="105"/>
        <v>0</v>
      </c>
      <c r="N285" s="116">
        <f t="shared" si="105"/>
        <v>0</v>
      </c>
      <c r="O285" s="116">
        <f t="shared" si="105"/>
        <v>0</v>
      </c>
      <c r="P285" s="116">
        <f t="shared" si="105"/>
        <v>0</v>
      </c>
      <c r="Q285" s="116">
        <f t="shared" si="105"/>
        <v>0</v>
      </c>
      <c r="R285" s="116">
        <f t="shared" si="105"/>
        <v>0</v>
      </c>
      <c r="S285" s="116">
        <f t="shared" si="105"/>
        <v>0</v>
      </c>
      <c r="T285" s="116">
        <f t="shared" si="105"/>
        <v>0</v>
      </c>
      <c r="U285" s="116">
        <f t="shared" si="105"/>
        <v>0</v>
      </c>
      <c r="V285" s="116">
        <f t="shared" si="105"/>
        <v>0</v>
      </c>
      <c r="W285" s="116">
        <f t="shared" si="105"/>
        <v>0</v>
      </c>
      <c r="X285" s="116">
        <f t="shared" si="105"/>
        <v>0</v>
      </c>
      <c r="Y285" s="116">
        <f t="shared" si="105"/>
        <v>0</v>
      </c>
      <c r="Z285" s="116">
        <f t="shared" si="105"/>
        <v>0</v>
      </c>
      <c r="AA285" s="116">
        <f t="shared" si="105"/>
        <v>0</v>
      </c>
      <c r="AB285" s="116">
        <f t="shared" si="105"/>
        <v>0</v>
      </c>
      <c r="AC285" s="116">
        <f t="shared" si="105"/>
        <v>0</v>
      </c>
      <c r="AD285" s="116">
        <f t="shared" si="105"/>
        <v>0</v>
      </c>
      <c r="AE285" s="116">
        <f t="shared" si="105"/>
        <v>0</v>
      </c>
      <c r="AF285" s="116">
        <f t="shared" si="105"/>
        <v>0</v>
      </c>
      <c r="AG285" s="116">
        <f t="shared" si="105"/>
        <v>0</v>
      </c>
      <c r="AH285" s="116">
        <f t="shared" si="105"/>
        <v>0</v>
      </c>
      <c r="AI285" s="116">
        <f t="shared" si="105"/>
        <v>0</v>
      </c>
      <c r="AJ285" s="116">
        <f t="shared" si="105"/>
        <v>0</v>
      </c>
      <c r="AK285" s="116">
        <f t="shared" si="105"/>
        <v>0</v>
      </c>
      <c r="AL285" s="116">
        <f t="shared" si="105"/>
        <v>0</v>
      </c>
      <c r="AM285" s="116">
        <f t="shared" si="105"/>
        <v>0</v>
      </c>
      <c r="AN285" s="116">
        <f t="shared" si="105"/>
        <v>0</v>
      </c>
      <c r="AO285" s="116">
        <f t="shared" si="105"/>
        <v>0</v>
      </c>
      <c r="AP285" s="116">
        <f t="shared" si="105"/>
        <v>0</v>
      </c>
    </row>
    <row r="286" spans="1:42" x14ac:dyDescent="0.2">
      <c r="A286" s="17" t="s">
        <v>267</v>
      </c>
      <c r="C286" s="115">
        <f>SUM(C280:C285)</f>
        <v>0</v>
      </c>
      <c r="D286" s="115">
        <f t="shared" ref="D286:AP286" si="106">SUM(D280:D285)</f>
        <v>0</v>
      </c>
      <c r="E286" s="115">
        <f t="shared" si="106"/>
        <v>0</v>
      </c>
      <c r="F286" s="115">
        <f t="shared" si="106"/>
        <v>0</v>
      </c>
      <c r="G286" s="115">
        <f t="shared" si="106"/>
        <v>0</v>
      </c>
      <c r="H286" s="115">
        <f t="shared" si="106"/>
        <v>0</v>
      </c>
      <c r="I286" s="115">
        <f t="shared" si="106"/>
        <v>0</v>
      </c>
      <c r="J286" s="115">
        <f t="shared" si="106"/>
        <v>0</v>
      </c>
      <c r="K286" s="115">
        <f t="shared" si="106"/>
        <v>0</v>
      </c>
      <c r="L286" s="115">
        <f t="shared" si="106"/>
        <v>0</v>
      </c>
      <c r="M286" s="115">
        <f t="shared" si="106"/>
        <v>0</v>
      </c>
      <c r="N286" s="115">
        <f t="shared" si="106"/>
        <v>0</v>
      </c>
      <c r="O286" s="115">
        <f t="shared" si="106"/>
        <v>0</v>
      </c>
      <c r="P286" s="115">
        <f t="shared" si="106"/>
        <v>0</v>
      </c>
      <c r="Q286" s="115">
        <f t="shared" si="106"/>
        <v>0</v>
      </c>
      <c r="R286" s="115">
        <f t="shared" si="106"/>
        <v>0</v>
      </c>
      <c r="S286" s="115">
        <f t="shared" si="106"/>
        <v>0</v>
      </c>
      <c r="T286" s="115">
        <f t="shared" si="106"/>
        <v>0</v>
      </c>
      <c r="U286" s="115">
        <f t="shared" si="106"/>
        <v>0</v>
      </c>
      <c r="V286" s="115">
        <f t="shared" si="106"/>
        <v>0</v>
      </c>
      <c r="W286" s="115">
        <f t="shared" si="106"/>
        <v>0</v>
      </c>
      <c r="X286" s="115">
        <f t="shared" si="106"/>
        <v>0</v>
      </c>
      <c r="Y286" s="115">
        <f t="shared" si="106"/>
        <v>0</v>
      </c>
      <c r="Z286" s="115">
        <f t="shared" si="106"/>
        <v>0</v>
      </c>
      <c r="AA286" s="115">
        <f t="shared" si="106"/>
        <v>0</v>
      </c>
      <c r="AB286" s="115">
        <f t="shared" si="106"/>
        <v>0</v>
      </c>
      <c r="AC286" s="115">
        <f t="shared" si="106"/>
        <v>0</v>
      </c>
      <c r="AD286" s="115">
        <f t="shared" si="106"/>
        <v>0</v>
      </c>
      <c r="AE286" s="115">
        <f t="shared" si="106"/>
        <v>0</v>
      </c>
      <c r="AF286" s="115">
        <f t="shared" si="106"/>
        <v>0</v>
      </c>
      <c r="AG286" s="115">
        <f t="shared" si="106"/>
        <v>0</v>
      </c>
      <c r="AH286" s="115">
        <f t="shared" si="106"/>
        <v>0</v>
      </c>
      <c r="AI286" s="115">
        <f t="shared" si="106"/>
        <v>0</v>
      </c>
      <c r="AJ286" s="115">
        <f t="shared" si="106"/>
        <v>0</v>
      </c>
      <c r="AK286" s="115">
        <f t="shared" si="106"/>
        <v>0</v>
      </c>
      <c r="AL286" s="115">
        <f t="shared" si="106"/>
        <v>0</v>
      </c>
      <c r="AM286" s="115">
        <f t="shared" si="106"/>
        <v>0</v>
      </c>
      <c r="AN286" s="115">
        <f t="shared" si="106"/>
        <v>0</v>
      </c>
      <c r="AO286" s="115">
        <f t="shared" si="106"/>
        <v>0</v>
      </c>
      <c r="AP286" s="115">
        <f t="shared" si="106"/>
        <v>0</v>
      </c>
    </row>
    <row r="287" spans="1:42" x14ac:dyDescent="0.2">
      <c r="A287" s="17" t="s">
        <v>326</v>
      </c>
      <c r="C287" s="115"/>
    </row>
    <row r="288" spans="1:42" x14ac:dyDescent="0.2">
      <c r="A288" s="83" t="s">
        <v>109</v>
      </c>
      <c r="C288" s="115"/>
    </row>
    <row r="289" spans="1:42" x14ac:dyDescent="0.2">
      <c r="A289" s="21" t="s">
        <v>4</v>
      </c>
      <c r="C289" s="115">
        <f>IF(ibi_fed_amount_tax_fed="Yes",C622,0)</f>
        <v>0</v>
      </c>
    </row>
    <row r="290" spans="1:42" x14ac:dyDescent="0.2">
      <c r="A290" s="21" t="s">
        <v>5</v>
      </c>
      <c r="C290" s="115">
        <f>IF(ibi_sta_amount_tax_fed="Yes",C623,0)</f>
        <v>0</v>
      </c>
    </row>
    <row r="291" spans="1:42" x14ac:dyDescent="0.2">
      <c r="A291" s="21" t="s">
        <v>142</v>
      </c>
      <c r="C291" s="115">
        <f>IF(ibi_uti_amount_tax_fed="Yes",C624,0)</f>
        <v>0</v>
      </c>
    </row>
    <row r="292" spans="1:42" x14ac:dyDescent="0.2">
      <c r="A292" s="21" t="s">
        <v>143</v>
      </c>
      <c r="C292" s="116">
        <f>IF(ibi_oth_amount_tax_fed="Yes",C625,0)</f>
        <v>0</v>
      </c>
    </row>
    <row r="293" spans="1:42" x14ac:dyDescent="0.2">
      <c r="A293" s="21" t="s">
        <v>13</v>
      </c>
      <c r="C293" s="115">
        <f>SUM(C289:C292)</f>
        <v>0</v>
      </c>
    </row>
    <row r="294" spans="1:42" x14ac:dyDescent="0.2">
      <c r="A294" s="83" t="s">
        <v>114</v>
      </c>
      <c r="C294" s="115"/>
    </row>
    <row r="295" spans="1:42" x14ac:dyDescent="0.2">
      <c r="A295" s="21" t="s">
        <v>4</v>
      </c>
      <c r="C295" s="115">
        <f>IF(ibi_fed_percent_tax_fed="Yes",C628,0)</f>
        <v>0</v>
      </c>
    </row>
    <row r="296" spans="1:42" x14ac:dyDescent="0.2">
      <c r="A296" s="21" t="s">
        <v>5</v>
      </c>
      <c r="C296" s="115">
        <f>IF(ibi_sta_percent_tax_fed="Yes",C629,0)</f>
        <v>0</v>
      </c>
    </row>
    <row r="297" spans="1:42" x14ac:dyDescent="0.2">
      <c r="A297" s="21" t="s">
        <v>142</v>
      </c>
      <c r="C297" s="115">
        <f>IF(ibi_uti_percent_tax_fed="Yes",C630,0)</f>
        <v>0</v>
      </c>
    </row>
    <row r="298" spans="1:42" x14ac:dyDescent="0.2">
      <c r="A298" s="21" t="s">
        <v>143</v>
      </c>
      <c r="C298" s="116">
        <f>IF(ibi_oth_percent_tax_fed="Yes",C631,0)</f>
        <v>0</v>
      </c>
    </row>
    <row r="299" spans="1:42" x14ac:dyDescent="0.2">
      <c r="A299" s="21" t="s">
        <v>13</v>
      </c>
      <c r="C299" s="115">
        <f>SUM(C295:C298)</f>
        <v>0</v>
      </c>
    </row>
    <row r="300" spans="1:42" x14ac:dyDescent="0.2">
      <c r="A300" s="17" t="s">
        <v>314</v>
      </c>
      <c r="C300" s="115"/>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row>
    <row r="301" spans="1:42" x14ac:dyDescent="0.2">
      <c r="A301" s="21" t="s">
        <v>4</v>
      </c>
      <c r="C301" s="115">
        <f>IF(cbi_fed_tax_fed="Yes",C636,0)</f>
        <v>0</v>
      </c>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row>
    <row r="302" spans="1:42" x14ac:dyDescent="0.2">
      <c r="A302" s="21" t="s">
        <v>5</v>
      </c>
      <c r="C302" s="115">
        <f>IF(cbi_sta_tax_fed="Yes",C637,0)</f>
        <v>0</v>
      </c>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row>
    <row r="303" spans="1:42" x14ac:dyDescent="0.2">
      <c r="A303" s="21" t="s">
        <v>142</v>
      </c>
      <c r="C303" s="115">
        <f>IF(cbi_uti_tax_fed="Yes",C638,0)</f>
        <v>0</v>
      </c>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row>
    <row r="304" spans="1:42" x14ac:dyDescent="0.2">
      <c r="A304" s="21" t="s">
        <v>143</v>
      </c>
      <c r="C304" s="116">
        <f>IF(cbi_oth_tax_fed="Yes",C639,0)</f>
        <v>0</v>
      </c>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row>
    <row r="305" spans="1:42" x14ac:dyDescent="0.2">
      <c r="A305" s="21" t="s">
        <v>13</v>
      </c>
      <c r="C305" s="115">
        <f>SUM(C301:C304)</f>
        <v>0</v>
      </c>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row>
    <row r="306" spans="1:42" x14ac:dyDescent="0.2">
      <c r="A306" s="17" t="s">
        <v>268</v>
      </c>
      <c r="C306" s="116">
        <f>C293+C299+C305</f>
        <v>0</v>
      </c>
      <c r="D306" s="116">
        <f t="shared" ref="D306:AP306" si="107">D293+D299+D305</f>
        <v>0</v>
      </c>
      <c r="E306" s="116">
        <f t="shared" si="107"/>
        <v>0</v>
      </c>
      <c r="F306" s="116">
        <f t="shared" si="107"/>
        <v>0</v>
      </c>
      <c r="G306" s="116">
        <f t="shared" si="107"/>
        <v>0</v>
      </c>
      <c r="H306" s="116">
        <f t="shared" si="107"/>
        <v>0</v>
      </c>
      <c r="I306" s="116">
        <f t="shared" si="107"/>
        <v>0</v>
      </c>
      <c r="J306" s="116">
        <f t="shared" si="107"/>
        <v>0</v>
      </c>
      <c r="K306" s="116">
        <f t="shared" si="107"/>
        <v>0</v>
      </c>
      <c r="L306" s="116">
        <f t="shared" si="107"/>
        <v>0</v>
      </c>
      <c r="M306" s="116">
        <f t="shared" si="107"/>
        <v>0</v>
      </c>
      <c r="N306" s="116">
        <f t="shared" si="107"/>
        <v>0</v>
      </c>
      <c r="O306" s="116">
        <f t="shared" si="107"/>
        <v>0</v>
      </c>
      <c r="P306" s="116">
        <f t="shared" si="107"/>
        <v>0</v>
      </c>
      <c r="Q306" s="116">
        <f t="shared" si="107"/>
        <v>0</v>
      </c>
      <c r="R306" s="116">
        <f t="shared" si="107"/>
        <v>0</v>
      </c>
      <c r="S306" s="116">
        <f t="shared" si="107"/>
        <v>0</v>
      </c>
      <c r="T306" s="116">
        <f t="shared" si="107"/>
        <v>0</v>
      </c>
      <c r="U306" s="116">
        <f t="shared" si="107"/>
        <v>0</v>
      </c>
      <c r="V306" s="116">
        <f t="shared" si="107"/>
        <v>0</v>
      </c>
      <c r="W306" s="116">
        <f t="shared" si="107"/>
        <v>0</v>
      </c>
      <c r="X306" s="116">
        <f t="shared" si="107"/>
        <v>0</v>
      </c>
      <c r="Y306" s="116">
        <f t="shared" si="107"/>
        <v>0</v>
      </c>
      <c r="Z306" s="116">
        <f t="shared" si="107"/>
        <v>0</v>
      </c>
      <c r="AA306" s="116">
        <f t="shared" si="107"/>
        <v>0</v>
      </c>
      <c r="AB306" s="116">
        <f t="shared" si="107"/>
        <v>0</v>
      </c>
      <c r="AC306" s="116">
        <f t="shared" si="107"/>
        <v>0</v>
      </c>
      <c r="AD306" s="116">
        <f t="shared" si="107"/>
        <v>0</v>
      </c>
      <c r="AE306" s="116">
        <f t="shared" si="107"/>
        <v>0</v>
      </c>
      <c r="AF306" s="116">
        <f t="shared" si="107"/>
        <v>0</v>
      </c>
      <c r="AG306" s="116">
        <f t="shared" si="107"/>
        <v>0</v>
      </c>
      <c r="AH306" s="116">
        <f t="shared" si="107"/>
        <v>0</v>
      </c>
      <c r="AI306" s="116">
        <f t="shared" si="107"/>
        <v>0</v>
      </c>
      <c r="AJ306" s="116">
        <f t="shared" si="107"/>
        <v>0</v>
      </c>
      <c r="AK306" s="116">
        <f t="shared" si="107"/>
        <v>0</v>
      </c>
      <c r="AL306" s="116">
        <f t="shared" si="107"/>
        <v>0</v>
      </c>
      <c r="AM306" s="116">
        <f t="shared" si="107"/>
        <v>0</v>
      </c>
      <c r="AN306" s="116">
        <f t="shared" si="107"/>
        <v>0</v>
      </c>
      <c r="AO306" s="116">
        <f t="shared" si="107"/>
        <v>0</v>
      </c>
      <c r="AP306" s="116">
        <f t="shared" si="107"/>
        <v>0</v>
      </c>
    </row>
    <row r="307" spans="1:42" x14ac:dyDescent="0.2">
      <c r="A307" s="17" t="s">
        <v>266</v>
      </c>
      <c r="C307" s="115">
        <f>C286+C306</f>
        <v>0</v>
      </c>
      <c r="D307" s="115">
        <f t="shared" ref="D307:AP307" si="108">D286+D306</f>
        <v>0</v>
      </c>
      <c r="E307" s="115">
        <f t="shared" si="108"/>
        <v>0</v>
      </c>
      <c r="F307" s="115">
        <f t="shared" si="108"/>
        <v>0</v>
      </c>
      <c r="G307" s="115">
        <f t="shared" si="108"/>
        <v>0</v>
      </c>
      <c r="H307" s="115">
        <f t="shared" si="108"/>
        <v>0</v>
      </c>
      <c r="I307" s="115">
        <f t="shared" si="108"/>
        <v>0</v>
      </c>
      <c r="J307" s="115">
        <f t="shared" si="108"/>
        <v>0</v>
      </c>
      <c r="K307" s="115">
        <f t="shared" si="108"/>
        <v>0</v>
      </c>
      <c r="L307" s="115">
        <f t="shared" si="108"/>
        <v>0</v>
      </c>
      <c r="M307" s="115">
        <f t="shared" si="108"/>
        <v>0</v>
      </c>
      <c r="N307" s="115">
        <f t="shared" si="108"/>
        <v>0</v>
      </c>
      <c r="O307" s="115">
        <f t="shared" si="108"/>
        <v>0</v>
      </c>
      <c r="P307" s="115">
        <f t="shared" si="108"/>
        <v>0</v>
      </c>
      <c r="Q307" s="115">
        <f t="shared" si="108"/>
        <v>0</v>
      </c>
      <c r="R307" s="115">
        <f t="shared" si="108"/>
        <v>0</v>
      </c>
      <c r="S307" s="115">
        <f t="shared" si="108"/>
        <v>0</v>
      </c>
      <c r="T307" s="115">
        <f t="shared" si="108"/>
        <v>0</v>
      </c>
      <c r="U307" s="115">
        <f t="shared" si="108"/>
        <v>0</v>
      </c>
      <c r="V307" s="115">
        <f t="shared" si="108"/>
        <v>0</v>
      </c>
      <c r="W307" s="115">
        <f t="shared" si="108"/>
        <v>0</v>
      </c>
      <c r="X307" s="115">
        <f t="shared" si="108"/>
        <v>0</v>
      </c>
      <c r="Y307" s="115">
        <f t="shared" si="108"/>
        <v>0</v>
      </c>
      <c r="Z307" s="115">
        <f t="shared" si="108"/>
        <v>0</v>
      </c>
      <c r="AA307" s="115">
        <f t="shared" si="108"/>
        <v>0</v>
      </c>
      <c r="AB307" s="115">
        <f t="shared" si="108"/>
        <v>0</v>
      </c>
      <c r="AC307" s="115">
        <f t="shared" si="108"/>
        <v>0</v>
      </c>
      <c r="AD307" s="115">
        <f t="shared" si="108"/>
        <v>0</v>
      </c>
      <c r="AE307" s="115">
        <f t="shared" si="108"/>
        <v>0</v>
      </c>
      <c r="AF307" s="115">
        <f t="shared" si="108"/>
        <v>0</v>
      </c>
      <c r="AG307" s="115">
        <f t="shared" si="108"/>
        <v>0</v>
      </c>
      <c r="AH307" s="115">
        <f t="shared" si="108"/>
        <v>0</v>
      </c>
      <c r="AI307" s="115">
        <f t="shared" si="108"/>
        <v>0</v>
      </c>
      <c r="AJ307" s="115">
        <f t="shared" si="108"/>
        <v>0</v>
      </c>
      <c r="AK307" s="115">
        <f t="shared" si="108"/>
        <v>0</v>
      </c>
      <c r="AL307" s="115">
        <f t="shared" si="108"/>
        <v>0</v>
      </c>
      <c r="AM307" s="115">
        <f t="shared" si="108"/>
        <v>0</v>
      </c>
      <c r="AN307" s="115">
        <f t="shared" si="108"/>
        <v>0</v>
      </c>
      <c r="AO307" s="115">
        <f t="shared" si="108"/>
        <v>0</v>
      </c>
      <c r="AP307" s="115">
        <f t="shared" si="108"/>
        <v>0</v>
      </c>
    </row>
    <row r="308" spans="1:42" x14ac:dyDescent="0.2">
      <c r="A308" s="17" t="s">
        <v>269</v>
      </c>
      <c r="C308" s="115">
        <f t="array" ref="C308:AP308">Inputs!D157:AQ157</f>
        <v>0</v>
      </c>
      <c r="D308" s="115">
        <v>0</v>
      </c>
      <c r="E308" s="115">
        <v>0</v>
      </c>
      <c r="F308" s="115">
        <v>0</v>
      </c>
      <c r="G308" s="115">
        <v>0</v>
      </c>
      <c r="H308" s="115">
        <v>0</v>
      </c>
      <c r="I308" s="115">
        <v>0</v>
      </c>
      <c r="J308" s="115">
        <v>0</v>
      </c>
      <c r="K308" s="115">
        <v>0</v>
      </c>
      <c r="L308" s="115">
        <v>0</v>
      </c>
      <c r="M308" s="115">
        <v>0</v>
      </c>
      <c r="N308" s="115">
        <v>0</v>
      </c>
      <c r="O308" s="115">
        <v>0</v>
      </c>
      <c r="P308" s="115">
        <v>0</v>
      </c>
      <c r="Q308" s="115">
        <v>0</v>
      </c>
      <c r="R308" s="115">
        <v>0</v>
      </c>
      <c r="S308" s="115">
        <v>0</v>
      </c>
      <c r="T308" s="115">
        <v>0</v>
      </c>
      <c r="U308" s="115">
        <v>0</v>
      </c>
      <c r="V308" s="115">
        <v>0</v>
      </c>
      <c r="W308" s="115">
        <v>0</v>
      </c>
      <c r="X308" s="115">
        <v>0</v>
      </c>
      <c r="Y308" s="115">
        <v>0</v>
      </c>
      <c r="Z308" s="115">
        <v>0</v>
      </c>
      <c r="AA308" s="115">
        <v>0</v>
      </c>
      <c r="AB308" s="115">
        <v>0</v>
      </c>
      <c r="AC308" s="115">
        <v>0</v>
      </c>
      <c r="AD308" s="115">
        <v>0</v>
      </c>
      <c r="AE308" s="115">
        <v>0</v>
      </c>
      <c r="AF308" s="115">
        <v>0</v>
      </c>
      <c r="AG308" s="115">
        <v>0</v>
      </c>
      <c r="AH308" s="115">
        <v>0</v>
      </c>
      <c r="AI308" s="115">
        <v>0</v>
      </c>
      <c r="AJ308" s="115">
        <v>0</v>
      </c>
      <c r="AK308" s="115">
        <v>0</v>
      </c>
      <c r="AL308" s="115">
        <v>0</v>
      </c>
      <c r="AM308" s="115">
        <v>0</v>
      </c>
      <c r="AN308" s="115">
        <v>0</v>
      </c>
      <c r="AO308" s="115">
        <v>0</v>
      </c>
      <c r="AP308" s="115">
        <v>0</v>
      </c>
    </row>
    <row r="309" spans="1:42" x14ac:dyDescent="0.2">
      <c r="A309" s="198" t="s">
        <v>272</v>
      </c>
      <c r="B309" s="27"/>
      <c r="C309" s="132">
        <f>C307*-C308/100</f>
        <v>0</v>
      </c>
      <c r="D309" s="132">
        <f t="shared" ref="D309:AP309" si="109">D307*-D308/100</f>
        <v>0</v>
      </c>
      <c r="E309" s="132">
        <f t="shared" si="109"/>
        <v>0</v>
      </c>
      <c r="F309" s="132">
        <f t="shared" si="109"/>
        <v>0</v>
      </c>
      <c r="G309" s="132">
        <f t="shared" si="109"/>
        <v>0</v>
      </c>
      <c r="H309" s="132">
        <f t="shared" si="109"/>
        <v>0</v>
      </c>
      <c r="I309" s="132">
        <f t="shared" si="109"/>
        <v>0</v>
      </c>
      <c r="J309" s="132">
        <f t="shared" si="109"/>
        <v>0</v>
      </c>
      <c r="K309" s="132">
        <f t="shared" si="109"/>
        <v>0</v>
      </c>
      <c r="L309" s="132">
        <f t="shared" si="109"/>
        <v>0</v>
      </c>
      <c r="M309" s="132">
        <f t="shared" si="109"/>
        <v>0</v>
      </c>
      <c r="N309" s="132">
        <f t="shared" si="109"/>
        <v>0</v>
      </c>
      <c r="O309" s="132">
        <f t="shared" si="109"/>
        <v>0</v>
      </c>
      <c r="P309" s="132">
        <f t="shared" si="109"/>
        <v>0</v>
      </c>
      <c r="Q309" s="132">
        <f t="shared" si="109"/>
        <v>0</v>
      </c>
      <c r="R309" s="132">
        <f t="shared" si="109"/>
        <v>0</v>
      </c>
      <c r="S309" s="132">
        <f t="shared" si="109"/>
        <v>0</v>
      </c>
      <c r="T309" s="132">
        <f t="shared" si="109"/>
        <v>0</v>
      </c>
      <c r="U309" s="132">
        <f t="shared" si="109"/>
        <v>0</v>
      </c>
      <c r="V309" s="132">
        <f t="shared" si="109"/>
        <v>0</v>
      </c>
      <c r="W309" s="132">
        <f t="shared" si="109"/>
        <v>0</v>
      </c>
      <c r="X309" s="132">
        <f t="shared" si="109"/>
        <v>0</v>
      </c>
      <c r="Y309" s="132">
        <f t="shared" si="109"/>
        <v>0</v>
      </c>
      <c r="Z309" s="132">
        <f t="shared" si="109"/>
        <v>0</v>
      </c>
      <c r="AA309" s="132">
        <f t="shared" si="109"/>
        <v>0</v>
      </c>
      <c r="AB309" s="132">
        <f t="shared" si="109"/>
        <v>0</v>
      </c>
      <c r="AC309" s="132">
        <f t="shared" si="109"/>
        <v>0</v>
      </c>
      <c r="AD309" s="132">
        <f t="shared" si="109"/>
        <v>0</v>
      </c>
      <c r="AE309" s="132">
        <f t="shared" si="109"/>
        <v>0</v>
      </c>
      <c r="AF309" s="132">
        <f t="shared" si="109"/>
        <v>0</v>
      </c>
      <c r="AG309" s="132">
        <f t="shared" si="109"/>
        <v>0</v>
      </c>
      <c r="AH309" s="132">
        <f t="shared" si="109"/>
        <v>0</v>
      </c>
      <c r="AI309" s="132">
        <f t="shared" si="109"/>
        <v>0</v>
      </c>
      <c r="AJ309" s="132">
        <f t="shared" si="109"/>
        <v>0</v>
      </c>
      <c r="AK309" s="132">
        <f t="shared" si="109"/>
        <v>0</v>
      </c>
      <c r="AL309" s="132">
        <f t="shared" si="109"/>
        <v>0</v>
      </c>
      <c r="AM309" s="132">
        <f t="shared" si="109"/>
        <v>0</v>
      </c>
      <c r="AN309" s="132">
        <f t="shared" si="109"/>
        <v>0</v>
      </c>
      <c r="AO309" s="132">
        <f t="shared" si="109"/>
        <v>0</v>
      </c>
      <c r="AP309" s="132">
        <f t="shared" si="109"/>
        <v>0</v>
      </c>
    </row>
    <row r="310" spans="1:42" x14ac:dyDescent="0.2">
      <c r="A310" s="21"/>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row>
    <row r="311" spans="1:42" x14ac:dyDescent="0.2">
      <c r="A311" s="355" t="s">
        <v>422</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x14ac:dyDescent="0.2">
      <c r="A312" s="19" t="s">
        <v>423</v>
      </c>
    </row>
    <row r="313" spans="1:42" x14ac:dyDescent="0.2">
      <c r="A313" s="83" t="s">
        <v>246</v>
      </c>
      <c r="B313" s="153">
        <f>B76</f>
        <v>0</v>
      </c>
    </row>
    <row r="314" spans="1:42" x14ac:dyDescent="0.2">
      <c r="A314" s="17" t="s">
        <v>424</v>
      </c>
      <c r="B314" s="152">
        <f>SUM(B313)</f>
        <v>0</v>
      </c>
    </row>
    <row r="315" spans="1:42" x14ac:dyDescent="0.2">
      <c r="A315" s="17" t="s">
        <v>425</v>
      </c>
      <c r="B315" s="152">
        <f>B314</f>
        <v>0</v>
      </c>
    </row>
    <row r="316" spans="1:42" x14ac:dyDescent="0.2">
      <c r="A316" s="19"/>
    </row>
    <row r="317" spans="1:42" x14ac:dyDescent="0.2">
      <c r="A317" s="19" t="s">
        <v>426</v>
      </c>
    </row>
    <row r="318" spans="1:42" ht="15" customHeight="1" x14ac:dyDescent="0.2">
      <c r="A318" s="369" t="s">
        <v>427</v>
      </c>
      <c r="B318" s="356" t="s">
        <v>428</v>
      </c>
      <c r="C318" s="357"/>
      <c r="D318" s="353" t="s">
        <v>429</v>
      </c>
      <c r="E318" s="361"/>
      <c r="F318" s="354"/>
      <c r="G318" s="357" t="s">
        <v>430</v>
      </c>
      <c r="H318" s="357"/>
      <c r="I318" s="357"/>
      <c r="J318" s="358"/>
      <c r="K318" s="359" t="s">
        <v>431</v>
      </c>
      <c r="L318" s="360"/>
      <c r="M318" s="353" t="s">
        <v>432</v>
      </c>
      <c r="N318" s="361"/>
      <c r="O318" s="354"/>
      <c r="P318" s="362" t="s">
        <v>433</v>
      </c>
      <c r="Q318" s="363" t="s">
        <v>427</v>
      </c>
    </row>
    <row r="319" spans="1:42" ht="51" x14ac:dyDescent="0.2">
      <c r="A319" s="37" t="s">
        <v>434</v>
      </c>
      <c r="B319" s="219" t="s">
        <v>435</v>
      </c>
      <c r="C319" s="365" t="s">
        <v>436</v>
      </c>
      <c r="D319" s="219" t="s">
        <v>437</v>
      </c>
      <c r="E319" s="365" t="s">
        <v>438</v>
      </c>
      <c r="F319" s="370" t="s">
        <v>439</v>
      </c>
      <c r="G319" s="365" t="s">
        <v>38</v>
      </c>
      <c r="H319" s="365" t="s">
        <v>39</v>
      </c>
      <c r="I319" s="365" t="s">
        <v>440</v>
      </c>
      <c r="J319" s="365" t="s">
        <v>441</v>
      </c>
      <c r="K319" s="219" t="s">
        <v>40</v>
      </c>
      <c r="L319" s="365" t="s">
        <v>442</v>
      </c>
      <c r="M319" s="219" t="s">
        <v>443</v>
      </c>
      <c r="N319" s="365" t="s">
        <v>444</v>
      </c>
      <c r="O319" s="370" t="s">
        <v>445</v>
      </c>
      <c r="P319" s="368" t="s">
        <v>446</v>
      </c>
      <c r="Q319" s="364"/>
    </row>
    <row r="320" spans="1:42" x14ac:dyDescent="0.2">
      <c r="A320" s="21" t="str">
        <f>Inputs!B127</f>
        <v>5-yr MACRS</v>
      </c>
      <c r="B320" s="201">
        <f>IF(Inputs!$C$135=0,0,depr_alloc_macrs_5_percent*100/Inputs!$C$135)</f>
        <v>0</v>
      </c>
      <c r="C320" s="371">
        <f>$B$313*depr_alloc_macrs_5_percent/100</f>
        <v>0</v>
      </c>
      <c r="D320" s="119">
        <f>$B320/100*($B$338+$B$344)</f>
        <v>0</v>
      </c>
      <c r="E320" s="371">
        <f>$B320/100*$B$350</f>
        <v>0</v>
      </c>
      <c r="F320" s="123">
        <f>C320-D320-E320</f>
        <v>0</v>
      </c>
      <c r="G320" s="121">
        <f>IF(depr_itc_sta_macrs_5="Yes",F320,0)</f>
        <v>0</v>
      </c>
      <c r="H320" s="124">
        <f t="shared" ref="H320:H326" si="110">IF($G$327=0,0,G320/$G$327)*100</f>
        <v>0</v>
      </c>
      <c r="I320" s="121">
        <f t="shared" ref="I320:I326" si="111">$I$327*H320/100</f>
        <v>0</v>
      </c>
      <c r="J320" s="122">
        <f>I320*0.5</f>
        <v>0</v>
      </c>
      <c r="K320" s="119">
        <f t="shared" ref="K320:K326" si="112">H320/100*$K$327</f>
        <v>0</v>
      </c>
      <c r="L320" s="122">
        <f>K320*0.5</f>
        <v>0</v>
      </c>
      <c r="M320" s="115">
        <f>IF(itc_sta_amount_deprbas_sta="Yes",L320,0)+IF(itc_sta_percent_deprbas_sta="Yes",J320,0)</f>
        <v>0</v>
      </c>
      <c r="N320" s="115">
        <f t="shared" ref="N320:N325" si="113">IF(itc_fed_amount_deprbas_sta="Yes",L458,0)+IF(itc_fed_percent_deprbas_sta="Yes",J458,0)</f>
        <v>0</v>
      </c>
      <c r="O320" s="117">
        <f t="shared" ref="O320:O324" si="114">F320-M320-N320</f>
        <v>0</v>
      </c>
      <c r="P320" s="115">
        <f>IF(depr_bonus_sta_macrs_5="Yes",O320*depr_bonus_sta/100,0)</f>
        <v>0</v>
      </c>
      <c r="Q320" s="117">
        <f>O320-P320</f>
        <v>0</v>
      </c>
    </row>
    <row r="321" spans="1:17" x14ac:dyDescent="0.2">
      <c r="A321" s="21" t="str">
        <f>Inputs!B128</f>
        <v>15-yr MACRS</v>
      </c>
      <c r="B321" s="201">
        <f>IF(Inputs!$C$135=0,0,depr_alloc_macrs_15_percent*100/Inputs!$C$135)</f>
        <v>0</v>
      </c>
      <c r="C321" s="371">
        <f>$B$313*depr_alloc_macrs_15_percent/100</f>
        <v>0</v>
      </c>
      <c r="D321" s="119">
        <f t="shared" ref="D321:D326" si="115">$B321/100*($B$338+$B$344)</f>
        <v>0</v>
      </c>
      <c r="E321" s="371">
        <f t="shared" ref="E321:E326" si="116">$B321/100*$B$350</f>
        <v>0</v>
      </c>
      <c r="F321" s="123">
        <f t="shared" ref="F321:F325" si="117">C321-D321-E321</f>
        <v>0</v>
      </c>
      <c r="G321" s="371">
        <f>IF(depr_itc_sta_macrs_15="Yes",F321,0)</f>
        <v>0</v>
      </c>
      <c r="H321" s="125">
        <f t="shared" si="110"/>
        <v>0</v>
      </c>
      <c r="I321" s="115">
        <f t="shared" si="111"/>
        <v>0</v>
      </c>
      <c r="J321" s="123">
        <f t="shared" ref="J321:J326" si="118">I321*0.5</f>
        <v>0</v>
      </c>
      <c r="K321" s="119">
        <f t="shared" si="112"/>
        <v>0</v>
      </c>
      <c r="L321" s="123">
        <f t="shared" ref="L321:L326" si="119">K321*0.5</f>
        <v>0</v>
      </c>
      <c r="M321" s="115">
        <f t="shared" ref="M321:M324" si="120">IF(itc_sta_amount_deprbas_sta="Yes",L321,0)+IF(itc_sta_percent_deprbas_sta="Yes",J321,0)</f>
        <v>0</v>
      </c>
      <c r="N321" s="115">
        <f t="shared" si="113"/>
        <v>0</v>
      </c>
      <c r="O321" s="117">
        <f t="shared" si="114"/>
        <v>0</v>
      </c>
      <c r="P321" s="115">
        <f>IF(depr_bonus_sta_macrs_15="Yes",O321*depr_bonus_sta/100,0)</f>
        <v>0</v>
      </c>
      <c r="Q321" s="117">
        <f t="shared" ref="Q321:Q324" si="121">O321-P321</f>
        <v>0</v>
      </c>
    </row>
    <row r="322" spans="1:17" x14ac:dyDescent="0.2">
      <c r="A322" s="21" t="str">
        <f>Inputs!B129</f>
        <v>5-yr SL</v>
      </c>
      <c r="B322" s="201">
        <f>IF(Inputs!$C$135=0,0,depr_alloc_sl_5_percent*100/Inputs!$C$135)</f>
        <v>0</v>
      </c>
      <c r="C322" s="371">
        <f>$B$313*depr_alloc_sl_5_percent/100</f>
        <v>0</v>
      </c>
      <c r="D322" s="119">
        <f t="shared" si="115"/>
        <v>0</v>
      </c>
      <c r="E322" s="371">
        <f t="shared" si="116"/>
        <v>0</v>
      </c>
      <c r="F322" s="123">
        <f t="shared" si="117"/>
        <v>0</v>
      </c>
      <c r="G322" s="371">
        <f>IF(depr_itc_sta_sl_5="Yes",F322,0)</f>
        <v>0</v>
      </c>
      <c r="H322" s="125">
        <f t="shared" si="110"/>
        <v>0</v>
      </c>
      <c r="I322" s="115">
        <f t="shared" si="111"/>
        <v>0</v>
      </c>
      <c r="J322" s="123">
        <f t="shared" si="118"/>
        <v>0</v>
      </c>
      <c r="K322" s="119">
        <f t="shared" si="112"/>
        <v>0</v>
      </c>
      <c r="L322" s="123">
        <f t="shared" si="119"/>
        <v>0</v>
      </c>
      <c r="M322" s="115">
        <f t="shared" si="120"/>
        <v>0</v>
      </c>
      <c r="N322" s="115">
        <f t="shared" si="113"/>
        <v>0</v>
      </c>
      <c r="O322" s="117">
        <f t="shared" si="114"/>
        <v>0</v>
      </c>
      <c r="P322" s="115">
        <f>IF(depr_bonus_sta_sl_5="Yes",O322*depr_bonus_sta/100,0)</f>
        <v>0</v>
      </c>
      <c r="Q322" s="117">
        <f t="shared" si="121"/>
        <v>0</v>
      </c>
    </row>
    <row r="323" spans="1:17" x14ac:dyDescent="0.2">
      <c r="A323" s="21" t="str">
        <f>Inputs!B130</f>
        <v>15-yr SL</v>
      </c>
      <c r="B323" s="201">
        <f>IF(Inputs!$C$135=0,0,depr_alloc_sl_15_percent*100/Inputs!$C$135)</f>
        <v>0</v>
      </c>
      <c r="C323" s="371">
        <f>$B$313*depr_alloc_sl_15_percent/100</f>
        <v>0</v>
      </c>
      <c r="D323" s="119">
        <f t="shared" si="115"/>
        <v>0</v>
      </c>
      <c r="E323" s="371">
        <f t="shared" si="116"/>
        <v>0</v>
      </c>
      <c r="F323" s="123">
        <f t="shared" si="117"/>
        <v>0</v>
      </c>
      <c r="G323" s="371">
        <f>IF(depr_itc_sta_sl_15="Yes",F323,0)</f>
        <v>0</v>
      </c>
      <c r="H323" s="125">
        <f t="shared" si="110"/>
        <v>0</v>
      </c>
      <c r="I323" s="115">
        <f t="shared" si="111"/>
        <v>0</v>
      </c>
      <c r="J323" s="123">
        <f t="shared" si="118"/>
        <v>0</v>
      </c>
      <c r="K323" s="119">
        <f t="shared" si="112"/>
        <v>0</v>
      </c>
      <c r="L323" s="123">
        <f t="shared" si="119"/>
        <v>0</v>
      </c>
      <c r="M323" s="115">
        <f t="shared" si="120"/>
        <v>0</v>
      </c>
      <c r="N323" s="115">
        <f t="shared" si="113"/>
        <v>0</v>
      </c>
      <c r="O323" s="117">
        <f t="shared" si="114"/>
        <v>0</v>
      </c>
      <c r="P323" s="115">
        <f>IF(depr_bonus_sta_sl_15="Yes",O323*depr_bonus_sta/100,0)</f>
        <v>0</v>
      </c>
      <c r="Q323" s="117">
        <f t="shared" si="121"/>
        <v>0</v>
      </c>
    </row>
    <row r="324" spans="1:17" x14ac:dyDescent="0.2">
      <c r="A324" s="21" t="str">
        <f>Inputs!B131</f>
        <v>20-yr SL</v>
      </c>
      <c r="B324" s="201">
        <f>IF(Inputs!$C$135=0,0,depr_alloc_sl_20_percent*100/Inputs!$C$135)</f>
        <v>0</v>
      </c>
      <c r="C324" s="371">
        <f>$B$313*depr_alloc_sl_20_percent/100</f>
        <v>0</v>
      </c>
      <c r="D324" s="119">
        <f t="shared" si="115"/>
        <v>0</v>
      </c>
      <c r="E324" s="371">
        <f t="shared" si="116"/>
        <v>0</v>
      </c>
      <c r="F324" s="123">
        <f t="shared" si="117"/>
        <v>0</v>
      </c>
      <c r="G324" s="371">
        <f>IF(depr_itc_sta_sl_20="Yes",F324,0)</f>
        <v>0</v>
      </c>
      <c r="H324" s="125">
        <f t="shared" si="110"/>
        <v>0</v>
      </c>
      <c r="I324" s="115">
        <f t="shared" si="111"/>
        <v>0</v>
      </c>
      <c r="J324" s="123">
        <f t="shared" si="118"/>
        <v>0</v>
      </c>
      <c r="K324" s="119">
        <f t="shared" si="112"/>
        <v>0</v>
      </c>
      <c r="L324" s="123">
        <f t="shared" si="119"/>
        <v>0</v>
      </c>
      <c r="M324" s="115">
        <f t="shared" si="120"/>
        <v>0</v>
      </c>
      <c r="N324" s="115">
        <f t="shared" si="113"/>
        <v>0</v>
      </c>
      <c r="O324" s="117">
        <f t="shared" si="114"/>
        <v>0</v>
      </c>
      <c r="P324" s="115">
        <f>IF(depr_bonus_sta_sl_20="Yes",O324*depr_bonus_sta/100,0)</f>
        <v>0</v>
      </c>
      <c r="Q324" s="117">
        <f t="shared" si="121"/>
        <v>0</v>
      </c>
    </row>
    <row r="325" spans="1:17" x14ac:dyDescent="0.2">
      <c r="A325" s="21" t="str">
        <f>Inputs!B132</f>
        <v>39-yr SL</v>
      </c>
      <c r="B325" s="201">
        <f>IF(Inputs!$C$135=0,0,depr_alloc_sl_39_percent*100/Inputs!$C$135)</f>
        <v>0</v>
      </c>
      <c r="C325" s="371">
        <f>$B$313*depr_alloc_sl_39_percent/100</f>
        <v>0</v>
      </c>
      <c r="D325" s="119">
        <f t="shared" si="115"/>
        <v>0</v>
      </c>
      <c r="E325" s="371">
        <f t="shared" si="116"/>
        <v>0</v>
      </c>
      <c r="F325" s="123">
        <f t="shared" si="117"/>
        <v>0</v>
      </c>
      <c r="G325" s="371">
        <f>IF(depr_itc_sta_sl_39="Yes",F325,0)</f>
        <v>0</v>
      </c>
      <c r="H325" s="125">
        <f t="shared" si="110"/>
        <v>0</v>
      </c>
      <c r="I325" s="115">
        <f t="shared" si="111"/>
        <v>0</v>
      </c>
      <c r="J325" s="123">
        <f t="shared" si="118"/>
        <v>0</v>
      </c>
      <c r="K325" s="119">
        <f t="shared" si="112"/>
        <v>0</v>
      </c>
      <c r="L325" s="123">
        <f t="shared" si="119"/>
        <v>0</v>
      </c>
      <c r="M325" s="119">
        <f>IF(itc_sta_amount_deprbas_sta="Yes",L325,0)+IF(itc_sta_percent_deprbas_sta="Yes",J325,0)</f>
        <v>0</v>
      </c>
      <c r="N325" s="115">
        <f t="shared" si="113"/>
        <v>0</v>
      </c>
      <c r="O325" s="117">
        <f>F325-M325-N325</f>
        <v>0</v>
      </c>
      <c r="P325" s="115">
        <f>IF(depr_bonus_sta_sl_39="Yes",O325*depr_bonus_sta/100,0)</f>
        <v>0</v>
      </c>
      <c r="Q325" s="117">
        <f>O325-P325</f>
        <v>0</v>
      </c>
    </row>
    <row r="326" spans="1:17" x14ac:dyDescent="0.2">
      <c r="A326" s="21" t="s">
        <v>222</v>
      </c>
      <c r="B326" s="202">
        <f>IF(Inputs!$C$135=0,0,depr_alloc_custom_percent*100/Inputs!$C$135)</f>
        <v>0</v>
      </c>
      <c r="C326" s="371">
        <f>$B$313*depr_alloc_custom_percent/100</f>
        <v>0</v>
      </c>
      <c r="D326" s="119">
        <f t="shared" si="115"/>
        <v>0</v>
      </c>
      <c r="E326" s="371">
        <f t="shared" si="116"/>
        <v>0</v>
      </c>
      <c r="F326" s="123">
        <f>C326-D326-E326</f>
        <v>0</v>
      </c>
      <c r="G326" s="371">
        <f>IF(depr_itc_sta_custom="Yes",F326,0)</f>
        <v>0</v>
      </c>
      <c r="H326" s="125">
        <f t="shared" si="110"/>
        <v>0</v>
      </c>
      <c r="I326" s="115">
        <f t="shared" si="111"/>
        <v>0</v>
      </c>
      <c r="J326" s="123">
        <f t="shared" si="118"/>
        <v>0</v>
      </c>
      <c r="K326" s="119">
        <f t="shared" si="112"/>
        <v>0</v>
      </c>
      <c r="L326" s="115">
        <f t="shared" si="119"/>
        <v>0</v>
      </c>
      <c r="M326" s="119">
        <f>IF(itc_sta_amount_deprbas_sta="Yes",L326,0)+IF(itc_sta_percent_deprbas_sta="Yes",J326,0)</f>
        <v>0</v>
      </c>
      <c r="N326" s="123">
        <f>IF(itc_fed_amount_deprbas_sta="Yes",L464,0)+IF(itc_fed_percent_deprbas_sta="Yes",J464,0)</f>
        <v>0</v>
      </c>
      <c r="O326" s="120">
        <f>F326-M326-N326</f>
        <v>0</v>
      </c>
      <c r="P326" s="115">
        <f>IF(depr_bonus_sta_custom="Yes",O326*depr_bonus_sta/100,0)</f>
        <v>0</v>
      </c>
      <c r="Q326" s="120">
        <f>O326-P326</f>
        <v>0</v>
      </c>
    </row>
    <row r="327" spans="1:17" x14ac:dyDescent="0.2">
      <c r="A327" s="21" t="s">
        <v>13</v>
      </c>
      <c r="B327" s="202">
        <f>SUM(B320:B326)</f>
        <v>0</v>
      </c>
      <c r="C327" s="281">
        <f>SUM(C320:C326)</f>
        <v>0</v>
      </c>
      <c r="D327" s="281">
        <f>SUM(D320:D326)</f>
        <v>0</v>
      </c>
      <c r="E327" s="281">
        <f>SUM(E320:E326)</f>
        <v>0</v>
      </c>
      <c r="F327" s="133">
        <f>SUM(F320:F326)</f>
        <v>0</v>
      </c>
      <c r="G327" s="281">
        <f>SUM(G320:G326)</f>
        <v>0</v>
      </c>
      <c r="H327" s="126">
        <f>SUM(H320:H326)</f>
        <v>0</v>
      </c>
      <c r="I327" s="132">
        <f>SUM(C599:AP599)</f>
        <v>0</v>
      </c>
      <c r="J327" s="132">
        <f>SUM(J320:J326)</f>
        <v>0</v>
      </c>
      <c r="K327" s="130">
        <f>SUM(C596:AP596)</f>
        <v>0</v>
      </c>
      <c r="L327" s="133">
        <f t="shared" ref="L327:Q327" si="122">SUM(L320:L326)</f>
        <v>0</v>
      </c>
      <c r="M327" s="130">
        <f t="shared" si="122"/>
        <v>0</v>
      </c>
      <c r="N327" s="133">
        <f t="shared" si="122"/>
        <v>0</v>
      </c>
      <c r="O327" s="120">
        <f t="shared" si="122"/>
        <v>0</v>
      </c>
      <c r="P327" s="173">
        <f t="shared" si="122"/>
        <v>0</v>
      </c>
      <c r="Q327" s="120">
        <f t="shared" si="122"/>
        <v>0</v>
      </c>
    </row>
    <row r="328" spans="1:17" x14ac:dyDescent="0.2">
      <c r="A328" s="21"/>
      <c r="B328" s="261"/>
      <c r="C328" s="371"/>
      <c r="D328" s="371"/>
      <c r="E328" s="371"/>
      <c r="F328" s="371"/>
      <c r="G328" s="371"/>
      <c r="H328" s="125"/>
      <c r="I328" s="371"/>
      <c r="J328" s="371"/>
      <c r="K328" s="371"/>
      <c r="L328" s="371"/>
      <c r="M328" s="371"/>
      <c r="N328" s="371"/>
      <c r="O328" s="371"/>
      <c r="P328" s="371"/>
      <c r="Q328" s="371"/>
    </row>
    <row r="329" spans="1:17" x14ac:dyDescent="0.2">
      <c r="A329" s="17" t="s">
        <v>447</v>
      </c>
      <c r="B329" s="372">
        <f>G327</f>
        <v>0</v>
      </c>
      <c r="C329" s="371"/>
      <c r="D329" s="371"/>
      <c r="E329" s="371"/>
      <c r="F329" s="371"/>
      <c r="G329" s="371"/>
      <c r="H329" s="125"/>
      <c r="I329" s="371"/>
      <c r="J329" s="371"/>
      <c r="K329" s="371"/>
      <c r="L329" s="371"/>
      <c r="M329" s="371"/>
      <c r="N329" s="371"/>
      <c r="O329" s="371"/>
      <c r="P329" s="371"/>
      <c r="Q329" s="371"/>
    </row>
    <row r="331" spans="1:17" x14ac:dyDescent="0.2">
      <c r="A331" s="4" t="s">
        <v>448</v>
      </c>
    </row>
    <row r="332" spans="1:17" x14ac:dyDescent="0.2">
      <c r="A332" s="83" t="str">
        <f>A620</f>
        <v>Investment Based Incentive (IBI)</v>
      </c>
    </row>
    <row r="333" spans="1:17" x14ac:dyDescent="0.2">
      <c r="A333" s="21" t="str">
        <f>A621</f>
        <v>As fixed amount</v>
      </c>
    </row>
    <row r="334" spans="1:17" x14ac:dyDescent="0.2">
      <c r="A334" s="84" t="str">
        <f>A622</f>
        <v>Federal ($)</v>
      </c>
      <c r="B334" s="152">
        <f>IF(ibi_fed_amount_deprbas_sta="Yes",ibi_fed_amount,0)</f>
        <v>0</v>
      </c>
    </row>
    <row r="335" spans="1:17" x14ac:dyDescent="0.2">
      <c r="A335" s="84" t="str">
        <f>A623</f>
        <v>State ($)</v>
      </c>
      <c r="B335" s="152">
        <f>IF(ibi_sta_amount_deprbas_sta="Yes",ibi_sta_amount,0)</f>
        <v>0</v>
      </c>
    </row>
    <row r="336" spans="1:17" x14ac:dyDescent="0.2">
      <c r="A336" s="84" t="str">
        <f>A624</f>
        <v>Utility ($)</v>
      </c>
      <c r="B336" s="152">
        <f>IF(ibi_uti_amount_deprbas_sta="Yes",ibi_uti_amount,0)</f>
        <v>0</v>
      </c>
    </row>
    <row r="337" spans="1:2" x14ac:dyDescent="0.2">
      <c r="A337" s="84" t="str">
        <f>A625</f>
        <v>Other ($)</v>
      </c>
      <c r="B337" s="153">
        <f>IF(ibi_oth_amount_deprbas_sta="Yes",ibi_oth_amount,0)</f>
        <v>0</v>
      </c>
    </row>
    <row r="338" spans="1:2" x14ac:dyDescent="0.2">
      <c r="A338" s="84" t="s">
        <v>449</v>
      </c>
      <c r="B338" s="152">
        <f>SUM(B334:B337)</f>
        <v>0</v>
      </c>
    </row>
    <row r="339" spans="1:2" x14ac:dyDescent="0.2">
      <c r="A339" s="21" t="str">
        <f>A627</f>
        <v>As percentage</v>
      </c>
    </row>
    <row r="340" spans="1:2" x14ac:dyDescent="0.2">
      <c r="A340" s="84" t="str">
        <f>A628</f>
        <v>Federal (% of total installed cost)</v>
      </c>
      <c r="B340" s="152">
        <f>IF(ibi_fed_percent_deprbas_sta="Yes",C628,0)</f>
        <v>0</v>
      </c>
    </row>
    <row r="341" spans="1:2" x14ac:dyDescent="0.2">
      <c r="A341" s="84" t="str">
        <f>A629</f>
        <v>State (% of total installed cost)</v>
      </c>
      <c r="B341" s="152">
        <f>IF(ibi_sta_percent_deprbas_sta="Yes",C629,0)</f>
        <v>0</v>
      </c>
    </row>
    <row r="342" spans="1:2" x14ac:dyDescent="0.2">
      <c r="A342" s="84" t="str">
        <f>A630</f>
        <v>Utility (% of total installed cost)</v>
      </c>
      <c r="B342" s="152">
        <f>IF(ibi_uti_percent_deprbas_sta="Yes",C630,0)</f>
        <v>0</v>
      </c>
    </row>
    <row r="343" spans="1:2" x14ac:dyDescent="0.2">
      <c r="A343" s="84" t="str">
        <f>A631</f>
        <v>Other (% of total installed cost)</v>
      </c>
      <c r="B343" s="153">
        <f>IF(ibi_oth_percent_deprbas_sta="Yes",C631,0)</f>
        <v>0</v>
      </c>
    </row>
    <row r="344" spans="1:2" x14ac:dyDescent="0.2">
      <c r="A344" s="84" t="s">
        <v>450</v>
      </c>
      <c r="B344" s="152">
        <f>SUM(B340:B343)</f>
        <v>0</v>
      </c>
    </row>
    <row r="345" spans="1:2" x14ac:dyDescent="0.2">
      <c r="A345" s="83" t="str">
        <f>A635</f>
        <v>Capacity Based Incentive (CBI)</v>
      </c>
    </row>
    <row r="346" spans="1:2" x14ac:dyDescent="0.2">
      <c r="A346" s="21" t="str">
        <f>A636</f>
        <v>Federal ($/W)</v>
      </c>
      <c r="B346" s="152">
        <f>IF(cbi_fed_deprbas_sta="Yes",C636,0)</f>
        <v>0</v>
      </c>
    </row>
    <row r="347" spans="1:2" x14ac:dyDescent="0.2">
      <c r="A347" s="21" t="str">
        <f>A637</f>
        <v>State ($/W)</v>
      </c>
      <c r="B347" s="152">
        <f>IF(cbi_sta_deprbas_sta="Yes",C637,0)</f>
        <v>0</v>
      </c>
    </row>
    <row r="348" spans="1:2" x14ac:dyDescent="0.2">
      <c r="A348" s="21" t="str">
        <f>A638</f>
        <v>Utility ($/W)</v>
      </c>
      <c r="B348" s="152">
        <f>IF(cbi_uti_deprbas_sta="Yes",C638,0)</f>
        <v>0</v>
      </c>
    </row>
    <row r="349" spans="1:2" x14ac:dyDescent="0.2">
      <c r="A349" s="21" t="str">
        <f>A639</f>
        <v>Other ($/W)</v>
      </c>
      <c r="B349" s="152">
        <f>IF(cbi_oth_deprbas_sta="Yes",C639,0)</f>
        <v>0</v>
      </c>
    </row>
    <row r="350" spans="1:2" x14ac:dyDescent="0.2">
      <c r="A350" s="21" t="s">
        <v>451</v>
      </c>
      <c r="B350" s="154">
        <f>SUM(B346:B349)</f>
        <v>0</v>
      </c>
    </row>
    <row r="352" spans="1:2" x14ac:dyDescent="0.2">
      <c r="A352" s="4" t="s">
        <v>53</v>
      </c>
    </row>
    <row r="353" spans="1:42" x14ac:dyDescent="0.2">
      <c r="A353" s="83" t="s">
        <v>452</v>
      </c>
    </row>
    <row r="354" spans="1:42" x14ac:dyDescent="0.2">
      <c r="A354" s="21" t="s">
        <v>36</v>
      </c>
    </row>
    <row r="355" spans="1:42" x14ac:dyDescent="0.2">
      <c r="A355" s="22" t="str">
        <f>A320</f>
        <v>5-yr MACRS</v>
      </c>
      <c r="B355" s="159">
        <f t="array" ref="B355">SUM(IF(ISNUMBER(C355:AP355),C355:AP355))</f>
        <v>0</v>
      </c>
      <c r="C355" s="160" t="e">
        <f>LOOKUP(C$2,'Depreciation Schedules'!$A$3:$A$42,'Depreciation Schedules'!$B$3:$B$42)</f>
        <v>#N/A</v>
      </c>
      <c r="D355" s="160" t="e">
        <f>LOOKUP(D$2,'Depreciation Schedules'!$A$3:$A$42,'Depreciation Schedules'!$B$3:$B$42)</f>
        <v>#N/A</v>
      </c>
      <c r="E355" s="160" t="e">
        <f>LOOKUP(E$2,'Depreciation Schedules'!$A$3:$A$42,'Depreciation Schedules'!$B$3:$B$42)</f>
        <v>#N/A</v>
      </c>
      <c r="F355" s="160" t="e">
        <f>LOOKUP(F$2,'Depreciation Schedules'!$A$3:$A$42,'Depreciation Schedules'!$B$3:$B$42)</f>
        <v>#N/A</v>
      </c>
      <c r="G355" s="160" t="e">
        <f>LOOKUP(G$2,'Depreciation Schedules'!$A$3:$A$42,'Depreciation Schedules'!$B$3:$B$42)</f>
        <v>#N/A</v>
      </c>
      <c r="H355" s="160" t="e">
        <f>LOOKUP(H$2,'Depreciation Schedules'!$A$3:$A$42,'Depreciation Schedules'!$B$3:$B$42)</f>
        <v>#N/A</v>
      </c>
      <c r="I355" s="160" t="e">
        <f>LOOKUP(I$2,'Depreciation Schedules'!$A$3:$A$42,'Depreciation Schedules'!$B$3:$B$42)</f>
        <v>#N/A</v>
      </c>
      <c r="J355" s="160" t="e">
        <f>LOOKUP(J$2,'Depreciation Schedules'!$A$3:$A$42,'Depreciation Schedules'!$B$3:$B$42)</f>
        <v>#N/A</v>
      </c>
      <c r="K355" s="160" t="e">
        <f>LOOKUP(K$2,'Depreciation Schedules'!$A$3:$A$42,'Depreciation Schedules'!$B$3:$B$42)</f>
        <v>#N/A</v>
      </c>
      <c r="L355" s="160" t="e">
        <f>LOOKUP(L$2,'Depreciation Schedules'!$A$3:$A$42,'Depreciation Schedules'!$B$3:$B$42)</f>
        <v>#N/A</v>
      </c>
      <c r="M355" s="160" t="e">
        <f>LOOKUP(M$2,'Depreciation Schedules'!$A$3:$A$42,'Depreciation Schedules'!$B$3:$B$42)</f>
        <v>#N/A</v>
      </c>
      <c r="N355" s="160" t="e">
        <f>LOOKUP(N$2,'Depreciation Schedules'!$A$3:$A$42,'Depreciation Schedules'!$B$3:$B$42)</f>
        <v>#N/A</v>
      </c>
      <c r="O355" s="160" t="e">
        <f>LOOKUP(O$2,'Depreciation Schedules'!$A$3:$A$42,'Depreciation Schedules'!$B$3:$B$42)</f>
        <v>#N/A</v>
      </c>
      <c r="P355" s="160" t="e">
        <f>LOOKUP(P$2,'Depreciation Schedules'!$A$3:$A$42,'Depreciation Schedules'!$B$3:$B$42)</f>
        <v>#N/A</v>
      </c>
      <c r="Q355" s="160" t="e">
        <f>LOOKUP(Q$2,'Depreciation Schedules'!$A$3:$A$42,'Depreciation Schedules'!$B$3:$B$42)</f>
        <v>#N/A</v>
      </c>
      <c r="R355" s="160" t="e">
        <f>LOOKUP(R$2,'Depreciation Schedules'!$A$3:$A$42,'Depreciation Schedules'!$B$3:$B$42)</f>
        <v>#N/A</v>
      </c>
      <c r="S355" s="160" t="e">
        <f>LOOKUP(S$2,'Depreciation Schedules'!$A$3:$A$42,'Depreciation Schedules'!$B$3:$B$42)</f>
        <v>#N/A</v>
      </c>
      <c r="T355" s="160" t="e">
        <f>LOOKUP(T$2,'Depreciation Schedules'!$A$3:$A$42,'Depreciation Schedules'!$B$3:$B$42)</f>
        <v>#N/A</v>
      </c>
      <c r="U355" s="160" t="e">
        <f>LOOKUP(U$2,'Depreciation Schedules'!$A$3:$A$42,'Depreciation Schedules'!$B$3:$B$42)</f>
        <v>#N/A</v>
      </c>
      <c r="V355" s="160" t="e">
        <f>LOOKUP(V$2,'Depreciation Schedules'!$A$3:$A$42,'Depreciation Schedules'!$B$3:$B$42)</f>
        <v>#N/A</v>
      </c>
      <c r="W355" s="160" t="e">
        <f>LOOKUP(W$2,'Depreciation Schedules'!$A$3:$A$42,'Depreciation Schedules'!$B$3:$B$42)</f>
        <v>#N/A</v>
      </c>
      <c r="X355" s="160" t="e">
        <f>LOOKUP(X$2,'Depreciation Schedules'!$A$3:$A$42,'Depreciation Schedules'!$B$3:$B$42)</f>
        <v>#N/A</v>
      </c>
      <c r="Y355" s="160" t="e">
        <f>LOOKUP(Y$2,'Depreciation Schedules'!$A$3:$A$42,'Depreciation Schedules'!$B$3:$B$42)</f>
        <v>#N/A</v>
      </c>
      <c r="Z355" s="160" t="e">
        <f>LOOKUP(Z$2,'Depreciation Schedules'!$A$3:$A$42,'Depreciation Schedules'!$B$3:$B$42)</f>
        <v>#N/A</v>
      </c>
      <c r="AA355" s="160" t="e">
        <f>LOOKUP(AA$2,'Depreciation Schedules'!$A$3:$A$42,'Depreciation Schedules'!$B$3:$B$42)</f>
        <v>#N/A</v>
      </c>
      <c r="AB355" s="160" t="e">
        <f>LOOKUP(AB$2,'Depreciation Schedules'!$A$3:$A$42,'Depreciation Schedules'!$B$3:$B$42)</f>
        <v>#N/A</v>
      </c>
      <c r="AC355" s="160" t="e">
        <f>LOOKUP(AC$2,'Depreciation Schedules'!$A$3:$A$42,'Depreciation Schedules'!$B$3:$B$42)</f>
        <v>#N/A</v>
      </c>
      <c r="AD355" s="160" t="e">
        <f>LOOKUP(AD$2,'Depreciation Schedules'!$A$3:$A$42,'Depreciation Schedules'!$B$3:$B$42)</f>
        <v>#N/A</v>
      </c>
      <c r="AE355" s="160" t="e">
        <f>LOOKUP(AE$2,'Depreciation Schedules'!$A$3:$A$42,'Depreciation Schedules'!$B$3:$B$42)</f>
        <v>#N/A</v>
      </c>
      <c r="AF355" s="160" t="e">
        <f>LOOKUP(AF$2,'Depreciation Schedules'!$A$3:$A$42,'Depreciation Schedules'!$B$3:$B$42)</f>
        <v>#N/A</v>
      </c>
      <c r="AG355" s="160" t="e">
        <f>LOOKUP(AG$2,'Depreciation Schedules'!$A$3:$A$42,'Depreciation Schedules'!$B$3:$B$42)</f>
        <v>#N/A</v>
      </c>
      <c r="AH355" s="160" t="e">
        <f>LOOKUP(AH$2,'Depreciation Schedules'!$A$3:$A$42,'Depreciation Schedules'!$B$3:$B$42)</f>
        <v>#N/A</v>
      </c>
      <c r="AI355" s="160" t="e">
        <f>LOOKUP(AI$2,'Depreciation Schedules'!$A$3:$A$42,'Depreciation Schedules'!$B$3:$B$42)</f>
        <v>#N/A</v>
      </c>
      <c r="AJ355" s="160" t="e">
        <f>LOOKUP(AJ$2,'Depreciation Schedules'!$A$3:$A$42,'Depreciation Schedules'!$B$3:$B$42)</f>
        <v>#N/A</v>
      </c>
      <c r="AK355" s="160" t="e">
        <f>LOOKUP(AK$2,'Depreciation Schedules'!$A$3:$A$42,'Depreciation Schedules'!$B$3:$B$42)</f>
        <v>#N/A</v>
      </c>
      <c r="AL355" s="160" t="e">
        <f>LOOKUP(AL$2,'Depreciation Schedules'!$A$3:$A$42,'Depreciation Schedules'!$B$3:$B$42)</f>
        <v>#N/A</v>
      </c>
      <c r="AM355" s="160" t="e">
        <f>LOOKUP(AM$2,'Depreciation Schedules'!$A$3:$A$42,'Depreciation Schedules'!$B$3:$B$42)</f>
        <v>#N/A</v>
      </c>
      <c r="AN355" s="160" t="e">
        <f>LOOKUP(AN$2,'Depreciation Schedules'!$A$3:$A$42,'Depreciation Schedules'!$B$3:$B$42)</f>
        <v>#N/A</v>
      </c>
      <c r="AO355" s="160" t="e">
        <f>LOOKUP(AO$2,'Depreciation Schedules'!$A$3:$A$42,'Depreciation Schedules'!$B$3:$B$42)</f>
        <v>#N/A</v>
      </c>
      <c r="AP355" s="160" t="e">
        <f>LOOKUP(AP$2,'Depreciation Schedules'!$A$3:$A$42,'Depreciation Schedules'!$B$3:$B$42)</f>
        <v>#N/A</v>
      </c>
    </row>
    <row r="356" spans="1:42" x14ac:dyDescent="0.2">
      <c r="A356" s="22" t="str">
        <f>A321</f>
        <v>15-yr MACRS</v>
      </c>
      <c r="B356" s="159">
        <f t="array" ref="B356">SUM(IF(ISNUMBER(C356:AP356),C356:AP356))</f>
        <v>0</v>
      </c>
      <c r="C356" s="160" t="e">
        <f>LOOKUP(C$2,'Depreciation Schedules'!$A$3:$A$42,'Depreciation Schedules'!$C$3:$C$42)</f>
        <v>#N/A</v>
      </c>
      <c r="D356" s="160" t="e">
        <f>LOOKUP(D$2,'Depreciation Schedules'!$A$3:$A$42,'Depreciation Schedules'!$C$3:$C$42)</f>
        <v>#N/A</v>
      </c>
      <c r="E356" s="160" t="e">
        <f>LOOKUP(E$2,'Depreciation Schedules'!$A$3:$A$42,'Depreciation Schedules'!$C$3:$C$42)</f>
        <v>#N/A</v>
      </c>
      <c r="F356" s="160" t="e">
        <f>LOOKUP(F$2,'Depreciation Schedules'!$A$3:$A$42,'Depreciation Schedules'!$C$3:$C$42)</f>
        <v>#N/A</v>
      </c>
      <c r="G356" s="160" t="e">
        <f>LOOKUP(G$2,'Depreciation Schedules'!$A$3:$A$42,'Depreciation Schedules'!$C$3:$C$42)</f>
        <v>#N/A</v>
      </c>
      <c r="H356" s="160" t="e">
        <f>LOOKUP(H$2,'Depreciation Schedules'!$A$3:$A$42,'Depreciation Schedules'!$C$3:$C$42)</f>
        <v>#N/A</v>
      </c>
      <c r="I356" s="160" t="e">
        <f>LOOKUP(I$2,'Depreciation Schedules'!$A$3:$A$42,'Depreciation Schedules'!$C$3:$C$42)</f>
        <v>#N/A</v>
      </c>
      <c r="J356" s="160" t="e">
        <f>LOOKUP(J$2,'Depreciation Schedules'!$A$3:$A$42,'Depreciation Schedules'!$C$3:$C$42)</f>
        <v>#N/A</v>
      </c>
      <c r="K356" s="160" t="e">
        <f>LOOKUP(K$2,'Depreciation Schedules'!$A$3:$A$42,'Depreciation Schedules'!$C$3:$C$42)</f>
        <v>#N/A</v>
      </c>
      <c r="L356" s="160" t="e">
        <f>LOOKUP(L$2,'Depreciation Schedules'!$A$3:$A$42,'Depreciation Schedules'!$C$3:$C$42)</f>
        <v>#N/A</v>
      </c>
      <c r="M356" s="160" t="e">
        <f>LOOKUP(M$2,'Depreciation Schedules'!$A$3:$A$42,'Depreciation Schedules'!$C$3:$C$42)</f>
        <v>#N/A</v>
      </c>
      <c r="N356" s="160" t="e">
        <f>LOOKUP(N$2,'Depreciation Schedules'!$A$3:$A$42,'Depreciation Schedules'!$C$3:$C$42)</f>
        <v>#N/A</v>
      </c>
      <c r="O356" s="160" t="e">
        <f>LOOKUP(O$2,'Depreciation Schedules'!$A$3:$A$42,'Depreciation Schedules'!$C$3:$C$42)</f>
        <v>#N/A</v>
      </c>
      <c r="P356" s="160" t="e">
        <f>LOOKUP(P$2,'Depreciation Schedules'!$A$3:$A$42,'Depreciation Schedules'!$C$3:$C$42)</f>
        <v>#N/A</v>
      </c>
      <c r="Q356" s="160" t="e">
        <f>LOOKUP(Q$2,'Depreciation Schedules'!$A$3:$A$42,'Depreciation Schedules'!$C$3:$C$42)</f>
        <v>#N/A</v>
      </c>
      <c r="R356" s="160" t="e">
        <f>LOOKUP(R$2,'Depreciation Schedules'!$A$3:$A$42,'Depreciation Schedules'!$C$3:$C$42)</f>
        <v>#N/A</v>
      </c>
      <c r="S356" s="160" t="e">
        <f>LOOKUP(S$2,'Depreciation Schedules'!$A$3:$A$42,'Depreciation Schedules'!$C$3:$C$42)</f>
        <v>#N/A</v>
      </c>
      <c r="T356" s="160" t="e">
        <f>LOOKUP(T$2,'Depreciation Schedules'!$A$3:$A$42,'Depreciation Schedules'!$C$3:$C$42)</f>
        <v>#N/A</v>
      </c>
      <c r="U356" s="160" t="e">
        <f>LOOKUP(U$2,'Depreciation Schedules'!$A$3:$A$42,'Depreciation Schedules'!$C$3:$C$42)</f>
        <v>#N/A</v>
      </c>
      <c r="V356" s="160" t="e">
        <f>LOOKUP(V$2,'Depreciation Schedules'!$A$3:$A$42,'Depreciation Schedules'!$C$3:$C$42)</f>
        <v>#N/A</v>
      </c>
      <c r="W356" s="160" t="e">
        <f>LOOKUP(W$2,'Depreciation Schedules'!$A$3:$A$42,'Depreciation Schedules'!$C$3:$C$42)</f>
        <v>#N/A</v>
      </c>
      <c r="X356" s="160" t="e">
        <f>LOOKUP(X$2,'Depreciation Schedules'!$A$3:$A$42,'Depreciation Schedules'!$C$3:$C$42)</f>
        <v>#N/A</v>
      </c>
      <c r="Y356" s="160" t="e">
        <f>LOOKUP(Y$2,'Depreciation Schedules'!$A$3:$A$42,'Depreciation Schedules'!$C$3:$C$42)</f>
        <v>#N/A</v>
      </c>
      <c r="Z356" s="160" t="e">
        <f>LOOKUP(Z$2,'Depreciation Schedules'!$A$3:$A$42,'Depreciation Schedules'!$C$3:$C$42)</f>
        <v>#N/A</v>
      </c>
      <c r="AA356" s="160" t="e">
        <f>LOOKUP(AA$2,'Depreciation Schedules'!$A$3:$A$42,'Depreciation Schedules'!$C$3:$C$42)</f>
        <v>#N/A</v>
      </c>
      <c r="AB356" s="160" t="e">
        <f>LOOKUP(AB$2,'Depreciation Schedules'!$A$3:$A$42,'Depreciation Schedules'!$C$3:$C$42)</f>
        <v>#N/A</v>
      </c>
      <c r="AC356" s="160" t="e">
        <f>LOOKUP(AC$2,'Depreciation Schedules'!$A$3:$A$42,'Depreciation Schedules'!$C$3:$C$42)</f>
        <v>#N/A</v>
      </c>
      <c r="AD356" s="160" t="e">
        <f>LOOKUP(AD$2,'Depreciation Schedules'!$A$3:$A$42,'Depreciation Schedules'!$C$3:$C$42)</f>
        <v>#N/A</v>
      </c>
      <c r="AE356" s="160" t="e">
        <f>LOOKUP(AE$2,'Depreciation Schedules'!$A$3:$A$42,'Depreciation Schedules'!$C$3:$C$42)</f>
        <v>#N/A</v>
      </c>
      <c r="AF356" s="160" t="e">
        <f>LOOKUP(AF$2,'Depreciation Schedules'!$A$3:$A$42,'Depreciation Schedules'!$C$3:$C$42)</f>
        <v>#N/A</v>
      </c>
      <c r="AG356" s="160" t="e">
        <f>LOOKUP(AG$2,'Depreciation Schedules'!$A$3:$A$42,'Depreciation Schedules'!$C$3:$C$42)</f>
        <v>#N/A</v>
      </c>
      <c r="AH356" s="160" t="e">
        <f>LOOKUP(AH$2,'Depreciation Schedules'!$A$3:$A$42,'Depreciation Schedules'!$C$3:$C$42)</f>
        <v>#N/A</v>
      </c>
      <c r="AI356" s="160" t="e">
        <f>LOOKUP(AI$2,'Depreciation Schedules'!$A$3:$A$42,'Depreciation Schedules'!$C$3:$C$42)</f>
        <v>#N/A</v>
      </c>
      <c r="AJ356" s="160" t="e">
        <f>LOOKUP(AJ$2,'Depreciation Schedules'!$A$3:$A$42,'Depreciation Schedules'!$C$3:$C$42)</f>
        <v>#N/A</v>
      </c>
      <c r="AK356" s="160" t="e">
        <f>LOOKUP(AK$2,'Depreciation Schedules'!$A$3:$A$42,'Depreciation Schedules'!$C$3:$C$42)</f>
        <v>#N/A</v>
      </c>
      <c r="AL356" s="160" t="e">
        <f>LOOKUP(AL$2,'Depreciation Schedules'!$A$3:$A$42,'Depreciation Schedules'!$C$3:$C$42)</f>
        <v>#N/A</v>
      </c>
      <c r="AM356" s="160" t="e">
        <f>LOOKUP(AM$2,'Depreciation Schedules'!$A$3:$A$42,'Depreciation Schedules'!$C$3:$C$42)</f>
        <v>#N/A</v>
      </c>
      <c r="AN356" s="160" t="e">
        <f>LOOKUP(AN$2,'Depreciation Schedules'!$A$3:$A$42,'Depreciation Schedules'!$C$3:$C$42)</f>
        <v>#N/A</v>
      </c>
      <c r="AO356" s="160" t="e">
        <f>LOOKUP(AO$2,'Depreciation Schedules'!$A$3:$A$42,'Depreciation Schedules'!$C$3:$C$42)</f>
        <v>#N/A</v>
      </c>
      <c r="AP356" s="160" t="e">
        <f>LOOKUP(AP$2,'Depreciation Schedules'!$A$3:$A$42,'Depreciation Schedules'!$C$3:$C$42)</f>
        <v>#N/A</v>
      </c>
    </row>
    <row r="357" spans="1:42" x14ac:dyDescent="0.2">
      <c r="A357" s="22" t="str">
        <f>A322</f>
        <v>5-yr SL</v>
      </c>
      <c r="B357" s="159">
        <f t="array" ref="B357">SUM(IF(ISNUMBER(C357:AP357),C357:AP357))</f>
        <v>0</v>
      </c>
      <c r="C357" s="160" t="e">
        <f>LOOKUP(C$2,'Depreciation Schedules'!$A$3:$A$42,'Depreciation Schedules'!$D$3:$D$42)</f>
        <v>#N/A</v>
      </c>
      <c r="D357" s="160" t="e">
        <f>LOOKUP(D$2,'Depreciation Schedules'!$A$3:$A$42,'Depreciation Schedules'!$D$3:$D$42)</f>
        <v>#N/A</v>
      </c>
      <c r="E357" s="160" t="e">
        <f>LOOKUP(E$2,'Depreciation Schedules'!$A$3:$A$42,'Depreciation Schedules'!$D$3:$D$42)</f>
        <v>#N/A</v>
      </c>
      <c r="F357" s="160" t="e">
        <f>LOOKUP(F$2,'Depreciation Schedules'!$A$3:$A$42,'Depreciation Schedules'!$D$3:$D$42)</f>
        <v>#N/A</v>
      </c>
      <c r="G357" s="160" t="e">
        <f>LOOKUP(G$2,'Depreciation Schedules'!$A$3:$A$42,'Depreciation Schedules'!$D$3:$D$42)</f>
        <v>#N/A</v>
      </c>
      <c r="H357" s="160" t="e">
        <f>LOOKUP(H$2,'Depreciation Schedules'!$A$3:$A$42,'Depreciation Schedules'!$D$3:$D$42)</f>
        <v>#N/A</v>
      </c>
      <c r="I357" s="160" t="e">
        <f>LOOKUP(I$2,'Depreciation Schedules'!$A$3:$A$42,'Depreciation Schedules'!$D$3:$D$42)</f>
        <v>#N/A</v>
      </c>
      <c r="J357" s="160" t="e">
        <f>LOOKUP(J$2,'Depreciation Schedules'!$A$3:$A$42,'Depreciation Schedules'!$D$3:$D$42)</f>
        <v>#N/A</v>
      </c>
      <c r="K357" s="160" t="e">
        <f>LOOKUP(K$2,'Depreciation Schedules'!$A$3:$A$42,'Depreciation Schedules'!$D$3:$D$42)</f>
        <v>#N/A</v>
      </c>
      <c r="L357" s="160" t="e">
        <f>LOOKUP(L$2,'Depreciation Schedules'!$A$3:$A$42,'Depreciation Schedules'!$D$3:$D$42)</f>
        <v>#N/A</v>
      </c>
      <c r="M357" s="160" t="e">
        <f>LOOKUP(M$2,'Depreciation Schedules'!$A$3:$A$42,'Depreciation Schedules'!$D$3:$D$42)</f>
        <v>#N/A</v>
      </c>
      <c r="N357" s="160" t="e">
        <f>LOOKUP(N$2,'Depreciation Schedules'!$A$3:$A$42,'Depreciation Schedules'!$D$3:$D$42)</f>
        <v>#N/A</v>
      </c>
      <c r="O357" s="160" t="e">
        <f>LOOKUP(O$2,'Depreciation Schedules'!$A$3:$A$42,'Depreciation Schedules'!$D$3:$D$42)</f>
        <v>#N/A</v>
      </c>
      <c r="P357" s="160" t="e">
        <f>LOOKUP(P$2,'Depreciation Schedules'!$A$3:$A$42,'Depreciation Schedules'!$D$3:$D$42)</f>
        <v>#N/A</v>
      </c>
      <c r="Q357" s="160" t="e">
        <f>LOOKUP(Q$2,'Depreciation Schedules'!$A$3:$A$42,'Depreciation Schedules'!$D$3:$D$42)</f>
        <v>#N/A</v>
      </c>
      <c r="R357" s="160" t="e">
        <f>LOOKUP(R$2,'Depreciation Schedules'!$A$3:$A$42,'Depreciation Schedules'!$D$3:$D$42)</f>
        <v>#N/A</v>
      </c>
      <c r="S357" s="160" t="e">
        <f>LOOKUP(S$2,'Depreciation Schedules'!$A$3:$A$42,'Depreciation Schedules'!$D$3:$D$42)</f>
        <v>#N/A</v>
      </c>
      <c r="T357" s="160" t="e">
        <f>LOOKUP(T$2,'Depreciation Schedules'!$A$3:$A$42,'Depreciation Schedules'!$D$3:$D$42)</f>
        <v>#N/A</v>
      </c>
      <c r="U357" s="160" t="e">
        <f>LOOKUP(U$2,'Depreciation Schedules'!$A$3:$A$42,'Depreciation Schedules'!$D$3:$D$42)</f>
        <v>#N/A</v>
      </c>
      <c r="V357" s="160" t="e">
        <f>LOOKUP(V$2,'Depreciation Schedules'!$A$3:$A$42,'Depreciation Schedules'!$D$3:$D$42)</f>
        <v>#N/A</v>
      </c>
      <c r="W357" s="160" t="e">
        <f>LOOKUP(W$2,'Depreciation Schedules'!$A$3:$A$42,'Depreciation Schedules'!$D$3:$D$42)</f>
        <v>#N/A</v>
      </c>
      <c r="X357" s="160" t="e">
        <f>LOOKUP(X$2,'Depreciation Schedules'!$A$3:$A$42,'Depreciation Schedules'!$D$3:$D$42)</f>
        <v>#N/A</v>
      </c>
      <c r="Y357" s="160" t="e">
        <f>LOOKUP(Y$2,'Depreciation Schedules'!$A$3:$A$42,'Depreciation Schedules'!$D$3:$D$42)</f>
        <v>#N/A</v>
      </c>
      <c r="Z357" s="160" t="e">
        <f>LOOKUP(Z$2,'Depreciation Schedules'!$A$3:$A$42,'Depreciation Schedules'!$D$3:$D$42)</f>
        <v>#N/A</v>
      </c>
      <c r="AA357" s="160" t="e">
        <f>LOOKUP(AA$2,'Depreciation Schedules'!$A$3:$A$42,'Depreciation Schedules'!$D$3:$D$42)</f>
        <v>#N/A</v>
      </c>
      <c r="AB357" s="160" t="e">
        <f>LOOKUP(AB$2,'Depreciation Schedules'!$A$3:$A$42,'Depreciation Schedules'!$D$3:$D$42)</f>
        <v>#N/A</v>
      </c>
      <c r="AC357" s="160" t="e">
        <f>LOOKUP(AC$2,'Depreciation Schedules'!$A$3:$A$42,'Depreciation Schedules'!$D$3:$D$42)</f>
        <v>#N/A</v>
      </c>
      <c r="AD357" s="160" t="e">
        <f>LOOKUP(AD$2,'Depreciation Schedules'!$A$3:$A$42,'Depreciation Schedules'!$D$3:$D$42)</f>
        <v>#N/A</v>
      </c>
      <c r="AE357" s="160" t="e">
        <f>LOOKUP(AE$2,'Depreciation Schedules'!$A$3:$A$42,'Depreciation Schedules'!$D$3:$D$42)</f>
        <v>#N/A</v>
      </c>
      <c r="AF357" s="160" t="e">
        <f>LOOKUP(AF$2,'Depreciation Schedules'!$A$3:$A$42,'Depreciation Schedules'!$D$3:$D$42)</f>
        <v>#N/A</v>
      </c>
      <c r="AG357" s="160" t="e">
        <f>LOOKUP(AG$2,'Depreciation Schedules'!$A$3:$A$42,'Depreciation Schedules'!$D$3:$D$42)</f>
        <v>#N/A</v>
      </c>
      <c r="AH357" s="160" t="e">
        <f>LOOKUP(AH$2,'Depreciation Schedules'!$A$3:$A$42,'Depreciation Schedules'!$D$3:$D$42)</f>
        <v>#N/A</v>
      </c>
      <c r="AI357" s="160" t="e">
        <f>LOOKUP(AI$2,'Depreciation Schedules'!$A$3:$A$42,'Depreciation Schedules'!$D$3:$D$42)</f>
        <v>#N/A</v>
      </c>
      <c r="AJ357" s="160" t="e">
        <f>LOOKUP(AJ$2,'Depreciation Schedules'!$A$3:$A$42,'Depreciation Schedules'!$D$3:$D$42)</f>
        <v>#N/A</v>
      </c>
      <c r="AK357" s="160" t="e">
        <f>LOOKUP(AK$2,'Depreciation Schedules'!$A$3:$A$42,'Depreciation Schedules'!$D$3:$D$42)</f>
        <v>#N/A</v>
      </c>
      <c r="AL357" s="160" t="e">
        <f>LOOKUP(AL$2,'Depreciation Schedules'!$A$3:$A$42,'Depreciation Schedules'!$D$3:$D$42)</f>
        <v>#N/A</v>
      </c>
      <c r="AM357" s="160" t="e">
        <f>LOOKUP(AM$2,'Depreciation Schedules'!$A$3:$A$42,'Depreciation Schedules'!$D$3:$D$42)</f>
        <v>#N/A</v>
      </c>
      <c r="AN357" s="160" t="e">
        <f>LOOKUP(AN$2,'Depreciation Schedules'!$A$3:$A$42,'Depreciation Schedules'!$D$3:$D$42)</f>
        <v>#N/A</v>
      </c>
      <c r="AO357" s="160" t="e">
        <f>LOOKUP(AO$2,'Depreciation Schedules'!$A$3:$A$42,'Depreciation Schedules'!$D$3:$D$42)</f>
        <v>#N/A</v>
      </c>
      <c r="AP357" s="160" t="e">
        <f>LOOKUP(AP$2,'Depreciation Schedules'!$A$3:$A$42,'Depreciation Schedules'!$D$3:$D$42)</f>
        <v>#N/A</v>
      </c>
    </row>
    <row r="358" spans="1:42" x14ac:dyDescent="0.2">
      <c r="A358" s="22" t="str">
        <f>A323</f>
        <v>15-yr SL</v>
      </c>
      <c r="B358" s="159">
        <f t="array" ref="B358">SUM(IF(ISNUMBER(C358:AP358),C358:AP358))</f>
        <v>0</v>
      </c>
      <c r="C358" s="160" t="e">
        <f>LOOKUP(C$2,'Depreciation Schedules'!$A$3:$A$42,'Depreciation Schedules'!$E$3:$E$42)</f>
        <v>#N/A</v>
      </c>
      <c r="D358" s="160" t="e">
        <f>LOOKUP(D$2,'Depreciation Schedules'!$A$3:$A$42,'Depreciation Schedules'!$E$3:$E$42)</f>
        <v>#N/A</v>
      </c>
      <c r="E358" s="160" t="e">
        <f>LOOKUP(E$2,'Depreciation Schedules'!$A$3:$A$42,'Depreciation Schedules'!$E$3:$E$42)</f>
        <v>#N/A</v>
      </c>
      <c r="F358" s="160" t="e">
        <f>LOOKUP(F$2,'Depreciation Schedules'!$A$3:$A$42,'Depreciation Schedules'!$E$3:$E$42)</f>
        <v>#N/A</v>
      </c>
      <c r="G358" s="160" t="e">
        <f>LOOKUP(G$2,'Depreciation Schedules'!$A$3:$A$42,'Depreciation Schedules'!$E$3:$E$42)</f>
        <v>#N/A</v>
      </c>
      <c r="H358" s="160" t="e">
        <f>LOOKUP(H$2,'Depreciation Schedules'!$A$3:$A$42,'Depreciation Schedules'!$E$3:$E$42)</f>
        <v>#N/A</v>
      </c>
      <c r="I358" s="160" t="e">
        <f>LOOKUP(I$2,'Depreciation Schedules'!$A$3:$A$42,'Depreciation Schedules'!$E$3:$E$42)</f>
        <v>#N/A</v>
      </c>
      <c r="J358" s="160" t="e">
        <f>LOOKUP(J$2,'Depreciation Schedules'!$A$3:$A$42,'Depreciation Schedules'!$E$3:$E$42)</f>
        <v>#N/A</v>
      </c>
      <c r="K358" s="160" t="e">
        <f>LOOKUP(K$2,'Depreciation Schedules'!$A$3:$A$42,'Depreciation Schedules'!$E$3:$E$42)</f>
        <v>#N/A</v>
      </c>
      <c r="L358" s="160" t="e">
        <f>LOOKUP(L$2,'Depreciation Schedules'!$A$3:$A$42,'Depreciation Schedules'!$E$3:$E$42)</f>
        <v>#N/A</v>
      </c>
      <c r="M358" s="160" t="e">
        <f>LOOKUP(M$2,'Depreciation Schedules'!$A$3:$A$42,'Depreciation Schedules'!$E$3:$E$42)</f>
        <v>#N/A</v>
      </c>
      <c r="N358" s="160" t="e">
        <f>LOOKUP(N$2,'Depreciation Schedules'!$A$3:$A$42,'Depreciation Schedules'!$E$3:$E$42)</f>
        <v>#N/A</v>
      </c>
      <c r="O358" s="160" t="e">
        <f>LOOKUP(O$2,'Depreciation Schedules'!$A$3:$A$42,'Depreciation Schedules'!$E$3:$E$42)</f>
        <v>#N/A</v>
      </c>
      <c r="P358" s="160" t="e">
        <f>LOOKUP(P$2,'Depreciation Schedules'!$A$3:$A$42,'Depreciation Schedules'!$E$3:$E$42)</f>
        <v>#N/A</v>
      </c>
      <c r="Q358" s="160" t="e">
        <f>LOOKUP(Q$2,'Depreciation Schedules'!$A$3:$A$42,'Depreciation Schedules'!$E$3:$E$42)</f>
        <v>#N/A</v>
      </c>
      <c r="R358" s="160" t="e">
        <f>LOOKUP(R$2,'Depreciation Schedules'!$A$3:$A$42,'Depreciation Schedules'!$E$3:$E$42)</f>
        <v>#N/A</v>
      </c>
      <c r="S358" s="160" t="e">
        <f>LOOKUP(S$2,'Depreciation Schedules'!$A$3:$A$42,'Depreciation Schedules'!$E$3:$E$42)</f>
        <v>#N/A</v>
      </c>
      <c r="T358" s="160" t="e">
        <f>LOOKUP(T$2,'Depreciation Schedules'!$A$3:$A$42,'Depreciation Schedules'!$E$3:$E$42)</f>
        <v>#N/A</v>
      </c>
      <c r="U358" s="160" t="e">
        <f>LOOKUP(U$2,'Depreciation Schedules'!$A$3:$A$42,'Depreciation Schedules'!$E$3:$E$42)</f>
        <v>#N/A</v>
      </c>
      <c r="V358" s="160" t="e">
        <f>LOOKUP(V$2,'Depreciation Schedules'!$A$3:$A$42,'Depreciation Schedules'!$E$3:$E$42)</f>
        <v>#N/A</v>
      </c>
      <c r="W358" s="160" t="e">
        <f>LOOKUP(W$2,'Depreciation Schedules'!$A$3:$A$42,'Depreciation Schedules'!$E$3:$E$42)</f>
        <v>#N/A</v>
      </c>
      <c r="X358" s="160" t="e">
        <f>LOOKUP(X$2,'Depreciation Schedules'!$A$3:$A$42,'Depreciation Schedules'!$E$3:$E$42)</f>
        <v>#N/A</v>
      </c>
      <c r="Y358" s="160" t="e">
        <f>LOOKUP(Y$2,'Depreciation Schedules'!$A$3:$A$42,'Depreciation Schedules'!$E$3:$E$42)</f>
        <v>#N/A</v>
      </c>
      <c r="Z358" s="160" t="e">
        <f>LOOKUP(Z$2,'Depreciation Schedules'!$A$3:$A$42,'Depreciation Schedules'!$E$3:$E$42)</f>
        <v>#N/A</v>
      </c>
      <c r="AA358" s="160" t="e">
        <f>LOOKUP(AA$2,'Depreciation Schedules'!$A$3:$A$42,'Depreciation Schedules'!$E$3:$E$42)</f>
        <v>#N/A</v>
      </c>
      <c r="AB358" s="160" t="e">
        <f>LOOKUP(AB$2,'Depreciation Schedules'!$A$3:$A$42,'Depreciation Schedules'!$E$3:$E$42)</f>
        <v>#N/A</v>
      </c>
      <c r="AC358" s="160" t="e">
        <f>LOOKUP(AC$2,'Depreciation Schedules'!$A$3:$A$42,'Depreciation Schedules'!$E$3:$E$42)</f>
        <v>#N/A</v>
      </c>
      <c r="AD358" s="160" t="e">
        <f>LOOKUP(AD$2,'Depreciation Schedules'!$A$3:$A$42,'Depreciation Schedules'!$E$3:$E$42)</f>
        <v>#N/A</v>
      </c>
      <c r="AE358" s="160" t="e">
        <f>LOOKUP(AE$2,'Depreciation Schedules'!$A$3:$A$42,'Depreciation Schedules'!$E$3:$E$42)</f>
        <v>#N/A</v>
      </c>
      <c r="AF358" s="160" t="e">
        <f>LOOKUP(AF$2,'Depreciation Schedules'!$A$3:$A$42,'Depreciation Schedules'!$E$3:$E$42)</f>
        <v>#N/A</v>
      </c>
      <c r="AG358" s="160" t="e">
        <f>LOOKUP(AG$2,'Depreciation Schedules'!$A$3:$A$42,'Depreciation Schedules'!$E$3:$E$42)</f>
        <v>#N/A</v>
      </c>
      <c r="AH358" s="160" t="e">
        <f>LOOKUP(AH$2,'Depreciation Schedules'!$A$3:$A$42,'Depreciation Schedules'!$E$3:$E$42)</f>
        <v>#N/A</v>
      </c>
      <c r="AI358" s="160" t="e">
        <f>LOOKUP(AI$2,'Depreciation Schedules'!$A$3:$A$42,'Depreciation Schedules'!$E$3:$E$42)</f>
        <v>#N/A</v>
      </c>
      <c r="AJ358" s="160" t="e">
        <f>LOOKUP(AJ$2,'Depreciation Schedules'!$A$3:$A$42,'Depreciation Schedules'!$E$3:$E$42)</f>
        <v>#N/A</v>
      </c>
      <c r="AK358" s="160" t="e">
        <f>LOOKUP(AK$2,'Depreciation Schedules'!$A$3:$A$42,'Depreciation Schedules'!$E$3:$E$42)</f>
        <v>#N/A</v>
      </c>
      <c r="AL358" s="160" t="e">
        <f>LOOKUP(AL$2,'Depreciation Schedules'!$A$3:$A$42,'Depreciation Schedules'!$E$3:$E$42)</f>
        <v>#N/A</v>
      </c>
      <c r="AM358" s="160" t="e">
        <f>LOOKUP(AM$2,'Depreciation Schedules'!$A$3:$A$42,'Depreciation Schedules'!$E$3:$E$42)</f>
        <v>#N/A</v>
      </c>
      <c r="AN358" s="160" t="e">
        <f>LOOKUP(AN$2,'Depreciation Schedules'!$A$3:$A$42,'Depreciation Schedules'!$E$3:$E$42)</f>
        <v>#N/A</v>
      </c>
      <c r="AO358" s="160" t="e">
        <f>LOOKUP(AO$2,'Depreciation Schedules'!$A$3:$A$42,'Depreciation Schedules'!$E$3:$E$42)</f>
        <v>#N/A</v>
      </c>
      <c r="AP358" s="160" t="e">
        <f>LOOKUP(AP$2,'Depreciation Schedules'!$A$3:$A$42,'Depreciation Schedules'!$E$3:$E$42)</f>
        <v>#N/A</v>
      </c>
    </row>
    <row r="359" spans="1:42" x14ac:dyDescent="0.2">
      <c r="A359" s="22" t="str">
        <f>A324</f>
        <v>20-yr SL</v>
      </c>
      <c r="B359" s="159">
        <f t="array" ref="B359">SUM(IF(ISNUMBER(C359:AP359),C359:AP359))</f>
        <v>0</v>
      </c>
      <c r="C359" s="160" t="e">
        <f>LOOKUP(C$2,'Depreciation Schedules'!$A$3:$A$42,'Depreciation Schedules'!$F$3:$F$42)</f>
        <v>#N/A</v>
      </c>
      <c r="D359" s="160" t="e">
        <f>LOOKUP(D$2,'Depreciation Schedules'!$A$3:$A$42,'Depreciation Schedules'!$F$3:$F$42)</f>
        <v>#N/A</v>
      </c>
      <c r="E359" s="160" t="e">
        <f>LOOKUP(E$2,'Depreciation Schedules'!$A$3:$A$42,'Depreciation Schedules'!$F$3:$F$42)</f>
        <v>#N/A</v>
      </c>
      <c r="F359" s="160" t="e">
        <f>LOOKUP(F$2,'Depreciation Schedules'!$A$3:$A$42,'Depreciation Schedules'!$F$3:$F$42)</f>
        <v>#N/A</v>
      </c>
      <c r="G359" s="160" t="e">
        <f>LOOKUP(G$2,'Depreciation Schedules'!$A$3:$A$42,'Depreciation Schedules'!$F$3:$F$42)</f>
        <v>#N/A</v>
      </c>
      <c r="H359" s="160" t="e">
        <f>LOOKUP(H$2,'Depreciation Schedules'!$A$3:$A$42,'Depreciation Schedules'!$F$3:$F$42)</f>
        <v>#N/A</v>
      </c>
      <c r="I359" s="160" t="e">
        <f>LOOKUP(I$2,'Depreciation Schedules'!$A$3:$A$42,'Depreciation Schedules'!$F$3:$F$42)</f>
        <v>#N/A</v>
      </c>
      <c r="J359" s="160" t="e">
        <f>LOOKUP(J$2,'Depreciation Schedules'!$A$3:$A$42,'Depreciation Schedules'!$F$3:$F$42)</f>
        <v>#N/A</v>
      </c>
      <c r="K359" s="160" t="e">
        <f>LOOKUP(K$2,'Depreciation Schedules'!$A$3:$A$42,'Depreciation Schedules'!$F$3:$F$42)</f>
        <v>#N/A</v>
      </c>
      <c r="L359" s="160" t="e">
        <f>LOOKUP(L$2,'Depreciation Schedules'!$A$3:$A$42,'Depreciation Schedules'!$F$3:$F$42)</f>
        <v>#N/A</v>
      </c>
      <c r="M359" s="160" t="e">
        <f>LOOKUP(M$2,'Depreciation Schedules'!$A$3:$A$42,'Depreciation Schedules'!$F$3:$F$42)</f>
        <v>#N/A</v>
      </c>
      <c r="N359" s="160" t="e">
        <f>LOOKUP(N$2,'Depreciation Schedules'!$A$3:$A$42,'Depreciation Schedules'!$F$3:$F$42)</f>
        <v>#N/A</v>
      </c>
      <c r="O359" s="160" t="e">
        <f>LOOKUP(O$2,'Depreciation Schedules'!$A$3:$A$42,'Depreciation Schedules'!$F$3:$F$42)</f>
        <v>#N/A</v>
      </c>
      <c r="P359" s="160" t="e">
        <f>LOOKUP(P$2,'Depreciation Schedules'!$A$3:$A$42,'Depreciation Schedules'!$F$3:$F$42)</f>
        <v>#N/A</v>
      </c>
      <c r="Q359" s="160" t="e">
        <f>LOOKUP(Q$2,'Depreciation Schedules'!$A$3:$A$42,'Depreciation Schedules'!$F$3:$F$42)</f>
        <v>#N/A</v>
      </c>
      <c r="R359" s="160" t="e">
        <f>LOOKUP(R$2,'Depreciation Schedules'!$A$3:$A$42,'Depreciation Schedules'!$F$3:$F$42)</f>
        <v>#N/A</v>
      </c>
      <c r="S359" s="160" t="e">
        <f>LOOKUP(S$2,'Depreciation Schedules'!$A$3:$A$42,'Depreciation Schedules'!$F$3:$F$42)</f>
        <v>#N/A</v>
      </c>
      <c r="T359" s="160" t="e">
        <f>LOOKUP(T$2,'Depreciation Schedules'!$A$3:$A$42,'Depreciation Schedules'!$F$3:$F$42)</f>
        <v>#N/A</v>
      </c>
      <c r="U359" s="160" t="e">
        <f>LOOKUP(U$2,'Depreciation Schedules'!$A$3:$A$42,'Depreciation Schedules'!$F$3:$F$42)</f>
        <v>#N/A</v>
      </c>
      <c r="V359" s="160" t="e">
        <f>LOOKUP(V$2,'Depreciation Schedules'!$A$3:$A$42,'Depreciation Schedules'!$F$3:$F$42)</f>
        <v>#N/A</v>
      </c>
      <c r="W359" s="160" t="e">
        <f>LOOKUP(W$2,'Depreciation Schedules'!$A$3:$A$42,'Depreciation Schedules'!$F$3:$F$42)</f>
        <v>#N/A</v>
      </c>
      <c r="X359" s="160" t="e">
        <f>LOOKUP(X$2,'Depreciation Schedules'!$A$3:$A$42,'Depreciation Schedules'!$F$3:$F$42)</f>
        <v>#N/A</v>
      </c>
      <c r="Y359" s="160" t="e">
        <f>LOOKUP(Y$2,'Depreciation Schedules'!$A$3:$A$42,'Depreciation Schedules'!$F$3:$F$42)</f>
        <v>#N/A</v>
      </c>
      <c r="Z359" s="160" t="e">
        <f>LOOKUP(Z$2,'Depreciation Schedules'!$A$3:$A$42,'Depreciation Schedules'!$F$3:$F$42)</f>
        <v>#N/A</v>
      </c>
      <c r="AA359" s="160" t="e">
        <f>LOOKUP(AA$2,'Depreciation Schedules'!$A$3:$A$42,'Depreciation Schedules'!$F$3:$F$42)</f>
        <v>#N/A</v>
      </c>
      <c r="AB359" s="160" t="e">
        <f>LOOKUP(AB$2,'Depreciation Schedules'!$A$3:$A$42,'Depreciation Schedules'!$F$3:$F$42)</f>
        <v>#N/A</v>
      </c>
      <c r="AC359" s="160" t="e">
        <f>LOOKUP(AC$2,'Depreciation Schedules'!$A$3:$A$42,'Depreciation Schedules'!$F$3:$F$42)</f>
        <v>#N/A</v>
      </c>
      <c r="AD359" s="160" t="e">
        <f>LOOKUP(AD$2,'Depreciation Schedules'!$A$3:$A$42,'Depreciation Schedules'!$F$3:$F$42)</f>
        <v>#N/A</v>
      </c>
      <c r="AE359" s="160" t="e">
        <f>LOOKUP(AE$2,'Depreciation Schedules'!$A$3:$A$42,'Depreciation Schedules'!$F$3:$F$42)</f>
        <v>#N/A</v>
      </c>
      <c r="AF359" s="160" t="e">
        <f>LOOKUP(AF$2,'Depreciation Schedules'!$A$3:$A$42,'Depreciation Schedules'!$F$3:$F$42)</f>
        <v>#N/A</v>
      </c>
      <c r="AG359" s="160" t="e">
        <f>LOOKUP(AG$2,'Depreciation Schedules'!$A$3:$A$42,'Depreciation Schedules'!$F$3:$F$42)</f>
        <v>#N/A</v>
      </c>
      <c r="AH359" s="160" t="e">
        <f>LOOKUP(AH$2,'Depreciation Schedules'!$A$3:$A$42,'Depreciation Schedules'!$F$3:$F$42)</f>
        <v>#N/A</v>
      </c>
      <c r="AI359" s="160" t="e">
        <f>LOOKUP(AI$2,'Depreciation Schedules'!$A$3:$A$42,'Depreciation Schedules'!$F$3:$F$42)</f>
        <v>#N/A</v>
      </c>
      <c r="AJ359" s="160" t="e">
        <f>LOOKUP(AJ$2,'Depreciation Schedules'!$A$3:$A$42,'Depreciation Schedules'!$F$3:$F$42)</f>
        <v>#N/A</v>
      </c>
      <c r="AK359" s="160" t="e">
        <f>LOOKUP(AK$2,'Depreciation Schedules'!$A$3:$A$42,'Depreciation Schedules'!$F$3:$F$42)</f>
        <v>#N/A</v>
      </c>
      <c r="AL359" s="160" t="e">
        <f>LOOKUP(AL$2,'Depreciation Schedules'!$A$3:$A$42,'Depreciation Schedules'!$F$3:$F$42)</f>
        <v>#N/A</v>
      </c>
      <c r="AM359" s="160" t="e">
        <f>LOOKUP(AM$2,'Depreciation Schedules'!$A$3:$A$42,'Depreciation Schedules'!$F$3:$F$42)</f>
        <v>#N/A</v>
      </c>
      <c r="AN359" s="160" t="e">
        <f>LOOKUP(AN$2,'Depreciation Schedules'!$A$3:$A$42,'Depreciation Schedules'!$F$3:$F$42)</f>
        <v>#N/A</v>
      </c>
      <c r="AO359" s="160" t="e">
        <f>LOOKUP(AO$2,'Depreciation Schedules'!$A$3:$A$42,'Depreciation Schedules'!$F$3:$F$42)</f>
        <v>#N/A</v>
      </c>
      <c r="AP359" s="160" t="e">
        <f>LOOKUP(AP$2,'Depreciation Schedules'!$A$3:$A$42,'Depreciation Schedules'!$F$3:$F$42)</f>
        <v>#N/A</v>
      </c>
    </row>
    <row r="360" spans="1:42" x14ac:dyDescent="0.2">
      <c r="A360" s="22" t="str">
        <f>A325</f>
        <v>39-yr SL</v>
      </c>
      <c r="B360" s="163">
        <f>SUM(IF(ISNUMBER(C360:AP360),C360:AP360))</f>
        <v>0</v>
      </c>
      <c r="C360" s="160" t="e">
        <f>LOOKUP(C$2,'Depreciation Schedules'!$A$3:$A$42,'Depreciation Schedules'!$G$3:$G$42)</f>
        <v>#N/A</v>
      </c>
      <c r="D360" s="160" t="e">
        <f>LOOKUP(D$2,'Depreciation Schedules'!$A$3:$A$42,'Depreciation Schedules'!$G$3:$G$42)</f>
        <v>#N/A</v>
      </c>
      <c r="E360" s="160" t="e">
        <f>LOOKUP(E$2,'Depreciation Schedules'!$A$3:$A$42,'Depreciation Schedules'!$G$3:$G$42)</f>
        <v>#N/A</v>
      </c>
      <c r="F360" s="160" t="e">
        <f>LOOKUP(F$2,'Depreciation Schedules'!$A$3:$A$42,'Depreciation Schedules'!$G$3:$G$42)</f>
        <v>#N/A</v>
      </c>
      <c r="G360" s="160" t="e">
        <f>LOOKUP(G$2,'Depreciation Schedules'!$A$3:$A$42,'Depreciation Schedules'!$G$3:$G$42)</f>
        <v>#N/A</v>
      </c>
      <c r="H360" s="160" t="e">
        <f>LOOKUP(H$2,'Depreciation Schedules'!$A$3:$A$42,'Depreciation Schedules'!$G$3:$G$42)</f>
        <v>#N/A</v>
      </c>
      <c r="I360" s="160" t="e">
        <f>LOOKUP(I$2,'Depreciation Schedules'!$A$3:$A$42,'Depreciation Schedules'!$G$3:$G$42)</f>
        <v>#N/A</v>
      </c>
      <c r="J360" s="160" t="e">
        <f>LOOKUP(J$2,'Depreciation Schedules'!$A$3:$A$42,'Depreciation Schedules'!$G$3:$G$42)</f>
        <v>#N/A</v>
      </c>
      <c r="K360" s="160" t="e">
        <f>LOOKUP(K$2,'Depreciation Schedules'!$A$3:$A$42,'Depreciation Schedules'!$G$3:$G$42)</f>
        <v>#N/A</v>
      </c>
      <c r="L360" s="160" t="e">
        <f>LOOKUP(L$2,'Depreciation Schedules'!$A$3:$A$42,'Depreciation Schedules'!$G$3:$G$42)</f>
        <v>#N/A</v>
      </c>
      <c r="M360" s="160" t="e">
        <f>LOOKUP(M$2,'Depreciation Schedules'!$A$3:$A$42,'Depreciation Schedules'!$G$3:$G$42)</f>
        <v>#N/A</v>
      </c>
      <c r="N360" s="160" t="e">
        <f>LOOKUP(N$2,'Depreciation Schedules'!$A$3:$A$42,'Depreciation Schedules'!$G$3:$G$42)</f>
        <v>#N/A</v>
      </c>
      <c r="O360" s="160" t="e">
        <f>LOOKUP(O$2,'Depreciation Schedules'!$A$3:$A$42,'Depreciation Schedules'!$G$3:$G$42)</f>
        <v>#N/A</v>
      </c>
      <c r="P360" s="160" t="e">
        <f>LOOKUP(P$2,'Depreciation Schedules'!$A$3:$A$42,'Depreciation Schedules'!$G$3:$G$42)</f>
        <v>#N/A</v>
      </c>
      <c r="Q360" s="160" t="e">
        <f>LOOKUP(Q$2,'Depreciation Schedules'!$A$3:$A$42,'Depreciation Schedules'!$G$3:$G$42)</f>
        <v>#N/A</v>
      </c>
      <c r="R360" s="160" t="e">
        <f>LOOKUP(R$2,'Depreciation Schedules'!$A$3:$A$42,'Depreciation Schedules'!$G$3:$G$42)</f>
        <v>#N/A</v>
      </c>
      <c r="S360" s="160" t="e">
        <f>LOOKUP(S$2,'Depreciation Schedules'!$A$3:$A$42,'Depreciation Schedules'!$G$3:$G$42)</f>
        <v>#N/A</v>
      </c>
      <c r="T360" s="160" t="e">
        <f>LOOKUP(T$2,'Depreciation Schedules'!$A$3:$A$42,'Depreciation Schedules'!$G$3:$G$42)</f>
        <v>#N/A</v>
      </c>
      <c r="U360" s="160" t="e">
        <f>LOOKUP(U$2,'Depreciation Schedules'!$A$3:$A$42,'Depreciation Schedules'!$G$3:$G$42)</f>
        <v>#N/A</v>
      </c>
      <c r="V360" s="160" t="e">
        <f>LOOKUP(V$2,'Depreciation Schedules'!$A$3:$A$42,'Depreciation Schedules'!$G$3:$G$42)</f>
        <v>#N/A</v>
      </c>
      <c r="W360" s="160" t="e">
        <f>LOOKUP(W$2,'Depreciation Schedules'!$A$3:$A$42,'Depreciation Schedules'!$G$3:$G$42)</f>
        <v>#N/A</v>
      </c>
      <c r="X360" s="160" t="e">
        <f>LOOKUP(X$2,'Depreciation Schedules'!$A$3:$A$42,'Depreciation Schedules'!$G$3:$G$42)</f>
        <v>#N/A</v>
      </c>
      <c r="Y360" s="160" t="e">
        <f>LOOKUP(Y$2,'Depreciation Schedules'!$A$3:$A$42,'Depreciation Schedules'!$G$3:$G$42)</f>
        <v>#N/A</v>
      </c>
      <c r="Z360" s="160" t="e">
        <f>LOOKUP(Z$2,'Depreciation Schedules'!$A$3:$A$42,'Depreciation Schedules'!$G$3:$G$42)</f>
        <v>#N/A</v>
      </c>
      <c r="AA360" s="160" t="e">
        <f>LOOKUP(AA$2,'Depreciation Schedules'!$A$3:$A$42,'Depreciation Schedules'!$G$3:$G$42)</f>
        <v>#N/A</v>
      </c>
      <c r="AB360" s="160" t="e">
        <f>LOOKUP(AB$2,'Depreciation Schedules'!$A$3:$A$42,'Depreciation Schedules'!$G$3:$G$42)</f>
        <v>#N/A</v>
      </c>
      <c r="AC360" s="160" t="e">
        <f>LOOKUP(AC$2,'Depreciation Schedules'!$A$3:$A$42,'Depreciation Schedules'!$G$3:$G$42)</f>
        <v>#N/A</v>
      </c>
      <c r="AD360" s="160" t="e">
        <f>LOOKUP(AD$2,'Depreciation Schedules'!$A$3:$A$42,'Depreciation Schedules'!$G$3:$G$42)</f>
        <v>#N/A</v>
      </c>
      <c r="AE360" s="160" t="e">
        <f>LOOKUP(AE$2,'Depreciation Schedules'!$A$3:$A$42,'Depreciation Schedules'!$G$3:$G$42)</f>
        <v>#N/A</v>
      </c>
      <c r="AF360" s="160" t="e">
        <f>LOOKUP(AF$2,'Depreciation Schedules'!$A$3:$A$42,'Depreciation Schedules'!$G$3:$G$42)</f>
        <v>#N/A</v>
      </c>
      <c r="AG360" s="160" t="e">
        <f>LOOKUP(AG$2,'Depreciation Schedules'!$A$3:$A$42,'Depreciation Schedules'!$G$3:$G$42)</f>
        <v>#N/A</v>
      </c>
      <c r="AH360" s="160" t="e">
        <f>LOOKUP(AH$2,'Depreciation Schedules'!$A$3:$A$42,'Depreciation Schedules'!$G$3:$G$42)</f>
        <v>#N/A</v>
      </c>
      <c r="AI360" s="160" t="e">
        <f>LOOKUP(AI$2,'Depreciation Schedules'!$A$3:$A$42,'Depreciation Schedules'!$G$3:$G$42)</f>
        <v>#N/A</v>
      </c>
      <c r="AJ360" s="160" t="e">
        <f>LOOKUP(AJ$2,'Depreciation Schedules'!$A$3:$A$42,'Depreciation Schedules'!$G$3:$G$42)</f>
        <v>#N/A</v>
      </c>
      <c r="AK360" s="160" t="e">
        <f>LOOKUP(AK$2,'Depreciation Schedules'!$A$3:$A$42,'Depreciation Schedules'!$G$3:$G$42)</f>
        <v>#N/A</v>
      </c>
      <c r="AL360" s="160" t="e">
        <f>LOOKUP(AL$2,'Depreciation Schedules'!$A$3:$A$42,'Depreciation Schedules'!$G$3:$G$42)</f>
        <v>#N/A</v>
      </c>
      <c r="AM360" s="160" t="e">
        <f>LOOKUP(AM$2,'Depreciation Schedules'!$A$3:$A$42,'Depreciation Schedules'!$G$3:$G$42)</f>
        <v>#N/A</v>
      </c>
      <c r="AN360" s="160" t="e">
        <f>LOOKUP(AN$2,'Depreciation Schedules'!$A$3:$A$42,'Depreciation Schedules'!$G$3:$G$42)</f>
        <v>#N/A</v>
      </c>
      <c r="AO360" s="160" t="e">
        <f>LOOKUP(AO$2,'Depreciation Schedules'!$A$3:$A$42,'Depreciation Schedules'!$G$3:$G$42)</f>
        <v>#N/A</v>
      </c>
      <c r="AP360" s="160" t="e">
        <f>LOOKUP(AP$2,'Depreciation Schedules'!$A$3:$A$42,'Depreciation Schedules'!$G$3:$G$42)</f>
        <v>#N/A</v>
      </c>
    </row>
    <row r="361" spans="1:42" x14ac:dyDescent="0.2">
      <c r="A361" s="22" t="s">
        <v>222</v>
      </c>
      <c r="B361" s="163">
        <f>SUM(IF(ISNUMBER(C361:AP361),C361:AP361))</f>
        <v>0</v>
      </c>
      <c r="C361" s="160">
        <f t="array" ref="C361:AP361">Inputs!D193:AQ193</f>
        <v>0</v>
      </c>
      <c r="D361" s="160">
        <v>0</v>
      </c>
      <c r="E361" s="160">
        <v>0</v>
      </c>
      <c r="F361" s="160">
        <v>0</v>
      </c>
      <c r="G361" s="160">
        <v>0</v>
      </c>
      <c r="H361" s="160">
        <v>0</v>
      </c>
      <c r="I361" s="160">
        <v>0</v>
      </c>
      <c r="J361" s="160">
        <v>0</v>
      </c>
      <c r="K361" s="160">
        <v>0</v>
      </c>
      <c r="L361" s="160">
        <v>0</v>
      </c>
      <c r="M361" s="160">
        <v>0</v>
      </c>
      <c r="N361" s="160">
        <v>0</v>
      </c>
      <c r="O361" s="160">
        <v>0</v>
      </c>
      <c r="P361" s="160">
        <v>0</v>
      </c>
      <c r="Q361" s="160">
        <v>0</v>
      </c>
      <c r="R361" s="160">
        <v>0</v>
      </c>
      <c r="S361" s="160">
        <v>0</v>
      </c>
      <c r="T361" s="160">
        <v>0</v>
      </c>
      <c r="U361" s="160">
        <v>0</v>
      </c>
      <c r="V361" s="160">
        <v>0</v>
      </c>
      <c r="W361" s="160">
        <v>0</v>
      </c>
      <c r="X361" s="160">
        <v>0</v>
      </c>
      <c r="Y361" s="160">
        <v>0</v>
      </c>
      <c r="Z361" s="160">
        <v>0</v>
      </c>
      <c r="AA361" s="160">
        <v>0</v>
      </c>
      <c r="AB361" s="160">
        <v>0</v>
      </c>
      <c r="AC361" s="160">
        <v>0</v>
      </c>
      <c r="AD361" s="160">
        <v>0</v>
      </c>
      <c r="AE361" s="160">
        <v>0</v>
      </c>
      <c r="AF361" s="160">
        <v>0</v>
      </c>
      <c r="AG361" s="160">
        <v>0</v>
      </c>
      <c r="AH361" s="160">
        <v>0</v>
      </c>
      <c r="AI361" s="160">
        <v>0</v>
      </c>
      <c r="AJ361" s="160">
        <v>0</v>
      </c>
      <c r="AK361" s="160">
        <v>0</v>
      </c>
      <c r="AL361" s="160">
        <v>0</v>
      </c>
      <c r="AM361" s="160">
        <v>0</v>
      </c>
      <c r="AN361" s="160">
        <v>0</v>
      </c>
      <c r="AO361" s="160">
        <v>0</v>
      </c>
      <c r="AP361" s="160">
        <v>0</v>
      </c>
    </row>
    <row r="362" spans="1:42" x14ac:dyDescent="0.2">
      <c r="A362" s="21" t="s">
        <v>3</v>
      </c>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row>
    <row r="363" spans="1:42" x14ac:dyDescent="0.2">
      <c r="A363" s="22" t="str">
        <f t="shared" ref="A363:A368" si="123">A355</f>
        <v>5-yr MACRS</v>
      </c>
      <c r="B363" s="164">
        <f>SUM(IF(ISNUMBER(C363:AP363),C363:AP363))</f>
        <v>0</v>
      </c>
      <c r="C363" s="115" t="e">
        <f>C355/100*$Q$320</f>
        <v>#N/A</v>
      </c>
      <c r="D363" s="115" t="e">
        <f t="shared" ref="D363:AP363" si="124">D355/100*$Q$320</f>
        <v>#N/A</v>
      </c>
      <c r="E363" s="115" t="e">
        <f t="shared" si="124"/>
        <v>#N/A</v>
      </c>
      <c r="F363" s="115" t="e">
        <f t="shared" si="124"/>
        <v>#N/A</v>
      </c>
      <c r="G363" s="115" t="e">
        <f t="shared" si="124"/>
        <v>#N/A</v>
      </c>
      <c r="H363" s="115" t="e">
        <f t="shared" si="124"/>
        <v>#N/A</v>
      </c>
      <c r="I363" s="115" t="e">
        <f t="shared" si="124"/>
        <v>#N/A</v>
      </c>
      <c r="J363" s="115" t="e">
        <f t="shared" si="124"/>
        <v>#N/A</v>
      </c>
      <c r="K363" s="115" t="e">
        <f t="shared" si="124"/>
        <v>#N/A</v>
      </c>
      <c r="L363" s="115" t="e">
        <f t="shared" si="124"/>
        <v>#N/A</v>
      </c>
      <c r="M363" s="115" t="e">
        <f t="shared" si="124"/>
        <v>#N/A</v>
      </c>
      <c r="N363" s="115" t="e">
        <f t="shared" si="124"/>
        <v>#N/A</v>
      </c>
      <c r="O363" s="115" t="e">
        <f t="shared" si="124"/>
        <v>#N/A</v>
      </c>
      <c r="P363" s="115" t="e">
        <f t="shared" si="124"/>
        <v>#N/A</v>
      </c>
      <c r="Q363" s="115" t="e">
        <f t="shared" si="124"/>
        <v>#N/A</v>
      </c>
      <c r="R363" s="115" t="e">
        <f t="shared" si="124"/>
        <v>#N/A</v>
      </c>
      <c r="S363" s="115" t="e">
        <f t="shared" si="124"/>
        <v>#N/A</v>
      </c>
      <c r="T363" s="115" t="e">
        <f t="shared" si="124"/>
        <v>#N/A</v>
      </c>
      <c r="U363" s="115" t="e">
        <f t="shared" si="124"/>
        <v>#N/A</v>
      </c>
      <c r="V363" s="115" t="e">
        <f t="shared" si="124"/>
        <v>#N/A</v>
      </c>
      <c r="W363" s="115" t="e">
        <f t="shared" si="124"/>
        <v>#N/A</v>
      </c>
      <c r="X363" s="115" t="e">
        <f t="shared" si="124"/>
        <v>#N/A</v>
      </c>
      <c r="Y363" s="115" t="e">
        <f t="shared" si="124"/>
        <v>#N/A</v>
      </c>
      <c r="Z363" s="115" t="e">
        <f t="shared" si="124"/>
        <v>#N/A</v>
      </c>
      <c r="AA363" s="115" t="e">
        <f t="shared" si="124"/>
        <v>#N/A</v>
      </c>
      <c r="AB363" s="115" t="e">
        <f t="shared" si="124"/>
        <v>#N/A</v>
      </c>
      <c r="AC363" s="115" t="e">
        <f t="shared" si="124"/>
        <v>#N/A</v>
      </c>
      <c r="AD363" s="115" t="e">
        <f t="shared" si="124"/>
        <v>#N/A</v>
      </c>
      <c r="AE363" s="115" t="e">
        <f t="shared" si="124"/>
        <v>#N/A</v>
      </c>
      <c r="AF363" s="115" t="e">
        <f t="shared" si="124"/>
        <v>#N/A</v>
      </c>
      <c r="AG363" s="115" t="e">
        <f t="shared" si="124"/>
        <v>#N/A</v>
      </c>
      <c r="AH363" s="115" t="e">
        <f t="shared" si="124"/>
        <v>#N/A</v>
      </c>
      <c r="AI363" s="115" t="e">
        <f t="shared" si="124"/>
        <v>#N/A</v>
      </c>
      <c r="AJ363" s="115" t="e">
        <f t="shared" si="124"/>
        <v>#N/A</v>
      </c>
      <c r="AK363" s="115" t="e">
        <f t="shared" si="124"/>
        <v>#N/A</v>
      </c>
      <c r="AL363" s="115" t="e">
        <f t="shared" si="124"/>
        <v>#N/A</v>
      </c>
      <c r="AM363" s="115" t="e">
        <f t="shared" si="124"/>
        <v>#N/A</v>
      </c>
      <c r="AN363" s="115" t="e">
        <f t="shared" si="124"/>
        <v>#N/A</v>
      </c>
      <c r="AO363" s="115" t="e">
        <f t="shared" si="124"/>
        <v>#N/A</v>
      </c>
      <c r="AP363" s="115" t="e">
        <f t="shared" si="124"/>
        <v>#N/A</v>
      </c>
    </row>
    <row r="364" spans="1:42" x14ac:dyDescent="0.2">
      <c r="A364" s="22" t="str">
        <f t="shared" si="123"/>
        <v>15-yr MACRS</v>
      </c>
      <c r="B364" s="164">
        <f t="array" ref="B364">SUM(IF(ISNUMBER(C364:AP364),C364:AP364))</f>
        <v>0</v>
      </c>
      <c r="C364" s="115" t="e">
        <f>C356/100*$Q$321</f>
        <v>#N/A</v>
      </c>
      <c r="D364" s="115" t="e">
        <f t="shared" ref="D364:AP364" si="125">D356/100*$Q$321</f>
        <v>#N/A</v>
      </c>
      <c r="E364" s="115" t="e">
        <f t="shared" si="125"/>
        <v>#N/A</v>
      </c>
      <c r="F364" s="115" t="e">
        <f t="shared" si="125"/>
        <v>#N/A</v>
      </c>
      <c r="G364" s="115" t="e">
        <f t="shared" si="125"/>
        <v>#N/A</v>
      </c>
      <c r="H364" s="115" t="e">
        <f t="shared" si="125"/>
        <v>#N/A</v>
      </c>
      <c r="I364" s="115" t="e">
        <f t="shared" si="125"/>
        <v>#N/A</v>
      </c>
      <c r="J364" s="115" t="e">
        <f t="shared" si="125"/>
        <v>#N/A</v>
      </c>
      <c r="K364" s="115" t="e">
        <f t="shared" si="125"/>
        <v>#N/A</v>
      </c>
      <c r="L364" s="115" t="e">
        <f t="shared" si="125"/>
        <v>#N/A</v>
      </c>
      <c r="M364" s="115" t="e">
        <f t="shared" si="125"/>
        <v>#N/A</v>
      </c>
      <c r="N364" s="115" t="e">
        <f t="shared" si="125"/>
        <v>#N/A</v>
      </c>
      <c r="O364" s="115" t="e">
        <f t="shared" si="125"/>
        <v>#N/A</v>
      </c>
      <c r="P364" s="115" t="e">
        <f t="shared" si="125"/>
        <v>#N/A</v>
      </c>
      <c r="Q364" s="115" t="e">
        <f t="shared" si="125"/>
        <v>#N/A</v>
      </c>
      <c r="R364" s="115" t="e">
        <f t="shared" si="125"/>
        <v>#N/A</v>
      </c>
      <c r="S364" s="115" t="e">
        <f t="shared" si="125"/>
        <v>#N/A</v>
      </c>
      <c r="T364" s="115" t="e">
        <f t="shared" si="125"/>
        <v>#N/A</v>
      </c>
      <c r="U364" s="115" t="e">
        <f t="shared" si="125"/>
        <v>#N/A</v>
      </c>
      <c r="V364" s="115" t="e">
        <f t="shared" si="125"/>
        <v>#N/A</v>
      </c>
      <c r="W364" s="115" t="e">
        <f t="shared" si="125"/>
        <v>#N/A</v>
      </c>
      <c r="X364" s="115" t="e">
        <f t="shared" si="125"/>
        <v>#N/A</v>
      </c>
      <c r="Y364" s="115" t="e">
        <f t="shared" si="125"/>
        <v>#N/A</v>
      </c>
      <c r="Z364" s="115" t="e">
        <f t="shared" si="125"/>
        <v>#N/A</v>
      </c>
      <c r="AA364" s="115" t="e">
        <f t="shared" si="125"/>
        <v>#N/A</v>
      </c>
      <c r="AB364" s="115" t="e">
        <f t="shared" si="125"/>
        <v>#N/A</v>
      </c>
      <c r="AC364" s="115" t="e">
        <f t="shared" si="125"/>
        <v>#N/A</v>
      </c>
      <c r="AD364" s="115" t="e">
        <f t="shared" si="125"/>
        <v>#N/A</v>
      </c>
      <c r="AE364" s="115" t="e">
        <f t="shared" si="125"/>
        <v>#N/A</v>
      </c>
      <c r="AF364" s="115" t="e">
        <f t="shared" si="125"/>
        <v>#N/A</v>
      </c>
      <c r="AG364" s="115" t="e">
        <f t="shared" si="125"/>
        <v>#N/A</v>
      </c>
      <c r="AH364" s="115" t="e">
        <f t="shared" si="125"/>
        <v>#N/A</v>
      </c>
      <c r="AI364" s="115" t="e">
        <f t="shared" si="125"/>
        <v>#N/A</v>
      </c>
      <c r="AJ364" s="115" t="e">
        <f t="shared" si="125"/>
        <v>#N/A</v>
      </c>
      <c r="AK364" s="115" t="e">
        <f t="shared" si="125"/>
        <v>#N/A</v>
      </c>
      <c r="AL364" s="115" t="e">
        <f t="shared" si="125"/>
        <v>#N/A</v>
      </c>
      <c r="AM364" s="115" t="e">
        <f t="shared" si="125"/>
        <v>#N/A</v>
      </c>
      <c r="AN364" s="115" t="e">
        <f t="shared" si="125"/>
        <v>#N/A</v>
      </c>
      <c r="AO364" s="115" t="e">
        <f t="shared" si="125"/>
        <v>#N/A</v>
      </c>
      <c r="AP364" s="115" t="e">
        <f t="shared" si="125"/>
        <v>#N/A</v>
      </c>
    </row>
    <row r="365" spans="1:42" x14ac:dyDescent="0.2">
      <c r="A365" s="22" t="str">
        <f t="shared" si="123"/>
        <v>5-yr SL</v>
      </c>
      <c r="B365" s="164">
        <f t="array" ref="B365">SUM(IF(ISNUMBER(C365:AP365),C365:AP365))</f>
        <v>0</v>
      </c>
      <c r="C365" s="115" t="e">
        <f>C357/100*$Q$322</f>
        <v>#N/A</v>
      </c>
      <c r="D365" s="115" t="e">
        <f t="shared" ref="D365:AP365" si="126">D357/100*$Q$322</f>
        <v>#N/A</v>
      </c>
      <c r="E365" s="115" t="e">
        <f t="shared" si="126"/>
        <v>#N/A</v>
      </c>
      <c r="F365" s="115" t="e">
        <f t="shared" si="126"/>
        <v>#N/A</v>
      </c>
      <c r="G365" s="115" t="e">
        <f t="shared" si="126"/>
        <v>#N/A</v>
      </c>
      <c r="H365" s="115" t="e">
        <f t="shared" si="126"/>
        <v>#N/A</v>
      </c>
      <c r="I365" s="115" t="e">
        <f t="shared" si="126"/>
        <v>#N/A</v>
      </c>
      <c r="J365" s="115" t="e">
        <f t="shared" si="126"/>
        <v>#N/A</v>
      </c>
      <c r="K365" s="115" t="e">
        <f t="shared" si="126"/>
        <v>#N/A</v>
      </c>
      <c r="L365" s="115" t="e">
        <f t="shared" si="126"/>
        <v>#N/A</v>
      </c>
      <c r="M365" s="115" t="e">
        <f t="shared" si="126"/>
        <v>#N/A</v>
      </c>
      <c r="N365" s="115" t="e">
        <f t="shared" si="126"/>
        <v>#N/A</v>
      </c>
      <c r="O365" s="115" t="e">
        <f t="shared" si="126"/>
        <v>#N/A</v>
      </c>
      <c r="P365" s="115" t="e">
        <f t="shared" si="126"/>
        <v>#N/A</v>
      </c>
      <c r="Q365" s="115" t="e">
        <f t="shared" si="126"/>
        <v>#N/A</v>
      </c>
      <c r="R365" s="115" t="e">
        <f t="shared" si="126"/>
        <v>#N/A</v>
      </c>
      <c r="S365" s="115" t="e">
        <f t="shared" si="126"/>
        <v>#N/A</v>
      </c>
      <c r="T365" s="115" t="e">
        <f t="shared" si="126"/>
        <v>#N/A</v>
      </c>
      <c r="U365" s="115" t="e">
        <f t="shared" si="126"/>
        <v>#N/A</v>
      </c>
      <c r="V365" s="115" t="e">
        <f t="shared" si="126"/>
        <v>#N/A</v>
      </c>
      <c r="W365" s="115" t="e">
        <f t="shared" si="126"/>
        <v>#N/A</v>
      </c>
      <c r="X365" s="115" t="e">
        <f t="shared" si="126"/>
        <v>#N/A</v>
      </c>
      <c r="Y365" s="115" t="e">
        <f t="shared" si="126"/>
        <v>#N/A</v>
      </c>
      <c r="Z365" s="115" t="e">
        <f t="shared" si="126"/>
        <v>#N/A</v>
      </c>
      <c r="AA365" s="115" t="e">
        <f t="shared" si="126"/>
        <v>#N/A</v>
      </c>
      <c r="AB365" s="115" t="e">
        <f t="shared" si="126"/>
        <v>#N/A</v>
      </c>
      <c r="AC365" s="115" t="e">
        <f t="shared" si="126"/>
        <v>#N/A</v>
      </c>
      <c r="AD365" s="115" t="e">
        <f t="shared" si="126"/>
        <v>#N/A</v>
      </c>
      <c r="AE365" s="115" t="e">
        <f t="shared" si="126"/>
        <v>#N/A</v>
      </c>
      <c r="AF365" s="115" t="e">
        <f t="shared" si="126"/>
        <v>#N/A</v>
      </c>
      <c r="AG365" s="115" t="e">
        <f t="shared" si="126"/>
        <v>#N/A</v>
      </c>
      <c r="AH365" s="115" t="e">
        <f t="shared" si="126"/>
        <v>#N/A</v>
      </c>
      <c r="AI365" s="115" t="e">
        <f t="shared" si="126"/>
        <v>#N/A</v>
      </c>
      <c r="AJ365" s="115" t="e">
        <f t="shared" si="126"/>
        <v>#N/A</v>
      </c>
      <c r="AK365" s="115" t="e">
        <f t="shared" si="126"/>
        <v>#N/A</v>
      </c>
      <c r="AL365" s="115" t="e">
        <f t="shared" si="126"/>
        <v>#N/A</v>
      </c>
      <c r="AM365" s="115" t="e">
        <f t="shared" si="126"/>
        <v>#N/A</v>
      </c>
      <c r="AN365" s="115" t="e">
        <f t="shared" si="126"/>
        <v>#N/A</v>
      </c>
      <c r="AO365" s="115" t="e">
        <f t="shared" si="126"/>
        <v>#N/A</v>
      </c>
      <c r="AP365" s="115" t="e">
        <f t="shared" si="126"/>
        <v>#N/A</v>
      </c>
    </row>
    <row r="366" spans="1:42" x14ac:dyDescent="0.2">
      <c r="A366" s="22" t="str">
        <f t="shared" si="123"/>
        <v>15-yr SL</v>
      </c>
      <c r="B366" s="164">
        <f t="array" ref="B366">SUM(IF(ISNUMBER(C366:AP366),C366:AP366))</f>
        <v>0</v>
      </c>
      <c r="C366" s="115" t="e">
        <f>C358/100*$Q$323</f>
        <v>#N/A</v>
      </c>
      <c r="D366" s="115" t="e">
        <f t="shared" ref="D366:AP366" si="127">D358/100*$Q$323</f>
        <v>#N/A</v>
      </c>
      <c r="E366" s="115" t="e">
        <f t="shared" si="127"/>
        <v>#N/A</v>
      </c>
      <c r="F366" s="115" t="e">
        <f t="shared" si="127"/>
        <v>#N/A</v>
      </c>
      <c r="G366" s="115" t="e">
        <f t="shared" si="127"/>
        <v>#N/A</v>
      </c>
      <c r="H366" s="115" t="e">
        <f t="shared" si="127"/>
        <v>#N/A</v>
      </c>
      <c r="I366" s="115" t="e">
        <f t="shared" si="127"/>
        <v>#N/A</v>
      </c>
      <c r="J366" s="115" t="e">
        <f t="shared" si="127"/>
        <v>#N/A</v>
      </c>
      <c r="K366" s="115" t="e">
        <f t="shared" si="127"/>
        <v>#N/A</v>
      </c>
      <c r="L366" s="115" t="e">
        <f t="shared" si="127"/>
        <v>#N/A</v>
      </c>
      <c r="M366" s="115" t="e">
        <f t="shared" si="127"/>
        <v>#N/A</v>
      </c>
      <c r="N366" s="115" t="e">
        <f t="shared" si="127"/>
        <v>#N/A</v>
      </c>
      <c r="O366" s="115" t="e">
        <f t="shared" si="127"/>
        <v>#N/A</v>
      </c>
      <c r="P366" s="115" t="e">
        <f t="shared" si="127"/>
        <v>#N/A</v>
      </c>
      <c r="Q366" s="115" t="e">
        <f t="shared" si="127"/>
        <v>#N/A</v>
      </c>
      <c r="R366" s="115" t="e">
        <f t="shared" si="127"/>
        <v>#N/A</v>
      </c>
      <c r="S366" s="115" t="e">
        <f t="shared" si="127"/>
        <v>#N/A</v>
      </c>
      <c r="T366" s="115" t="e">
        <f t="shared" si="127"/>
        <v>#N/A</v>
      </c>
      <c r="U366" s="115" t="e">
        <f t="shared" si="127"/>
        <v>#N/A</v>
      </c>
      <c r="V366" s="115" t="e">
        <f t="shared" si="127"/>
        <v>#N/A</v>
      </c>
      <c r="W366" s="115" t="e">
        <f t="shared" si="127"/>
        <v>#N/A</v>
      </c>
      <c r="X366" s="115" t="e">
        <f t="shared" si="127"/>
        <v>#N/A</v>
      </c>
      <c r="Y366" s="115" t="e">
        <f t="shared" si="127"/>
        <v>#N/A</v>
      </c>
      <c r="Z366" s="115" t="e">
        <f t="shared" si="127"/>
        <v>#N/A</v>
      </c>
      <c r="AA366" s="115" t="e">
        <f t="shared" si="127"/>
        <v>#N/A</v>
      </c>
      <c r="AB366" s="115" t="e">
        <f t="shared" si="127"/>
        <v>#N/A</v>
      </c>
      <c r="AC366" s="115" t="e">
        <f t="shared" si="127"/>
        <v>#N/A</v>
      </c>
      <c r="AD366" s="115" t="e">
        <f t="shared" si="127"/>
        <v>#N/A</v>
      </c>
      <c r="AE366" s="115" t="e">
        <f t="shared" si="127"/>
        <v>#N/A</v>
      </c>
      <c r="AF366" s="115" t="e">
        <f t="shared" si="127"/>
        <v>#N/A</v>
      </c>
      <c r="AG366" s="115" t="e">
        <f t="shared" si="127"/>
        <v>#N/A</v>
      </c>
      <c r="AH366" s="115" t="e">
        <f t="shared" si="127"/>
        <v>#N/A</v>
      </c>
      <c r="AI366" s="115" t="e">
        <f t="shared" si="127"/>
        <v>#N/A</v>
      </c>
      <c r="AJ366" s="115" t="e">
        <f t="shared" si="127"/>
        <v>#N/A</v>
      </c>
      <c r="AK366" s="115" t="e">
        <f t="shared" si="127"/>
        <v>#N/A</v>
      </c>
      <c r="AL366" s="115" t="e">
        <f t="shared" si="127"/>
        <v>#N/A</v>
      </c>
      <c r="AM366" s="115" t="e">
        <f t="shared" si="127"/>
        <v>#N/A</v>
      </c>
      <c r="AN366" s="115" t="e">
        <f t="shared" si="127"/>
        <v>#N/A</v>
      </c>
      <c r="AO366" s="115" t="e">
        <f t="shared" si="127"/>
        <v>#N/A</v>
      </c>
      <c r="AP366" s="115" t="e">
        <f t="shared" si="127"/>
        <v>#N/A</v>
      </c>
    </row>
    <row r="367" spans="1:42" x14ac:dyDescent="0.2">
      <c r="A367" s="22" t="str">
        <f t="shared" si="123"/>
        <v>20-yr SL</v>
      </c>
      <c r="B367" s="164">
        <f t="array" ref="B367">SUM(IF(ISNUMBER(C367:AP367),C367:AP367))</f>
        <v>0</v>
      </c>
      <c r="C367" s="115" t="e">
        <f>C359/100*$Q$324</f>
        <v>#N/A</v>
      </c>
      <c r="D367" s="115" t="e">
        <f t="shared" ref="D367:AP367" si="128">D359/100*$Q$324</f>
        <v>#N/A</v>
      </c>
      <c r="E367" s="115" t="e">
        <f t="shared" si="128"/>
        <v>#N/A</v>
      </c>
      <c r="F367" s="115" t="e">
        <f t="shared" si="128"/>
        <v>#N/A</v>
      </c>
      <c r="G367" s="115" t="e">
        <f t="shared" si="128"/>
        <v>#N/A</v>
      </c>
      <c r="H367" s="115" t="e">
        <f t="shared" si="128"/>
        <v>#N/A</v>
      </c>
      <c r="I367" s="115" t="e">
        <f t="shared" si="128"/>
        <v>#N/A</v>
      </c>
      <c r="J367" s="115" t="e">
        <f t="shared" si="128"/>
        <v>#N/A</v>
      </c>
      <c r="K367" s="115" t="e">
        <f t="shared" si="128"/>
        <v>#N/A</v>
      </c>
      <c r="L367" s="115" t="e">
        <f t="shared" si="128"/>
        <v>#N/A</v>
      </c>
      <c r="M367" s="115" t="e">
        <f t="shared" si="128"/>
        <v>#N/A</v>
      </c>
      <c r="N367" s="115" t="e">
        <f t="shared" si="128"/>
        <v>#N/A</v>
      </c>
      <c r="O367" s="115" t="e">
        <f t="shared" si="128"/>
        <v>#N/A</v>
      </c>
      <c r="P367" s="115" t="e">
        <f t="shared" si="128"/>
        <v>#N/A</v>
      </c>
      <c r="Q367" s="115" t="e">
        <f t="shared" si="128"/>
        <v>#N/A</v>
      </c>
      <c r="R367" s="115" t="e">
        <f t="shared" si="128"/>
        <v>#N/A</v>
      </c>
      <c r="S367" s="115" t="e">
        <f t="shared" si="128"/>
        <v>#N/A</v>
      </c>
      <c r="T367" s="115" t="e">
        <f t="shared" si="128"/>
        <v>#N/A</v>
      </c>
      <c r="U367" s="115" t="e">
        <f t="shared" si="128"/>
        <v>#N/A</v>
      </c>
      <c r="V367" s="115" t="e">
        <f t="shared" si="128"/>
        <v>#N/A</v>
      </c>
      <c r="W367" s="115" t="e">
        <f t="shared" si="128"/>
        <v>#N/A</v>
      </c>
      <c r="X367" s="115" t="e">
        <f t="shared" si="128"/>
        <v>#N/A</v>
      </c>
      <c r="Y367" s="115" t="e">
        <f t="shared" si="128"/>
        <v>#N/A</v>
      </c>
      <c r="Z367" s="115" t="e">
        <f t="shared" si="128"/>
        <v>#N/A</v>
      </c>
      <c r="AA367" s="115" t="e">
        <f t="shared" si="128"/>
        <v>#N/A</v>
      </c>
      <c r="AB367" s="115" t="e">
        <f t="shared" si="128"/>
        <v>#N/A</v>
      </c>
      <c r="AC367" s="115" t="e">
        <f t="shared" si="128"/>
        <v>#N/A</v>
      </c>
      <c r="AD367" s="115" t="e">
        <f t="shared" si="128"/>
        <v>#N/A</v>
      </c>
      <c r="AE367" s="115" t="e">
        <f t="shared" si="128"/>
        <v>#N/A</v>
      </c>
      <c r="AF367" s="115" t="e">
        <f t="shared" si="128"/>
        <v>#N/A</v>
      </c>
      <c r="AG367" s="115" t="e">
        <f t="shared" si="128"/>
        <v>#N/A</v>
      </c>
      <c r="AH367" s="115" t="e">
        <f t="shared" si="128"/>
        <v>#N/A</v>
      </c>
      <c r="AI367" s="115" t="e">
        <f t="shared" si="128"/>
        <v>#N/A</v>
      </c>
      <c r="AJ367" s="115" t="e">
        <f t="shared" si="128"/>
        <v>#N/A</v>
      </c>
      <c r="AK367" s="115" t="e">
        <f t="shared" si="128"/>
        <v>#N/A</v>
      </c>
      <c r="AL367" s="115" t="e">
        <f t="shared" si="128"/>
        <v>#N/A</v>
      </c>
      <c r="AM367" s="115" t="e">
        <f t="shared" si="128"/>
        <v>#N/A</v>
      </c>
      <c r="AN367" s="115" t="e">
        <f t="shared" si="128"/>
        <v>#N/A</v>
      </c>
      <c r="AO367" s="115" t="e">
        <f t="shared" si="128"/>
        <v>#N/A</v>
      </c>
      <c r="AP367" s="115" t="e">
        <f t="shared" si="128"/>
        <v>#N/A</v>
      </c>
    </row>
    <row r="368" spans="1:42" x14ac:dyDescent="0.2">
      <c r="A368" s="22" t="str">
        <f t="shared" si="123"/>
        <v>39-yr SL</v>
      </c>
      <c r="B368" s="164">
        <f>SUM(IF(ISNUMBER(C368:AP368),C368:AP368))</f>
        <v>0</v>
      </c>
      <c r="C368" s="115" t="e">
        <f>C360/100*$Q$325</f>
        <v>#N/A</v>
      </c>
      <c r="D368" s="115" t="e">
        <f t="shared" ref="D368:AP368" si="129">D360/100*$Q$325</f>
        <v>#N/A</v>
      </c>
      <c r="E368" s="115" t="e">
        <f t="shared" si="129"/>
        <v>#N/A</v>
      </c>
      <c r="F368" s="115" t="e">
        <f t="shared" si="129"/>
        <v>#N/A</v>
      </c>
      <c r="G368" s="115" t="e">
        <f t="shared" si="129"/>
        <v>#N/A</v>
      </c>
      <c r="H368" s="115" t="e">
        <f t="shared" si="129"/>
        <v>#N/A</v>
      </c>
      <c r="I368" s="115" t="e">
        <f t="shared" si="129"/>
        <v>#N/A</v>
      </c>
      <c r="J368" s="115" t="e">
        <f t="shared" si="129"/>
        <v>#N/A</v>
      </c>
      <c r="K368" s="115" t="e">
        <f t="shared" si="129"/>
        <v>#N/A</v>
      </c>
      <c r="L368" s="115" t="e">
        <f t="shared" si="129"/>
        <v>#N/A</v>
      </c>
      <c r="M368" s="115" t="e">
        <f t="shared" si="129"/>
        <v>#N/A</v>
      </c>
      <c r="N368" s="115" t="e">
        <f t="shared" si="129"/>
        <v>#N/A</v>
      </c>
      <c r="O368" s="115" t="e">
        <f t="shared" si="129"/>
        <v>#N/A</v>
      </c>
      <c r="P368" s="115" t="e">
        <f t="shared" si="129"/>
        <v>#N/A</v>
      </c>
      <c r="Q368" s="115" t="e">
        <f t="shared" si="129"/>
        <v>#N/A</v>
      </c>
      <c r="R368" s="115" t="e">
        <f t="shared" si="129"/>
        <v>#N/A</v>
      </c>
      <c r="S368" s="115" t="e">
        <f t="shared" si="129"/>
        <v>#N/A</v>
      </c>
      <c r="T368" s="115" t="e">
        <f t="shared" si="129"/>
        <v>#N/A</v>
      </c>
      <c r="U368" s="115" t="e">
        <f t="shared" si="129"/>
        <v>#N/A</v>
      </c>
      <c r="V368" s="115" t="e">
        <f t="shared" si="129"/>
        <v>#N/A</v>
      </c>
      <c r="W368" s="115" t="e">
        <f t="shared" si="129"/>
        <v>#N/A</v>
      </c>
      <c r="X368" s="115" t="e">
        <f t="shared" si="129"/>
        <v>#N/A</v>
      </c>
      <c r="Y368" s="115" t="e">
        <f t="shared" si="129"/>
        <v>#N/A</v>
      </c>
      <c r="Z368" s="115" t="e">
        <f t="shared" si="129"/>
        <v>#N/A</v>
      </c>
      <c r="AA368" s="115" t="e">
        <f t="shared" si="129"/>
        <v>#N/A</v>
      </c>
      <c r="AB368" s="115" t="e">
        <f t="shared" si="129"/>
        <v>#N/A</v>
      </c>
      <c r="AC368" s="115" t="e">
        <f t="shared" si="129"/>
        <v>#N/A</v>
      </c>
      <c r="AD368" s="115" t="e">
        <f t="shared" si="129"/>
        <v>#N/A</v>
      </c>
      <c r="AE368" s="115" t="e">
        <f t="shared" si="129"/>
        <v>#N/A</v>
      </c>
      <c r="AF368" s="115" t="e">
        <f t="shared" si="129"/>
        <v>#N/A</v>
      </c>
      <c r="AG368" s="115" t="e">
        <f t="shared" si="129"/>
        <v>#N/A</v>
      </c>
      <c r="AH368" s="115" t="e">
        <f t="shared" si="129"/>
        <v>#N/A</v>
      </c>
      <c r="AI368" s="115" t="e">
        <f t="shared" si="129"/>
        <v>#N/A</v>
      </c>
      <c r="AJ368" s="115" t="e">
        <f t="shared" si="129"/>
        <v>#N/A</v>
      </c>
      <c r="AK368" s="115" t="e">
        <f t="shared" si="129"/>
        <v>#N/A</v>
      </c>
      <c r="AL368" s="115" t="e">
        <f t="shared" si="129"/>
        <v>#N/A</v>
      </c>
      <c r="AM368" s="115" t="e">
        <f t="shared" si="129"/>
        <v>#N/A</v>
      </c>
      <c r="AN368" s="115" t="e">
        <f t="shared" si="129"/>
        <v>#N/A</v>
      </c>
      <c r="AO368" s="115" t="e">
        <f t="shared" si="129"/>
        <v>#N/A</v>
      </c>
      <c r="AP368" s="115" t="e">
        <f t="shared" si="129"/>
        <v>#N/A</v>
      </c>
    </row>
    <row r="369" spans="1:42" x14ac:dyDescent="0.2">
      <c r="A369" s="22" t="s">
        <v>222</v>
      </c>
      <c r="B369" s="263">
        <f>SUM(IF(ISNUMBER(C369:AP369),C369:AP369))</f>
        <v>0</v>
      </c>
      <c r="C369" s="115">
        <f>IF(C2&lt;=analysis_period,C361/100*$Q$326,0)</f>
        <v>0</v>
      </c>
      <c r="D369" s="115">
        <f>IF(D2&lt;=analysis_period,D361/100*$Q$326,0)</f>
        <v>0</v>
      </c>
      <c r="E369" s="115">
        <f>IF(E2&lt;=analysis_period,E361/100*$Q$326,0)</f>
        <v>0</v>
      </c>
      <c r="F369" s="115">
        <f>IF(F2&lt;=analysis_period,F361/100*$Q$326,0)</f>
        <v>0</v>
      </c>
      <c r="G369" s="115">
        <f>IF(G2&lt;=analysis_period,G361/100*$Q$326,0)</f>
        <v>0</v>
      </c>
      <c r="H369" s="115">
        <f>IF(H2&lt;=analysis_period,H361/100*$Q$326,0)</f>
        <v>0</v>
      </c>
      <c r="I369" s="115">
        <f>IF(I2&lt;=analysis_period,I361/100*$Q$326,0)</f>
        <v>0</v>
      </c>
      <c r="J369" s="115">
        <f>IF(J2&lt;=analysis_period,J361/100*$Q$326,0)</f>
        <v>0</v>
      </c>
      <c r="K369" s="115">
        <f>IF(K2&lt;=analysis_period,K361/100*$Q$326,0)</f>
        <v>0</v>
      </c>
      <c r="L369" s="115">
        <f>IF(L2&lt;=analysis_period,L361/100*$Q$326,0)</f>
        <v>0</v>
      </c>
      <c r="M369" s="115">
        <f>IF(M2&lt;=analysis_period,M361/100*$Q$326,0)</f>
        <v>0</v>
      </c>
      <c r="N369" s="115">
        <f>IF(N2&lt;=analysis_period,N361/100*$Q$326,0)</f>
        <v>0</v>
      </c>
      <c r="O369" s="115">
        <f>IF(O2&lt;=analysis_period,O361/100*$Q$326,0)</f>
        <v>0</v>
      </c>
      <c r="P369" s="115">
        <f>IF(P2&lt;=analysis_period,P361/100*$Q$326,0)</f>
        <v>0</v>
      </c>
      <c r="Q369" s="115">
        <f>IF(Q2&lt;=analysis_period,Q361/100*$Q$326,0)</f>
        <v>0</v>
      </c>
      <c r="R369" s="115">
        <f>IF(R2&lt;=analysis_period,R361/100*$Q$326,0)</f>
        <v>0</v>
      </c>
      <c r="S369" s="115">
        <f>IF(S2&lt;=analysis_period,S361/100*$Q$326,0)</f>
        <v>0</v>
      </c>
      <c r="T369" s="115">
        <f>IF(T2&lt;=analysis_period,T361/100*$Q$326,0)</f>
        <v>0</v>
      </c>
      <c r="U369" s="115">
        <f>IF(U2&lt;=analysis_period,U361/100*$Q$326,0)</f>
        <v>0</v>
      </c>
      <c r="V369" s="115">
        <f>IF(V2&lt;=analysis_period,V361/100*$Q$326,0)</f>
        <v>0</v>
      </c>
      <c r="W369" s="115">
        <f>IF(W2&lt;=analysis_period,W361/100*$Q$326,0)</f>
        <v>0</v>
      </c>
      <c r="X369" s="115">
        <f>IF(X2&lt;=analysis_period,X361/100*$Q$326,0)</f>
        <v>0</v>
      </c>
      <c r="Y369" s="115">
        <f>IF(Y2&lt;=analysis_period,Y361/100*$Q$326,0)</f>
        <v>0</v>
      </c>
      <c r="Z369" s="115">
        <f>IF(Z2&lt;=analysis_period,Z361/100*$Q$326,0)</f>
        <v>0</v>
      </c>
      <c r="AA369" s="115">
        <f>IF(AA2&lt;=analysis_period,AA361/100*$Q$326,0)</f>
        <v>0</v>
      </c>
      <c r="AB369" s="115">
        <f>IF(AB2&lt;=analysis_period,AB361/100*$Q$326,0)</f>
        <v>0</v>
      </c>
      <c r="AC369" s="115">
        <f>IF(AC2&lt;=analysis_period,AC361/100*$Q$326,0)</f>
        <v>0</v>
      </c>
      <c r="AD369" s="115">
        <f>IF(AD2&lt;=analysis_period,AD361/100*$Q$326,0)</f>
        <v>0</v>
      </c>
      <c r="AE369" s="115">
        <f>IF(AE2&lt;=analysis_period,AE361/100*$Q$326,0)</f>
        <v>0</v>
      </c>
      <c r="AF369" s="115">
        <f>IF(AF2&lt;=analysis_period,AF361/100*$Q$326,0)</f>
        <v>0</v>
      </c>
      <c r="AG369" s="115">
        <f>IF(AG2&lt;=analysis_period,AG361/100*$Q$326,0)</f>
        <v>0</v>
      </c>
      <c r="AH369" s="115">
        <f>IF(AH2&lt;=analysis_period,AH361/100*$Q$326,0)</f>
        <v>0</v>
      </c>
      <c r="AI369" s="115">
        <f>IF(AI2&lt;=analysis_period,AI361/100*$Q$326,0)</f>
        <v>0</v>
      </c>
      <c r="AJ369" s="115">
        <f>IF(AJ2&lt;=analysis_period,AJ361/100*$Q$326,0)</f>
        <v>0</v>
      </c>
      <c r="AK369" s="115">
        <f>IF(AK2&lt;=analysis_period,AK361/100*$Q$326,0)</f>
        <v>0</v>
      </c>
      <c r="AL369" s="115">
        <f>IF(AL2&lt;=analysis_period,AL361/100*$Q$326,0)</f>
        <v>0</v>
      </c>
      <c r="AM369" s="115">
        <f>IF(AM2&lt;=analysis_period,AM361/100*$Q$326,0)</f>
        <v>0</v>
      </c>
      <c r="AN369" s="115">
        <f>IF(AN2&lt;=analysis_period,AN361/100*$Q$326,0)</f>
        <v>0</v>
      </c>
      <c r="AO369" s="115">
        <f>IF(AO2&lt;=analysis_period,AO361/100*$Q$326,0)</f>
        <v>0</v>
      </c>
      <c r="AP369" s="115">
        <f>IF(AP2&lt;=analysis_period,AP361/100*$Q$326,0)</f>
        <v>0</v>
      </c>
    </row>
    <row r="370" spans="1:42" x14ac:dyDescent="0.2">
      <c r="A370" s="22" t="s">
        <v>58</v>
      </c>
      <c r="B370" s="165">
        <f t="shared" ref="B370" si="130">SUM(C370:AP370)</f>
        <v>0</v>
      </c>
      <c r="C370" s="116">
        <f>P327</f>
        <v>0</v>
      </c>
      <c r="D370" s="116">
        <v>0</v>
      </c>
      <c r="E370" s="116">
        <v>0</v>
      </c>
      <c r="F370" s="116">
        <v>0</v>
      </c>
      <c r="G370" s="116">
        <v>0</v>
      </c>
      <c r="H370" s="116">
        <v>0</v>
      </c>
      <c r="I370" s="116">
        <v>0</v>
      </c>
      <c r="J370" s="116">
        <v>0</v>
      </c>
      <c r="K370" s="116">
        <v>0</v>
      </c>
      <c r="L370" s="116">
        <v>0</v>
      </c>
      <c r="M370" s="116">
        <v>0</v>
      </c>
      <c r="N370" s="116">
        <v>0</v>
      </c>
      <c r="O370" s="116">
        <v>0</v>
      </c>
      <c r="P370" s="116">
        <v>0</v>
      </c>
      <c r="Q370" s="116">
        <v>0</v>
      </c>
      <c r="R370" s="116">
        <v>0</v>
      </c>
      <c r="S370" s="116">
        <v>0</v>
      </c>
      <c r="T370" s="116">
        <v>0</v>
      </c>
      <c r="U370" s="116">
        <v>0</v>
      </c>
      <c r="V370" s="116">
        <v>0</v>
      </c>
      <c r="W370" s="116">
        <v>0</v>
      </c>
      <c r="X370" s="116">
        <v>0</v>
      </c>
      <c r="Y370" s="116">
        <v>0</v>
      </c>
      <c r="Z370" s="116">
        <v>0</v>
      </c>
      <c r="AA370" s="116">
        <v>0</v>
      </c>
      <c r="AB370" s="116">
        <v>0</v>
      </c>
      <c r="AC370" s="116">
        <v>0</v>
      </c>
      <c r="AD370" s="116">
        <v>0</v>
      </c>
      <c r="AE370" s="116">
        <v>0</v>
      </c>
      <c r="AF370" s="116">
        <v>0</v>
      </c>
      <c r="AG370" s="116">
        <v>0</v>
      </c>
      <c r="AH370" s="116">
        <v>0</v>
      </c>
      <c r="AI370" s="116">
        <v>0</v>
      </c>
      <c r="AJ370" s="116">
        <v>0</v>
      </c>
      <c r="AK370" s="116">
        <v>0</v>
      </c>
      <c r="AL370" s="116">
        <v>0</v>
      </c>
      <c r="AM370" s="116">
        <v>0</v>
      </c>
      <c r="AN370" s="116">
        <v>0</v>
      </c>
      <c r="AO370" s="116">
        <v>0</v>
      </c>
      <c r="AP370" s="116">
        <v>0</v>
      </c>
    </row>
    <row r="371" spans="1:42" x14ac:dyDescent="0.2">
      <c r="A371" s="21"/>
      <c r="B371" s="166">
        <f>SUM(IF(ISNUMBER(C371:AP371),C371:AP371))</f>
        <v>0</v>
      </c>
      <c r="C371" s="115" t="e">
        <f>SUM(C363:C370)</f>
        <v>#N/A</v>
      </c>
      <c r="D371" s="115" t="e">
        <f>SUM(D363:D370)</f>
        <v>#N/A</v>
      </c>
      <c r="E371" s="115" t="e">
        <f t="shared" ref="E371:AP371" si="131">SUM(E363:E370)</f>
        <v>#N/A</v>
      </c>
      <c r="F371" s="115" t="e">
        <f t="shared" si="131"/>
        <v>#N/A</v>
      </c>
      <c r="G371" s="115" t="e">
        <f t="shared" si="131"/>
        <v>#N/A</v>
      </c>
      <c r="H371" s="115" t="e">
        <f t="shared" si="131"/>
        <v>#N/A</v>
      </c>
      <c r="I371" s="115" t="e">
        <f t="shared" si="131"/>
        <v>#N/A</v>
      </c>
      <c r="J371" s="115" t="e">
        <f t="shared" si="131"/>
        <v>#N/A</v>
      </c>
      <c r="K371" s="115" t="e">
        <f t="shared" si="131"/>
        <v>#N/A</v>
      </c>
      <c r="L371" s="115" t="e">
        <f t="shared" si="131"/>
        <v>#N/A</v>
      </c>
      <c r="M371" s="115" t="e">
        <f t="shared" si="131"/>
        <v>#N/A</v>
      </c>
      <c r="N371" s="115" t="e">
        <f t="shared" si="131"/>
        <v>#N/A</v>
      </c>
      <c r="O371" s="115" t="e">
        <f t="shared" si="131"/>
        <v>#N/A</v>
      </c>
      <c r="P371" s="115" t="e">
        <f t="shared" si="131"/>
        <v>#N/A</v>
      </c>
      <c r="Q371" s="115" t="e">
        <f t="shared" si="131"/>
        <v>#N/A</v>
      </c>
      <c r="R371" s="115" t="e">
        <f t="shared" si="131"/>
        <v>#N/A</v>
      </c>
      <c r="S371" s="115" t="e">
        <f t="shared" si="131"/>
        <v>#N/A</v>
      </c>
      <c r="T371" s="115" t="e">
        <f t="shared" si="131"/>
        <v>#N/A</v>
      </c>
      <c r="U371" s="115" t="e">
        <f t="shared" si="131"/>
        <v>#N/A</v>
      </c>
      <c r="V371" s="115" t="e">
        <f t="shared" si="131"/>
        <v>#N/A</v>
      </c>
      <c r="W371" s="115" t="e">
        <f t="shared" si="131"/>
        <v>#N/A</v>
      </c>
      <c r="X371" s="115" t="e">
        <f t="shared" si="131"/>
        <v>#N/A</v>
      </c>
      <c r="Y371" s="115" t="e">
        <f t="shared" si="131"/>
        <v>#N/A</v>
      </c>
      <c r="Z371" s="115" t="e">
        <f t="shared" si="131"/>
        <v>#N/A</v>
      </c>
      <c r="AA371" s="115" t="e">
        <f t="shared" si="131"/>
        <v>#N/A</v>
      </c>
      <c r="AB371" s="115" t="e">
        <f t="shared" si="131"/>
        <v>#N/A</v>
      </c>
      <c r="AC371" s="115" t="e">
        <f t="shared" si="131"/>
        <v>#N/A</v>
      </c>
      <c r="AD371" s="115" t="e">
        <f t="shared" si="131"/>
        <v>#N/A</v>
      </c>
      <c r="AE371" s="115" t="e">
        <f t="shared" si="131"/>
        <v>#N/A</v>
      </c>
      <c r="AF371" s="115" t="e">
        <f t="shared" si="131"/>
        <v>#N/A</v>
      </c>
      <c r="AG371" s="115" t="e">
        <f t="shared" si="131"/>
        <v>#N/A</v>
      </c>
      <c r="AH371" s="115" t="e">
        <f t="shared" si="131"/>
        <v>#N/A</v>
      </c>
      <c r="AI371" s="115" t="e">
        <f t="shared" si="131"/>
        <v>#N/A</v>
      </c>
      <c r="AJ371" s="115" t="e">
        <f t="shared" si="131"/>
        <v>#N/A</v>
      </c>
      <c r="AK371" s="115" t="e">
        <f t="shared" si="131"/>
        <v>#N/A</v>
      </c>
      <c r="AL371" s="115" t="e">
        <f t="shared" si="131"/>
        <v>#N/A</v>
      </c>
      <c r="AM371" s="115" t="e">
        <f t="shared" si="131"/>
        <v>#N/A</v>
      </c>
      <c r="AN371" s="115" t="e">
        <f t="shared" si="131"/>
        <v>#N/A</v>
      </c>
      <c r="AO371" s="115" t="e">
        <f t="shared" si="131"/>
        <v>#N/A</v>
      </c>
      <c r="AP371" s="115" t="e">
        <f t="shared" si="131"/>
        <v>#N/A</v>
      </c>
    </row>
    <row r="372" spans="1:42" x14ac:dyDescent="0.2">
      <c r="A372" s="21"/>
    </row>
    <row r="373" spans="1:42" x14ac:dyDescent="0.2">
      <c r="A373" s="83" t="s">
        <v>47</v>
      </c>
    </row>
    <row r="374" spans="1:42" x14ac:dyDescent="0.2">
      <c r="A374" s="21" t="s">
        <v>453</v>
      </c>
      <c r="B374" s="24" t="str">
        <f>equip_reserve_depr_sta</f>
        <v>5-yr MACRS</v>
      </c>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row>
    <row r="375" spans="1:42" x14ac:dyDescent="0.2">
      <c r="A375" s="21" t="s">
        <v>49</v>
      </c>
      <c r="B375" s="168">
        <f>B2</f>
        <v>0</v>
      </c>
      <c r="C375" s="168" t="str">
        <f>C2</f>
        <v/>
      </c>
      <c r="D375" s="168" t="str">
        <f>D2</f>
        <v/>
      </c>
      <c r="E375" s="168" t="str">
        <f>E2</f>
        <v/>
      </c>
      <c r="F375" s="168" t="str">
        <f>F2</f>
        <v/>
      </c>
      <c r="G375" s="168" t="str">
        <f>G2</f>
        <v/>
      </c>
      <c r="H375" s="168" t="str">
        <f>H2</f>
        <v/>
      </c>
      <c r="I375" s="168" t="str">
        <f>I2</f>
        <v/>
      </c>
      <c r="J375" s="168" t="str">
        <f>J2</f>
        <v/>
      </c>
      <c r="K375" s="168" t="str">
        <f>K2</f>
        <v/>
      </c>
      <c r="L375" s="168" t="str">
        <f>L2</f>
        <v/>
      </c>
      <c r="M375" s="168" t="str">
        <f>M2</f>
        <v/>
      </c>
      <c r="N375" s="168" t="str">
        <f>N2</f>
        <v/>
      </c>
      <c r="O375" s="168" t="str">
        <f>O2</f>
        <v/>
      </c>
      <c r="P375" s="168" t="str">
        <f>P2</f>
        <v/>
      </c>
      <c r="Q375" s="168" t="str">
        <f>Q2</f>
        <v/>
      </c>
      <c r="R375" s="168" t="str">
        <f>R2</f>
        <v/>
      </c>
      <c r="S375" s="168" t="str">
        <f>S2</f>
        <v/>
      </c>
      <c r="T375" s="168" t="str">
        <f>T2</f>
        <v/>
      </c>
      <c r="U375" s="168" t="str">
        <f>U2</f>
        <v/>
      </c>
      <c r="V375" s="168" t="str">
        <f>V2</f>
        <v/>
      </c>
      <c r="W375" s="168" t="str">
        <f>W2</f>
        <v/>
      </c>
      <c r="X375" s="168" t="str">
        <f>X2</f>
        <v/>
      </c>
      <c r="Y375" s="168" t="str">
        <f>Y2</f>
        <v/>
      </c>
      <c r="Z375" s="168" t="str">
        <f>Z2</f>
        <v/>
      </c>
      <c r="AA375" s="168" t="str">
        <f>AA2</f>
        <v/>
      </c>
      <c r="AB375" s="168" t="str">
        <f>AB2</f>
        <v/>
      </c>
      <c r="AC375" s="168" t="str">
        <f>AC2</f>
        <v/>
      </c>
      <c r="AD375" s="168" t="str">
        <f>AD2</f>
        <v/>
      </c>
      <c r="AE375" s="168" t="str">
        <f>AE2</f>
        <v/>
      </c>
      <c r="AF375" s="168" t="str">
        <f>AF2</f>
        <v/>
      </c>
      <c r="AG375" s="168" t="str">
        <f>AG2</f>
        <v/>
      </c>
      <c r="AH375" s="168" t="str">
        <f>AH2</f>
        <v/>
      </c>
      <c r="AI375" s="168" t="str">
        <f>AI2</f>
        <v/>
      </c>
      <c r="AJ375" s="168" t="str">
        <f>AJ2</f>
        <v/>
      </c>
      <c r="AK375" s="168" t="str">
        <f>AK2</f>
        <v/>
      </c>
      <c r="AL375" s="168" t="str">
        <f>AL2</f>
        <v/>
      </c>
      <c r="AM375" s="168" t="str">
        <f>AM2</f>
        <v/>
      </c>
      <c r="AN375" s="168" t="str">
        <f>AN2</f>
        <v/>
      </c>
      <c r="AO375" s="168" t="str">
        <f>AO2</f>
        <v/>
      </c>
      <c r="AP375" s="168" t="str">
        <f>AP2</f>
        <v/>
      </c>
    </row>
    <row r="376" spans="1:42" x14ac:dyDescent="0.2">
      <c r="A376" s="21" t="s">
        <v>145</v>
      </c>
      <c r="B376" s="167">
        <v>0</v>
      </c>
      <c r="C376" s="160" t="e">
        <f t="shared" ref="C376:AP376" si="132">IF($B$374=$A355,C355,0)+IF($B$374=$A356,C356,0)+IF($B$374=$A357,C357,0)+IF($B$374=$A358,C358,0)+IF($B$374=$A359,C359,0)+IF($B$374=$A360,C360,0)</f>
        <v>#N/A</v>
      </c>
      <c r="D376" s="160" t="e">
        <f t="shared" si="132"/>
        <v>#N/A</v>
      </c>
      <c r="E376" s="160" t="e">
        <f t="shared" si="132"/>
        <v>#N/A</v>
      </c>
      <c r="F376" s="160" t="e">
        <f t="shared" si="132"/>
        <v>#N/A</v>
      </c>
      <c r="G376" s="160" t="e">
        <f t="shared" si="132"/>
        <v>#N/A</v>
      </c>
      <c r="H376" s="160" t="e">
        <f t="shared" si="132"/>
        <v>#N/A</v>
      </c>
      <c r="I376" s="160" t="e">
        <f t="shared" si="132"/>
        <v>#N/A</v>
      </c>
      <c r="J376" s="160" t="e">
        <f t="shared" si="132"/>
        <v>#N/A</v>
      </c>
      <c r="K376" s="160" t="e">
        <f t="shared" si="132"/>
        <v>#N/A</v>
      </c>
      <c r="L376" s="160" t="e">
        <f t="shared" si="132"/>
        <v>#N/A</v>
      </c>
      <c r="M376" s="160" t="e">
        <f t="shared" si="132"/>
        <v>#N/A</v>
      </c>
      <c r="N376" s="160" t="e">
        <f t="shared" si="132"/>
        <v>#N/A</v>
      </c>
      <c r="O376" s="160" t="e">
        <f t="shared" si="132"/>
        <v>#N/A</v>
      </c>
      <c r="P376" s="160" t="e">
        <f t="shared" si="132"/>
        <v>#N/A</v>
      </c>
      <c r="Q376" s="160" t="e">
        <f t="shared" si="132"/>
        <v>#N/A</v>
      </c>
      <c r="R376" s="160" t="e">
        <f t="shared" si="132"/>
        <v>#N/A</v>
      </c>
      <c r="S376" s="160" t="e">
        <f t="shared" si="132"/>
        <v>#N/A</v>
      </c>
      <c r="T376" s="160" t="e">
        <f t="shared" si="132"/>
        <v>#N/A</v>
      </c>
      <c r="U376" s="160" t="e">
        <f t="shared" si="132"/>
        <v>#N/A</v>
      </c>
      <c r="V376" s="160" t="e">
        <f t="shared" si="132"/>
        <v>#N/A</v>
      </c>
      <c r="W376" s="160" t="e">
        <f t="shared" si="132"/>
        <v>#N/A</v>
      </c>
      <c r="X376" s="160" t="e">
        <f t="shared" si="132"/>
        <v>#N/A</v>
      </c>
      <c r="Y376" s="160" t="e">
        <f t="shared" si="132"/>
        <v>#N/A</v>
      </c>
      <c r="Z376" s="160" t="e">
        <f t="shared" si="132"/>
        <v>#N/A</v>
      </c>
      <c r="AA376" s="160" t="e">
        <f t="shared" si="132"/>
        <v>#N/A</v>
      </c>
      <c r="AB376" s="160" t="e">
        <f t="shared" si="132"/>
        <v>#N/A</v>
      </c>
      <c r="AC376" s="160" t="e">
        <f t="shared" si="132"/>
        <v>#N/A</v>
      </c>
      <c r="AD376" s="160" t="e">
        <f t="shared" si="132"/>
        <v>#N/A</v>
      </c>
      <c r="AE376" s="160" t="e">
        <f t="shared" si="132"/>
        <v>#N/A</v>
      </c>
      <c r="AF376" s="160" t="e">
        <f t="shared" si="132"/>
        <v>#N/A</v>
      </c>
      <c r="AG376" s="160" t="e">
        <f t="shared" si="132"/>
        <v>#N/A</v>
      </c>
      <c r="AH376" s="160" t="e">
        <f t="shared" si="132"/>
        <v>#N/A</v>
      </c>
      <c r="AI376" s="160" t="e">
        <f t="shared" si="132"/>
        <v>#N/A</v>
      </c>
      <c r="AJ376" s="160" t="e">
        <f t="shared" si="132"/>
        <v>#N/A</v>
      </c>
      <c r="AK376" s="160" t="e">
        <f t="shared" si="132"/>
        <v>#N/A</v>
      </c>
      <c r="AL376" s="160" t="e">
        <f t="shared" si="132"/>
        <v>#N/A</v>
      </c>
      <c r="AM376" s="160" t="e">
        <f t="shared" si="132"/>
        <v>#N/A</v>
      </c>
      <c r="AN376" s="160" t="e">
        <f t="shared" si="132"/>
        <v>#N/A</v>
      </c>
      <c r="AO376" s="160" t="e">
        <f t="shared" si="132"/>
        <v>#N/A</v>
      </c>
      <c r="AP376" s="160" t="e">
        <f t="shared" si="132"/>
        <v>#N/A</v>
      </c>
    </row>
    <row r="377" spans="1:42" x14ac:dyDescent="0.2">
      <c r="A377" s="21"/>
      <c r="B377" s="25"/>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row>
    <row r="378" spans="1:42" x14ac:dyDescent="0.2">
      <c r="A378" s="21" t="s">
        <v>59</v>
      </c>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row>
    <row r="379" spans="1:42" x14ac:dyDescent="0.2">
      <c r="A379" s="84" t="s">
        <v>48</v>
      </c>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row>
    <row r="380" spans="1:42" x14ac:dyDescent="0.2">
      <c r="A380" s="4">
        <v>1</v>
      </c>
      <c r="B380" s="4">
        <v>0</v>
      </c>
      <c r="C380" s="152">
        <f>IF(C$2&lt;=analysis_period,IF(SUM($C688:C688)&gt;0,B380+1,0),0)</f>
        <v>0</v>
      </c>
      <c r="D380" s="152">
        <f>IF(D$2&lt;=analysis_period,IF(SUM($C688:D688)&gt;0,C380+1,0),0)</f>
        <v>0</v>
      </c>
      <c r="E380" s="152">
        <f>IF(E$2&lt;=analysis_period,IF(SUM($C688:E688)&gt;0,D380+1,0),0)</f>
        <v>0</v>
      </c>
      <c r="F380" s="152">
        <f>IF(F$2&lt;=analysis_period,IF(SUM($C688:F688)&gt;0,E380+1,0),0)</f>
        <v>0</v>
      </c>
      <c r="G380" s="152">
        <f>IF(G$2&lt;=analysis_period,IF(SUM($C688:G688)&gt;0,F380+1,0),0)</f>
        <v>0</v>
      </c>
      <c r="H380" s="152">
        <f>IF(H$2&lt;=analysis_period,IF(SUM($C688:H688)&gt;0,G380+1,0),0)</f>
        <v>0</v>
      </c>
      <c r="I380" s="152">
        <f>IF(I$2&lt;=analysis_period,IF(SUM($C688:I688)&gt;0,H380+1,0),0)</f>
        <v>0</v>
      </c>
      <c r="J380" s="152">
        <f>IF(J$2&lt;=analysis_period,IF(SUM($C688:J688)&gt;0,I380+1,0),0)</f>
        <v>0</v>
      </c>
      <c r="K380" s="152">
        <f>IF(K$2&lt;=analysis_period,IF(SUM($C688:K688)&gt;0,J380+1,0),0)</f>
        <v>0</v>
      </c>
      <c r="L380" s="152">
        <f>IF(L$2&lt;=analysis_period,IF(SUM($C688:L688)&gt;0,K380+1,0),0)</f>
        <v>0</v>
      </c>
      <c r="M380" s="152">
        <f>IF(M$2&lt;=analysis_period,IF(SUM($C688:M688)&gt;0,L380+1,0),0)</f>
        <v>0</v>
      </c>
      <c r="N380" s="152">
        <f>IF(N$2&lt;=analysis_period,IF(SUM($C688:N688)&gt;0,M380+1,0),0)</f>
        <v>0</v>
      </c>
      <c r="O380" s="152">
        <f>IF(O$2&lt;=analysis_period,IF(SUM($C688:O688)&gt;0,N380+1,0),0)</f>
        <v>0</v>
      </c>
      <c r="P380" s="152">
        <f>IF(P$2&lt;=analysis_period,IF(SUM($C688:P688)&gt;0,O380+1,0),0)</f>
        <v>0</v>
      </c>
      <c r="Q380" s="152">
        <f>IF(Q$2&lt;=analysis_period,IF(SUM($C688:Q688)&gt;0,P380+1,0),0)</f>
        <v>0</v>
      </c>
      <c r="R380" s="152">
        <f>IF(R$2&lt;=analysis_period,IF(SUM($C688:R688)&gt;0,Q380+1,0),0)</f>
        <v>0</v>
      </c>
      <c r="S380" s="152">
        <f>IF(S$2&lt;=analysis_period,IF(SUM($C688:S688)&gt;0,R380+1,0),0)</f>
        <v>0</v>
      </c>
      <c r="T380" s="152">
        <f>IF(T$2&lt;=analysis_period,IF(SUM($C688:T688)&gt;0,S380+1,0),0)</f>
        <v>0</v>
      </c>
      <c r="U380" s="152">
        <f>IF(U$2&lt;=analysis_period,IF(SUM($C688:U688)&gt;0,T380+1,0),0)</f>
        <v>0</v>
      </c>
      <c r="V380" s="152">
        <f>IF(V$2&lt;=analysis_period,IF(SUM($C688:V688)&gt;0,U380+1,0),0)</f>
        <v>0</v>
      </c>
      <c r="W380" s="152">
        <f>IF(W$2&lt;=analysis_period,IF(SUM($C688:W688)&gt;0,V380+1,0),0)</f>
        <v>0</v>
      </c>
      <c r="X380" s="152">
        <f>IF(X$2&lt;=analysis_period,IF(SUM($C688:X688)&gt;0,W380+1,0),0)</f>
        <v>0</v>
      </c>
      <c r="Y380" s="152">
        <f>IF(Y$2&lt;=analysis_period,IF(SUM($C688:Y688)&gt;0,X380+1,0),0)</f>
        <v>0</v>
      </c>
      <c r="Z380" s="152">
        <f>IF(Z$2&lt;=analysis_period,IF(SUM($C688:Z688)&gt;0,Y380+1,0),0)</f>
        <v>0</v>
      </c>
      <c r="AA380" s="152">
        <f>IF(AA$2&lt;=analysis_period,IF(SUM($C688:AA688)&gt;0,Z380+1,0),0)</f>
        <v>0</v>
      </c>
      <c r="AB380" s="152">
        <f>IF(AB$2&lt;=analysis_period,IF(SUM($C688:AB688)&gt;0,AA380+1,0),0)</f>
        <v>0</v>
      </c>
      <c r="AC380" s="152">
        <f>IF(AC$2&lt;=analysis_period,IF(SUM($C688:AC688)&gt;0,AB380+1,0),0)</f>
        <v>0</v>
      </c>
      <c r="AD380" s="152">
        <f>IF(AD$2&lt;=analysis_period,IF(SUM($C688:AD688)&gt;0,AC380+1,0),0)</f>
        <v>0</v>
      </c>
      <c r="AE380" s="152">
        <f>IF(AE$2&lt;=analysis_period,IF(SUM($C688:AE688)&gt;0,AD380+1,0),0)</f>
        <v>0</v>
      </c>
      <c r="AF380" s="152">
        <f>IF(AF$2&lt;=analysis_period,IF(SUM($C688:AF688)&gt;0,AE380+1,0),0)</f>
        <v>0</v>
      </c>
      <c r="AG380" s="152">
        <f>IF(AG$2&lt;=analysis_period,IF(SUM($C688:AG688)&gt;0,AF380+1,0),0)</f>
        <v>0</v>
      </c>
      <c r="AH380" s="152">
        <f>IF(AH$2&lt;=analysis_period,IF(SUM($C688:AH688)&gt;0,AG380+1,0),0)</f>
        <v>0</v>
      </c>
      <c r="AI380" s="152">
        <f>IF(AI$2&lt;=analysis_period,IF(SUM($C688:AI688)&gt;0,AH380+1,0),0)</f>
        <v>0</v>
      </c>
      <c r="AJ380" s="152">
        <f>IF(AJ$2&lt;=analysis_period,IF(SUM($C688:AJ688)&gt;0,AI380+1,0),0)</f>
        <v>0</v>
      </c>
      <c r="AK380" s="152">
        <f>IF(AK$2&lt;=analysis_period,IF(SUM($C688:AK688)&gt;0,AJ380+1,0),0)</f>
        <v>0</v>
      </c>
      <c r="AL380" s="152">
        <f>IF(AL$2&lt;=analysis_period,IF(SUM($C688:AL688)&gt;0,AK380+1,0),0)</f>
        <v>0</v>
      </c>
      <c r="AM380" s="152">
        <f>IF(AM$2&lt;=analysis_period,IF(SUM($C688:AM688)&gt;0,AL380+1,0),0)</f>
        <v>0</v>
      </c>
      <c r="AN380" s="152">
        <f>IF(AN$2&lt;=analysis_period,IF(SUM($C688:AN688)&gt;0,AM380+1,0),0)</f>
        <v>0</v>
      </c>
      <c r="AO380" s="152">
        <f>IF(AO$2&lt;=analysis_period,IF(SUM($C688:AO688)&gt;0,AN380+1,0),0)</f>
        <v>0</v>
      </c>
      <c r="AP380" s="152">
        <f>IF(AP$2&lt;=analysis_period,IF(SUM($C688:AP688)&gt;0,AO380+1,0),0)</f>
        <v>0</v>
      </c>
    </row>
    <row r="381" spans="1:42" x14ac:dyDescent="0.2">
      <c r="A381" s="4">
        <f>A380+1</f>
        <v>2</v>
      </c>
      <c r="B381" s="4">
        <v>0</v>
      </c>
      <c r="C381" s="152">
        <f>IF(C$2&lt;=analysis_period,IF(SUM($C689:C689)&gt;0,B381+1,0),0)</f>
        <v>0</v>
      </c>
      <c r="D381" s="152">
        <f>IF(D$2&lt;=analysis_period,IF(SUM($C689:D689)&gt;0,C381+1,0),0)</f>
        <v>0</v>
      </c>
      <c r="E381" s="152">
        <f>IF(E$2&lt;=analysis_period,IF(SUM($C689:E689)&gt;0,D381+1,0),0)</f>
        <v>0</v>
      </c>
      <c r="F381" s="152">
        <f>IF(F$2&lt;=analysis_period,IF(SUM($C689:F689)&gt;0,E381+1,0),0)</f>
        <v>0</v>
      </c>
      <c r="G381" s="152">
        <f>IF(G$2&lt;=analysis_period,IF(SUM($C689:G689)&gt;0,F381+1,0),0)</f>
        <v>0</v>
      </c>
      <c r="H381" s="152">
        <f>IF(H$2&lt;=analysis_period,IF(SUM($C689:H689)&gt;0,G381+1,0),0)</f>
        <v>0</v>
      </c>
      <c r="I381" s="152">
        <f>IF(I$2&lt;=analysis_period,IF(SUM($C689:I689)&gt;0,H381+1,0),0)</f>
        <v>0</v>
      </c>
      <c r="J381" s="152">
        <f>IF(J$2&lt;=analysis_period,IF(SUM($C689:J689)&gt;0,I381+1,0),0)</f>
        <v>0</v>
      </c>
      <c r="K381" s="152">
        <f>IF(K$2&lt;=analysis_period,IF(SUM($C689:K689)&gt;0,J381+1,0),0)</f>
        <v>0</v>
      </c>
      <c r="L381" s="152">
        <f>IF(L$2&lt;=analysis_period,IF(SUM($C689:L689)&gt;0,K381+1,0),0)</f>
        <v>0</v>
      </c>
      <c r="M381" s="152">
        <f>IF(M$2&lt;=analysis_period,IF(SUM($C689:M689)&gt;0,L381+1,0),0)</f>
        <v>0</v>
      </c>
      <c r="N381" s="152">
        <f>IF(N$2&lt;=analysis_period,IF(SUM($C689:N689)&gt;0,M381+1,0),0)</f>
        <v>0</v>
      </c>
      <c r="O381" s="152">
        <f>IF(O$2&lt;=analysis_period,IF(SUM($C689:O689)&gt;0,N381+1,0),0)</f>
        <v>0</v>
      </c>
      <c r="P381" s="152">
        <f>IF(P$2&lt;=analysis_period,IF(SUM($C689:P689)&gt;0,O381+1,0),0)</f>
        <v>0</v>
      </c>
      <c r="Q381" s="152">
        <f>IF(Q$2&lt;=analysis_period,IF(SUM($C689:Q689)&gt;0,P381+1,0),0)</f>
        <v>0</v>
      </c>
      <c r="R381" s="152">
        <f>IF(R$2&lt;=analysis_period,IF(SUM($C689:R689)&gt;0,Q381+1,0),0)</f>
        <v>0</v>
      </c>
      <c r="S381" s="152">
        <f>IF(S$2&lt;=analysis_period,IF(SUM($C689:S689)&gt;0,R381+1,0),0)</f>
        <v>0</v>
      </c>
      <c r="T381" s="152">
        <f>IF(T$2&lt;=analysis_period,IF(SUM($C689:T689)&gt;0,S381+1,0),0)</f>
        <v>0</v>
      </c>
      <c r="U381" s="152">
        <f>IF(U$2&lt;=analysis_period,IF(SUM($C689:U689)&gt;0,T381+1,0),0)</f>
        <v>0</v>
      </c>
      <c r="V381" s="152">
        <f>IF(V$2&lt;=analysis_period,IF(SUM($C689:V689)&gt;0,U381+1,0),0)</f>
        <v>0</v>
      </c>
      <c r="W381" s="152">
        <f>IF(W$2&lt;=analysis_period,IF(SUM($C689:W689)&gt;0,V381+1,0),0)</f>
        <v>0</v>
      </c>
      <c r="X381" s="152">
        <f>IF(X$2&lt;=analysis_period,IF(SUM($C689:X689)&gt;0,W381+1,0),0)</f>
        <v>0</v>
      </c>
      <c r="Y381" s="152">
        <f>IF(Y$2&lt;=analysis_period,IF(SUM($C689:Y689)&gt;0,X381+1,0),0)</f>
        <v>0</v>
      </c>
      <c r="Z381" s="152">
        <f>IF(Z$2&lt;=analysis_period,IF(SUM($C689:Z689)&gt;0,Y381+1,0),0)</f>
        <v>0</v>
      </c>
      <c r="AA381" s="152">
        <f>IF(AA$2&lt;=analysis_period,IF(SUM($C689:AA689)&gt;0,Z381+1,0),0)</f>
        <v>0</v>
      </c>
      <c r="AB381" s="152">
        <f>IF(AB$2&lt;=analysis_period,IF(SUM($C689:AB689)&gt;0,AA381+1,0),0)</f>
        <v>0</v>
      </c>
      <c r="AC381" s="152">
        <f>IF(AC$2&lt;=analysis_period,IF(SUM($C689:AC689)&gt;0,AB381+1,0),0)</f>
        <v>0</v>
      </c>
      <c r="AD381" s="152">
        <f>IF(AD$2&lt;=analysis_period,IF(SUM($C689:AD689)&gt;0,AC381+1,0),0)</f>
        <v>0</v>
      </c>
      <c r="AE381" s="152">
        <f>IF(AE$2&lt;=analysis_period,IF(SUM($C689:AE689)&gt;0,AD381+1,0),0)</f>
        <v>0</v>
      </c>
      <c r="AF381" s="152">
        <f>IF(AF$2&lt;=analysis_period,IF(SUM($C689:AF689)&gt;0,AE381+1,0),0)</f>
        <v>0</v>
      </c>
      <c r="AG381" s="152">
        <f>IF(AG$2&lt;=analysis_period,IF(SUM($C689:AG689)&gt;0,AF381+1,0),0)</f>
        <v>0</v>
      </c>
      <c r="AH381" s="152">
        <f>IF(AH$2&lt;=analysis_period,IF(SUM($C689:AH689)&gt;0,AG381+1,0),0)</f>
        <v>0</v>
      </c>
      <c r="AI381" s="152">
        <f>IF(AI$2&lt;=analysis_period,IF(SUM($C689:AI689)&gt;0,AH381+1,0),0)</f>
        <v>0</v>
      </c>
      <c r="AJ381" s="152">
        <f>IF(AJ$2&lt;=analysis_period,IF(SUM($C689:AJ689)&gt;0,AI381+1,0),0)</f>
        <v>0</v>
      </c>
      <c r="AK381" s="152">
        <f>IF(AK$2&lt;=analysis_period,IF(SUM($C689:AK689)&gt;0,AJ381+1,0),0)</f>
        <v>0</v>
      </c>
      <c r="AL381" s="152">
        <f>IF(AL$2&lt;=analysis_period,IF(SUM($C689:AL689)&gt;0,AK381+1,0),0)</f>
        <v>0</v>
      </c>
      <c r="AM381" s="152">
        <f>IF(AM$2&lt;=analysis_period,IF(SUM($C689:AM689)&gt;0,AL381+1,0),0)</f>
        <v>0</v>
      </c>
      <c r="AN381" s="152">
        <f>IF(AN$2&lt;=analysis_period,IF(SUM($C689:AN689)&gt;0,AM381+1,0),0)</f>
        <v>0</v>
      </c>
      <c r="AO381" s="152">
        <f>IF(AO$2&lt;=analysis_period,IF(SUM($C689:AO689)&gt;0,AN381+1,0),0)</f>
        <v>0</v>
      </c>
      <c r="AP381" s="152">
        <f>IF(AP$2&lt;=analysis_period,IF(SUM($C689:AP689)&gt;0,AO381+1,0),0)</f>
        <v>0</v>
      </c>
    </row>
    <row r="382" spans="1:42" x14ac:dyDescent="0.2">
      <c r="A382" s="4">
        <f t="shared" ref="A382:A389" si="133">A381+1</f>
        <v>3</v>
      </c>
      <c r="B382" s="4">
        <v>0</v>
      </c>
      <c r="C382" s="152">
        <f>IF(C$2&lt;=analysis_period,IF(SUM($C690:C690)&gt;0,B382+1,0),0)</f>
        <v>0</v>
      </c>
      <c r="D382" s="152">
        <f>IF(D$2&lt;=analysis_period,IF(SUM($C690:D690)&gt;0,C382+1,0),0)</f>
        <v>0</v>
      </c>
      <c r="E382" s="152">
        <f>IF(E$2&lt;=analysis_period,IF(SUM($C690:E690)&gt;0,D382+1,0),0)</f>
        <v>0</v>
      </c>
      <c r="F382" s="152">
        <f>IF(F$2&lt;=analysis_period,IF(SUM($C690:F690)&gt;0,E382+1,0),0)</f>
        <v>0</v>
      </c>
      <c r="G382" s="152">
        <f>IF(G$2&lt;=analysis_period,IF(SUM($C690:G690)&gt;0,F382+1,0),0)</f>
        <v>0</v>
      </c>
      <c r="H382" s="152">
        <f>IF(H$2&lt;=analysis_period,IF(SUM($C690:H690)&gt;0,G382+1,0),0)</f>
        <v>0</v>
      </c>
      <c r="I382" s="152">
        <f>IF(I$2&lt;=analysis_period,IF(SUM($C690:I690)&gt;0,H382+1,0),0)</f>
        <v>0</v>
      </c>
      <c r="J382" s="152">
        <f>IF(J$2&lt;=analysis_period,IF(SUM($C690:J690)&gt;0,I382+1,0),0)</f>
        <v>0</v>
      </c>
      <c r="K382" s="152">
        <f>IF(K$2&lt;=analysis_period,IF(SUM($C690:K690)&gt;0,J382+1,0),0)</f>
        <v>0</v>
      </c>
      <c r="L382" s="152">
        <f>IF(L$2&lt;=analysis_period,IF(SUM($C690:L690)&gt;0,K382+1,0),0)</f>
        <v>0</v>
      </c>
      <c r="M382" s="152">
        <f>IF(M$2&lt;=analysis_period,IF(SUM($C690:M690)&gt;0,L382+1,0),0)</f>
        <v>0</v>
      </c>
      <c r="N382" s="152">
        <f>IF(N$2&lt;=analysis_period,IF(SUM($C690:N690)&gt;0,M382+1,0),0)</f>
        <v>0</v>
      </c>
      <c r="O382" s="152">
        <f>IF(O$2&lt;=analysis_period,IF(SUM($C690:O690)&gt;0,N382+1,0),0)</f>
        <v>0</v>
      </c>
      <c r="P382" s="152">
        <f>IF(P$2&lt;=analysis_period,IF(SUM($C690:P690)&gt;0,O382+1,0),0)</f>
        <v>0</v>
      </c>
      <c r="Q382" s="152">
        <f>IF(Q$2&lt;=analysis_period,IF(SUM($C690:Q690)&gt;0,P382+1,0),0)</f>
        <v>0</v>
      </c>
      <c r="R382" s="152">
        <f>IF(R$2&lt;=analysis_period,IF(SUM($C690:R690)&gt;0,Q382+1,0),0)</f>
        <v>0</v>
      </c>
      <c r="S382" s="152">
        <f>IF(S$2&lt;=analysis_period,IF(SUM($C690:S690)&gt;0,R382+1,0),0)</f>
        <v>0</v>
      </c>
      <c r="T382" s="152">
        <f>IF(T$2&lt;=analysis_period,IF(SUM($C690:T690)&gt;0,S382+1,0),0)</f>
        <v>0</v>
      </c>
      <c r="U382" s="152">
        <f>IF(U$2&lt;=analysis_period,IF(SUM($C690:U690)&gt;0,T382+1,0),0)</f>
        <v>0</v>
      </c>
      <c r="V382" s="152">
        <f>IF(V$2&lt;=analysis_period,IF(SUM($C690:V690)&gt;0,U382+1,0),0)</f>
        <v>0</v>
      </c>
      <c r="W382" s="152">
        <f>IF(W$2&lt;=analysis_period,IF(SUM($C690:W690)&gt;0,V382+1,0),0)</f>
        <v>0</v>
      </c>
      <c r="X382" s="152">
        <f>IF(X$2&lt;=analysis_period,IF(SUM($C690:X690)&gt;0,W382+1,0),0)</f>
        <v>0</v>
      </c>
      <c r="Y382" s="152">
        <f>IF(Y$2&lt;=analysis_period,IF(SUM($C690:Y690)&gt;0,X382+1,0),0)</f>
        <v>0</v>
      </c>
      <c r="Z382" s="152">
        <f>IF(Z$2&lt;=analysis_period,IF(SUM($C690:Z690)&gt;0,Y382+1,0),0)</f>
        <v>0</v>
      </c>
      <c r="AA382" s="152">
        <f>IF(AA$2&lt;=analysis_period,IF(SUM($C690:AA690)&gt;0,Z382+1,0),0)</f>
        <v>0</v>
      </c>
      <c r="AB382" s="152">
        <f>IF(AB$2&lt;=analysis_period,IF(SUM($C690:AB690)&gt;0,AA382+1,0),0)</f>
        <v>0</v>
      </c>
      <c r="AC382" s="152">
        <f>IF(AC$2&lt;=analysis_period,IF(SUM($C690:AC690)&gt;0,AB382+1,0),0)</f>
        <v>0</v>
      </c>
      <c r="AD382" s="152">
        <f>IF(AD$2&lt;=analysis_period,IF(SUM($C690:AD690)&gt;0,AC382+1,0),0)</f>
        <v>0</v>
      </c>
      <c r="AE382" s="152">
        <f>IF(AE$2&lt;=analysis_period,IF(SUM($C690:AE690)&gt;0,AD382+1,0),0)</f>
        <v>0</v>
      </c>
      <c r="AF382" s="152">
        <f>IF(AF$2&lt;=analysis_period,IF(SUM($C690:AF690)&gt;0,AE382+1,0),0)</f>
        <v>0</v>
      </c>
      <c r="AG382" s="152">
        <f>IF(AG$2&lt;=analysis_period,IF(SUM($C690:AG690)&gt;0,AF382+1,0),0)</f>
        <v>0</v>
      </c>
      <c r="AH382" s="152">
        <f>IF(AH$2&lt;=analysis_period,IF(SUM($C690:AH690)&gt;0,AG382+1,0),0)</f>
        <v>0</v>
      </c>
      <c r="AI382" s="152">
        <f>IF(AI$2&lt;=analysis_period,IF(SUM($C690:AI690)&gt;0,AH382+1,0),0)</f>
        <v>0</v>
      </c>
      <c r="AJ382" s="152">
        <f>IF(AJ$2&lt;=analysis_period,IF(SUM($C690:AJ690)&gt;0,AI382+1,0),0)</f>
        <v>0</v>
      </c>
      <c r="AK382" s="152">
        <f>IF(AK$2&lt;=analysis_period,IF(SUM($C690:AK690)&gt;0,AJ382+1,0),0)</f>
        <v>0</v>
      </c>
      <c r="AL382" s="152">
        <f>IF(AL$2&lt;=analysis_period,IF(SUM($C690:AL690)&gt;0,AK382+1,0),0)</f>
        <v>0</v>
      </c>
      <c r="AM382" s="152">
        <f>IF(AM$2&lt;=analysis_period,IF(SUM($C690:AM690)&gt;0,AL382+1,0),0)</f>
        <v>0</v>
      </c>
      <c r="AN382" s="152">
        <f>IF(AN$2&lt;=analysis_period,IF(SUM($C690:AN690)&gt;0,AM382+1,0),0)</f>
        <v>0</v>
      </c>
      <c r="AO382" s="152">
        <f>IF(AO$2&lt;=analysis_period,IF(SUM($C690:AO690)&gt;0,AN382+1,0),0)</f>
        <v>0</v>
      </c>
      <c r="AP382" s="152">
        <f>IF(AP$2&lt;=analysis_period,IF(SUM($C690:AP690)&gt;0,AO382+1,0),0)</f>
        <v>0</v>
      </c>
    </row>
    <row r="383" spans="1:42" x14ac:dyDescent="0.2">
      <c r="A383" s="4">
        <f t="shared" si="133"/>
        <v>4</v>
      </c>
      <c r="B383" s="4">
        <v>0</v>
      </c>
      <c r="C383" s="152">
        <f>IF(C$2&lt;=analysis_period,IF(SUM($C691:C691)&gt;0,B383+1,0),0)</f>
        <v>0</v>
      </c>
      <c r="D383" s="152">
        <f>IF(D$2&lt;=analysis_period,IF(SUM($C691:D691)&gt;0,C383+1,0),0)</f>
        <v>0</v>
      </c>
      <c r="E383" s="152">
        <f>IF(E$2&lt;=analysis_period,IF(SUM($C691:E691)&gt;0,D383+1,0),0)</f>
        <v>0</v>
      </c>
      <c r="F383" s="152">
        <f>IF(F$2&lt;=analysis_period,IF(SUM($C691:F691)&gt;0,E383+1,0),0)</f>
        <v>0</v>
      </c>
      <c r="G383" s="152">
        <f>IF(G$2&lt;=analysis_period,IF(SUM($C691:G691)&gt;0,F383+1,0),0)</f>
        <v>0</v>
      </c>
      <c r="H383" s="152">
        <f>IF(H$2&lt;=analysis_period,IF(SUM($C691:H691)&gt;0,G383+1,0),0)</f>
        <v>0</v>
      </c>
      <c r="I383" s="152">
        <f>IF(I$2&lt;=analysis_period,IF(SUM($C691:I691)&gt;0,H383+1,0),0)</f>
        <v>0</v>
      </c>
      <c r="J383" s="152">
        <f>IF(J$2&lt;=analysis_period,IF(SUM($C691:J691)&gt;0,I383+1,0),0)</f>
        <v>0</v>
      </c>
      <c r="K383" s="152">
        <f>IF(K$2&lt;=analysis_period,IF(SUM($C691:K691)&gt;0,J383+1,0),0)</f>
        <v>0</v>
      </c>
      <c r="L383" s="152">
        <f>IF(L$2&lt;=analysis_period,IF(SUM($C691:L691)&gt;0,K383+1,0),0)</f>
        <v>0</v>
      </c>
      <c r="M383" s="152">
        <f>IF(M$2&lt;=analysis_period,IF(SUM($C691:M691)&gt;0,L383+1,0),0)</f>
        <v>0</v>
      </c>
      <c r="N383" s="152">
        <f>IF(N$2&lt;=analysis_period,IF(SUM($C691:N691)&gt;0,M383+1,0),0)</f>
        <v>0</v>
      </c>
      <c r="O383" s="152">
        <f>IF(O$2&lt;=analysis_period,IF(SUM($C691:O691)&gt;0,N383+1,0),0)</f>
        <v>0</v>
      </c>
      <c r="P383" s="152">
        <f>IF(P$2&lt;=analysis_period,IF(SUM($C691:P691)&gt;0,O383+1,0),0)</f>
        <v>0</v>
      </c>
      <c r="Q383" s="152">
        <f>IF(Q$2&lt;=analysis_period,IF(SUM($C691:Q691)&gt;0,P383+1,0),0)</f>
        <v>0</v>
      </c>
      <c r="R383" s="152">
        <f>IF(R$2&lt;=analysis_period,IF(SUM($C691:R691)&gt;0,Q383+1,0),0)</f>
        <v>0</v>
      </c>
      <c r="S383" s="152">
        <f>IF(S$2&lt;=analysis_period,IF(SUM($C691:S691)&gt;0,R383+1,0),0)</f>
        <v>0</v>
      </c>
      <c r="T383" s="152">
        <f>IF(T$2&lt;=analysis_period,IF(SUM($C691:T691)&gt;0,S383+1,0),0)</f>
        <v>0</v>
      </c>
      <c r="U383" s="152">
        <f>IF(U$2&lt;=analysis_period,IF(SUM($C691:U691)&gt;0,T383+1,0),0)</f>
        <v>0</v>
      </c>
      <c r="V383" s="152">
        <f>IF(V$2&lt;=analysis_period,IF(SUM($C691:V691)&gt;0,U383+1,0),0)</f>
        <v>0</v>
      </c>
      <c r="W383" s="152">
        <f>IF(W$2&lt;=analysis_period,IF(SUM($C691:W691)&gt;0,V383+1,0),0)</f>
        <v>0</v>
      </c>
      <c r="X383" s="152">
        <f>IF(X$2&lt;=analysis_period,IF(SUM($C691:X691)&gt;0,W383+1,0),0)</f>
        <v>0</v>
      </c>
      <c r="Y383" s="152">
        <f>IF(Y$2&lt;=analysis_period,IF(SUM($C691:Y691)&gt;0,X383+1,0),0)</f>
        <v>0</v>
      </c>
      <c r="Z383" s="152">
        <f>IF(Z$2&lt;=analysis_period,IF(SUM($C691:Z691)&gt;0,Y383+1,0),0)</f>
        <v>0</v>
      </c>
      <c r="AA383" s="152">
        <f>IF(AA$2&lt;=analysis_period,IF(SUM($C691:AA691)&gt;0,Z383+1,0),0)</f>
        <v>0</v>
      </c>
      <c r="AB383" s="152">
        <f>IF(AB$2&lt;=analysis_period,IF(SUM($C691:AB691)&gt;0,AA383+1,0),0)</f>
        <v>0</v>
      </c>
      <c r="AC383" s="152">
        <f>IF(AC$2&lt;=analysis_period,IF(SUM($C691:AC691)&gt;0,AB383+1,0),0)</f>
        <v>0</v>
      </c>
      <c r="AD383" s="152">
        <f>IF(AD$2&lt;=analysis_period,IF(SUM($C691:AD691)&gt;0,AC383+1,0),0)</f>
        <v>0</v>
      </c>
      <c r="AE383" s="152">
        <f>IF(AE$2&lt;=analysis_period,IF(SUM($C691:AE691)&gt;0,AD383+1,0),0)</f>
        <v>0</v>
      </c>
      <c r="AF383" s="152">
        <f>IF(AF$2&lt;=analysis_period,IF(SUM($C691:AF691)&gt;0,AE383+1,0),0)</f>
        <v>0</v>
      </c>
      <c r="AG383" s="152">
        <f>IF(AG$2&lt;=analysis_period,IF(SUM($C691:AG691)&gt;0,AF383+1,0),0)</f>
        <v>0</v>
      </c>
      <c r="AH383" s="152">
        <f>IF(AH$2&lt;=analysis_period,IF(SUM($C691:AH691)&gt;0,AG383+1,0),0)</f>
        <v>0</v>
      </c>
      <c r="AI383" s="152">
        <f>IF(AI$2&lt;=analysis_period,IF(SUM($C691:AI691)&gt;0,AH383+1,0),0)</f>
        <v>0</v>
      </c>
      <c r="AJ383" s="152">
        <f>IF(AJ$2&lt;=analysis_period,IF(SUM($C691:AJ691)&gt;0,AI383+1,0),0)</f>
        <v>0</v>
      </c>
      <c r="AK383" s="152">
        <f>IF(AK$2&lt;=analysis_period,IF(SUM($C691:AK691)&gt;0,AJ383+1,0),0)</f>
        <v>0</v>
      </c>
      <c r="AL383" s="152">
        <f>IF(AL$2&lt;=analysis_period,IF(SUM($C691:AL691)&gt;0,AK383+1,0),0)</f>
        <v>0</v>
      </c>
      <c r="AM383" s="152">
        <f>IF(AM$2&lt;=analysis_period,IF(SUM($C691:AM691)&gt;0,AL383+1,0),0)</f>
        <v>0</v>
      </c>
      <c r="AN383" s="152">
        <f>IF(AN$2&lt;=analysis_period,IF(SUM($C691:AN691)&gt;0,AM383+1,0),0)</f>
        <v>0</v>
      </c>
      <c r="AO383" s="152">
        <f>IF(AO$2&lt;=analysis_period,IF(SUM($C691:AO691)&gt;0,AN383+1,0),0)</f>
        <v>0</v>
      </c>
      <c r="AP383" s="152">
        <f>IF(AP$2&lt;=analysis_period,IF(SUM($C691:AP691)&gt;0,AO383+1,0),0)</f>
        <v>0</v>
      </c>
    </row>
    <row r="384" spans="1:42" x14ac:dyDescent="0.2">
      <c r="A384" s="4">
        <f t="shared" si="133"/>
        <v>5</v>
      </c>
      <c r="B384" s="4">
        <v>0</v>
      </c>
      <c r="C384" s="152">
        <f>IF(C$2&lt;=analysis_period,IF(SUM($C692:C692)&gt;0,B384+1,0),0)</f>
        <v>0</v>
      </c>
      <c r="D384" s="152">
        <f>IF(D$2&lt;=analysis_period,IF(SUM($C692:D692)&gt;0,C384+1,0),0)</f>
        <v>0</v>
      </c>
      <c r="E384" s="152">
        <f>IF(E$2&lt;=analysis_period,IF(SUM($C692:E692)&gt;0,D384+1,0),0)</f>
        <v>0</v>
      </c>
      <c r="F384" s="152">
        <f>IF(F$2&lt;=analysis_period,IF(SUM($C692:F692)&gt;0,E384+1,0),0)</f>
        <v>0</v>
      </c>
      <c r="G384" s="152">
        <f>IF(G$2&lt;=analysis_period,IF(SUM($C692:G692)&gt;0,F384+1,0),0)</f>
        <v>0</v>
      </c>
      <c r="H384" s="152">
        <f>IF(H$2&lt;=analysis_period,IF(SUM($C692:H692)&gt;0,G384+1,0),0)</f>
        <v>0</v>
      </c>
      <c r="I384" s="152">
        <f>IF(I$2&lt;=analysis_period,IF(SUM($C692:I692)&gt;0,H384+1,0),0)</f>
        <v>0</v>
      </c>
      <c r="J384" s="152">
        <f>IF(J$2&lt;=analysis_period,IF(SUM($C692:J692)&gt;0,I384+1,0),0)</f>
        <v>0</v>
      </c>
      <c r="K384" s="152">
        <f>IF(K$2&lt;=analysis_period,IF(SUM($C692:K692)&gt;0,J384+1,0),0)</f>
        <v>0</v>
      </c>
      <c r="L384" s="152">
        <f>IF(L$2&lt;=analysis_period,IF(SUM($C692:L692)&gt;0,K384+1,0),0)</f>
        <v>0</v>
      </c>
      <c r="M384" s="152">
        <f>IF(M$2&lt;=analysis_period,IF(SUM($C692:M692)&gt;0,L384+1,0),0)</f>
        <v>0</v>
      </c>
      <c r="N384" s="152">
        <f>IF(N$2&lt;=analysis_period,IF(SUM($C692:N692)&gt;0,M384+1,0),0)</f>
        <v>0</v>
      </c>
      <c r="O384" s="152">
        <f>IF(O$2&lt;=analysis_period,IF(SUM($C692:O692)&gt;0,N384+1,0),0)</f>
        <v>0</v>
      </c>
      <c r="P384" s="152">
        <f>IF(P$2&lt;=analysis_period,IF(SUM($C692:P692)&gt;0,O384+1,0),0)</f>
        <v>0</v>
      </c>
      <c r="Q384" s="152">
        <f>IF(Q$2&lt;=analysis_period,IF(SUM($C692:Q692)&gt;0,P384+1,0),0)</f>
        <v>0</v>
      </c>
      <c r="R384" s="152">
        <f>IF(R$2&lt;=analysis_period,IF(SUM($C692:R692)&gt;0,Q384+1,0),0)</f>
        <v>0</v>
      </c>
      <c r="S384" s="152">
        <f>IF(S$2&lt;=analysis_period,IF(SUM($C692:S692)&gt;0,R384+1,0),0)</f>
        <v>0</v>
      </c>
      <c r="T384" s="152">
        <f>IF(T$2&lt;=analysis_period,IF(SUM($C692:T692)&gt;0,S384+1,0),0)</f>
        <v>0</v>
      </c>
      <c r="U384" s="152">
        <f>IF(U$2&lt;=analysis_period,IF(SUM($C692:U692)&gt;0,T384+1,0),0)</f>
        <v>0</v>
      </c>
      <c r="V384" s="152">
        <f>IF(V$2&lt;=analysis_period,IF(SUM($C692:V692)&gt;0,U384+1,0),0)</f>
        <v>0</v>
      </c>
      <c r="W384" s="152">
        <f>IF(W$2&lt;=analysis_period,IF(SUM($C692:W692)&gt;0,V384+1,0),0)</f>
        <v>0</v>
      </c>
      <c r="X384" s="152">
        <f>IF(X$2&lt;=analysis_period,IF(SUM($C692:X692)&gt;0,W384+1,0),0)</f>
        <v>0</v>
      </c>
      <c r="Y384" s="152">
        <f>IF(Y$2&lt;=analysis_period,IF(SUM($C692:Y692)&gt;0,X384+1,0),0)</f>
        <v>0</v>
      </c>
      <c r="Z384" s="152">
        <f>IF(Z$2&lt;=analysis_period,IF(SUM($C692:Z692)&gt;0,Y384+1,0),0)</f>
        <v>0</v>
      </c>
      <c r="AA384" s="152">
        <f>IF(AA$2&lt;=analysis_period,IF(SUM($C692:AA692)&gt;0,Z384+1,0),0)</f>
        <v>0</v>
      </c>
      <c r="AB384" s="152">
        <f>IF(AB$2&lt;=analysis_period,IF(SUM($C692:AB692)&gt;0,AA384+1,0),0)</f>
        <v>0</v>
      </c>
      <c r="AC384" s="152">
        <f>IF(AC$2&lt;=analysis_period,IF(SUM($C692:AC692)&gt;0,AB384+1,0),0)</f>
        <v>0</v>
      </c>
      <c r="AD384" s="152">
        <f>IF(AD$2&lt;=analysis_period,IF(SUM($C692:AD692)&gt;0,AC384+1,0),0)</f>
        <v>0</v>
      </c>
      <c r="AE384" s="152">
        <f>IF(AE$2&lt;=analysis_period,IF(SUM($C692:AE692)&gt;0,AD384+1,0),0)</f>
        <v>0</v>
      </c>
      <c r="AF384" s="152">
        <f>IF(AF$2&lt;=analysis_period,IF(SUM($C692:AF692)&gt;0,AE384+1,0),0)</f>
        <v>0</v>
      </c>
      <c r="AG384" s="152">
        <f>IF(AG$2&lt;=analysis_period,IF(SUM($C692:AG692)&gt;0,AF384+1,0),0)</f>
        <v>0</v>
      </c>
      <c r="AH384" s="152">
        <f>IF(AH$2&lt;=analysis_period,IF(SUM($C692:AH692)&gt;0,AG384+1,0),0)</f>
        <v>0</v>
      </c>
      <c r="AI384" s="152">
        <f>IF(AI$2&lt;=analysis_period,IF(SUM($C692:AI692)&gt;0,AH384+1,0),0)</f>
        <v>0</v>
      </c>
      <c r="AJ384" s="152">
        <f>IF(AJ$2&lt;=analysis_period,IF(SUM($C692:AJ692)&gt;0,AI384+1,0),0)</f>
        <v>0</v>
      </c>
      <c r="AK384" s="152">
        <f>IF(AK$2&lt;=analysis_period,IF(SUM($C692:AK692)&gt;0,AJ384+1,0),0)</f>
        <v>0</v>
      </c>
      <c r="AL384" s="152">
        <f>IF(AL$2&lt;=analysis_period,IF(SUM($C692:AL692)&gt;0,AK384+1,0),0)</f>
        <v>0</v>
      </c>
      <c r="AM384" s="152">
        <f>IF(AM$2&lt;=analysis_period,IF(SUM($C692:AM692)&gt;0,AL384+1,0),0)</f>
        <v>0</v>
      </c>
      <c r="AN384" s="152">
        <f>IF(AN$2&lt;=analysis_period,IF(SUM($C692:AN692)&gt;0,AM384+1,0),0)</f>
        <v>0</v>
      </c>
      <c r="AO384" s="152">
        <f>IF(AO$2&lt;=analysis_period,IF(SUM($C692:AO692)&gt;0,AN384+1,0),0)</f>
        <v>0</v>
      </c>
      <c r="AP384" s="152">
        <f>IF(AP$2&lt;=analysis_period,IF(SUM($C692:AP692)&gt;0,AO384+1,0),0)</f>
        <v>0</v>
      </c>
    </row>
    <row r="385" spans="1:42" x14ac:dyDescent="0.2">
      <c r="A385" s="4">
        <f t="shared" si="133"/>
        <v>6</v>
      </c>
      <c r="B385" s="4">
        <v>0</v>
      </c>
      <c r="C385" s="152">
        <f>IF(C$2&lt;=analysis_period,IF(SUM($C693:C693)&gt;0,B385+1,0),0)</f>
        <v>0</v>
      </c>
      <c r="D385" s="152">
        <f>IF(D$2&lt;=analysis_period,IF(SUM($C693:D693)&gt;0,C385+1,0),0)</f>
        <v>0</v>
      </c>
      <c r="E385" s="152">
        <f>IF(E$2&lt;=analysis_period,IF(SUM($C693:E693)&gt;0,D385+1,0),0)</f>
        <v>0</v>
      </c>
      <c r="F385" s="152">
        <f>IF(F$2&lt;=analysis_period,IF(SUM($C693:F693)&gt;0,E385+1,0),0)</f>
        <v>0</v>
      </c>
      <c r="G385" s="152">
        <f>IF(G$2&lt;=analysis_period,IF(SUM($C693:G693)&gt;0,F385+1,0),0)</f>
        <v>0</v>
      </c>
      <c r="H385" s="152">
        <f>IF(H$2&lt;=analysis_period,IF(SUM($C693:H693)&gt;0,G385+1,0),0)</f>
        <v>0</v>
      </c>
      <c r="I385" s="152">
        <f>IF(I$2&lt;=analysis_period,IF(SUM($C693:I693)&gt;0,H385+1,0),0)</f>
        <v>0</v>
      </c>
      <c r="J385" s="152">
        <f>IF(J$2&lt;=analysis_period,IF(SUM($C693:J693)&gt;0,I385+1,0),0)</f>
        <v>0</v>
      </c>
      <c r="K385" s="152">
        <f>IF(K$2&lt;=analysis_period,IF(SUM($C693:K693)&gt;0,J385+1,0),0)</f>
        <v>0</v>
      </c>
      <c r="L385" s="152">
        <f>IF(L$2&lt;=analysis_period,IF(SUM($C693:L693)&gt;0,K385+1,0),0)</f>
        <v>0</v>
      </c>
      <c r="M385" s="152">
        <f>IF(M$2&lt;=analysis_period,IF(SUM($C693:M693)&gt;0,L385+1,0),0)</f>
        <v>0</v>
      </c>
      <c r="N385" s="152">
        <f>IF(N$2&lt;=analysis_period,IF(SUM($C693:N693)&gt;0,M385+1,0),0)</f>
        <v>0</v>
      </c>
      <c r="O385" s="152">
        <f>IF(O$2&lt;=analysis_period,IF(SUM($C693:O693)&gt;0,N385+1,0),0)</f>
        <v>0</v>
      </c>
      <c r="P385" s="152">
        <f>IF(P$2&lt;=analysis_period,IF(SUM($C693:P693)&gt;0,O385+1,0),0)</f>
        <v>0</v>
      </c>
      <c r="Q385" s="152">
        <f>IF(Q$2&lt;=analysis_period,IF(SUM($C693:Q693)&gt;0,P385+1,0),0)</f>
        <v>0</v>
      </c>
      <c r="R385" s="152">
        <f>IF(R$2&lt;=analysis_period,IF(SUM($C693:R693)&gt;0,Q385+1,0),0)</f>
        <v>0</v>
      </c>
      <c r="S385" s="152">
        <f>IF(S$2&lt;=analysis_period,IF(SUM($C693:S693)&gt;0,R385+1,0),0)</f>
        <v>0</v>
      </c>
      <c r="T385" s="152">
        <f>IF(T$2&lt;=analysis_period,IF(SUM($C693:T693)&gt;0,S385+1,0),0)</f>
        <v>0</v>
      </c>
      <c r="U385" s="152">
        <f>IF(U$2&lt;=analysis_period,IF(SUM($C693:U693)&gt;0,T385+1,0),0)</f>
        <v>0</v>
      </c>
      <c r="V385" s="152">
        <f>IF(V$2&lt;=analysis_period,IF(SUM($C693:V693)&gt;0,U385+1,0),0)</f>
        <v>0</v>
      </c>
      <c r="W385" s="152">
        <f>IF(W$2&lt;=analysis_period,IF(SUM($C693:W693)&gt;0,V385+1,0),0)</f>
        <v>0</v>
      </c>
      <c r="X385" s="152">
        <f>IF(X$2&lt;=analysis_period,IF(SUM($C693:X693)&gt;0,W385+1,0),0)</f>
        <v>0</v>
      </c>
      <c r="Y385" s="152">
        <f>IF(Y$2&lt;=analysis_period,IF(SUM($C693:Y693)&gt;0,X385+1,0),0)</f>
        <v>0</v>
      </c>
      <c r="Z385" s="152">
        <f>IF(Z$2&lt;=analysis_period,IF(SUM($C693:Z693)&gt;0,Y385+1,0),0)</f>
        <v>0</v>
      </c>
      <c r="AA385" s="152">
        <f>IF(AA$2&lt;=analysis_period,IF(SUM($C693:AA693)&gt;0,Z385+1,0),0)</f>
        <v>0</v>
      </c>
      <c r="AB385" s="152">
        <f>IF(AB$2&lt;=analysis_period,IF(SUM($C693:AB693)&gt;0,AA385+1,0),0)</f>
        <v>0</v>
      </c>
      <c r="AC385" s="152">
        <f>IF(AC$2&lt;=analysis_period,IF(SUM($C693:AC693)&gt;0,AB385+1,0),0)</f>
        <v>0</v>
      </c>
      <c r="AD385" s="152">
        <f>IF(AD$2&lt;=analysis_period,IF(SUM($C693:AD693)&gt;0,AC385+1,0),0)</f>
        <v>0</v>
      </c>
      <c r="AE385" s="152">
        <f>IF(AE$2&lt;=analysis_period,IF(SUM($C693:AE693)&gt;0,AD385+1,0),0)</f>
        <v>0</v>
      </c>
      <c r="AF385" s="152">
        <f>IF(AF$2&lt;=analysis_period,IF(SUM($C693:AF693)&gt;0,AE385+1,0),0)</f>
        <v>0</v>
      </c>
      <c r="AG385" s="152">
        <f>IF(AG$2&lt;=analysis_period,IF(SUM($C693:AG693)&gt;0,AF385+1,0),0)</f>
        <v>0</v>
      </c>
      <c r="AH385" s="152">
        <f>IF(AH$2&lt;=analysis_period,IF(SUM($C693:AH693)&gt;0,AG385+1,0),0)</f>
        <v>0</v>
      </c>
      <c r="AI385" s="152">
        <f>IF(AI$2&lt;=analysis_period,IF(SUM($C693:AI693)&gt;0,AH385+1,0),0)</f>
        <v>0</v>
      </c>
      <c r="AJ385" s="152">
        <f>IF(AJ$2&lt;=analysis_period,IF(SUM($C693:AJ693)&gt;0,AI385+1,0),0)</f>
        <v>0</v>
      </c>
      <c r="AK385" s="152">
        <f>IF(AK$2&lt;=analysis_period,IF(SUM($C693:AK693)&gt;0,AJ385+1,0),0)</f>
        <v>0</v>
      </c>
      <c r="AL385" s="152">
        <f>IF(AL$2&lt;=analysis_period,IF(SUM($C693:AL693)&gt;0,AK385+1,0),0)</f>
        <v>0</v>
      </c>
      <c r="AM385" s="152">
        <f>IF(AM$2&lt;=analysis_period,IF(SUM($C693:AM693)&gt;0,AL385+1,0),0)</f>
        <v>0</v>
      </c>
      <c r="AN385" s="152">
        <f>IF(AN$2&lt;=analysis_period,IF(SUM($C693:AN693)&gt;0,AM385+1,0),0)</f>
        <v>0</v>
      </c>
      <c r="AO385" s="152">
        <f>IF(AO$2&lt;=analysis_period,IF(SUM($C693:AO693)&gt;0,AN385+1,0),0)</f>
        <v>0</v>
      </c>
      <c r="AP385" s="152">
        <f>IF(AP$2&lt;=analysis_period,IF(SUM($C693:AP693)&gt;0,AO385+1,0),0)</f>
        <v>0</v>
      </c>
    </row>
    <row r="386" spans="1:42" x14ac:dyDescent="0.2">
      <c r="A386" s="4">
        <f t="shared" si="133"/>
        <v>7</v>
      </c>
      <c r="B386" s="4">
        <v>0</v>
      </c>
      <c r="C386" s="152">
        <f>IF(C$2&lt;=analysis_period,IF(SUM($C694:C694)&gt;0,B386+1,0),0)</f>
        <v>0</v>
      </c>
      <c r="D386" s="152">
        <f>IF(D$2&lt;=analysis_period,IF(SUM($C694:D694)&gt;0,C386+1,0),0)</f>
        <v>0</v>
      </c>
      <c r="E386" s="152">
        <f>IF(E$2&lt;=analysis_period,IF(SUM($C694:E694)&gt;0,D386+1,0),0)</f>
        <v>0</v>
      </c>
      <c r="F386" s="152">
        <f>IF(F$2&lt;=analysis_period,IF(SUM($C694:F694)&gt;0,E386+1,0),0)</f>
        <v>0</v>
      </c>
      <c r="G386" s="152">
        <f>IF(G$2&lt;=analysis_period,IF(SUM($C694:G694)&gt;0,F386+1,0),0)</f>
        <v>0</v>
      </c>
      <c r="H386" s="152">
        <f>IF(H$2&lt;=analysis_period,IF(SUM($C694:H694)&gt;0,G386+1,0),0)</f>
        <v>0</v>
      </c>
      <c r="I386" s="152">
        <f>IF(I$2&lt;=analysis_period,IF(SUM($C694:I694)&gt;0,H386+1,0),0)</f>
        <v>0</v>
      </c>
      <c r="J386" s="152">
        <f>IF(J$2&lt;=analysis_period,IF(SUM($C694:J694)&gt;0,I386+1,0),0)</f>
        <v>0</v>
      </c>
      <c r="K386" s="152">
        <f>IF(K$2&lt;=analysis_period,IF(SUM($C694:K694)&gt;0,J386+1,0),0)</f>
        <v>0</v>
      </c>
      <c r="L386" s="152">
        <f>IF(L$2&lt;=analysis_period,IF(SUM($C694:L694)&gt;0,K386+1,0),0)</f>
        <v>0</v>
      </c>
      <c r="M386" s="152">
        <f>IF(M$2&lt;=analysis_period,IF(SUM($C694:M694)&gt;0,L386+1,0),0)</f>
        <v>0</v>
      </c>
      <c r="N386" s="152">
        <f>IF(N$2&lt;=analysis_period,IF(SUM($C694:N694)&gt;0,M386+1,0),0)</f>
        <v>0</v>
      </c>
      <c r="O386" s="152">
        <f>IF(O$2&lt;=analysis_period,IF(SUM($C694:O694)&gt;0,N386+1,0),0)</f>
        <v>0</v>
      </c>
      <c r="P386" s="152">
        <f>IF(P$2&lt;=analysis_period,IF(SUM($C694:P694)&gt;0,O386+1,0),0)</f>
        <v>0</v>
      </c>
      <c r="Q386" s="152">
        <f>IF(Q$2&lt;=analysis_period,IF(SUM($C694:Q694)&gt;0,P386+1,0),0)</f>
        <v>0</v>
      </c>
      <c r="R386" s="152">
        <f>IF(R$2&lt;=analysis_period,IF(SUM($C694:R694)&gt;0,Q386+1,0),0)</f>
        <v>0</v>
      </c>
      <c r="S386" s="152">
        <f>IF(S$2&lt;=analysis_period,IF(SUM($C694:S694)&gt;0,R386+1,0),0)</f>
        <v>0</v>
      </c>
      <c r="T386" s="152">
        <f>IF(T$2&lt;=analysis_period,IF(SUM($C694:T694)&gt;0,S386+1,0),0)</f>
        <v>0</v>
      </c>
      <c r="U386" s="152">
        <f>IF(U$2&lt;=analysis_period,IF(SUM($C694:U694)&gt;0,T386+1,0),0)</f>
        <v>0</v>
      </c>
      <c r="V386" s="152">
        <f>IF(V$2&lt;=analysis_period,IF(SUM($C694:V694)&gt;0,U386+1,0),0)</f>
        <v>0</v>
      </c>
      <c r="W386" s="152">
        <f>IF(W$2&lt;=analysis_period,IF(SUM($C694:W694)&gt;0,V386+1,0),0)</f>
        <v>0</v>
      </c>
      <c r="X386" s="152">
        <f>IF(X$2&lt;=analysis_period,IF(SUM($C694:X694)&gt;0,W386+1,0),0)</f>
        <v>0</v>
      </c>
      <c r="Y386" s="152">
        <f>IF(Y$2&lt;=analysis_period,IF(SUM($C694:Y694)&gt;0,X386+1,0),0)</f>
        <v>0</v>
      </c>
      <c r="Z386" s="152">
        <f>IF(Z$2&lt;=analysis_period,IF(SUM($C694:Z694)&gt;0,Y386+1,0),0)</f>
        <v>0</v>
      </c>
      <c r="AA386" s="152">
        <f>IF(AA$2&lt;=analysis_period,IF(SUM($C694:AA694)&gt;0,Z386+1,0),0)</f>
        <v>0</v>
      </c>
      <c r="AB386" s="152">
        <f>IF(AB$2&lt;=analysis_period,IF(SUM($C694:AB694)&gt;0,AA386+1,0),0)</f>
        <v>0</v>
      </c>
      <c r="AC386" s="152">
        <f>IF(AC$2&lt;=analysis_period,IF(SUM($C694:AC694)&gt;0,AB386+1,0),0)</f>
        <v>0</v>
      </c>
      <c r="AD386" s="152">
        <f>IF(AD$2&lt;=analysis_period,IF(SUM($C694:AD694)&gt;0,AC386+1,0),0)</f>
        <v>0</v>
      </c>
      <c r="AE386" s="152">
        <f>IF(AE$2&lt;=analysis_period,IF(SUM($C694:AE694)&gt;0,AD386+1,0),0)</f>
        <v>0</v>
      </c>
      <c r="AF386" s="152">
        <f>IF(AF$2&lt;=analysis_period,IF(SUM($C694:AF694)&gt;0,AE386+1,0),0)</f>
        <v>0</v>
      </c>
      <c r="AG386" s="152">
        <f>IF(AG$2&lt;=analysis_period,IF(SUM($C694:AG694)&gt;0,AF386+1,0),0)</f>
        <v>0</v>
      </c>
      <c r="AH386" s="152">
        <f>IF(AH$2&lt;=analysis_period,IF(SUM($C694:AH694)&gt;0,AG386+1,0),0)</f>
        <v>0</v>
      </c>
      <c r="AI386" s="152">
        <f>IF(AI$2&lt;=analysis_period,IF(SUM($C694:AI694)&gt;0,AH386+1,0),0)</f>
        <v>0</v>
      </c>
      <c r="AJ386" s="152">
        <f>IF(AJ$2&lt;=analysis_period,IF(SUM($C694:AJ694)&gt;0,AI386+1,0),0)</f>
        <v>0</v>
      </c>
      <c r="AK386" s="152">
        <f>IF(AK$2&lt;=analysis_period,IF(SUM($C694:AK694)&gt;0,AJ386+1,0),0)</f>
        <v>0</v>
      </c>
      <c r="AL386" s="152">
        <f>IF(AL$2&lt;=analysis_period,IF(SUM($C694:AL694)&gt;0,AK386+1,0),0)</f>
        <v>0</v>
      </c>
      <c r="AM386" s="152">
        <f>IF(AM$2&lt;=analysis_period,IF(SUM($C694:AM694)&gt;0,AL386+1,0),0)</f>
        <v>0</v>
      </c>
      <c r="AN386" s="152">
        <f>IF(AN$2&lt;=analysis_period,IF(SUM($C694:AN694)&gt;0,AM386+1,0),0)</f>
        <v>0</v>
      </c>
      <c r="AO386" s="152">
        <f>IF(AO$2&lt;=analysis_period,IF(SUM($C694:AO694)&gt;0,AN386+1,0),0)</f>
        <v>0</v>
      </c>
      <c r="AP386" s="152">
        <f>IF(AP$2&lt;=analysis_period,IF(SUM($C694:AP694)&gt;0,AO386+1,0),0)</f>
        <v>0</v>
      </c>
    </row>
    <row r="387" spans="1:42" x14ac:dyDescent="0.2">
      <c r="A387" s="4">
        <f t="shared" si="133"/>
        <v>8</v>
      </c>
      <c r="B387" s="4">
        <v>0</v>
      </c>
      <c r="C387" s="152">
        <f>IF(C$2&lt;=analysis_period,IF(SUM($C695:C695)&gt;0,B387+1,0),0)</f>
        <v>0</v>
      </c>
      <c r="D387" s="152">
        <f>IF(D$2&lt;=analysis_period,IF(SUM($C695:D695)&gt;0,C387+1,0),0)</f>
        <v>0</v>
      </c>
      <c r="E387" s="152">
        <f>IF(E$2&lt;=analysis_period,IF(SUM($C695:E695)&gt;0,D387+1,0),0)</f>
        <v>0</v>
      </c>
      <c r="F387" s="152">
        <f>IF(F$2&lt;=analysis_period,IF(SUM($C695:F695)&gt;0,E387+1,0),0)</f>
        <v>0</v>
      </c>
      <c r="G387" s="152">
        <f>IF(G$2&lt;=analysis_period,IF(SUM($C695:G695)&gt;0,F387+1,0),0)</f>
        <v>0</v>
      </c>
      <c r="H387" s="152">
        <f>IF(H$2&lt;=analysis_period,IF(SUM($C695:H695)&gt;0,G387+1,0),0)</f>
        <v>0</v>
      </c>
      <c r="I387" s="152">
        <f>IF(I$2&lt;=analysis_period,IF(SUM($C695:I695)&gt;0,H387+1,0),0)</f>
        <v>0</v>
      </c>
      <c r="J387" s="152">
        <f>IF(J$2&lt;=analysis_period,IF(SUM($C695:J695)&gt;0,I387+1,0),0)</f>
        <v>0</v>
      </c>
      <c r="K387" s="152">
        <f>IF(K$2&lt;=analysis_period,IF(SUM($C695:K695)&gt;0,J387+1,0),0)</f>
        <v>0</v>
      </c>
      <c r="L387" s="152">
        <f>IF(L$2&lt;=analysis_period,IF(SUM($C695:L695)&gt;0,K387+1,0),0)</f>
        <v>0</v>
      </c>
      <c r="M387" s="152">
        <f>IF(M$2&lt;=analysis_period,IF(SUM($C695:M695)&gt;0,L387+1,0),0)</f>
        <v>0</v>
      </c>
      <c r="N387" s="152">
        <f>IF(N$2&lt;=analysis_period,IF(SUM($C695:N695)&gt;0,M387+1,0),0)</f>
        <v>0</v>
      </c>
      <c r="O387" s="152">
        <f>IF(O$2&lt;=analysis_period,IF(SUM($C695:O695)&gt;0,N387+1,0),0)</f>
        <v>0</v>
      </c>
      <c r="P387" s="152">
        <f>IF(P$2&lt;=analysis_period,IF(SUM($C695:P695)&gt;0,O387+1,0),0)</f>
        <v>0</v>
      </c>
      <c r="Q387" s="152">
        <f>IF(Q$2&lt;=analysis_period,IF(SUM($C695:Q695)&gt;0,P387+1,0),0)</f>
        <v>0</v>
      </c>
      <c r="R387" s="152">
        <f>IF(R$2&lt;=analysis_period,IF(SUM($C695:R695)&gt;0,Q387+1,0),0)</f>
        <v>0</v>
      </c>
      <c r="S387" s="152">
        <f>IF(S$2&lt;=analysis_period,IF(SUM($C695:S695)&gt;0,R387+1,0),0)</f>
        <v>0</v>
      </c>
      <c r="T387" s="152">
        <f>IF(T$2&lt;=analysis_period,IF(SUM($C695:T695)&gt;0,S387+1,0),0)</f>
        <v>0</v>
      </c>
      <c r="U387" s="152">
        <f>IF(U$2&lt;=analysis_period,IF(SUM($C695:U695)&gt;0,T387+1,0),0)</f>
        <v>0</v>
      </c>
      <c r="V387" s="152">
        <f>IF(V$2&lt;=analysis_period,IF(SUM($C695:V695)&gt;0,U387+1,0),0)</f>
        <v>0</v>
      </c>
      <c r="W387" s="152">
        <f>IF(W$2&lt;=analysis_period,IF(SUM($C695:W695)&gt;0,V387+1,0),0)</f>
        <v>0</v>
      </c>
      <c r="X387" s="152">
        <f>IF(X$2&lt;=analysis_period,IF(SUM($C695:X695)&gt;0,W387+1,0),0)</f>
        <v>0</v>
      </c>
      <c r="Y387" s="152">
        <f>IF(Y$2&lt;=analysis_period,IF(SUM($C695:Y695)&gt;0,X387+1,0),0)</f>
        <v>0</v>
      </c>
      <c r="Z387" s="152">
        <f>IF(Z$2&lt;=analysis_period,IF(SUM($C695:Z695)&gt;0,Y387+1,0),0)</f>
        <v>0</v>
      </c>
      <c r="AA387" s="152">
        <f>IF(AA$2&lt;=analysis_period,IF(SUM($C695:AA695)&gt;0,Z387+1,0),0)</f>
        <v>0</v>
      </c>
      <c r="AB387" s="152">
        <f>IF(AB$2&lt;=analysis_period,IF(SUM($C695:AB695)&gt;0,AA387+1,0),0)</f>
        <v>0</v>
      </c>
      <c r="AC387" s="152">
        <f>IF(AC$2&lt;=analysis_period,IF(SUM($C695:AC695)&gt;0,AB387+1,0),0)</f>
        <v>0</v>
      </c>
      <c r="AD387" s="152">
        <f>IF(AD$2&lt;=analysis_period,IF(SUM($C695:AD695)&gt;0,AC387+1,0),0)</f>
        <v>0</v>
      </c>
      <c r="AE387" s="152">
        <f>IF(AE$2&lt;=analysis_period,IF(SUM($C695:AE695)&gt;0,AD387+1,0),0)</f>
        <v>0</v>
      </c>
      <c r="AF387" s="152">
        <f>IF(AF$2&lt;=analysis_period,IF(SUM($C695:AF695)&gt;0,AE387+1,0),0)</f>
        <v>0</v>
      </c>
      <c r="AG387" s="152">
        <f>IF(AG$2&lt;=analysis_period,IF(SUM($C695:AG695)&gt;0,AF387+1,0),0)</f>
        <v>0</v>
      </c>
      <c r="AH387" s="152">
        <f>IF(AH$2&lt;=analysis_period,IF(SUM($C695:AH695)&gt;0,AG387+1,0),0)</f>
        <v>0</v>
      </c>
      <c r="AI387" s="152">
        <f>IF(AI$2&lt;=analysis_period,IF(SUM($C695:AI695)&gt;0,AH387+1,0),0)</f>
        <v>0</v>
      </c>
      <c r="AJ387" s="152">
        <f>IF(AJ$2&lt;=analysis_period,IF(SUM($C695:AJ695)&gt;0,AI387+1,0),0)</f>
        <v>0</v>
      </c>
      <c r="AK387" s="152">
        <f>IF(AK$2&lt;=analysis_period,IF(SUM($C695:AK695)&gt;0,AJ387+1,0),0)</f>
        <v>0</v>
      </c>
      <c r="AL387" s="152">
        <f>IF(AL$2&lt;=analysis_period,IF(SUM($C695:AL695)&gt;0,AK387+1,0),0)</f>
        <v>0</v>
      </c>
      <c r="AM387" s="152">
        <f>IF(AM$2&lt;=analysis_period,IF(SUM($C695:AM695)&gt;0,AL387+1,0),0)</f>
        <v>0</v>
      </c>
      <c r="AN387" s="152">
        <f>IF(AN$2&lt;=analysis_period,IF(SUM($C695:AN695)&gt;0,AM387+1,0),0)</f>
        <v>0</v>
      </c>
      <c r="AO387" s="152">
        <f>IF(AO$2&lt;=analysis_period,IF(SUM($C695:AO695)&gt;0,AN387+1,0),0)</f>
        <v>0</v>
      </c>
      <c r="AP387" s="152">
        <f>IF(AP$2&lt;=analysis_period,IF(SUM($C695:AP695)&gt;0,AO387+1,0),0)</f>
        <v>0</v>
      </c>
    </row>
    <row r="388" spans="1:42" x14ac:dyDescent="0.2">
      <c r="A388" s="4">
        <f>A387+1</f>
        <v>9</v>
      </c>
      <c r="B388" s="4">
        <v>0</v>
      </c>
      <c r="C388" s="152">
        <f>IF(C$2&lt;=analysis_period,IF(SUM($C696:C696)&gt;0,B388+1,0),0)</f>
        <v>0</v>
      </c>
      <c r="D388" s="152">
        <f>IF(D$2&lt;=analysis_period,IF(SUM($C696:D696)&gt;0,C388+1,0),0)</f>
        <v>0</v>
      </c>
      <c r="E388" s="152">
        <f>IF(E$2&lt;=analysis_period,IF(SUM($C696:E696)&gt;0,D388+1,0),0)</f>
        <v>0</v>
      </c>
      <c r="F388" s="152">
        <f>IF(F$2&lt;=analysis_period,IF(SUM($C696:F696)&gt;0,E388+1,0),0)</f>
        <v>0</v>
      </c>
      <c r="G388" s="152">
        <f>IF(G$2&lt;=analysis_period,IF(SUM($C696:G696)&gt;0,F388+1,0),0)</f>
        <v>0</v>
      </c>
      <c r="H388" s="152">
        <f>IF(H$2&lt;=analysis_period,IF(SUM($C696:H696)&gt;0,G388+1,0),0)</f>
        <v>0</v>
      </c>
      <c r="I388" s="152">
        <f>IF(I$2&lt;=analysis_period,IF(SUM($C696:I696)&gt;0,H388+1,0),0)</f>
        <v>0</v>
      </c>
      <c r="J388" s="152">
        <f>IF(J$2&lt;=analysis_period,IF(SUM($C696:J696)&gt;0,I388+1,0),0)</f>
        <v>0</v>
      </c>
      <c r="K388" s="152">
        <f>IF(K$2&lt;=analysis_period,IF(SUM($C696:K696)&gt;0,J388+1,0),0)</f>
        <v>0</v>
      </c>
      <c r="L388" s="152">
        <f>IF(L$2&lt;=analysis_period,IF(SUM($C696:L696)&gt;0,K388+1,0),0)</f>
        <v>0</v>
      </c>
      <c r="M388" s="152">
        <f>IF(M$2&lt;=analysis_period,IF(SUM($C696:M696)&gt;0,L388+1,0),0)</f>
        <v>0</v>
      </c>
      <c r="N388" s="152">
        <f>IF(N$2&lt;=analysis_period,IF(SUM($C696:N696)&gt;0,M388+1,0),0)</f>
        <v>0</v>
      </c>
      <c r="O388" s="152">
        <f>IF(O$2&lt;=analysis_period,IF(SUM($C696:O696)&gt;0,N388+1,0),0)</f>
        <v>0</v>
      </c>
      <c r="P388" s="152">
        <f>IF(P$2&lt;=analysis_period,IF(SUM($C696:P696)&gt;0,O388+1,0),0)</f>
        <v>0</v>
      </c>
      <c r="Q388" s="152">
        <f>IF(Q$2&lt;=analysis_period,IF(SUM($C696:Q696)&gt;0,P388+1,0),0)</f>
        <v>0</v>
      </c>
      <c r="R388" s="152">
        <f>IF(R$2&lt;=analysis_period,IF(SUM($C696:R696)&gt;0,Q388+1,0),0)</f>
        <v>0</v>
      </c>
      <c r="S388" s="152">
        <f>IF(S$2&lt;=analysis_period,IF(SUM($C696:S696)&gt;0,R388+1,0),0)</f>
        <v>0</v>
      </c>
      <c r="T388" s="152">
        <f>IF(T$2&lt;=analysis_period,IF(SUM($C696:T696)&gt;0,S388+1,0),0)</f>
        <v>0</v>
      </c>
      <c r="U388" s="152">
        <f>IF(U$2&lt;=analysis_period,IF(SUM($C696:U696)&gt;0,T388+1,0),0)</f>
        <v>0</v>
      </c>
      <c r="V388" s="152">
        <f>IF(V$2&lt;=analysis_period,IF(SUM($C696:V696)&gt;0,U388+1,0),0)</f>
        <v>0</v>
      </c>
      <c r="W388" s="152">
        <f>IF(W$2&lt;=analysis_period,IF(SUM($C696:W696)&gt;0,V388+1,0),0)</f>
        <v>0</v>
      </c>
      <c r="X388" s="152">
        <f>IF(X$2&lt;=analysis_period,IF(SUM($C696:X696)&gt;0,W388+1,0),0)</f>
        <v>0</v>
      </c>
      <c r="Y388" s="152">
        <f>IF(Y$2&lt;=analysis_period,IF(SUM($C696:Y696)&gt;0,X388+1,0),0)</f>
        <v>0</v>
      </c>
      <c r="Z388" s="152">
        <f>IF(Z$2&lt;=analysis_period,IF(SUM($C696:Z696)&gt;0,Y388+1,0),0)</f>
        <v>0</v>
      </c>
      <c r="AA388" s="152">
        <f>IF(AA$2&lt;=analysis_period,IF(SUM($C696:AA696)&gt;0,Z388+1,0),0)</f>
        <v>0</v>
      </c>
      <c r="AB388" s="152">
        <f>IF(AB$2&lt;=analysis_period,IF(SUM($C696:AB696)&gt;0,AA388+1,0),0)</f>
        <v>0</v>
      </c>
      <c r="AC388" s="152">
        <f>IF(AC$2&lt;=analysis_period,IF(SUM($C696:AC696)&gt;0,AB388+1,0),0)</f>
        <v>0</v>
      </c>
      <c r="AD388" s="152">
        <f>IF(AD$2&lt;=analysis_period,IF(SUM($C696:AD696)&gt;0,AC388+1,0),0)</f>
        <v>0</v>
      </c>
      <c r="AE388" s="152">
        <f>IF(AE$2&lt;=analysis_period,IF(SUM($C696:AE696)&gt;0,AD388+1,0),0)</f>
        <v>0</v>
      </c>
      <c r="AF388" s="152">
        <f>IF(AF$2&lt;=analysis_period,IF(SUM($C696:AF696)&gt;0,AE388+1,0),0)</f>
        <v>0</v>
      </c>
      <c r="AG388" s="152">
        <f>IF(AG$2&lt;=analysis_period,IF(SUM($C696:AG696)&gt;0,AF388+1,0),0)</f>
        <v>0</v>
      </c>
      <c r="AH388" s="152">
        <f>IF(AH$2&lt;=analysis_period,IF(SUM($C696:AH696)&gt;0,AG388+1,0),0)</f>
        <v>0</v>
      </c>
      <c r="AI388" s="152">
        <f>IF(AI$2&lt;=analysis_period,IF(SUM($C696:AI696)&gt;0,AH388+1,0),0)</f>
        <v>0</v>
      </c>
      <c r="AJ388" s="152">
        <f>IF(AJ$2&lt;=analysis_period,IF(SUM($C696:AJ696)&gt;0,AI388+1,0),0)</f>
        <v>0</v>
      </c>
      <c r="AK388" s="152">
        <f>IF(AK$2&lt;=analysis_period,IF(SUM($C696:AK696)&gt;0,AJ388+1,0),0)</f>
        <v>0</v>
      </c>
      <c r="AL388" s="152">
        <f>IF(AL$2&lt;=analysis_period,IF(SUM($C696:AL696)&gt;0,AK388+1,0),0)</f>
        <v>0</v>
      </c>
      <c r="AM388" s="152">
        <f>IF(AM$2&lt;=analysis_period,IF(SUM($C696:AM696)&gt;0,AL388+1,0),0)</f>
        <v>0</v>
      </c>
      <c r="AN388" s="152">
        <f>IF(AN$2&lt;=analysis_period,IF(SUM($C696:AN696)&gt;0,AM388+1,0),0)</f>
        <v>0</v>
      </c>
      <c r="AO388" s="152">
        <f>IF(AO$2&lt;=analysis_period,IF(SUM($C696:AO696)&gt;0,AN388+1,0),0)</f>
        <v>0</v>
      </c>
      <c r="AP388" s="152">
        <f>IF(AP$2&lt;=analysis_period,IF(SUM($C696:AP696)&gt;0,AO388+1,0),0)</f>
        <v>0</v>
      </c>
    </row>
    <row r="389" spans="1:42" x14ac:dyDescent="0.2">
      <c r="A389" s="4">
        <f t="shared" si="133"/>
        <v>10</v>
      </c>
      <c r="B389" s="4">
        <v>0</v>
      </c>
      <c r="C389" s="152">
        <f>IF(C$2&lt;=analysis_period,IF(SUM($C697:C697)&gt;0,B389+1,0),0)</f>
        <v>0</v>
      </c>
      <c r="D389" s="152">
        <f>IF(D$2&lt;=analysis_period,IF(SUM($C697:D697)&gt;0,C389+1,0),0)</f>
        <v>0</v>
      </c>
      <c r="E389" s="152">
        <f>IF(E$2&lt;=analysis_period,IF(SUM($C697:E697)&gt;0,D389+1,0),0)</f>
        <v>0</v>
      </c>
      <c r="F389" s="152">
        <f>IF(F$2&lt;=analysis_period,IF(SUM($C697:F697)&gt;0,E389+1,0),0)</f>
        <v>0</v>
      </c>
      <c r="G389" s="152">
        <f>IF(G$2&lt;=analysis_period,IF(SUM($C697:G697)&gt;0,F389+1,0),0)</f>
        <v>0</v>
      </c>
      <c r="H389" s="152">
        <f>IF(H$2&lt;=analysis_period,IF(SUM($C697:H697)&gt;0,G389+1,0),0)</f>
        <v>0</v>
      </c>
      <c r="I389" s="152">
        <f>IF(I$2&lt;=analysis_period,IF(SUM($C697:I697)&gt;0,H389+1,0),0)</f>
        <v>0</v>
      </c>
      <c r="J389" s="152">
        <f>IF(J$2&lt;=analysis_period,IF(SUM($C697:J697)&gt;0,I389+1,0),0)</f>
        <v>0</v>
      </c>
      <c r="K389" s="152">
        <f>IF(K$2&lt;=analysis_period,IF(SUM($C697:K697)&gt;0,J389+1,0),0)</f>
        <v>0</v>
      </c>
      <c r="L389" s="152">
        <f>IF(L$2&lt;=analysis_period,IF(SUM($C697:L697)&gt;0,K389+1,0),0)</f>
        <v>0</v>
      </c>
      <c r="M389" s="152">
        <f>IF(M$2&lt;=analysis_period,IF(SUM($C697:M697)&gt;0,L389+1,0),0)</f>
        <v>0</v>
      </c>
      <c r="N389" s="152">
        <f>IF(N$2&lt;=analysis_period,IF(SUM($C697:N697)&gt;0,M389+1,0),0)</f>
        <v>0</v>
      </c>
      <c r="O389" s="152">
        <f>IF(O$2&lt;=analysis_period,IF(SUM($C697:O697)&gt;0,N389+1,0),0)</f>
        <v>0</v>
      </c>
      <c r="P389" s="152">
        <f>IF(P$2&lt;=analysis_period,IF(SUM($C697:P697)&gt;0,O389+1,0),0)</f>
        <v>0</v>
      </c>
      <c r="Q389" s="152">
        <f>IF(Q$2&lt;=analysis_period,IF(SUM($C697:Q697)&gt;0,P389+1,0),0)</f>
        <v>0</v>
      </c>
      <c r="R389" s="152">
        <f>IF(R$2&lt;=analysis_period,IF(SUM($C697:R697)&gt;0,Q389+1,0),0)</f>
        <v>0</v>
      </c>
      <c r="S389" s="152">
        <f>IF(S$2&lt;=analysis_period,IF(SUM($C697:S697)&gt;0,R389+1,0),0)</f>
        <v>0</v>
      </c>
      <c r="T389" s="152">
        <f>IF(T$2&lt;=analysis_period,IF(SUM($C697:T697)&gt;0,S389+1,0),0)</f>
        <v>0</v>
      </c>
      <c r="U389" s="152">
        <f>IF(U$2&lt;=analysis_period,IF(SUM($C697:U697)&gt;0,T389+1,0),0)</f>
        <v>0</v>
      </c>
      <c r="V389" s="152">
        <f>IF(V$2&lt;=analysis_period,IF(SUM($C697:V697)&gt;0,U389+1,0),0)</f>
        <v>0</v>
      </c>
      <c r="W389" s="152">
        <f>IF(W$2&lt;=analysis_period,IF(SUM($C697:W697)&gt;0,V389+1,0),0)</f>
        <v>0</v>
      </c>
      <c r="X389" s="152">
        <f>IF(X$2&lt;=analysis_period,IF(SUM($C697:X697)&gt;0,W389+1,0),0)</f>
        <v>0</v>
      </c>
      <c r="Y389" s="152">
        <f>IF(Y$2&lt;=analysis_period,IF(SUM($C697:Y697)&gt;0,X389+1,0),0)</f>
        <v>0</v>
      </c>
      <c r="Z389" s="152">
        <f>IF(Z$2&lt;=analysis_period,IF(SUM($C697:Z697)&gt;0,Y389+1,0),0)</f>
        <v>0</v>
      </c>
      <c r="AA389" s="152">
        <f>IF(AA$2&lt;=analysis_period,IF(SUM($C697:AA697)&gt;0,Z389+1,0),0)</f>
        <v>0</v>
      </c>
      <c r="AB389" s="152">
        <f>IF(AB$2&lt;=analysis_period,IF(SUM($C697:AB697)&gt;0,AA389+1,0),0)</f>
        <v>0</v>
      </c>
      <c r="AC389" s="152">
        <f>IF(AC$2&lt;=analysis_period,IF(SUM($C697:AC697)&gt;0,AB389+1,0),0)</f>
        <v>0</v>
      </c>
      <c r="AD389" s="152">
        <f>IF(AD$2&lt;=analysis_period,IF(SUM($C697:AD697)&gt;0,AC389+1,0),0)</f>
        <v>0</v>
      </c>
      <c r="AE389" s="152">
        <f>IF(AE$2&lt;=analysis_period,IF(SUM($C697:AE697)&gt;0,AD389+1,0),0)</f>
        <v>0</v>
      </c>
      <c r="AF389" s="152">
        <f>IF(AF$2&lt;=analysis_period,IF(SUM($C697:AF697)&gt;0,AE389+1,0),0)</f>
        <v>0</v>
      </c>
      <c r="AG389" s="152">
        <f>IF(AG$2&lt;=analysis_period,IF(SUM($C697:AG697)&gt;0,AF389+1,0),0)</f>
        <v>0</v>
      </c>
      <c r="AH389" s="152">
        <f>IF(AH$2&lt;=analysis_period,IF(SUM($C697:AH697)&gt;0,AG389+1,0),0)</f>
        <v>0</v>
      </c>
      <c r="AI389" s="152">
        <f>IF(AI$2&lt;=analysis_period,IF(SUM($C697:AI697)&gt;0,AH389+1,0),0)</f>
        <v>0</v>
      </c>
      <c r="AJ389" s="152">
        <f>IF(AJ$2&lt;=analysis_period,IF(SUM($C697:AJ697)&gt;0,AI389+1,0),0)</f>
        <v>0</v>
      </c>
      <c r="AK389" s="152">
        <f>IF(AK$2&lt;=analysis_period,IF(SUM($C697:AK697)&gt;0,AJ389+1,0),0)</f>
        <v>0</v>
      </c>
      <c r="AL389" s="152">
        <f>IF(AL$2&lt;=analysis_period,IF(SUM($C697:AL697)&gt;0,AK389+1,0),0)</f>
        <v>0</v>
      </c>
      <c r="AM389" s="152">
        <f>IF(AM$2&lt;=analysis_period,IF(SUM($C697:AM697)&gt;0,AL389+1,0),0)</f>
        <v>0</v>
      </c>
      <c r="AN389" s="152">
        <f>IF(AN$2&lt;=analysis_period,IF(SUM($C697:AN697)&gt;0,AM389+1,0),0)</f>
        <v>0</v>
      </c>
      <c r="AO389" s="152">
        <f>IF(AO$2&lt;=analysis_period,IF(SUM($C697:AO697)&gt;0,AN389+1,0),0)</f>
        <v>0</v>
      </c>
      <c r="AP389" s="152">
        <f>IF(AP$2&lt;=analysis_period,IF(SUM($C697:AP697)&gt;0,AO389+1,0),0)</f>
        <v>0</v>
      </c>
    </row>
    <row r="390" spans="1:42" x14ac:dyDescent="0.2">
      <c r="A390" s="84" t="s">
        <v>51</v>
      </c>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row>
    <row r="391" spans="1:42" x14ac:dyDescent="0.2">
      <c r="A391" s="4">
        <v>1</v>
      </c>
      <c r="B391" s="169">
        <f>SUM(C391:AP391)</f>
        <v>0</v>
      </c>
      <c r="C391" s="152">
        <f>LOOKUP(C380,$B$375:$AP$375,$B$376:$AP$376)/100*$B688</f>
        <v>0</v>
      </c>
      <c r="D391" s="152">
        <f>LOOKUP(D380,$B$375:$AP$375,$B$376:$AP$376)/100*$B688</f>
        <v>0</v>
      </c>
      <c r="E391" s="152">
        <f>LOOKUP(E380,$B$375:$AP$375,$B$376:$AP$376)/100*$B688</f>
        <v>0</v>
      </c>
      <c r="F391" s="152">
        <f>LOOKUP(F380,$B$375:$AP$375,$B$376:$AP$376)/100*$B688</f>
        <v>0</v>
      </c>
      <c r="G391" s="152">
        <f>LOOKUP(G380,$B$375:$AP$375,$B$376:$AP$376)/100*$B688</f>
        <v>0</v>
      </c>
      <c r="H391" s="152">
        <f>LOOKUP(H380,$B$375:$AP$375,$B$376:$AP$376)/100*$B688</f>
        <v>0</v>
      </c>
      <c r="I391" s="152">
        <f>LOOKUP(I380,$B$375:$AP$375,$B$376:$AP$376)/100*$B688</f>
        <v>0</v>
      </c>
      <c r="J391" s="152">
        <f>LOOKUP(J380,$B$375:$AP$375,$B$376:$AP$376)/100*$B688</f>
        <v>0</v>
      </c>
      <c r="K391" s="152">
        <f>LOOKUP(K380,$B$375:$AP$375,$B$376:$AP$376)/100*$B688</f>
        <v>0</v>
      </c>
      <c r="L391" s="152">
        <f>LOOKUP(L380,$B$375:$AP$375,$B$376:$AP$376)/100*$B688</f>
        <v>0</v>
      </c>
      <c r="M391" s="152">
        <f>LOOKUP(M380,$B$375:$AP$375,$B$376:$AP$376)/100*$B688</f>
        <v>0</v>
      </c>
      <c r="N391" s="152">
        <f>LOOKUP(N380,$B$375:$AP$375,$B$376:$AP$376)/100*$B688</f>
        <v>0</v>
      </c>
      <c r="O391" s="152">
        <f>LOOKUP(O380,$B$375:$AP$375,$B$376:$AP$376)/100*$B688</f>
        <v>0</v>
      </c>
      <c r="P391" s="152">
        <f>LOOKUP(P380,$B$375:$AP$375,$B$376:$AP$376)/100*$B688</f>
        <v>0</v>
      </c>
      <c r="Q391" s="152">
        <f>LOOKUP(Q380,$B$375:$AP$375,$B$376:$AP$376)/100*$B688</f>
        <v>0</v>
      </c>
      <c r="R391" s="152">
        <f>LOOKUP(R380,$B$375:$AP$375,$B$376:$AP$376)/100*$B688</f>
        <v>0</v>
      </c>
      <c r="S391" s="152">
        <f>LOOKUP(S380,$B$375:$AP$375,$B$376:$AP$376)/100*$B688</f>
        <v>0</v>
      </c>
      <c r="T391" s="152">
        <f>LOOKUP(T380,$B$375:$AP$375,$B$376:$AP$376)/100*$B688</f>
        <v>0</v>
      </c>
      <c r="U391" s="152">
        <f>LOOKUP(U380,$B$375:$AP$375,$B$376:$AP$376)/100*$B688</f>
        <v>0</v>
      </c>
      <c r="V391" s="152">
        <f>LOOKUP(V380,$B$375:$AP$375,$B$376:$AP$376)/100*$B688</f>
        <v>0</v>
      </c>
      <c r="W391" s="152">
        <f>LOOKUP(W380,$B$375:$AP$375,$B$376:$AP$376)/100*$B688</f>
        <v>0</v>
      </c>
      <c r="X391" s="152">
        <f>LOOKUP(X380,$B$375:$AP$375,$B$376:$AP$376)/100*$B688</f>
        <v>0</v>
      </c>
      <c r="Y391" s="152">
        <f>LOOKUP(Y380,$B$375:$AP$375,$B$376:$AP$376)/100*$B688</f>
        <v>0</v>
      </c>
      <c r="Z391" s="152">
        <f>LOOKUP(Z380,$B$375:$AP$375,$B$376:$AP$376)/100*$B688</f>
        <v>0</v>
      </c>
      <c r="AA391" s="152">
        <f>LOOKUP(AA380,$B$375:$AP$375,$B$376:$AP$376)/100*$B688</f>
        <v>0</v>
      </c>
      <c r="AB391" s="152">
        <f>LOOKUP(AB380,$B$375:$AP$375,$B$376:$AP$376)/100*$B688</f>
        <v>0</v>
      </c>
      <c r="AC391" s="152">
        <f>LOOKUP(AC380,$B$375:$AP$375,$B$376:$AP$376)/100*$B688</f>
        <v>0</v>
      </c>
      <c r="AD391" s="152">
        <f>LOOKUP(AD380,$B$375:$AP$375,$B$376:$AP$376)/100*$B688</f>
        <v>0</v>
      </c>
      <c r="AE391" s="152">
        <f>LOOKUP(AE380,$B$375:$AP$375,$B$376:$AP$376)/100*$B688</f>
        <v>0</v>
      </c>
      <c r="AF391" s="152">
        <f>LOOKUP(AF380,$B$375:$AP$375,$B$376:$AP$376)/100*$B688</f>
        <v>0</v>
      </c>
      <c r="AG391" s="152">
        <f>LOOKUP(AG380,$B$375:$AP$375,$B$376:$AP$376)/100*$B688</f>
        <v>0</v>
      </c>
      <c r="AH391" s="152">
        <f>LOOKUP(AH380,$B$375:$AP$375,$B$376:$AP$376)/100*$B688</f>
        <v>0</v>
      </c>
      <c r="AI391" s="152">
        <f>LOOKUP(AI380,$B$375:$AP$375,$B$376:$AP$376)/100*$B688</f>
        <v>0</v>
      </c>
      <c r="AJ391" s="152">
        <f>LOOKUP(AJ380,$B$375:$AP$375,$B$376:$AP$376)/100*$B688</f>
        <v>0</v>
      </c>
      <c r="AK391" s="152">
        <f>LOOKUP(AK380,$B$375:$AP$375,$B$376:$AP$376)/100*$B688</f>
        <v>0</v>
      </c>
      <c r="AL391" s="152">
        <f>LOOKUP(AL380,$B$375:$AP$375,$B$376:$AP$376)/100*$B688</f>
        <v>0</v>
      </c>
      <c r="AM391" s="152">
        <f>LOOKUP(AM380,$B$375:$AP$375,$B$376:$AP$376)/100*$B688</f>
        <v>0</v>
      </c>
      <c r="AN391" s="152">
        <f>LOOKUP(AN380,$B$375:$AP$375,$B$376:$AP$376)/100*$B688</f>
        <v>0</v>
      </c>
      <c r="AO391" s="152">
        <f>LOOKUP(AO380,$B$375:$AP$375,$B$376:$AP$376)/100*$B688</f>
        <v>0</v>
      </c>
      <c r="AP391" s="152">
        <f>LOOKUP(AP380,$B$375:$AP$375,$B$376:$AP$376)/100*$B688</f>
        <v>0</v>
      </c>
    </row>
    <row r="392" spans="1:42" x14ac:dyDescent="0.2">
      <c r="A392" s="4">
        <f>A391+1</f>
        <v>2</v>
      </c>
      <c r="B392" s="169">
        <f t="shared" ref="B392:B400" si="134">SUM(C392:AP392)</f>
        <v>0</v>
      </c>
      <c r="C392" s="152">
        <f>LOOKUP(C381,$B$375:$AP$375,$B$376:$AP$376)/100*$B689</f>
        <v>0</v>
      </c>
      <c r="D392" s="152">
        <f>LOOKUP(D381,$B$375:$AP$375,$B$376:$AP$376)/100*$B689</f>
        <v>0</v>
      </c>
      <c r="E392" s="152">
        <f>LOOKUP(E381,$B$375:$AP$375,$B$376:$AP$376)/100*$B689</f>
        <v>0</v>
      </c>
      <c r="F392" s="152">
        <f>LOOKUP(F381,$B$375:$AP$375,$B$376:$AP$376)/100*$B689</f>
        <v>0</v>
      </c>
      <c r="G392" s="152">
        <f>LOOKUP(G381,$B$375:$AP$375,$B$376:$AP$376)/100*$B689</f>
        <v>0</v>
      </c>
      <c r="H392" s="152">
        <f>LOOKUP(H381,$B$375:$AP$375,$B$376:$AP$376)/100*$B689</f>
        <v>0</v>
      </c>
      <c r="I392" s="152">
        <f>LOOKUP(I381,$B$375:$AP$375,$B$376:$AP$376)/100*$B689</f>
        <v>0</v>
      </c>
      <c r="J392" s="152">
        <f>LOOKUP(J381,$B$375:$AP$375,$B$376:$AP$376)/100*$B689</f>
        <v>0</v>
      </c>
      <c r="K392" s="152">
        <f>LOOKUP(K381,$B$375:$AP$375,$B$376:$AP$376)/100*$B689</f>
        <v>0</v>
      </c>
      <c r="L392" s="152">
        <f>LOOKUP(L381,$B$375:$AP$375,$B$376:$AP$376)/100*$B689</f>
        <v>0</v>
      </c>
      <c r="M392" s="152">
        <f>LOOKUP(M381,$B$375:$AP$375,$B$376:$AP$376)/100*$B689</f>
        <v>0</v>
      </c>
      <c r="N392" s="152">
        <f>LOOKUP(N381,$B$375:$AP$375,$B$376:$AP$376)/100*$B689</f>
        <v>0</v>
      </c>
      <c r="O392" s="152">
        <f>LOOKUP(O381,$B$375:$AP$375,$B$376:$AP$376)/100*$B689</f>
        <v>0</v>
      </c>
      <c r="P392" s="152">
        <f>LOOKUP(P381,$B$375:$AP$375,$B$376:$AP$376)/100*$B689</f>
        <v>0</v>
      </c>
      <c r="Q392" s="152">
        <f>LOOKUP(Q381,$B$375:$AP$375,$B$376:$AP$376)/100*$B689</f>
        <v>0</v>
      </c>
      <c r="R392" s="152">
        <f>LOOKUP(R381,$B$375:$AP$375,$B$376:$AP$376)/100*$B689</f>
        <v>0</v>
      </c>
      <c r="S392" s="152">
        <f>LOOKUP(S381,$B$375:$AP$375,$B$376:$AP$376)/100*$B689</f>
        <v>0</v>
      </c>
      <c r="T392" s="152">
        <f>LOOKUP(T381,$B$375:$AP$375,$B$376:$AP$376)/100*$B689</f>
        <v>0</v>
      </c>
      <c r="U392" s="152">
        <f>LOOKUP(U381,$B$375:$AP$375,$B$376:$AP$376)/100*$B689</f>
        <v>0</v>
      </c>
      <c r="V392" s="152">
        <f>LOOKUP(V381,$B$375:$AP$375,$B$376:$AP$376)/100*$B689</f>
        <v>0</v>
      </c>
      <c r="W392" s="152">
        <f>LOOKUP(W381,$B$375:$AP$375,$B$376:$AP$376)/100*$B689</f>
        <v>0</v>
      </c>
      <c r="X392" s="152">
        <f>LOOKUP(X381,$B$375:$AP$375,$B$376:$AP$376)/100*$B689</f>
        <v>0</v>
      </c>
      <c r="Y392" s="152">
        <f>LOOKUP(Y381,$B$375:$AP$375,$B$376:$AP$376)/100*$B689</f>
        <v>0</v>
      </c>
      <c r="Z392" s="152">
        <f>LOOKUP(Z381,$B$375:$AP$375,$B$376:$AP$376)/100*$B689</f>
        <v>0</v>
      </c>
      <c r="AA392" s="152">
        <f>LOOKUP(AA381,$B$375:$AP$375,$B$376:$AP$376)/100*$B689</f>
        <v>0</v>
      </c>
      <c r="AB392" s="152">
        <f>LOOKUP(AB381,$B$375:$AP$375,$B$376:$AP$376)/100*$B689</f>
        <v>0</v>
      </c>
      <c r="AC392" s="152">
        <f>LOOKUP(AC381,$B$375:$AP$375,$B$376:$AP$376)/100*$B689</f>
        <v>0</v>
      </c>
      <c r="AD392" s="152">
        <f>LOOKUP(AD381,$B$375:$AP$375,$B$376:$AP$376)/100*$B689</f>
        <v>0</v>
      </c>
      <c r="AE392" s="152">
        <f>LOOKUP(AE381,$B$375:$AP$375,$B$376:$AP$376)/100*$B689</f>
        <v>0</v>
      </c>
      <c r="AF392" s="152">
        <f>LOOKUP(AF381,$B$375:$AP$375,$B$376:$AP$376)/100*$B689</f>
        <v>0</v>
      </c>
      <c r="AG392" s="152">
        <f>LOOKUP(AG381,$B$375:$AP$375,$B$376:$AP$376)/100*$B689</f>
        <v>0</v>
      </c>
      <c r="AH392" s="152">
        <f>LOOKUP(AH381,$B$375:$AP$375,$B$376:$AP$376)/100*$B689</f>
        <v>0</v>
      </c>
      <c r="AI392" s="152">
        <f>LOOKUP(AI381,$B$375:$AP$375,$B$376:$AP$376)/100*$B689</f>
        <v>0</v>
      </c>
      <c r="AJ392" s="152">
        <f>LOOKUP(AJ381,$B$375:$AP$375,$B$376:$AP$376)/100*$B689</f>
        <v>0</v>
      </c>
      <c r="AK392" s="152">
        <f>LOOKUP(AK381,$B$375:$AP$375,$B$376:$AP$376)/100*$B689</f>
        <v>0</v>
      </c>
      <c r="AL392" s="152">
        <f>LOOKUP(AL381,$B$375:$AP$375,$B$376:$AP$376)/100*$B689</f>
        <v>0</v>
      </c>
      <c r="AM392" s="152">
        <f>LOOKUP(AM381,$B$375:$AP$375,$B$376:$AP$376)/100*$B689</f>
        <v>0</v>
      </c>
      <c r="AN392" s="152">
        <f>LOOKUP(AN381,$B$375:$AP$375,$B$376:$AP$376)/100*$B689</f>
        <v>0</v>
      </c>
      <c r="AO392" s="152">
        <f>LOOKUP(AO381,$B$375:$AP$375,$B$376:$AP$376)/100*$B689</f>
        <v>0</v>
      </c>
      <c r="AP392" s="152">
        <f>LOOKUP(AP381,$B$375:$AP$375,$B$376:$AP$376)/100*$B689</f>
        <v>0</v>
      </c>
    </row>
    <row r="393" spans="1:42" x14ac:dyDescent="0.2">
      <c r="A393" s="4">
        <f t="shared" ref="A393:A400" si="135">A392+1</f>
        <v>3</v>
      </c>
      <c r="B393" s="169">
        <f t="shared" si="134"/>
        <v>0</v>
      </c>
      <c r="C393" s="152">
        <f>LOOKUP(C382,$B$375:$AP$375,$B$376:$AP$376)/100*$B690</f>
        <v>0</v>
      </c>
      <c r="D393" s="152">
        <f>LOOKUP(D382,$B$375:$AP$375,$B$376:$AP$376)/100*$B690</f>
        <v>0</v>
      </c>
      <c r="E393" s="152">
        <f>LOOKUP(E382,$B$375:$AP$375,$B$376:$AP$376)/100*$B690</f>
        <v>0</v>
      </c>
      <c r="F393" s="152">
        <f>LOOKUP(F382,$B$375:$AP$375,$B$376:$AP$376)/100*$B690</f>
        <v>0</v>
      </c>
      <c r="G393" s="152">
        <f>LOOKUP(G382,$B$375:$AP$375,$B$376:$AP$376)/100*$B690</f>
        <v>0</v>
      </c>
      <c r="H393" s="152">
        <f>LOOKUP(H382,$B$375:$AP$375,$B$376:$AP$376)/100*$B690</f>
        <v>0</v>
      </c>
      <c r="I393" s="152">
        <f>LOOKUP(I382,$B$375:$AP$375,$B$376:$AP$376)/100*$B690</f>
        <v>0</v>
      </c>
      <c r="J393" s="152">
        <f>LOOKUP(J382,$B$375:$AP$375,$B$376:$AP$376)/100*$B690</f>
        <v>0</v>
      </c>
      <c r="K393" s="152">
        <f>LOOKUP(K382,$B$375:$AP$375,$B$376:$AP$376)/100*$B690</f>
        <v>0</v>
      </c>
      <c r="L393" s="152">
        <f>LOOKUP(L382,$B$375:$AP$375,$B$376:$AP$376)/100*$B690</f>
        <v>0</v>
      </c>
      <c r="M393" s="152">
        <f>LOOKUP(M382,$B$375:$AP$375,$B$376:$AP$376)/100*$B690</f>
        <v>0</v>
      </c>
      <c r="N393" s="152">
        <f>LOOKUP(N382,$B$375:$AP$375,$B$376:$AP$376)/100*$B690</f>
        <v>0</v>
      </c>
      <c r="O393" s="152">
        <f>LOOKUP(O382,$B$375:$AP$375,$B$376:$AP$376)/100*$B690</f>
        <v>0</v>
      </c>
      <c r="P393" s="152">
        <f>LOOKUP(P382,$B$375:$AP$375,$B$376:$AP$376)/100*$B690</f>
        <v>0</v>
      </c>
      <c r="Q393" s="152">
        <f>LOOKUP(Q382,$B$375:$AP$375,$B$376:$AP$376)/100*$B690</f>
        <v>0</v>
      </c>
      <c r="R393" s="152">
        <f>LOOKUP(R382,$B$375:$AP$375,$B$376:$AP$376)/100*$B690</f>
        <v>0</v>
      </c>
      <c r="S393" s="152">
        <f>LOOKUP(S382,$B$375:$AP$375,$B$376:$AP$376)/100*$B690</f>
        <v>0</v>
      </c>
      <c r="T393" s="152">
        <f>LOOKUP(T382,$B$375:$AP$375,$B$376:$AP$376)/100*$B690</f>
        <v>0</v>
      </c>
      <c r="U393" s="152">
        <f>LOOKUP(U382,$B$375:$AP$375,$B$376:$AP$376)/100*$B690</f>
        <v>0</v>
      </c>
      <c r="V393" s="152">
        <f>LOOKUP(V382,$B$375:$AP$375,$B$376:$AP$376)/100*$B690</f>
        <v>0</v>
      </c>
      <c r="W393" s="152">
        <f>LOOKUP(W382,$B$375:$AP$375,$B$376:$AP$376)/100*$B690</f>
        <v>0</v>
      </c>
      <c r="X393" s="152">
        <f>LOOKUP(X382,$B$375:$AP$375,$B$376:$AP$376)/100*$B690</f>
        <v>0</v>
      </c>
      <c r="Y393" s="152">
        <f>LOOKUP(Y382,$B$375:$AP$375,$B$376:$AP$376)/100*$B690</f>
        <v>0</v>
      </c>
      <c r="Z393" s="152">
        <f>LOOKUP(Z382,$B$375:$AP$375,$B$376:$AP$376)/100*$B690</f>
        <v>0</v>
      </c>
      <c r="AA393" s="152">
        <f>LOOKUP(AA382,$B$375:$AP$375,$B$376:$AP$376)/100*$B690</f>
        <v>0</v>
      </c>
      <c r="AB393" s="152">
        <f>LOOKUP(AB382,$B$375:$AP$375,$B$376:$AP$376)/100*$B690</f>
        <v>0</v>
      </c>
      <c r="AC393" s="152">
        <f>LOOKUP(AC382,$B$375:$AP$375,$B$376:$AP$376)/100*$B690</f>
        <v>0</v>
      </c>
      <c r="AD393" s="152">
        <f>LOOKUP(AD382,$B$375:$AP$375,$B$376:$AP$376)/100*$B690</f>
        <v>0</v>
      </c>
      <c r="AE393" s="152">
        <f>LOOKUP(AE382,$B$375:$AP$375,$B$376:$AP$376)/100*$B690</f>
        <v>0</v>
      </c>
      <c r="AF393" s="152">
        <f>LOOKUP(AF382,$B$375:$AP$375,$B$376:$AP$376)/100*$B690</f>
        <v>0</v>
      </c>
      <c r="AG393" s="152">
        <f>LOOKUP(AG382,$B$375:$AP$375,$B$376:$AP$376)/100*$B690</f>
        <v>0</v>
      </c>
      <c r="AH393" s="152">
        <f>LOOKUP(AH382,$B$375:$AP$375,$B$376:$AP$376)/100*$B690</f>
        <v>0</v>
      </c>
      <c r="AI393" s="152">
        <f>LOOKUP(AI382,$B$375:$AP$375,$B$376:$AP$376)/100*$B690</f>
        <v>0</v>
      </c>
      <c r="AJ393" s="152">
        <f>LOOKUP(AJ382,$B$375:$AP$375,$B$376:$AP$376)/100*$B690</f>
        <v>0</v>
      </c>
      <c r="AK393" s="152">
        <f>LOOKUP(AK382,$B$375:$AP$375,$B$376:$AP$376)/100*$B690</f>
        <v>0</v>
      </c>
      <c r="AL393" s="152">
        <f>LOOKUP(AL382,$B$375:$AP$375,$B$376:$AP$376)/100*$B690</f>
        <v>0</v>
      </c>
      <c r="AM393" s="152">
        <f>LOOKUP(AM382,$B$375:$AP$375,$B$376:$AP$376)/100*$B690</f>
        <v>0</v>
      </c>
      <c r="AN393" s="152">
        <f>LOOKUP(AN382,$B$375:$AP$375,$B$376:$AP$376)/100*$B690</f>
        <v>0</v>
      </c>
      <c r="AO393" s="152">
        <f>LOOKUP(AO382,$B$375:$AP$375,$B$376:$AP$376)/100*$B690</f>
        <v>0</v>
      </c>
      <c r="AP393" s="152">
        <f>LOOKUP(AP382,$B$375:$AP$375,$B$376:$AP$376)/100*$B690</f>
        <v>0</v>
      </c>
    </row>
    <row r="394" spans="1:42" x14ac:dyDescent="0.2">
      <c r="A394" s="4">
        <f t="shared" si="135"/>
        <v>4</v>
      </c>
      <c r="B394" s="169">
        <f t="shared" si="134"/>
        <v>0</v>
      </c>
      <c r="C394" s="152">
        <f>LOOKUP(C383,$B$375:$AP$375,$B$376:$AP$376)/100*$B691</f>
        <v>0</v>
      </c>
      <c r="D394" s="152">
        <f>LOOKUP(D383,$B$375:$AP$375,$B$376:$AP$376)/100*$B691</f>
        <v>0</v>
      </c>
      <c r="E394" s="152">
        <f>LOOKUP(E383,$B$375:$AP$375,$B$376:$AP$376)/100*$B691</f>
        <v>0</v>
      </c>
      <c r="F394" s="152">
        <f>LOOKUP(F383,$B$375:$AP$375,$B$376:$AP$376)/100*$B691</f>
        <v>0</v>
      </c>
      <c r="G394" s="152">
        <f>LOOKUP(G383,$B$375:$AP$375,$B$376:$AP$376)/100*$B691</f>
        <v>0</v>
      </c>
      <c r="H394" s="152">
        <f>LOOKUP(H383,$B$375:$AP$375,$B$376:$AP$376)/100*$B691</f>
        <v>0</v>
      </c>
      <c r="I394" s="152">
        <f>LOOKUP(I383,$B$375:$AP$375,$B$376:$AP$376)/100*$B691</f>
        <v>0</v>
      </c>
      <c r="J394" s="152">
        <f>LOOKUP(J383,$B$375:$AP$375,$B$376:$AP$376)/100*$B691</f>
        <v>0</v>
      </c>
      <c r="K394" s="152">
        <f>LOOKUP(K383,$B$375:$AP$375,$B$376:$AP$376)/100*$B691</f>
        <v>0</v>
      </c>
      <c r="L394" s="152">
        <f>LOOKUP(L383,$B$375:$AP$375,$B$376:$AP$376)/100*$B691</f>
        <v>0</v>
      </c>
      <c r="M394" s="152">
        <f>LOOKUP(M383,$B$375:$AP$375,$B$376:$AP$376)/100*$B691</f>
        <v>0</v>
      </c>
      <c r="N394" s="152">
        <f>LOOKUP(N383,$B$375:$AP$375,$B$376:$AP$376)/100*$B691</f>
        <v>0</v>
      </c>
      <c r="O394" s="152">
        <f>LOOKUP(O383,$B$375:$AP$375,$B$376:$AP$376)/100*$B691</f>
        <v>0</v>
      </c>
      <c r="P394" s="152">
        <f>LOOKUP(P383,$B$375:$AP$375,$B$376:$AP$376)/100*$B691</f>
        <v>0</v>
      </c>
      <c r="Q394" s="152">
        <f>LOOKUP(Q383,$B$375:$AP$375,$B$376:$AP$376)/100*$B691</f>
        <v>0</v>
      </c>
      <c r="R394" s="152">
        <f>LOOKUP(R383,$B$375:$AP$375,$B$376:$AP$376)/100*$B691</f>
        <v>0</v>
      </c>
      <c r="S394" s="152">
        <f>LOOKUP(S383,$B$375:$AP$375,$B$376:$AP$376)/100*$B691</f>
        <v>0</v>
      </c>
      <c r="T394" s="152">
        <f>LOOKUP(T383,$B$375:$AP$375,$B$376:$AP$376)/100*$B691</f>
        <v>0</v>
      </c>
      <c r="U394" s="152">
        <f>LOOKUP(U383,$B$375:$AP$375,$B$376:$AP$376)/100*$B691</f>
        <v>0</v>
      </c>
      <c r="V394" s="152">
        <f>LOOKUP(V383,$B$375:$AP$375,$B$376:$AP$376)/100*$B691</f>
        <v>0</v>
      </c>
      <c r="W394" s="152">
        <f>LOOKUP(W383,$B$375:$AP$375,$B$376:$AP$376)/100*$B691</f>
        <v>0</v>
      </c>
      <c r="X394" s="152">
        <f>LOOKUP(X383,$B$375:$AP$375,$B$376:$AP$376)/100*$B691</f>
        <v>0</v>
      </c>
      <c r="Y394" s="152">
        <f>LOOKUP(Y383,$B$375:$AP$375,$B$376:$AP$376)/100*$B691</f>
        <v>0</v>
      </c>
      <c r="Z394" s="152">
        <f>LOOKUP(Z383,$B$375:$AP$375,$B$376:$AP$376)/100*$B691</f>
        <v>0</v>
      </c>
      <c r="AA394" s="152">
        <f>LOOKUP(AA383,$B$375:$AP$375,$B$376:$AP$376)/100*$B691</f>
        <v>0</v>
      </c>
      <c r="AB394" s="152">
        <f>LOOKUP(AB383,$B$375:$AP$375,$B$376:$AP$376)/100*$B691</f>
        <v>0</v>
      </c>
      <c r="AC394" s="152">
        <f>LOOKUP(AC383,$B$375:$AP$375,$B$376:$AP$376)/100*$B691</f>
        <v>0</v>
      </c>
      <c r="AD394" s="152">
        <f>LOOKUP(AD383,$B$375:$AP$375,$B$376:$AP$376)/100*$B691</f>
        <v>0</v>
      </c>
      <c r="AE394" s="152">
        <f>LOOKUP(AE383,$B$375:$AP$375,$B$376:$AP$376)/100*$B691</f>
        <v>0</v>
      </c>
      <c r="AF394" s="152">
        <f>LOOKUP(AF383,$B$375:$AP$375,$B$376:$AP$376)/100*$B691</f>
        <v>0</v>
      </c>
      <c r="AG394" s="152">
        <f>LOOKUP(AG383,$B$375:$AP$375,$B$376:$AP$376)/100*$B691</f>
        <v>0</v>
      </c>
      <c r="AH394" s="152">
        <f>LOOKUP(AH383,$B$375:$AP$375,$B$376:$AP$376)/100*$B691</f>
        <v>0</v>
      </c>
      <c r="AI394" s="152">
        <f>LOOKUP(AI383,$B$375:$AP$375,$B$376:$AP$376)/100*$B691</f>
        <v>0</v>
      </c>
      <c r="AJ394" s="152">
        <f>LOOKUP(AJ383,$B$375:$AP$375,$B$376:$AP$376)/100*$B691</f>
        <v>0</v>
      </c>
      <c r="AK394" s="152">
        <f>LOOKUP(AK383,$B$375:$AP$375,$B$376:$AP$376)/100*$B691</f>
        <v>0</v>
      </c>
      <c r="AL394" s="152">
        <f>LOOKUP(AL383,$B$375:$AP$375,$B$376:$AP$376)/100*$B691</f>
        <v>0</v>
      </c>
      <c r="AM394" s="152">
        <f>LOOKUP(AM383,$B$375:$AP$375,$B$376:$AP$376)/100*$B691</f>
        <v>0</v>
      </c>
      <c r="AN394" s="152">
        <f>LOOKUP(AN383,$B$375:$AP$375,$B$376:$AP$376)/100*$B691</f>
        <v>0</v>
      </c>
      <c r="AO394" s="152">
        <f>LOOKUP(AO383,$B$375:$AP$375,$B$376:$AP$376)/100*$B691</f>
        <v>0</v>
      </c>
      <c r="AP394" s="152">
        <f>LOOKUP(AP383,$B$375:$AP$375,$B$376:$AP$376)/100*$B691</f>
        <v>0</v>
      </c>
    </row>
    <row r="395" spans="1:42" x14ac:dyDescent="0.2">
      <c r="A395" s="4">
        <f t="shared" si="135"/>
        <v>5</v>
      </c>
      <c r="B395" s="169">
        <f t="shared" si="134"/>
        <v>0</v>
      </c>
      <c r="C395" s="152">
        <f>LOOKUP(C384,$B$375:$AP$375,$B$376:$AP$376)/100*$B692</f>
        <v>0</v>
      </c>
      <c r="D395" s="152">
        <f>LOOKUP(D384,$B$375:$AP$375,$B$376:$AP$376)/100*$B692</f>
        <v>0</v>
      </c>
      <c r="E395" s="152">
        <f>LOOKUP(E384,$B$375:$AP$375,$B$376:$AP$376)/100*$B692</f>
        <v>0</v>
      </c>
      <c r="F395" s="152">
        <f>LOOKUP(F384,$B$375:$AP$375,$B$376:$AP$376)/100*$B692</f>
        <v>0</v>
      </c>
      <c r="G395" s="152">
        <f>LOOKUP(G384,$B$375:$AP$375,$B$376:$AP$376)/100*$B692</f>
        <v>0</v>
      </c>
      <c r="H395" s="152">
        <f>LOOKUP(H384,$B$375:$AP$375,$B$376:$AP$376)/100*$B692</f>
        <v>0</v>
      </c>
      <c r="I395" s="152">
        <f>LOOKUP(I384,$B$375:$AP$375,$B$376:$AP$376)/100*$B692</f>
        <v>0</v>
      </c>
      <c r="J395" s="152">
        <f>LOOKUP(J384,$B$375:$AP$375,$B$376:$AP$376)/100*$B692</f>
        <v>0</v>
      </c>
      <c r="K395" s="152">
        <f>LOOKUP(K384,$B$375:$AP$375,$B$376:$AP$376)/100*$B692</f>
        <v>0</v>
      </c>
      <c r="L395" s="152">
        <f>LOOKUP(L384,$B$375:$AP$375,$B$376:$AP$376)/100*$B692</f>
        <v>0</v>
      </c>
      <c r="M395" s="152">
        <f>LOOKUP(M384,$B$375:$AP$375,$B$376:$AP$376)/100*$B692</f>
        <v>0</v>
      </c>
      <c r="N395" s="152">
        <f>LOOKUP(N384,$B$375:$AP$375,$B$376:$AP$376)/100*$B692</f>
        <v>0</v>
      </c>
      <c r="O395" s="152">
        <f>LOOKUP(O384,$B$375:$AP$375,$B$376:$AP$376)/100*$B692</f>
        <v>0</v>
      </c>
      <c r="P395" s="152">
        <f>LOOKUP(P384,$B$375:$AP$375,$B$376:$AP$376)/100*$B692</f>
        <v>0</v>
      </c>
      <c r="Q395" s="152">
        <f>LOOKUP(Q384,$B$375:$AP$375,$B$376:$AP$376)/100*$B692</f>
        <v>0</v>
      </c>
      <c r="R395" s="152">
        <f>LOOKUP(R384,$B$375:$AP$375,$B$376:$AP$376)/100*$B692</f>
        <v>0</v>
      </c>
      <c r="S395" s="152">
        <f>LOOKUP(S384,$B$375:$AP$375,$B$376:$AP$376)/100*$B692</f>
        <v>0</v>
      </c>
      <c r="T395" s="152">
        <f>LOOKUP(T384,$B$375:$AP$375,$B$376:$AP$376)/100*$B692</f>
        <v>0</v>
      </c>
      <c r="U395" s="152">
        <f>LOOKUP(U384,$B$375:$AP$375,$B$376:$AP$376)/100*$B692</f>
        <v>0</v>
      </c>
      <c r="V395" s="152">
        <f>LOOKUP(V384,$B$375:$AP$375,$B$376:$AP$376)/100*$B692</f>
        <v>0</v>
      </c>
      <c r="W395" s="152">
        <f>LOOKUP(W384,$B$375:$AP$375,$B$376:$AP$376)/100*$B692</f>
        <v>0</v>
      </c>
      <c r="X395" s="152">
        <f>LOOKUP(X384,$B$375:$AP$375,$B$376:$AP$376)/100*$B692</f>
        <v>0</v>
      </c>
      <c r="Y395" s="152">
        <f>LOOKUP(Y384,$B$375:$AP$375,$B$376:$AP$376)/100*$B692</f>
        <v>0</v>
      </c>
      <c r="Z395" s="152">
        <f>LOOKUP(Z384,$B$375:$AP$375,$B$376:$AP$376)/100*$B692</f>
        <v>0</v>
      </c>
      <c r="AA395" s="152">
        <f>LOOKUP(AA384,$B$375:$AP$375,$B$376:$AP$376)/100*$B692</f>
        <v>0</v>
      </c>
      <c r="AB395" s="152">
        <f>LOOKUP(AB384,$B$375:$AP$375,$B$376:$AP$376)/100*$B692</f>
        <v>0</v>
      </c>
      <c r="AC395" s="152">
        <f>LOOKUP(AC384,$B$375:$AP$375,$B$376:$AP$376)/100*$B692</f>
        <v>0</v>
      </c>
      <c r="AD395" s="152">
        <f>LOOKUP(AD384,$B$375:$AP$375,$B$376:$AP$376)/100*$B692</f>
        <v>0</v>
      </c>
      <c r="AE395" s="152">
        <f>LOOKUP(AE384,$B$375:$AP$375,$B$376:$AP$376)/100*$B692</f>
        <v>0</v>
      </c>
      <c r="AF395" s="152">
        <f>LOOKUP(AF384,$B$375:$AP$375,$B$376:$AP$376)/100*$B692</f>
        <v>0</v>
      </c>
      <c r="AG395" s="152">
        <f>LOOKUP(AG384,$B$375:$AP$375,$B$376:$AP$376)/100*$B692</f>
        <v>0</v>
      </c>
      <c r="AH395" s="152">
        <f>LOOKUP(AH384,$B$375:$AP$375,$B$376:$AP$376)/100*$B692</f>
        <v>0</v>
      </c>
      <c r="AI395" s="152">
        <f>LOOKUP(AI384,$B$375:$AP$375,$B$376:$AP$376)/100*$B692</f>
        <v>0</v>
      </c>
      <c r="AJ395" s="152">
        <f>LOOKUP(AJ384,$B$375:$AP$375,$B$376:$AP$376)/100*$B692</f>
        <v>0</v>
      </c>
      <c r="AK395" s="152">
        <f>LOOKUP(AK384,$B$375:$AP$375,$B$376:$AP$376)/100*$B692</f>
        <v>0</v>
      </c>
      <c r="AL395" s="152">
        <f>LOOKUP(AL384,$B$375:$AP$375,$B$376:$AP$376)/100*$B692</f>
        <v>0</v>
      </c>
      <c r="AM395" s="152">
        <f>LOOKUP(AM384,$B$375:$AP$375,$B$376:$AP$376)/100*$B692</f>
        <v>0</v>
      </c>
      <c r="AN395" s="152">
        <f>LOOKUP(AN384,$B$375:$AP$375,$B$376:$AP$376)/100*$B692</f>
        <v>0</v>
      </c>
      <c r="AO395" s="152">
        <f>LOOKUP(AO384,$B$375:$AP$375,$B$376:$AP$376)/100*$B692</f>
        <v>0</v>
      </c>
      <c r="AP395" s="152">
        <f>LOOKUP(AP384,$B$375:$AP$375,$B$376:$AP$376)/100*$B692</f>
        <v>0</v>
      </c>
    </row>
    <row r="396" spans="1:42" x14ac:dyDescent="0.2">
      <c r="A396" s="4">
        <f t="shared" si="135"/>
        <v>6</v>
      </c>
      <c r="B396" s="169">
        <f t="shared" si="134"/>
        <v>0</v>
      </c>
      <c r="C396" s="152">
        <f>LOOKUP(C385,$B$375:$AP$375,$B$376:$AP$376)/100*$B693</f>
        <v>0</v>
      </c>
      <c r="D396" s="152">
        <f>LOOKUP(D385,$B$375:$AP$375,$B$376:$AP$376)/100*$B693</f>
        <v>0</v>
      </c>
      <c r="E396" s="152">
        <f>LOOKUP(E385,$B$375:$AP$375,$B$376:$AP$376)/100*$B693</f>
        <v>0</v>
      </c>
      <c r="F396" s="152">
        <f>LOOKUP(F385,$B$375:$AP$375,$B$376:$AP$376)/100*$B693</f>
        <v>0</v>
      </c>
      <c r="G396" s="152">
        <f>LOOKUP(G385,$B$375:$AP$375,$B$376:$AP$376)/100*$B693</f>
        <v>0</v>
      </c>
      <c r="H396" s="152">
        <f>LOOKUP(H385,$B$375:$AP$375,$B$376:$AP$376)/100*$B693</f>
        <v>0</v>
      </c>
      <c r="I396" s="152">
        <f>LOOKUP(I385,$B$375:$AP$375,$B$376:$AP$376)/100*$B693</f>
        <v>0</v>
      </c>
      <c r="J396" s="152">
        <f>LOOKUP(J385,$B$375:$AP$375,$B$376:$AP$376)/100*$B693</f>
        <v>0</v>
      </c>
      <c r="K396" s="152">
        <f>LOOKUP(K385,$B$375:$AP$375,$B$376:$AP$376)/100*$B693</f>
        <v>0</v>
      </c>
      <c r="L396" s="152">
        <f>LOOKUP(L385,$B$375:$AP$375,$B$376:$AP$376)/100*$B693</f>
        <v>0</v>
      </c>
      <c r="M396" s="152">
        <f>LOOKUP(M385,$B$375:$AP$375,$B$376:$AP$376)/100*$B693</f>
        <v>0</v>
      </c>
      <c r="N396" s="152">
        <f>LOOKUP(N385,$B$375:$AP$375,$B$376:$AP$376)/100*$B693</f>
        <v>0</v>
      </c>
      <c r="O396" s="152">
        <f>LOOKUP(O385,$B$375:$AP$375,$B$376:$AP$376)/100*$B693</f>
        <v>0</v>
      </c>
      <c r="P396" s="152">
        <f>LOOKUP(P385,$B$375:$AP$375,$B$376:$AP$376)/100*$B693</f>
        <v>0</v>
      </c>
      <c r="Q396" s="152">
        <f>LOOKUP(Q385,$B$375:$AP$375,$B$376:$AP$376)/100*$B693</f>
        <v>0</v>
      </c>
      <c r="R396" s="152">
        <f>LOOKUP(R385,$B$375:$AP$375,$B$376:$AP$376)/100*$B693</f>
        <v>0</v>
      </c>
      <c r="S396" s="152">
        <f>LOOKUP(S385,$B$375:$AP$375,$B$376:$AP$376)/100*$B693</f>
        <v>0</v>
      </c>
      <c r="T396" s="152">
        <f>LOOKUP(T385,$B$375:$AP$375,$B$376:$AP$376)/100*$B693</f>
        <v>0</v>
      </c>
      <c r="U396" s="152">
        <f>LOOKUP(U385,$B$375:$AP$375,$B$376:$AP$376)/100*$B693</f>
        <v>0</v>
      </c>
      <c r="V396" s="152">
        <f>LOOKUP(V385,$B$375:$AP$375,$B$376:$AP$376)/100*$B693</f>
        <v>0</v>
      </c>
      <c r="W396" s="152">
        <f>LOOKUP(W385,$B$375:$AP$375,$B$376:$AP$376)/100*$B693</f>
        <v>0</v>
      </c>
      <c r="X396" s="152">
        <f>LOOKUP(X385,$B$375:$AP$375,$B$376:$AP$376)/100*$B693</f>
        <v>0</v>
      </c>
      <c r="Y396" s="152">
        <f>LOOKUP(Y385,$B$375:$AP$375,$B$376:$AP$376)/100*$B693</f>
        <v>0</v>
      </c>
      <c r="Z396" s="152">
        <f>LOOKUP(Z385,$B$375:$AP$375,$B$376:$AP$376)/100*$B693</f>
        <v>0</v>
      </c>
      <c r="AA396" s="152">
        <f>LOOKUP(AA385,$B$375:$AP$375,$B$376:$AP$376)/100*$B693</f>
        <v>0</v>
      </c>
      <c r="AB396" s="152">
        <f>LOOKUP(AB385,$B$375:$AP$375,$B$376:$AP$376)/100*$B693</f>
        <v>0</v>
      </c>
      <c r="AC396" s="152">
        <f>LOOKUP(AC385,$B$375:$AP$375,$B$376:$AP$376)/100*$B693</f>
        <v>0</v>
      </c>
      <c r="AD396" s="152">
        <f>LOOKUP(AD385,$B$375:$AP$375,$B$376:$AP$376)/100*$B693</f>
        <v>0</v>
      </c>
      <c r="AE396" s="152">
        <f>LOOKUP(AE385,$B$375:$AP$375,$B$376:$AP$376)/100*$B693</f>
        <v>0</v>
      </c>
      <c r="AF396" s="152">
        <f>LOOKUP(AF385,$B$375:$AP$375,$B$376:$AP$376)/100*$B693</f>
        <v>0</v>
      </c>
      <c r="AG396" s="152">
        <f>LOOKUP(AG385,$B$375:$AP$375,$B$376:$AP$376)/100*$B693</f>
        <v>0</v>
      </c>
      <c r="AH396" s="152">
        <f>LOOKUP(AH385,$B$375:$AP$375,$B$376:$AP$376)/100*$B693</f>
        <v>0</v>
      </c>
      <c r="AI396" s="152">
        <f>LOOKUP(AI385,$B$375:$AP$375,$B$376:$AP$376)/100*$B693</f>
        <v>0</v>
      </c>
      <c r="AJ396" s="152">
        <f>LOOKUP(AJ385,$B$375:$AP$375,$B$376:$AP$376)/100*$B693</f>
        <v>0</v>
      </c>
      <c r="AK396" s="152">
        <f>LOOKUP(AK385,$B$375:$AP$375,$B$376:$AP$376)/100*$B693</f>
        <v>0</v>
      </c>
      <c r="AL396" s="152">
        <f>LOOKUP(AL385,$B$375:$AP$375,$B$376:$AP$376)/100*$B693</f>
        <v>0</v>
      </c>
      <c r="AM396" s="152">
        <f>LOOKUP(AM385,$B$375:$AP$375,$B$376:$AP$376)/100*$B693</f>
        <v>0</v>
      </c>
      <c r="AN396" s="152">
        <f>LOOKUP(AN385,$B$375:$AP$375,$B$376:$AP$376)/100*$B693</f>
        <v>0</v>
      </c>
      <c r="AO396" s="152">
        <f>LOOKUP(AO385,$B$375:$AP$375,$B$376:$AP$376)/100*$B693</f>
        <v>0</v>
      </c>
      <c r="AP396" s="152">
        <f>LOOKUP(AP385,$B$375:$AP$375,$B$376:$AP$376)/100*$B693</f>
        <v>0</v>
      </c>
    </row>
    <row r="397" spans="1:42" x14ac:dyDescent="0.2">
      <c r="A397" s="4">
        <f t="shared" si="135"/>
        <v>7</v>
      </c>
      <c r="B397" s="169">
        <f t="shared" si="134"/>
        <v>0</v>
      </c>
      <c r="C397" s="152">
        <f>LOOKUP(C386,$B$375:$AP$375,$B$376:$AP$376)/100*$B694</f>
        <v>0</v>
      </c>
      <c r="D397" s="152">
        <f>LOOKUP(D386,$B$375:$AP$375,$B$376:$AP$376)/100*$B694</f>
        <v>0</v>
      </c>
      <c r="E397" s="152">
        <f>LOOKUP(E386,$B$375:$AP$375,$B$376:$AP$376)/100*$B694</f>
        <v>0</v>
      </c>
      <c r="F397" s="152">
        <f>LOOKUP(F386,$B$375:$AP$375,$B$376:$AP$376)/100*$B694</f>
        <v>0</v>
      </c>
      <c r="G397" s="152">
        <f>LOOKUP(G386,$B$375:$AP$375,$B$376:$AP$376)/100*$B694</f>
        <v>0</v>
      </c>
      <c r="H397" s="152">
        <f>LOOKUP(H386,$B$375:$AP$375,$B$376:$AP$376)/100*$B694</f>
        <v>0</v>
      </c>
      <c r="I397" s="152">
        <f>LOOKUP(I386,$B$375:$AP$375,$B$376:$AP$376)/100*$B694</f>
        <v>0</v>
      </c>
      <c r="J397" s="152">
        <f>LOOKUP(J386,$B$375:$AP$375,$B$376:$AP$376)/100*$B694</f>
        <v>0</v>
      </c>
      <c r="K397" s="152">
        <f>LOOKUP(K386,$B$375:$AP$375,$B$376:$AP$376)/100*$B694</f>
        <v>0</v>
      </c>
      <c r="L397" s="152">
        <f>LOOKUP(L386,$B$375:$AP$375,$B$376:$AP$376)/100*$B694</f>
        <v>0</v>
      </c>
      <c r="M397" s="152">
        <f>LOOKUP(M386,$B$375:$AP$375,$B$376:$AP$376)/100*$B694</f>
        <v>0</v>
      </c>
      <c r="N397" s="152">
        <f>LOOKUP(N386,$B$375:$AP$375,$B$376:$AP$376)/100*$B694</f>
        <v>0</v>
      </c>
      <c r="O397" s="152">
        <f>LOOKUP(O386,$B$375:$AP$375,$B$376:$AP$376)/100*$B694</f>
        <v>0</v>
      </c>
      <c r="P397" s="152">
        <f>LOOKUP(P386,$B$375:$AP$375,$B$376:$AP$376)/100*$B694</f>
        <v>0</v>
      </c>
      <c r="Q397" s="152">
        <f>LOOKUP(Q386,$B$375:$AP$375,$B$376:$AP$376)/100*$B694</f>
        <v>0</v>
      </c>
      <c r="R397" s="152">
        <f>LOOKUP(R386,$B$375:$AP$375,$B$376:$AP$376)/100*$B694</f>
        <v>0</v>
      </c>
      <c r="S397" s="152">
        <f>LOOKUP(S386,$B$375:$AP$375,$B$376:$AP$376)/100*$B694</f>
        <v>0</v>
      </c>
      <c r="T397" s="152">
        <f>LOOKUP(T386,$B$375:$AP$375,$B$376:$AP$376)/100*$B694</f>
        <v>0</v>
      </c>
      <c r="U397" s="152">
        <f>LOOKUP(U386,$B$375:$AP$375,$B$376:$AP$376)/100*$B694</f>
        <v>0</v>
      </c>
      <c r="V397" s="152">
        <f>LOOKUP(V386,$B$375:$AP$375,$B$376:$AP$376)/100*$B694</f>
        <v>0</v>
      </c>
      <c r="W397" s="152">
        <f>LOOKUP(W386,$B$375:$AP$375,$B$376:$AP$376)/100*$B694</f>
        <v>0</v>
      </c>
      <c r="X397" s="152">
        <f>LOOKUP(X386,$B$375:$AP$375,$B$376:$AP$376)/100*$B694</f>
        <v>0</v>
      </c>
      <c r="Y397" s="152">
        <f>LOOKUP(Y386,$B$375:$AP$375,$B$376:$AP$376)/100*$B694</f>
        <v>0</v>
      </c>
      <c r="Z397" s="152">
        <f>LOOKUP(Z386,$B$375:$AP$375,$B$376:$AP$376)/100*$B694</f>
        <v>0</v>
      </c>
      <c r="AA397" s="152">
        <f>LOOKUP(AA386,$B$375:$AP$375,$B$376:$AP$376)/100*$B694</f>
        <v>0</v>
      </c>
      <c r="AB397" s="152">
        <f>LOOKUP(AB386,$B$375:$AP$375,$B$376:$AP$376)/100*$B694</f>
        <v>0</v>
      </c>
      <c r="AC397" s="152">
        <f>LOOKUP(AC386,$B$375:$AP$375,$B$376:$AP$376)/100*$B694</f>
        <v>0</v>
      </c>
      <c r="AD397" s="152">
        <f>LOOKUP(AD386,$B$375:$AP$375,$B$376:$AP$376)/100*$B694</f>
        <v>0</v>
      </c>
      <c r="AE397" s="152">
        <f>LOOKUP(AE386,$B$375:$AP$375,$B$376:$AP$376)/100*$B694</f>
        <v>0</v>
      </c>
      <c r="AF397" s="152">
        <f>LOOKUP(AF386,$B$375:$AP$375,$B$376:$AP$376)/100*$B694</f>
        <v>0</v>
      </c>
      <c r="AG397" s="152">
        <f>LOOKUP(AG386,$B$375:$AP$375,$B$376:$AP$376)/100*$B694</f>
        <v>0</v>
      </c>
      <c r="AH397" s="152">
        <f>LOOKUP(AH386,$B$375:$AP$375,$B$376:$AP$376)/100*$B694</f>
        <v>0</v>
      </c>
      <c r="AI397" s="152">
        <f>LOOKUP(AI386,$B$375:$AP$375,$B$376:$AP$376)/100*$B694</f>
        <v>0</v>
      </c>
      <c r="AJ397" s="152">
        <f>LOOKUP(AJ386,$B$375:$AP$375,$B$376:$AP$376)/100*$B694</f>
        <v>0</v>
      </c>
      <c r="AK397" s="152">
        <f>LOOKUP(AK386,$B$375:$AP$375,$B$376:$AP$376)/100*$B694</f>
        <v>0</v>
      </c>
      <c r="AL397" s="152">
        <f>LOOKUP(AL386,$B$375:$AP$375,$B$376:$AP$376)/100*$B694</f>
        <v>0</v>
      </c>
      <c r="AM397" s="152">
        <f>LOOKUP(AM386,$B$375:$AP$375,$B$376:$AP$376)/100*$B694</f>
        <v>0</v>
      </c>
      <c r="AN397" s="152">
        <f>LOOKUP(AN386,$B$375:$AP$375,$B$376:$AP$376)/100*$B694</f>
        <v>0</v>
      </c>
      <c r="AO397" s="152">
        <f>LOOKUP(AO386,$B$375:$AP$375,$B$376:$AP$376)/100*$B694</f>
        <v>0</v>
      </c>
      <c r="AP397" s="152">
        <f>LOOKUP(AP386,$B$375:$AP$375,$B$376:$AP$376)/100*$B694</f>
        <v>0</v>
      </c>
    </row>
    <row r="398" spans="1:42" x14ac:dyDescent="0.2">
      <c r="A398" s="4">
        <f t="shared" si="135"/>
        <v>8</v>
      </c>
      <c r="B398" s="169">
        <f t="shared" si="134"/>
        <v>0</v>
      </c>
      <c r="C398" s="152">
        <f>LOOKUP(C387,$B$375:$AP$375,$B$376:$AP$376)/100*$B695</f>
        <v>0</v>
      </c>
      <c r="D398" s="152">
        <f>LOOKUP(D387,$B$375:$AP$375,$B$376:$AP$376)/100*$B695</f>
        <v>0</v>
      </c>
      <c r="E398" s="152">
        <f>LOOKUP(E387,$B$375:$AP$375,$B$376:$AP$376)/100*$B695</f>
        <v>0</v>
      </c>
      <c r="F398" s="152">
        <f>LOOKUP(F387,$B$375:$AP$375,$B$376:$AP$376)/100*$B695</f>
        <v>0</v>
      </c>
      <c r="G398" s="152">
        <f>LOOKUP(G387,$B$375:$AP$375,$B$376:$AP$376)/100*$B695</f>
        <v>0</v>
      </c>
      <c r="H398" s="152">
        <f>LOOKUP(H387,$B$375:$AP$375,$B$376:$AP$376)/100*$B695</f>
        <v>0</v>
      </c>
      <c r="I398" s="152">
        <f>LOOKUP(I387,$B$375:$AP$375,$B$376:$AP$376)/100*$B695</f>
        <v>0</v>
      </c>
      <c r="J398" s="152">
        <f>LOOKUP(J387,$B$375:$AP$375,$B$376:$AP$376)/100*$B695</f>
        <v>0</v>
      </c>
      <c r="K398" s="152">
        <f>LOOKUP(K387,$B$375:$AP$375,$B$376:$AP$376)/100*$B695</f>
        <v>0</v>
      </c>
      <c r="L398" s="152">
        <f>LOOKUP(L387,$B$375:$AP$375,$B$376:$AP$376)/100*$B695</f>
        <v>0</v>
      </c>
      <c r="M398" s="152">
        <f>LOOKUP(M387,$B$375:$AP$375,$B$376:$AP$376)/100*$B695</f>
        <v>0</v>
      </c>
      <c r="N398" s="152">
        <f>LOOKUP(N387,$B$375:$AP$375,$B$376:$AP$376)/100*$B695</f>
        <v>0</v>
      </c>
      <c r="O398" s="152">
        <f>LOOKUP(O387,$B$375:$AP$375,$B$376:$AP$376)/100*$B695</f>
        <v>0</v>
      </c>
      <c r="P398" s="152">
        <f>LOOKUP(P387,$B$375:$AP$375,$B$376:$AP$376)/100*$B695</f>
        <v>0</v>
      </c>
      <c r="Q398" s="152">
        <f>LOOKUP(Q387,$B$375:$AP$375,$B$376:$AP$376)/100*$B695</f>
        <v>0</v>
      </c>
      <c r="R398" s="152">
        <f>LOOKUP(R387,$B$375:$AP$375,$B$376:$AP$376)/100*$B695</f>
        <v>0</v>
      </c>
      <c r="S398" s="152">
        <f>LOOKUP(S387,$B$375:$AP$375,$B$376:$AP$376)/100*$B695</f>
        <v>0</v>
      </c>
      <c r="T398" s="152">
        <f>LOOKUP(T387,$B$375:$AP$375,$B$376:$AP$376)/100*$B695</f>
        <v>0</v>
      </c>
      <c r="U398" s="152">
        <f>LOOKUP(U387,$B$375:$AP$375,$B$376:$AP$376)/100*$B695</f>
        <v>0</v>
      </c>
      <c r="V398" s="152">
        <f>LOOKUP(V387,$B$375:$AP$375,$B$376:$AP$376)/100*$B695</f>
        <v>0</v>
      </c>
      <c r="W398" s="152">
        <f>LOOKUP(W387,$B$375:$AP$375,$B$376:$AP$376)/100*$B695</f>
        <v>0</v>
      </c>
      <c r="X398" s="152">
        <f>LOOKUP(X387,$B$375:$AP$375,$B$376:$AP$376)/100*$B695</f>
        <v>0</v>
      </c>
      <c r="Y398" s="152">
        <f>LOOKUP(Y387,$B$375:$AP$375,$B$376:$AP$376)/100*$B695</f>
        <v>0</v>
      </c>
      <c r="Z398" s="152">
        <f>LOOKUP(Z387,$B$375:$AP$375,$B$376:$AP$376)/100*$B695</f>
        <v>0</v>
      </c>
      <c r="AA398" s="152">
        <f>LOOKUP(AA387,$B$375:$AP$375,$B$376:$AP$376)/100*$B695</f>
        <v>0</v>
      </c>
      <c r="AB398" s="152">
        <f>LOOKUP(AB387,$B$375:$AP$375,$B$376:$AP$376)/100*$B695</f>
        <v>0</v>
      </c>
      <c r="AC398" s="152">
        <f>LOOKUP(AC387,$B$375:$AP$375,$B$376:$AP$376)/100*$B695</f>
        <v>0</v>
      </c>
      <c r="AD398" s="152">
        <f>LOOKUP(AD387,$B$375:$AP$375,$B$376:$AP$376)/100*$B695</f>
        <v>0</v>
      </c>
      <c r="AE398" s="152">
        <f>LOOKUP(AE387,$B$375:$AP$375,$B$376:$AP$376)/100*$B695</f>
        <v>0</v>
      </c>
      <c r="AF398" s="152">
        <f>LOOKUP(AF387,$B$375:$AP$375,$B$376:$AP$376)/100*$B695</f>
        <v>0</v>
      </c>
      <c r="AG398" s="152">
        <f>LOOKUP(AG387,$B$375:$AP$375,$B$376:$AP$376)/100*$B695</f>
        <v>0</v>
      </c>
      <c r="AH398" s="152">
        <f>LOOKUP(AH387,$B$375:$AP$375,$B$376:$AP$376)/100*$B695</f>
        <v>0</v>
      </c>
      <c r="AI398" s="152">
        <f>LOOKUP(AI387,$B$375:$AP$375,$B$376:$AP$376)/100*$B695</f>
        <v>0</v>
      </c>
      <c r="AJ398" s="152">
        <f>LOOKUP(AJ387,$B$375:$AP$375,$B$376:$AP$376)/100*$B695</f>
        <v>0</v>
      </c>
      <c r="AK398" s="152">
        <f>LOOKUP(AK387,$B$375:$AP$375,$B$376:$AP$376)/100*$B695</f>
        <v>0</v>
      </c>
      <c r="AL398" s="152">
        <f>LOOKUP(AL387,$B$375:$AP$375,$B$376:$AP$376)/100*$B695</f>
        <v>0</v>
      </c>
      <c r="AM398" s="152">
        <f>LOOKUP(AM387,$B$375:$AP$375,$B$376:$AP$376)/100*$B695</f>
        <v>0</v>
      </c>
      <c r="AN398" s="152">
        <f>LOOKUP(AN387,$B$375:$AP$375,$B$376:$AP$376)/100*$B695</f>
        <v>0</v>
      </c>
      <c r="AO398" s="152">
        <f>LOOKUP(AO387,$B$375:$AP$375,$B$376:$AP$376)/100*$B695</f>
        <v>0</v>
      </c>
      <c r="AP398" s="152">
        <f>LOOKUP(AP387,$B$375:$AP$375,$B$376:$AP$376)/100*$B695</f>
        <v>0</v>
      </c>
    </row>
    <row r="399" spans="1:42" x14ac:dyDescent="0.2">
      <c r="A399" s="4">
        <f>A398+1</f>
        <v>9</v>
      </c>
      <c r="B399" s="169">
        <f t="shared" si="134"/>
        <v>0</v>
      </c>
      <c r="C399" s="152">
        <f>LOOKUP(C388,$B$375:$AP$375,$B$376:$AP$376)/100*$B696</f>
        <v>0</v>
      </c>
      <c r="D399" s="152">
        <f>LOOKUP(D388,$B$375:$AP$375,$B$376:$AP$376)/100*$B696</f>
        <v>0</v>
      </c>
      <c r="E399" s="152">
        <f>LOOKUP(E388,$B$375:$AP$375,$B$376:$AP$376)/100*$B696</f>
        <v>0</v>
      </c>
      <c r="F399" s="152">
        <f>LOOKUP(F388,$B$375:$AP$375,$B$376:$AP$376)/100*$B696</f>
        <v>0</v>
      </c>
      <c r="G399" s="152">
        <f>LOOKUP(G388,$B$375:$AP$375,$B$376:$AP$376)/100*$B696</f>
        <v>0</v>
      </c>
      <c r="H399" s="152">
        <f>LOOKUP(H388,$B$375:$AP$375,$B$376:$AP$376)/100*$B696</f>
        <v>0</v>
      </c>
      <c r="I399" s="152">
        <f>LOOKUP(I388,$B$375:$AP$375,$B$376:$AP$376)/100*$B696</f>
        <v>0</v>
      </c>
      <c r="J399" s="152">
        <f>LOOKUP(J388,$B$375:$AP$375,$B$376:$AP$376)/100*$B696</f>
        <v>0</v>
      </c>
      <c r="K399" s="152">
        <f>LOOKUP(K388,$B$375:$AP$375,$B$376:$AP$376)/100*$B696</f>
        <v>0</v>
      </c>
      <c r="L399" s="152">
        <f>LOOKUP(L388,$B$375:$AP$375,$B$376:$AP$376)/100*$B696</f>
        <v>0</v>
      </c>
      <c r="M399" s="152">
        <f>LOOKUP(M388,$B$375:$AP$375,$B$376:$AP$376)/100*$B696</f>
        <v>0</v>
      </c>
      <c r="N399" s="152">
        <f>LOOKUP(N388,$B$375:$AP$375,$B$376:$AP$376)/100*$B696</f>
        <v>0</v>
      </c>
      <c r="O399" s="152">
        <f>LOOKUP(O388,$B$375:$AP$375,$B$376:$AP$376)/100*$B696</f>
        <v>0</v>
      </c>
      <c r="P399" s="152">
        <f>LOOKUP(P388,$B$375:$AP$375,$B$376:$AP$376)/100*$B696</f>
        <v>0</v>
      </c>
      <c r="Q399" s="152">
        <f>LOOKUP(Q388,$B$375:$AP$375,$B$376:$AP$376)/100*$B696</f>
        <v>0</v>
      </c>
      <c r="R399" s="152">
        <f>LOOKUP(R388,$B$375:$AP$375,$B$376:$AP$376)/100*$B696</f>
        <v>0</v>
      </c>
      <c r="S399" s="152">
        <f>LOOKUP(S388,$B$375:$AP$375,$B$376:$AP$376)/100*$B696</f>
        <v>0</v>
      </c>
      <c r="T399" s="152">
        <f>LOOKUP(T388,$B$375:$AP$375,$B$376:$AP$376)/100*$B696</f>
        <v>0</v>
      </c>
      <c r="U399" s="152">
        <f>LOOKUP(U388,$B$375:$AP$375,$B$376:$AP$376)/100*$B696</f>
        <v>0</v>
      </c>
      <c r="V399" s="152">
        <f>LOOKUP(V388,$B$375:$AP$375,$B$376:$AP$376)/100*$B696</f>
        <v>0</v>
      </c>
      <c r="W399" s="152">
        <f>LOOKUP(W388,$B$375:$AP$375,$B$376:$AP$376)/100*$B696</f>
        <v>0</v>
      </c>
      <c r="X399" s="152">
        <f>LOOKUP(X388,$B$375:$AP$375,$B$376:$AP$376)/100*$B696</f>
        <v>0</v>
      </c>
      <c r="Y399" s="152">
        <f>LOOKUP(Y388,$B$375:$AP$375,$B$376:$AP$376)/100*$B696</f>
        <v>0</v>
      </c>
      <c r="Z399" s="152">
        <f>LOOKUP(Z388,$B$375:$AP$375,$B$376:$AP$376)/100*$B696</f>
        <v>0</v>
      </c>
      <c r="AA399" s="152">
        <f>LOOKUP(AA388,$B$375:$AP$375,$B$376:$AP$376)/100*$B696</f>
        <v>0</v>
      </c>
      <c r="AB399" s="152">
        <f>LOOKUP(AB388,$B$375:$AP$375,$B$376:$AP$376)/100*$B696</f>
        <v>0</v>
      </c>
      <c r="AC399" s="152">
        <f>LOOKUP(AC388,$B$375:$AP$375,$B$376:$AP$376)/100*$B696</f>
        <v>0</v>
      </c>
      <c r="AD399" s="152">
        <f>LOOKUP(AD388,$B$375:$AP$375,$B$376:$AP$376)/100*$B696</f>
        <v>0</v>
      </c>
      <c r="AE399" s="152">
        <f>LOOKUP(AE388,$B$375:$AP$375,$B$376:$AP$376)/100*$B696</f>
        <v>0</v>
      </c>
      <c r="AF399" s="152">
        <f>LOOKUP(AF388,$B$375:$AP$375,$B$376:$AP$376)/100*$B696</f>
        <v>0</v>
      </c>
      <c r="AG399" s="152">
        <f>LOOKUP(AG388,$B$375:$AP$375,$B$376:$AP$376)/100*$B696</f>
        <v>0</v>
      </c>
      <c r="AH399" s="152">
        <f>LOOKUP(AH388,$B$375:$AP$375,$B$376:$AP$376)/100*$B696</f>
        <v>0</v>
      </c>
      <c r="AI399" s="152">
        <f>LOOKUP(AI388,$B$375:$AP$375,$B$376:$AP$376)/100*$B696</f>
        <v>0</v>
      </c>
      <c r="AJ399" s="152">
        <f>LOOKUP(AJ388,$B$375:$AP$375,$B$376:$AP$376)/100*$B696</f>
        <v>0</v>
      </c>
      <c r="AK399" s="152">
        <f>LOOKUP(AK388,$B$375:$AP$375,$B$376:$AP$376)/100*$B696</f>
        <v>0</v>
      </c>
      <c r="AL399" s="152">
        <f>LOOKUP(AL388,$B$375:$AP$375,$B$376:$AP$376)/100*$B696</f>
        <v>0</v>
      </c>
      <c r="AM399" s="152">
        <f>LOOKUP(AM388,$B$375:$AP$375,$B$376:$AP$376)/100*$B696</f>
        <v>0</v>
      </c>
      <c r="AN399" s="152">
        <f>LOOKUP(AN388,$B$375:$AP$375,$B$376:$AP$376)/100*$B696</f>
        <v>0</v>
      </c>
      <c r="AO399" s="152">
        <f>LOOKUP(AO388,$B$375:$AP$375,$B$376:$AP$376)/100*$B696</f>
        <v>0</v>
      </c>
      <c r="AP399" s="152">
        <f>LOOKUP(AP388,$B$375:$AP$375,$B$376:$AP$376)/100*$B696</f>
        <v>0</v>
      </c>
    </row>
    <row r="400" spans="1:42" x14ac:dyDescent="0.2">
      <c r="A400" s="4">
        <f t="shared" si="135"/>
        <v>10</v>
      </c>
      <c r="B400" s="169">
        <f t="shared" si="134"/>
        <v>0</v>
      </c>
      <c r="C400" s="170">
        <f>LOOKUP(C389,$B$375:$AP$375,$B$376:$AP$376)/100*$B697</f>
        <v>0</v>
      </c>
      <c r="D400" s="153">
        <f>LOOKUP(D389,$B$375:$AP$375,$B$376:$AP$376)/100*$B697</f>
        <v>0</v>
      </c>
      <c r="E400" s="153">
        <f>LOOKUP(E389,$B$375:$AP$375,$B$376:$AP$376)/100*$B697</f>
        <v>0</v>
      </c>
      <c r="F400" s="153">
        <f>LOOKUP(F389,$B$375:$AP$375,$B$376:$AP$376)/100*$B697</f>
        <v>0</v>
      </c>
      <c r="G400" s="153">
        <f>LOOKUP(G389,$B$375:$AP$375,$B$376:$AP$376)/100*$B697</f>
        <v>0</v>
      </c>
      <c r="H400" s="153">
        <f>LOOKUP(H389,$B$375:$AP$375,$B$376:$AP$376)/100*$B697</f>
        <v>0</v>
      </c>
      <c r="I400" s="153">
        <f>LOOKUP(I389,$B$375:$AP$375,$B$376:$AP$376)/100*$B697</f>
        <v>0</v>
      </c>
      <c r="J400" s="153">
        <f>LOOKUP(J389,$B$375:$AP$375,$B$376:$AP$376)/100*$B697</f>
        <v>0</v>
      </c>
      <c r="K400" s="153">
        <f>LOOKUP(K389,$B$375:$AP$375,$B$376:$AP$376)/100*$B697</f>
        <v>0</v>
      </c>
      <c r="L400" s="153">
        <f>LOOKUP(L389,$B$375:$AP$375,$B$376:$AP$376)/100*$B697</f>
        <v>0</v>
      </c>
      <c r="M400" s="153">
        <f>LOOKUP(M389,$B$375:$AP$375,$B$376:$AP$376)/100*$B697</f>
        <v>0</v>
      </c>
      <c r="N400" s="153">
        <f>LOOKUP(N389,$B$375:$AP$375,$B$376:$AP$376)/100*$B697</f>
        <v>0</v>
      </c>
      <c r="O400" s="153">
        <f>LOOKUP(O389,$B$375:$AP$375,$B$376:$AP$376)/100*$B697</f>
        <v>0</v>
      </c>
      <c r="P400" s="153">
        <f>LOOKUP(P389,$B$375:$AP$375,$B$376:$AP$376)/100*$B697</f>
        <v>0</v>
      </c>
      <c r="Q400" s="153">
        <f>LOOKUP(Q389,$B$375:$AP$375,$B$376:$AP$376)/100*$B697</f>
        <v>0</v>
      </c>
      <c r="R400" s="153">
        <f>LOOKUP(R389,$B$375:$AP$375,$B$376:$AP$376)/100*$B697</f>
        <v>0</v>
      </c>
      <c r="S400" s="153">
        <f>LOOKUP(S389,$B$375:$AP$375,$B$376:$AP$376)/100*$B697</f>
        <v>0</v>
      </c>
      <c r="T400" s="153">
        <f>LOOKUP(T389,$B$375:$AP$375,$B$376:$AP$376)/100*$B697</f>
        <v>0</v>
      </c>
      <c r="U400" s="153">
        <f>LOOKUP(U389,$B$375:$AP$375,$B$376:$AP$376)/100*$B697</f>
        <v>0</v>
      </c>
      <c r="V400" s="153">
        <f>LOOKUP(V389,$B$375:$AP$375,$B$376:$AP$376)/100*$B697</f>
        <v>0</v>
      </c>
      <c r="W400" s="153">
        <f>LOOKUP(W389,$B$375:$AP$375,$B$376:$AP$376)/100*$B697</f>
        <v>0</v>
      </c>
      <c r="X400" s="153">
        <f>LOOKUP(X389,$B$375:$AP$375,$B$376:$AP$376)/100*$B697</f>
        <v>0</v>
      </c>
      <c r="Y400" s="153">
        <f>LOOKUP(Y389,$B$375:$AP$375,$B$376:$AP$376)/100*$B697</f>
        <v>0</v>
      </c>
      <c r="Z400" s="153">
        <f>LOOKUP(Z389,$B$375:$AP$375,$B$376:$AP$376)/100*$B697</f>
        <v>0</v>
      </c>
      <c r="AA400" s="153">
        <f>LOOKUP(AA389,$B$375:$AP$375,$B$376:$AP$376)/100*$B697</f>
        <v>0</v>
      </c>
      <c r="AB400" s="153">
        <f>LOOKUP(AB389,$B$375:$AP$375,$B$376:$AP$376)/100*$B697</f>
        <v>0</v>
      </c>
      <c r="AC400" s="153">
        <f>LOOKUP(AC389,$B$375:$AP$375,$B$376:$AP$376)/100*$B697</f>
        <v>0</v>
      </c>
      <c r="AD400" s="153">
        <f>LOOKUP(AD389,$B$375:$AP$375,$B$376:$AP$376)/100*$B697</f>
        <v>0</v>
      </c>
      <c r="AE400" s="153">
        <f>LOOKUP(AE389,$B$375:$AP$375,$B$376:$AP$376)/100*$B697</f>
        <v>0</v>
      </c>
      <c r="AF400" s="153">
        <f>LOOKUP(AF389,$B$375:$AP$375,$B$376:$AP$376)/100*$B697</f>
        <v>0</v>
      </c>
      <c r="AG400" s="153">
        <f>LOOKUP(AG389,$B$375:$AP$375,$B$376:$AP$376)/100*$B697</f>
        <v>0</v>
      </c>
      <c r="AH400" s="153">
        <f>LOOKUP(AH389,$B$375:$AP$375,$B$376:$AP$376)/100*$B697</f>
        <v>0</v>
      </c>
      <c r="AI400" s="153">
        <f>LOOKUP(AI389,$B$375:$AP$375,$B$376:$AP$376)/100*$B697</f>
        <v>0</v>
      </c>
      <c r="AJ400" s="153">
        <f>LOOKUP(AJ389,$B$375:$AP$375,$B$376:$AP$376)/100*$B697</f>
        <v>0</v>
      </c>
      <c r="AK400" s="153">
        <f>LOOKUP(AK389,$B$375:$AP$375,$B$376:$AP$376)/100*$B697</f>
        <v>0</v>
      </c>
      <c r="AL400" s="153">
        <f>LOOKUP(AL389,$B$375:$AP$375,$B$376:$AP$376)/100*$B697</f>
        <v>0</v>
      </c>
      <c r="AM400" s="153">
        <f>LOOKUP(AM389,$B$375:$AP$375,$B$376:$AP$376)/100*$B697</f>
        <v>0</v>
      </c>
      <c r="AN400" s="153">
        <f>LOOKUP(AN389,$B$375:$AP$375,$B$376:$AP$376)/100*$B697</f>
        <v>0</v>
      </c>
      <c r="AO400" s="153">
        <f>LOOKUP(AO389,$B$375:$AP$375,$B$376:$AP$376)/100*$B697</f>
        <v>0</v>
      </c>
      <c r="AP400" s="153">
        <f>LOOKUP(AP389,$B$375:$AP$375,$B$376:$AP$376)/100*$B697</f>
        <v>0</v>
      </c>
    </row>
    <row r="401" spans="1:42" ht="12" customHeight="1" x14ac:dyDescent="0.2">
      <c r="A401" s="24" t="s">
        <v>13</v>
      </c>
      <c r="B401" s="152"/>
      <c r="C401" s="152">
        <f>SUM(C391:C400)</f>
        <v>0</v>
      </c>
      <c r="D401" s="152">
        <f t="shared" ref="D401:AP401" si="136">SUM(D391:D400)</f>
        <v>0</v>
      </c>
      <c r="E401" s="152">
        <f t="shared" si="136"/>
        <v>0</v>
      </c>
      <c r="F401" s="152">
        <f t="shared" si="136"/>
        <v>0</v>
      </c>
      <c r="G401" s="152">
        <f t="shared" si="136"/>
        <v>0</v>
      </c>
      <c r="H401" s="152">
        <f t="shared" si="136"/>
        <v>0</v>
      </c>
      <c r="I401" s="152">
        <f t="shared" si="136"/>
        <v>0</v>
      </c>
      <c r="J401" s="152">
        <f t="shared" si="136"/>
        <v>0</v>
      </c>
      <c r="K401" s="152">
        <f t="shared" si="136"/>
        <v>0</v>
      </c>
      <c r="L401" s="152">
        <f t="shared" si="136"/>
        <v>0</v>
      </c>
      <c r="M401" s="152">
        <f t="shared" si="136"/>
        <v>0</v>
      </c>
      <c r="N401" s="152">
        <f t="shared" si="136"/>
        <v>0</v>
      </c>
      <c r="O401" s="152">
        <f t="shared" si="136"/>
        <v>0</v>
      </c>
      <c r="P401" s="152">
        <f t="shared" si="136"/>
        <v>0</v>
      </c>
      <c r="Q401" s="152">
        <f t="shared" si="136"/>
        <v>0</v>
      </c>
      <c r="R401" s="152">
        <f t="shared" si="136"/>
        <v>0</v>
      </c>
      <c r="S401" s="152">
        <f t="shared" si="136"/>
        <v>0</v>
      </c>
      <c r="T401" s="152">
        <f t="shared" si="136"/>
        <v>0</v>
      </c>
      <c r="U401" s="152">
        <f t="shared" si="136"/>
        <v>0</v>
      </c>
      <c r="V401" s="152">
        <f t="shared" si="136"/>
        <v>0</v>
      </c>
      <c r="W401" s="152">
        <f t="shared" si="136"/>
        <v>0</v>
      </c>
      <c r="X401" s="152">
        <f t="shared" si="136"/>
        <v>0</v>
      </c>
      <c r="Y401" s="152">
        <f t="shared" si="136"/>
        <v>0</v>
      </c>
      <c r="Z401" s="152">
        <f t="shared" si="136"/>
        <v>0</v>
      </c>
      <c r="AA401" s="152">
        <f t="shared" si="136"/>
        <v>0</v>
      </c>
      <c r="AB401" s="152">
        <f t="shared" si="136"/>
        <v>0</v>
      </c>
      <c r="AC401" s="152">
        <f t="shared" si="136"/>
        <v>0</v>
      </c>
      <c r="AD401" s="152">
        <f t="shared" si="136"/>
        <v>0</v>
      </c>
      <c r="AE401" s="152">
        <f t="shared" si="136"/>
        <v>0</v>
      </c>
      <c r="AF401" s="152">
        <f t="shared" si="136"/>
        <v>0</v>
      </c>
      <c r="AG401" s="152">
        <f t="shared" si="136"/>
        <v>0</v>
      </c>
      <c r="AH401" s="152">
        <f t="shared" si="136"/>
        <v>0</v>
      </c>
      <c r="AI401" s="152">
        <f t="shared" si="136"/>
        <v>0</v>
      </c>
      <c r="AJ401" s="152">
        <f t="shared" si="136"/>
        <v>0</v>
      </c>
      <c r="AK401" s="152">
        <f t="shared" si="136"/>
        <v>0</v>
      </c>
      <c r="AL401" s="152">
        <f t="shared" si="136"/>
        <v>0</v>
      </c>
      <c r="AM401" s="152">
        <f t="shared" si="136"/>
        <v>0</v>
      </c>
      <c r="AN401" s="152">
        <f t="shared" si="136"/>
        <v>0</v>
      </c>
      <c r="AO401" s="152">
        <f t="shared" si="136"/>
        <v>0</v>
      </c>
      <c r="AP401" s="152">
        <f t="shared" si="136"/>
        <v>0</v>
      </c>
    </row>
    <row r="402" spans="1:42" x14ac:dyDescent="0.2">
      <c r="A402" s="21"/>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row>
    <row r="403" spans="1:42" x14ac:dyDescent="0.2">
      <c r="A403" s="21" t="s">
        <v>60</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row>
    <row r="404" spans="1:42" x14ac:dyDescent="0.2">
      <c r="A404" s="84" t="s">
        <v>48</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row>
    <row r="405" spans="1:42" x14ac:dyDescent="0.2">
      <c r="A405" s="4">
        <v>1</v>
      </c>
      <c r="B405" s="4">
        <v>0</v>
      </c>
      <c r="C405" s="152">
        <f>IF(C$2&lt;=analysis_period,IF(SUM($C720:C720)&gt;0,B405+1,0),0)</f>
        <v>0</v>
      </c>
      <c r="D405" s="152">
        <f>IF(D$2&lt;=analysis_period,IF(SUM($C720:D720)&gt;0,C405+1,0),0)</f>
        <v>0</v>
      </c>
      <c r="E405" s="152">
        <f>IF(E$2&lt;=analysis_period,IF(SUM($C720:E720)&gt;0,D405+1,0),0)</f>
        <v>0</v>
      </c>
      <c r="F405" s="152">
        <f>IF(F$2&lt;=analysis_period,IF(SUM($C720:F720)&gt;0,E405+1,0),0)</f>
        <v>0</v>
      </c>
      <c r="G405" s="152">
        <f>IF(G$2&lt;=analysis_period,IF(SUM($C720:G720)&gt;0,F405+1,0),0)</f>
        <v>0</v>
      </c>
      <c r="H405" s="152">
        <f>IF(H$2&lt;=analysis_period,IF(SUM($C720:H720)&gt;0,G405+1,0),0)</f>
        <v>0</v>
      </c>
      <c r="I405" s="152">
        <f>IF(I$2&lt;=analysis_period,IF(SUM($C720:I720)&gt;0,H405+1,0),0)</f>
        <v>0</v>
      </c>
      <c r="J405" s="152">
        <f>IF(J$2&lt;=analysis_period,IF(SUM($C720:J720)&gt;0,I405+1,0),0)</f>
        <v>0</v>
      </c>
      <c r="K405" s="152">
        <f>IF(K$2&lt;=analysis_period,IF(SUM($C720:K720)&gt;0,J405+1,0),0)</f>
        <v>0</v>
      </c>
      <c r="L405" s="152">
        <f>IF(L$2&lt;=analysis_period,IF(SUM($C720:L720)&gt;0,K405+1,0),0)</f>
        <v>0</v>
      </c>
      <c r="M405" s="152">
        <f>IF(M$2&lt;=analysis_period,IF(SUM($C720:M720)&gt;0,L405+1,0),0)</f>
        <v>0</v>
      </c>
      <c r="N405" s="152">
        <f>IF(N$2&lt;=analysis_period,IF(SUM($C720:N720)&gt;0,M405+1,0),0)</f>
        <v>0</v>
      </c>
      <c r="O405" s="152">
        <f>IF(O$2&lt;=analysis_period,IF(SUM($C720:O720)&gt;0,N405+1,0),0)</f>
        <v>0</v>
      </c>
      <c r="P405" s="152">
        <f>IF(P$2&lt;=analysis_period,IF(SUM($C720:P720)&gt;0,O405+1,0),0)</f>
        <v>0</v>
      </c>
      <c r="Q405" s="152">
        <f>IF(Q$2&lt;=analysis_period,IF(SUM($C720:Q720)&gt;0,P405+1,0),0)</f>
        <v>0</v>
      </c>
      <c r="R405" s="152">
        <f>IF(R$2&lt;=analysis_period,IF(SUM($C720:R720)&gt;0,Q405+1,0),0)</f>
        <v>0</v>
      </c>
      <c r="S405" s="152">
        <f>IF(S$2&lt;=analysis_period,IF(SUM($C720:S720)&gt;0,R405+1,0),0)</f>
        <v>0</v>
      </c>
      <c r="T405" s="152">
        <f>IF(T$2&lt;=analysis_period,IF(SUM($C720:T720)&gt;0,S405+1,0),0)</f>
        <v>0</v>
      </c>
      <c r="U405" s="152">
        <f>IF(U$2&lt;=analysis_period,IF(SUM($C720:U720)&gt;0,T405+1,0),0)</f>
        <v>0</v>
      </c>
      <c r="V405" s="152">
        <f>IF(V$2&lt;=analysis_period,IF(SUM($C720:V720)&gt;0,U405+1,0),0)</f>
        <v>0</v>
      </c>
      <c r="W405" s="152">
        <f>IF(W$2&lt;=analysis_period,IF(SUM($C720:W720)&gt;0,V405+1,0),0)</f>
        <v>0</v>
      </c>
      <c r="X405" s="152">
        <f>IF(X$2&lt;=analysis_period,IF(SUM($C720:X720)&gt;0,W405+1,0),0)</f>
        <v>0</v>
      </c>
      <c r="Y405" s="152">
        <f>IF(Y$2&lt;=analysis_period,IF(SUM($C720:Y720)&gt;0,X405+1,0),0)</f>
        <v>0</v>
      </c>
      <c r="Z405" s="152">
        <f>IF(Z$2&lt;=analysis_period,IF(SUM($C720:Z720)&gt;0,Y405+1,0),0)</f>
        <v>0</v>
      </c>
      <c r="AA405" s="152">
        <f>IF(AA$2&lt;=analysis_period,IF(SUM($C720:AA720)&gt;0,Z405+1,0),0)</f>
        <v>0</v>
      </c>
      <c r="AB405" s="152">
        <f>IF(AB$2&lt;=analysis_period,IF(SUM($C720:AB720)&gt;0,AA405+1,0),0)</f>
        <v>0</v>
      </c>
      <c r="AC405" s="152">
        <f>IF(AC$2&lt;=analysis_period,IF(SUM($C720:AC720)&gt;0,AB405+1,0),0)</f>
        <v>0</v>
      </c>
      <c r="AD405" s="152">
        <f>IF(AD$2&lt;=analysis_period,IF(SUM($C720:AD720)&gt;0,AC405+1,0),0)</f>
        <v>0</v>
      </c>
      <c r="AE405" s="152">
        <f>IF(AE$2&lt;=analysis_period,IF(SUM($C720:AE720)&gt;0,AD405+1,0),0)</f>
        <v>0</v>
      </c>
      <c r="AF405" s="152">
        <f>IF(AF$2&lt;=analysis_period,IF(SUM($C720:AF720)&gt;0,AE405+1,0),0)</f>
        <v>0</v>
      </c>
      <c r="AG405" s="152">
        <f>IF(AG$2&lt;=analysis_period,IF(SUM($C720:AG720)&gt;0,AF405+1,0),0)</f>
        <v>0</v>
      </c>
      <c r="AH405" s="152">
        <f>IF(AH$2&lt;=analysis_period,IF(SUM($C720:AH720)&gt;0,AG405+1,0),0)</f>
        <v>0</v>
      </c>
      <c r="AI405" s="152">
        <f>IF(AI$2&lt;=analysis_period,IF(SUM($C720:AI720)&gt;0,AH405+1,0),0)</f>
        <v>0</v>
      </c>
      <c r="AJ405" s="152">
        <f>IF(AJ$2&lt;=analysis_period,IF(SUM($C720:AJ720)&gt;0,AI405+1,0),0)</f>
        <v>0</v>
      </c>
      <c r="AK405" s="152">
        <f>IF(AK$2&lt;=analysis_period,IF(SUM($C720:AK720)&gt;0,AJ405+1,0),0)</f>
        <v>0</v>
      </c>
      <c r="AL405" s="152">
        <f>IF(AL$2&lt;=analysis_period,IF(SUM($C720:AL720)&gt;0,AK405+1,0),0)</f>
        <v>0</v>
      </c>
      <c r="AM405" s="152">
        <f>IF(AM$2&lt;=analysis_period,IF(SUM($C720:AM720)&gt;0,AL405+1,0),0)</f>
        <v>0</v>
      </c>
      <c r="AN405" s="152">
        <f>IF(AN$2&lt;=analysis_period,IF(SUM($C720:AN720)&gt;0,AM405+1,0),0)</f>
        <v>0</v>
      </c>
      <c r="AO405" s="152">
        <f>IF(AO$2&lt;=analysis_period,IF(SUM($C720:AO720)&gt;0,AN405+1,0),0)</f>
        <v>0</v>
      </c>
      <c r="AP405" s="152">
        <f>IF(AP$2&lt;=analysis_period,IF(SUM($C720:AP720)&gt;0,AO405+1,0),0)</f>
        <v>0</v>
      </c>
    </row>
    <row r="406" spans="1:42" x14ac:dyDescent="0.2">
      <c r="A406" s="4">
        <f>A405+1</f>
        <v>2</v>
      </c>
      <c r="B406" s="4">
        <v>0</v>
      </c>
      <c r="C406" s="152">
        <f>IF(C$2&lt;=analysis_period,IF(SUM($C721:C721)&gt;0,B406+1,0),0)</f>
        <v>0</v>
      </c>
      <c r="D406" s="152">
        <f>IF(D$2&lt;=analysis_period,IF(SUM($C721:D721)&gt;0,C406+1,0),0)</f>
        <v>0</v>
      </c>
      <c r="E406" s="152">
        <f>IF(E$2&lt;=analysis_period,IF(SUM($C721:E721)&gt;0,D406+1,0),0)</f>
        <v>0</v>
      </c>
      <c r="F406" s="152">
        <f>IF(F$2&lt;=analysis_period,IF(SUM($C721:F721)&gt;0,E406+1,0),0)</f>
        <v>0</v>
      </c>
      <c r="G406" s="152">
        <f>IF(G$2&lt;=analysis_period,IF(SUM($C721:G721)&gt;0,F406+1,0),0)</f>
        <v>0</v>
      </c>
      <c r="H406" s="152">
        <f>IF(H$2&lt;=analysis_period,IF(SUM($C721:H721)&gt;0,G406+1,0),0)</f>
        <v>0</v>
      </c>
      <c r="I406" s="152">
        <f>IF(I$2&lt;=analysis_period,IF(SUM($C721:I721)&gt;0,H406+1,0),0)</f>
        <v>0</v>
      </c>
      <c r="J406" s="152">
        <f>IF(J$2&lt;=analysis_period,IF(SUM($C721:J721)&gt;0,I406+1,0),0)</f>
        <v>0</v>
      </c>
      <c r="K406" s="152">
        <f>IF(K$2&lt;=analysis_period,IF(SUM($C721:K721)&gt;0,J406+1,0),0)</f>
        <v>0</v>
      </c>
      <c r="L406" s="152">
        <f>IF(L$2&lt;=analysis_period,IF(SUM($C721:L721)&gt;0,K406+1,0),0)</f>
        <v>0</v>
      </c>
      <c r="M406" s="152">
        <f>IF(M$2&lt;=analysis_period,IF(SUM($C721:M721)&gt;0,L406+1,0),0)</f>
        <v>0</v>
      </c>
      <c r="N406" s="152">
        <f>IF(N$2&lt;=analysis_period,IF(SUM($C721:N721)&gt;0,M406+1,0),0)</f>
        <v>0</v>
      </c>
      <c r="O406" s="152">
        <f>IF(O$2&lt;=analysis_period,IF(SUM($C721:O721)&gt;0,N406+1,0),0)</f>
        <v>0</v>
      </c>
      <c r="P406" s="152">
        <f>IF(P$2&lt;=analysis_period,IF(SUM($C721:P721)&gt;0,O406+1,0),0)</f>
        <v>0</v>
      </c>
      <c r="Q406" s="152">
        <f>IF(Q$2&lt;=analysis_period,IF(SUM($C721:Q721)&gt;0,P406+1,0),0)</f>
        <v>0</v>
      </c>
      <c r="R406" s="152">
        <f>IF(R$2&lt;=analysis_period,IF(SUM($C721:R721)&gt;0,Q406+1,0),0)</f>
        <v>0</v>
      </c>
      <c r="S406" s="152">
        <f>IF(S$2&lt;=analysis_period,IF(SUM($C721:S721)&gt;0,R406+1,0),0)</f>
        <v>0</v>
      </c>
      <c r="T406" s="152">
        <f>IF(T$2&lt;=analysis_period,IF(SUM($C721:T721)&gt;0,S406+1,0),0)</f>
        <v>0</v>
      </c>
      <c r="U406" s="152">
        <f>IF(U$2&lt;=analysis_period,IF(SUM($C721:U721)&gt;0,T406+1,0),0)</f>
        <v>0</v>
      </c>
      <c r="V406" s="152">
        <f>IF(V$2&lt;=analysis_period,IF(SUM($C721:V721)&gt;0,U406+1,0),0)</f>
        <v>0</v>
      </c>
      <c r="W406" s="152">
        <f>IF(W$2&lt;=analysis_period,IF(SUM($C721:W721)&gt;0,V406+1,0),0)</f>
        <v>0</v>
      </c>
      <c r="X406" s="152">
        <f>IF(X$2&lt;=analysis_period,IF(SUM($C721:X721)&gt;0,W406+1,0),0)</f>
        <v>0</v>
      </c>
      <c r="Y406" s="152">
        <f>IF(Y$2&lt;=analysis_period,IF(SUM($C721:Y721)&gt;0,X406+1,0),0)</f>
        <v>0</v>
      </c>
      <c r="Z406" s="152">
        <f>IF(Z$2&lt;=analysis_period,IF(SUM($C721:Z721)&gt;0,Y406+1,0),0)</f>
        <v>0</v>
      </c>
      <c r="AA406" s="152">
        <f>IF(AA$2&lt;=analysis_period,IF(SUM($C721:AA721)&gt;0,Z406+1,0),0)</f>
        <v>0</v>
      </c>
      <c r="AB406" s="152">
        <f>IF(AB$2&lt;=analysis_period,IF(SUM($C721:AB721)&gt;0,AA406+1,0),0)</f>
        <v>0</v>
      </c>
      <c r="AC406" s="152">
        <f>IF(AC$2&lt;=analysis_period,IF(SUM($C721:AC721)&gt;0,AB406+1,0),0)</f>
        <v>0</v>
      </c>
      <c r="AD406" s="152">
        <f>IF(AD$2&lt;=analysis_period,IF(SUM($C721:AD721)&gt;0,AC406+1,0),0)</f>
        <v>0</v>
      </c>
      <c r="AE406" s="152">
        <f>IF(AE$2&lt;=analysis_period,IF(SUM($C721:AE721)&gt;0,AD406+1,0),0)</f>
        <v>0</v>
      </c>
      <c r="AF406" s="152">
        <f>IF(AF$2&lt;=analysis_period,IF(SUM($C721:AF721)&gt;0,AE406+1,0),0)</f>
        <v>0</v>
      </c>
      <c r="AG406" s="152">
        <f>IF(AG$2&lt;=analysis_period,IF(SUM($C721:AG721)&gt;0,AF406+1,0),0)</f>
        <v>0</v>
      </c>
      <c r="AH406" s="152">
        <f>IF(AH$2&lt;=analysis_period,IF(SUM($C721:AH721)&gt;0,AG406+1,0),0)</f>
        <v>0</v>
      </c>
      <c r="AI406" s="152">
        <f>IF(AI$2&lt;=analysis_period,IF(SUM($C721:AI721)&gt;0,AH406+1,0),0)</f>
        <v>0</v>
      </c>
      <c r="AJ406" s="152">
        <f>IF(AJ$2&lt;=analysis_period,IF(SUM($C721:AJ721)&gt;0,AI406+1,0),0)</f>
        <v>0</v>
      </c>
      <c r="AK406" s="152">
        <f>IF(AK$2&lt;=analysis_period,IF(SUM($C721:AK721)&gt;0,AJ406+1,0),0)</f>
        <v>0</v>
      </c>
      <c r="AL406" s="152">
        <f>IF(AL$2&lt;=analysis_period,IF(SUM($C721:AL721)&gt;0,AK406+1,0),0)</f>
        <v>0</v>
      </c>
      <c r="AM406" s="152">
        <f>IF(AM$2&lt;=analysis_period,IF(SUM($C721:AM721)&gt;0,AL406+1,0),0)</f>
        <v>0</v>
      </c>
      <c r="AN406" s="152">
        <f>IF(AN$2&lt;=analysis_period,IF(SUM($C721:AN721)&gt;0,AM406+1,0),0)</f>
        <v>0</v>
      </c>
      <c r="AO406" s="152">
        <f>IF(AO$2&lt;=analysis_period,IF(SUM($C721:AO721)&gt;0,AN406+1,0),0)</f>
        <v>0</v>
      </c>
      <c r="AP406" s="152">
        <f>IF(AP$2&lt;=analysis_period,IF(SUM($C721:AP721)&gt;0,AO406+1,0),0)</f>
        <v>0</v>
      </c>
    </row>
    <row r="407" spans="1:42" x14ac:dyDescent="0.2">
      <c r="A407" s="4">
        <f t="shared" ref="A407:A414" si="137">A406+1</f>
        <v>3</v>
      </c>
      <c r="B407" s="4">
        <v>0</v>
      </c>
      <c r="C407" s="152">
        <f>IF(C$2&lt;=analysis_period,IF(SUM($C722:C722)&gt;0,B407+1,0),0)</f>
        <v>0</v>
      </c>
      <c r="D407" s="152">
        <f>IF(D$2&lt;=analysis_period,IF(SUM($C722:D722)&gt;0,C407+1,0),0)</f>
        <v>0</v>
      </c>
      <c r="E407" s="152">
        <f>IF(E$2&lt;=analysis_period,IF(SUM($C722:E722)&gt;0,D407+1,0),0)</f>
        <v>0</v>
      </c>
      <c r="F407" s="152">
        <f>IF(F$2&lt;=analysis_period,IF(SUM($C722:F722)&gt;0,E407+1,0),0)</f>
        <v>0</v>
      </c>
      <c r="G407" s="152">
        <f>IF(G$2&lt;=analysis_period,IF(SUM($C722:G722)&gt;0,F407+1,0),0)</f>
        <v>0</v>
      </c>
      <c r="H407" s="152">
        <f>IF(H$2&lt;=analysis_period,IF(SUM($C722:H722)&gt;0,G407+1,0),0)</f>
        <v>0</v>
      </c>
      <c r="I407" s="152">
        <f>IF(I$2&lt;=analysis_period,IF(SUM($C722:I722)&gt;0,H407+1,0),0)</f>
        <v>0</v>
      </c>
      <c r="J407" s="152">
        <f>IF(J$2&lt;=analysis_period,IF(SUM($C722:J722)&gt;0,I407+1,0),0)</f>
        <v>0</v>
      </c>
      <c r="K407" s="152">
        <f>IF(K$2&lt;=analysis_period,IF(SUM($C722:K722)&gt;0,J407+1,0),0)</f>
        <v>0</v>
      </c>
      <c r="L407" s="152">
        <f>IF(L$2&lt;=analysis_period,IF(SUM($C722:L722)&gt;0,K407+1,0),0)</f>
        <v>0</v>
      </c>
      <c r="M407" s="152">
        <f>IF(M$2&lt;=analysis_period,IF(SUM($C722:M722)&gt;0,L407+1,0),0)</f>
        <v>0</v>
      </c>
      <c r="N407" s="152">
        <f>IF(N$2&lt;=analysis_period,IF(SUM($C722:N722)&gt;0,M407+1,0),0)</f>
        <v>0</v>
      </c>
      <c r="O407" s="152">
        <f>IF(O$2&lt;=analysis_period,IF(SUM($C722:O722)&gt;0,N407+1,0),0)</f>
        <v>0</v>
      </c>
      <c r="P407" s="152">
        <f>IF(P$2&lt;=analysis_period,IF(SUM($C722:P722)&gt;0,O407+1,0),0)</f>
        <v>0</v>
      </c>
      <c r="Q407" s="152">
        <f>IF(Q$2&lt;=analysis_period,IF(SUM($C722:Q722)&gt;0,P407+1,0),0)</f>
        <v>0</v>
      </c>
      <c r="R407" s="152">
        <f>IF(R$2&lt;=analysis_period,IF(SUM($C722:R722)&gt;0,Q407+1,0),0)</f>
        <v>0</v>
      </c>
      <c r="S407" s="152">
        <f>IF(S$2&lt;=analysis_period,IF(SUM($C722:S722)&gt;0,R407+1,0),0)</f>
        <v>0</v>
      </c>
      <c r="T407" s="152">
        <f>IF(T$2&lt;=analysis_period,IF(SUM($C722:T722)&gt;0,S407+1,0),0)</f>
        <v>0</v>
      </c>
      <c r="U407" s="152">
        <f>IF(U$2&lt;=analysis_period,IF(SUM($C722:U722)&gt;0,T407+1,0),0)</f>
        <v>0</v>
      </c>
      <c r="V407" s="152">
        <f>IF(V$2&lt;=analysis_period,IF(SUM($C722:V722)&gt;0,U407+1,0),0)</f>
        <v>0</v>
      </c>
      <c r="W407" s="152">
        <f>IF(W$2&lt;=analysis_period,IF(SUM($C722:W722)&gt;0,V407+1,0),0)</f>
        <v>0</v>
      </c>
      <c r="X407" s="152">
        <f>IF(X$2&lt;=analysis_period,IF(SUM($C722:X722)&gt;0,W407+1,0),0)</f>
        <v>0</v>
      </c>
      <c r="Y407" s="152">
        <f>IF(Y$2&lt;=analysis_period,IF(SUM($C722:Y722)&gt;0,X407+1,0),0)</f>
        <v>0</v>
      </c>
      <c r="Z407" s="152">
        <f>IF(Z$2&lt;=analysis_period,IF(SUM($C722:Z722)&gt;0,Y407+1,0),0)</f>
        <v>0</v>
      </c>
      <c r="AA407" s="152">
        <f>IF(AA$2&lt;=analysis_period,IF(SUM($C722:AA722)&gt;0,Z407+1,0),0)</f>
        <v>0</v>
      </c>
      <c r="AB407" s="152">
        <f>IF(AB$2&lt;=analysis_period,IF(SUM($C722:AB722)&gt;0,AA407+1,0),0)</f>
        <v>0</v>
      </c>
      <c r="AC407" s="152">
        <f>IF(AC$2&lt;=analysis_period,IF(SUM($C722:AC722)&gt;0,AB407+1,0),0)</f>
        <v>0</v>
      </c>
      <c r="AD407" s="152">
        <f>IF(AD$2&lt;=analysis_period,IF(SUM($C722:AD722)&gt;0,AC407+1,0),0)</f>
        <v>0</v>
      </c>
      <c r="AE407" s="152">
        <f>IF(AE$2&lt;=analysis_period,IF(SUM($C722:AE722)&gt;0,AD407+1,0),0)</f>
        <v>0</v>
      </c>
      <c r="AF407" s="152">
        <f>IF(AF$2&lt;=analysis_period,IF(SUM($C722:AF722)&gt;0,AE407+1,0),0)</f>
        <v>0</v>
      </c>
      <c r="AG407" s="152">
        <f>IF(AG$2&lt;=analysis_period,IF(SUM($C722:AG722)&gt;0,AF407+1,0),0)</f>
        <v>0</v>
      </c>
      <c r="AH407" s="152">
        <f>IF(AH$2&lt;=analysis_period,IF(SUM($C722:AH722)&gt;0,AG407+1,0),0)</f>
        <v>0</v>
      </c>
      <c r="AI407" s="152">
        <f>IF(AI$2&lt;=analysis_period,IF(SUM($C722:AI722)&gt;0,AH407+1,0),0)</f>
        <v>0</v>
      </c>
      <c r="AJ407" s="152">
        <f>IF(AJ$2&lt;=analysis_period,IF(SUM($C722:AJ722)&gt;0,AI407+1,0),0)</f>
        <v>0</v>
      </c>
      <c r="AK407" s="152">
        <f>IF(AK$2&lt;=analysis_period,IF(SUM($C722:AK722)&gt;0,AJ407+1,0),0)</f>
        <v>0</v>
      </c>
      <c r="AL407" s="152">
        <f>IF(AL$2&lt;=analysis_period,IF(SUM($C722:AL722)&gt;0,AK407+1,0),0)</f>
        <v>0</v>
      </c>
      <c r="AM407" s="152">
        <f>IF(AM$2&lt;=analysis_period,IF(SUM($C722:AM722)&gt;0,AL407+1,0),0)</f>
        <v>0</v>
      </c>
      <c r="AN407" s="152">
        <f>IF(AN$2&lt;=analysis_period,IF(SUM($C722:AN722)&gt;0,AM407+1,0),0)</f>
        <v>0</v>
      </c>
      <c r="AO407" s="152">
        <f>IF(AO$2&lt;=analysis_period,IF(SUM($C722:AO722)&gt;0,AN407+1,0),0)</f>
        <v>0</v>
      </c>
      <c r="AP407" s="152">
        <f>IF(AP$2&lt;=analysis_period,IF(SUM($C722:AP722)&gt;0,AO407+1,0),0)</f>
        <v>0</v>
      </c>
    </row>
    <row r="408" spans="1:42" x14ac:dyDescent="0.2">
      <c r="A408" s="4">
        <f t="shared" si="137"/>
        <v>4</v>
      </c>
      <c r="B408" s="4">
        <v>0</v>
      </c>
      <c r="C408" s="152">
        <f>IF(C$2&lt;=analysis_period,IF(SUM($C723:C723)&gt;0,B408+1,0),0)</f>
        <v>0</v>
      </c>
      <c r="D408" s="152">
        <f>IF(D$2&lt;=analysis_period,IF(SUM($C723:D723)&gt;0,C408+1,0),0)</f>
        <v>0</v>
      </c>
      <c r="E408" s="152">
        <f>IF(E$2&lt;=analysis_period,IF(SUM($C723:E723)&gt;0,D408+1,0),0)</f>
        <v>0</v>
      </c>
      <c r="F408" s="152">
        <f>IF(F$2&lt;=analysis_period,IF(SUM($C723:F723)&gt;0,E408+1,0),0)</f>
        <v>0</v>
      </c>
      <c r="G408" s="152">
        <f>IF(G$2&lt;=analysis_period,IF(SUM($C723:G723)&gt;0,F408+1,0),0)</f>
        <v>0</v>
      </c>
      <c r="H408" s="152">
        <f>IF(H$2&lt;=analysis_period,IF(SUM($C723:H723)&gt;0,G408+1,0),0)</f>
        <v>0</v>
      </c>
      <c r="I408" s="152">
        <f>IF(I$2&lt;=analysis_period,IF(SUM($C723:I723)&gt;0,H408+1,0),0)</f>
        <v>0</v>
      </c>
      <c r="J408" s="152">
        <f>IF(J$2&lt;=analysis_period,IF(SUM($C723:J723)&gt;0,I408+1,0),0)</f>
        <v>0</v>
      </c>
      <c r="K408" s="152">
        <f>IF(K$2&lt;=analysis_period,IF(SUM($C723:K723)&gt;0,J408+1,0),0)</f>
        <v>0</v>
      </c>
      <c r="L408" s="152">
        <f>IF(L$2&lt;=analysis_period,IF(SUM($C723:L723)&gt;0,K408+1,0),0)</f>
        <v>0</v>
      </c>
      <c r="M408" s="152">
        <f>IF(M$2&lt;=analysis_period,IF(SUM($C723:M723)&gt;0,L408+1,0),0)</f>
        <v>0</v>
      </c>
      <c r="N408" s="152">
        <f>IF(N$2&lt;=analysis_period,IF(SUM($C723:N723)&gt;0,M408+1,0),0)</f>
        <v>0</v>
      </c>
      <c r="O408" s="152">
        <f>IF(O$2&lt;=analysis_period,IF(SUM($C723:O723)&gt;0,N408+1,0),0)</f>
        <v>0</v>
      </c>
      <c r="P408" s="152">
        <f>IF(P$2&lt;=analysis_period,IF(SUM($C723:P723)&gt;0,O408+1,0),0)</f>
        <v>0</v>
      </c>
      <c r="Q408" s="152">
        <f>IF(Q$2&lt;=analysis_period,IF(SUM($C723:Q723)&gt;0,P408+1,0),0)</f>
        <v>0</v>
      </c>
      <c r="R408" s="152">
        <f>IF(R$2&lt;=analysis_period,IF(SUM($C723:R723)&gt;0,Q408+1,0),0)</f>
        <v>0</v>
      </c>
      <c r="S408" s="152">
        <f>IF(S$2&lt;=analysis_period,IF(SUM($C723:S723)&gt;0,R408+1,0),0)</f>
        <v>0</v>
      </c>
      <c r="T408" s="152">
        <f>IF(T$2&lt;=analysis_period,IF(SUM($C723:T723)&gt;0,S408+1,0),0)</f>
        <v>0</v>
      </c>
      <c r="U408" s="152">
        <f>IF(U$2&lt;=analysis_period,IF(SUM($C723:U723)&gt;0,T408+1,0),0)</f>
        <v>0</v>
      </c>
      <c r="V408" s="152">
        <f>IF(V$2&lt;=analysis_period,IF(SUM($C723:V723)&gt;0,U408+1,0),0)</f>
        <v>0</v>
      </c>
      <c r="W408" s="152">
        <f>IF(W$2&lt;=analysis_period,IF(SUM($C723:W723)&gt;0,V408+1,0),0)</f>
        <v>0</v>
      </c>
      <c r="X408" s="152">
        <f>IF(X$2&lt;=analysis_period,IF(SUM($C723:X723)&gt;0,W408+1,0),0)</f>
        <v>0</v>
      </c>
      <c r="Y408" s="152">
        <f>IF(Y$2&lt;=analysis_period,IF(SUM($C723:Y723)&gt;0,X408+1,0),0)</f>
        <v>0</v>
      </c>
      <c r="Z408" s="152">
        <f>IF(Z$2&lt;=analysis_period,IF(SUM($C723:Z723)&gt;0,Y408+1,0),0)</f>
        <v>0</v>
      </c>
      <c r="AA408" s="152">
        <f>IF(AA$2&lt;=analysis_period,IF(SUM($C723:AA723)&gt;0,Z408+1,0),0)</f>
        <v>0</v>
      </c>
      <c r="AB408" s="152">
        <f>IF(AB$2&lt;=analysis_period,IF(SUM($C723:AB723)&gt;0,AA408+1,0),0)</f>
        <v>0</v>
      </c>
      <c r="AC408" s="152">
        <f>IF(AC$2&lt;=analysis_period,IF(SUM($C723:AC723)&gt;0,AB408+1,0),0)</f>
        <v>0</v>
      </c>
      <c r="AD408" s="152">
        <f>IF(AD$2&lt;=analysis_period,IF(SUM($C723:AD723)&gt;0,AC408+1,0),0)</f>
        <v>0</v>
      </c>
      <c r="AE408" s="152">
        <f>IF(AE$2&lt;=analysis_period,IF(SUM($C723:AE723)&gt;0,AD408+1,0),0)</f>
        <v>0</v>
      </c>
      <c r="AF408" s="152">
        <f>IF(AF$2&lt;=analysis_period,IF(SUM($C723:AF723)&gt;0,AE408+1,0),0)</f>
        <v>0</v>
      </c>
      <c r="AG408" s="152">
        <f>IF(AG$2&lt;=analysis_period,IF(SUM($C723:AG723)&gt;0,AF408+1,0),0)</f>
        <v>0</v>
      </c>
      <c r="AH408" s="152">
        <f>IF(AH$2&lt;=analysis_period,IF(SUM($C723:AH723)&gt;0,AG408+1,0),0)</f>
        <v>0</v>
      </c>
      <c r="AI408" s="152">
        <f>IF(AI$2&lt;=analysis_period,IF(SUM($C723:AI723)&gt;0,AH408+1,0),0)</f>
        <v>0</v>
      </c>
      <c r="AJ408" s="152">
        <f>IF(AJ$2&lt;=analysis_period,IF(SUM($C723:AJ723)&gt;0,AI408+1,0),0)</f>
        <v>0</v>
      </c>
      <c r="AK408" s="152">
        <f>IF(AK$2&lt;=analysis_period,IF(SUM($C723:AK723)&gt;0,AJ408+1,0),0)</f>
        <v>0</v>
      </c>
      <c r="AL408" s="152">
        <f>IF(AL$2&lt;=analysis_period,IF(SUM($C723:AL723)&gt;0,AK408+1,0),0)</f>
        <v>0</v>
      </c>
      <c r="AM408" s="152">
        <f>IF(AM$2&lt;=analysis_period,IF(SUM($C723:AM723)&gt;0,AL408+1,0),0)</f>
        <v>0</v>
      </c>
      <c r="AN408" s="152">
        <f>IF(AN$2&lt;=analysis_period,IF(SUM($C723:AN723)&gt;0,AM408+1,0),0)</f>
        <v>0</v>
      </c>
      <c r="AO408" s="152">
        <f>IF(AO$2&lt;=analysis_period,IF(SUM($C723:AO723)&gt;0,AN408+1,0),0)</f>
        <v>0</v>
      </c>
      <c r="AP408" s="152">
        <f>IF(AP$2&lt;=analysis_period,IF(SUM($C723:AP723)&gt;0,AO408+1,0),0)</f>
        <v>0</v>
      </c>
    </row>
    <row r="409" spans="1:42" x14ac:dyDescent="0.2">
      <c r="A409" s="4">
        <f t="shared" si="137"/>
        <v>5</v>
      </c>
      <c r="B409" s="4">
        <v>0</v>
      </c>
      <c r="C409" s="152">
        <f>IF(C$2&lt;=analysis_period,IF(SUM($C724:C724)&gt;0,B409+1,0),0)</f>
        <v>0</v>
      </c>
      <c r="D409" s="152">
        <f>IF(D$2&lt;=analysis_period,IF(SUM($C724:D724)&gt;0,C409+1,0),0)</f>
        <v>0</v>
      </c>
      <c r="E409" s="152">
        <f>IF(E$2&lt;=analysis_period,IF(SUM($C724:E724)&gt;0,D409+1,0),0)</f>
        <v>0</v>
      </c>
      <c r="F409" s="152">
        <f>IF(F$2&lt;=analysis_period,IF(SUM($C724:F724)&gt;0,E409+1,0),0)</f>
        <v>0</v>
      </c>
      <c r="G409" s="152">
        <f>IF(G$2&lt;=analysis_period,IF(SUM($C724:G724)&gt;0,F409+1,0),0)</f>
        <v>0</v>
      </c>
      <c r="H409" s="152">
        <f>IF(H$2&lt;=analysis_period,IF(SUM($C724:H724)&gt;0,G409+1,0),0)</f>
        <v>0</v>
      </c>
      <c r="I409" s="152">
        <f>IF(I$2&lt;=analysis_period,IF(SUM($C724:I724)&gt;0,H409+1,0),0)</f>
        <v>0</v>
      </c>
      <c r="J409" s="152">
        <f>IF(J$2&lt;=analysis_period,IF(SUM($C724:J724)&gt;0,I409+1,0),0)</f>
        <v>0</v>
      </c>
      <c r="K409" s="152">
        <f>IF(K$2&lt;=analysis_period,IF(SUM($C724:K724)&gt;0,J409+1,0),0)</f>
        <v>0</v>
      </c>
      <c r="L409" s="152">
        <f>IF(L$2&lt;=analysis_period,IF(SUM($C724:L724)&gt;0,K409+1,0),0)</f>
        <v>0</v>
      </c>
      <c r="M409" s="152">
        <f>IF(M$2&lt;=analysis_period,IF(SUM($C724:M724)&gt;0,L409+1,0),0)</f>
        <v>0</v>
      </c>
      <c r="N409" s="152">
        <f>IF(N$2&lt;=analysis_period,IF(SUM($C724:N724)&gt;0,M409+1,0),0)</f>
        <v>0</v>
      </c>
      <c r="O409" s="152">
        <f>IF(O$2&lt;=analysis_period,IF(SUM($C724:O724)&gt;0,N409+1,0),0)</f>
        <v>0</v>
      </c>
      <c r="P409" s="152">
        <f>IF(P$2&lt;=analysis_period,IF(SUM($C724:P724)&gt;0,O409+1,0),0)</f>
        <v>0</v>
      </c>
      <c r="Q409" s="152">
        <f>IF(Q$2&lt;=analysis_period,IF(SUM($C724:Q724)&gt;0,P409+1,0),0)</f>
        <v>0</v>
      </c>
      <c r="R409" s="152">
        <f>IF(R$2&lt;=analysis_period,IF(SUM($C724:R724)&gt;0,Q409+1,0),0)</f>
        <v>0</v>
      </c>
      <c r="S409" s="152">
        <f>IF(S$2&lt;=analysis_period,IF(SUM($C724:S724)&gt;0,R409+1,0),0)</f>
        <v>0</v>
      </c>
      <c r="T409" s="152">
        <f>IF(T$2&lt;=analysis_period,IF(SUM($C724:T724)&gt;0,S409+1,0),0)</f>
        <v>0</v>
      </c>
      <c r="U409" s="152">
        <f>IF(U$2&lt;=analysis_period,IF(SUM($C724:U724)&gt;0,T409+1,0),0)</f>
        <v>0</v>
      </c>
      <c r="V409" s="152">
        <f>IF(V$2&lt;=analysis_period,IF(SUM($C724:V724)&gt;0,U409+1,0),0)</f>
        <v>0</v>
      </c>
      <c r="W409" s="152">
        <f>IF(W$2&lt;=analysis_period,IF(SUM($C724:W724)&gt;0,V409+1,0),0)</f>
        <v>0</v>
      </c>
      <c r="X409" s="152">
        <f>IF(X$2&lt;=analysis_period,IF(SUM($C724:X724)&gt;0,W409+1,0),0)</f>
        <v>0</v>
      </c>
      <c r="Y409" s="152">
        <f>IF(Y$2&lt;=analysis_period,IF(SUM($C724:Y724)&gt;0,X409+1,0),0)</f>
        <v>0</v>
      </c>
      <c r="Z409" s="152">
        <f>IF(Z$2&lt;=analysis_period,IF(SUM($C724:Z724)&gt;0,Y409+1,0),0)</f>
        <v>0</v>
      </c>
      <c r="AA409" s="152">
        <f>IF(AA$2&lt;=analysis_period,IF(SUM($C724:AA724)&gt;0,Z409+1,0),0)</f>
        <v>0</v>
      </c>
      <c r="AB409" s="152">
        <f>IF(AB$2&lt;=analysis_period,IF(SUM($C724:AB724)&gt;0,AA409+1,0),0)</f>
        <v>0</v>
      </c>
      <c r="AC409" s="152">
        <f>IF(AC$2&lt;=analysis_period,IF(SUM($C724:AC724)&gt;0,AB409+1,0),0)</f>
        <v>0</v>
      </c>
      <c r="AD409" s="152">
        <f>IF(AD$2&lt;=analysis_period,IF(SUM($C724:AD724)&gt;0,AC409+1,0),0)</f>
        <v>0</v>
      </c>
      <c r="AE409" s="152">
        <f>IF(AE$2&lt;=analysis_period,IF(SUM($C724:AE724)&gt;0,AD409+1,0),0)</f>
        <v>0</v>
      </c>
      <c r="AF409" s="152">
        <f>IF(AF$2&lt;=analysis_period,IF(SUM($C724:AF724)&gt;0,AE409+1,0),0)</f>
        <v>0</v>
      </c>
      <c r="AG409" s="152">
        <f>IF(AG$2&lt;=analysis_period,IF(SUM($C724:AG724)&gt;0,AF409+1,0),0)</f>
        <v>0</v>
      </c>
      <c r="AH409" s="152">
        <f>IF(AH$2&lt;=analysis_period,IF(SUM($C724:AH724)&gt;0,AG409+1,0),0)</f>
        <v>0</v>
      </c>
      <c r="AI409" s="152">
        <f>IF(AI$2&lt;=analysis_period,IF(SUM($C724:AI724)&gt;0,AH409+1,0),0)</f>
        <v>0</v>
      </c>
      <c r="AJ409" s="152">
        <f>IF(AJ$2&lt;=analysis_period,IF(SUM($C724:AJ724)&gt;0,AI409+1,0),0)</f>
        <v>0</v>
      </c>
      <c r="AK409" s="152">
        <f>IF(AK$2&lt;=analysis_period,IF(SUM($C724:AK724)&gt;0,AJ409+1,0),0)</f>
        <v>0</v>
      </c>
      <c r="AL409" s="152">
        <f>IF(AL$2&lt;=analysis_period,IF(SUM($C724:AL724)&gt;0,AK409+1,0),0)</f>
        <v>0</v>
      </c>
      <c r="AM409" s="152">
        <f>IF(AM$2&lt;=analysis_period,IF(SUM($C724:AM724)&gt;0,AL409+1,0),0)</f>
        <v>0</v>
      </c>
      <c r="AN409" s="152">
        <f>IF(AN$2&lt;=analysis_period,IF(SUM($C724:AN724)&gt;0,AM409+1,0),0)</f>
        <v>0</v>
      </c>
      <c r="AO409" s="152">
        <f>IF(AO$2&lt;=analysis_period,IF(SUM($C724:AO724)&gt;0,AN409+1,0),0)</f>
        <v>0</v>
      </c>
      <c r="AP409" s="152">
        <f>IF(AP$2&lt;=analysis_period,IF(SUM($C724:AP724)&gt;0,AO409+1,0),0)</f>
        <v>0</v>
      </c>
    </row>
    <row r="410" spans="1:42" x14ac:dyDescent="0.2">
      <c r="A410" s="4">
        <f t="shared" si="137"/>
        <v>6</v>
      </c>
      <c r="B410" s="4">
        <v>0</v>
      </c>
      <c r="C410" s="152">
        <f>IF(C$2&lt;=analysis_period,IF(SUM($C725:C725)&gt;0,B410+1,0),0)</f>
        <v>0</v>
      </c>
      <c r="D410" s="152">
        <f>IF(D$2&lt;=analysis_period,IF(SUM($C725:D725)&gt;0,C410+1,0),0)</f>
        <v>0</v>
      </c>
      <c r="E410" s="152">
        <f>IF(E$2&lt;=analysis_period,IF(SUM($C725:E725)&gt;0,D410+1,0),0)</f>
        <v>0</v>
      </c>
      <c r="F410" s="152">
        <f>IF(F$2&lt;=analysis_period,IF(SUM($C725:F725)&gt;0,E410+1,0),0)</f>
        <v>0</v>
      </c>
      <c r="G410" s="152">
        <f>IF(G$2&lt;=analysis_period,IF(SUM($C725:G725)&gt;0,F410+1,0),0)</f>
        <v>0</v>
      </c>
      <c r="H410" s="152">
        <f>IF(H$2&lt;=analysis_period,IF(SUM($C725:H725)&gt;0,G410+1,0),0)</f>
        <v>0</v>
      </c>
      <c r="I410" s="152">
        <f>IF(I$2&lt;=analysis_period,IF(SUM($C725:I725)&gt;0,H410+1,0),0)</f>
        <v>0</v>
      </c>
      <c r="J410" s="152">
        <f>IF(J$2&lt;=analysis_period,IF(SUM($C725:J725)&gt;0,I410+1,0),0)</f>
        <v>0</v>
      </c>
      <c r="K410" s="152">
        <f>IF(K$2&lt;=analysis_period,IF(SUM($C725:K725)&gt;0,J410+1,0),0)</f>
        <v>0</v>
      </c>
      <c r="L410" s="152">
        <f>IF(L$2&lt;=analysis_period,IF(SUM($C725:L725)&gt;0,K410+1,0),0)</f>
        <v>0</v>
      </c>
      <c r="M410" s="152">
        <f>IF(M$2&lt;=analysis_period,IF(SUM($C725:M725)&gt;0,L410+1,0),0)</f>
        <v>0</v>
      </c>
      <c r="N410" s="152">
        <f>IF(N$2&lt;=analysis_period,IF(SUM($C725:N725)&gt;0,M410+1,0),0)</f>
        <v>0</v>
      </c>
      <c r="O410" s="152">
        <f>IF(O$2&lt;=analysis_period,IF(SUM($C725:O725)&gt;0,N410+1,0),0)</f>
        <v>0</v>
      </c>
      <c r="P410" s="152">
        <f>IF(P$2&lt;=analysis_period,IF(SUM($C725:P725)&gt;0,O410+1,0),0)</f>
        <v>0</v>
      </c>
      <c r="Q410" s="152">
        <f>IF(Q$2&lt;=analysis_period,IF(SUM($C725:Q725)&gt;0,P410+1,0),0)</f>
        <v>0</v>
      </c>
      <c r="R410" s="152">
        <f>IF(R$2&lt;=analysis_period,IF(SUM($C725:R725)&gt;0,Q410+1,0),0)</f>
        <v>0</v>
      </c>
      <c r="S410" s="152">
        <f>IF(S$2&lt;=analysis_period,IF(SUM($C725:S725)&gt;0,R410+1,0),0)</f>
        <v>0</v>
      </c>
      <c r="T410" s="152">
        <f>IF(T$2&lt;=analysis_period,IF(SUM($C725:T725)&gt;0,S410+1,0),0)</f>
        <v>0</v>
      </c>
      <c r="U410" s="152">
        <f>IF(U$2&lt;=analysis_period,IF(SUM($C725:U725)&gt;0,T410+1,0),0)</f>
        <v>0</v>
      </c>
      <c r="V410" s="152">
        <f>IF(V$2&lt;=analysis_period,IF(SUM($C725:V725)&gt;0,U410+1,0),0)</f>
        <v>0</v>
      </c>
      <c r="W410" s="152">
        <f>IF(W$2&lt;=analysis_period,IF(SUM($C725:W725)&gt;0,V410+1,0),0)</f>
        <v>0</v>
      </c>
      <c r="X410" s="152">
        <f>IF(X$2&lt;=analysis_period,IF(SUM($C725:X725)&gt;0,W410+1,0),0)</f>
        <v>0</v>
      </c>
      <c r="Y410" s="152">
        <f>IF(Y$2&lt;=analysis_period,IF(SUM($C725:Y725)&gt;0,X410+1,0),0)</f>
        <v>0</v>
      </c>
      <c r="Z410" s="152">
        <f>IF(Z$2&lt;=analysis_period,IF(SUM($C725:Z725)&gt;0,Y410+1,0),0)</f>
        <v>0</v>
      </c>
      <c r="AA410" s="152">
        <f>IF(AA$2&lt;=analysis_period,IF(SUM($C725:AA725)&gt;0,Z410+1,0),0)</f>
        <v>0</v>
      </c>
      <c r="AB410" s="152">
        <f>IF(AB$2&lt;=analysis_period,IF(SUM($C725:AB725)&gt;0,AA410+1,0),0)</f>
        <v>0</v>
      </c>
      <c r="AC410" s="152">
        <f>IF(AC$2&lt;=analysis_period,IF(SUM($C725:AC725)&gt;0,AB410+1,0),0)</f>
        <v>0</v>
      </c>
      <c r="AD410" s="152">
        <f>IF(AD$2&lt;=analysis_period,IF(SUM($C725:AD725)&gt;0,AC410+1,0),0)</f>
        <v>0</v>
      </c>
      <c r="AE410" s="152">
        <f>IF(AE$2&lt;=analysis_period,IF(SUM($C725:AE725)&gt;0,AD410+1,0),0)</f>
        <v>0</v>
      </c>
      <c r="AF410" s="152">
        <f>IF(AF$2&lt;=analysis_period,IF(SUM($C725:AF725)&gt;0,AE410+1,0),0)</f>
        <v>0</v>
      </c>
      <c r="AG410" s="152">
        <f>IF(AG$2&lt;=analysis_period,IF(SUM($C725:AG725)&gt;0,AF410+1,0),0)</f>
        <v>0</v>
      </c>
      <c r="AH410" s="152">
        <f>IF(AH$2&lt;=analysis_period,IF(SUM($C725:AH725)&gt;0,AG410+1,0),0)</f>
        <v>0</v>
      </c>
      <c r="AI410" s="152">
        <f>IF(AI$2&lt;=analysis_period,IF(SUM($C725:AI725)&gt;0,AH410+1,0),0)</f>
        <v>0</v>
      </c>
      <c r="AJ410" s="152">
        <f>IF(AJ$2&lt;=analysis_period,IF(SUM($C725:AJ725)&gt;0,AI410+1,0),0)</f>
        <v>0</v>
      </c>
      <c r="AK410" s="152">
        <f>IF(AK$2&lt;=analysis_period,IF(SUM($C725:AK725)&gt;0,AJ410+1,0),0)</f>
        <v>0</v>
      </c>
      <c r="AL410" s="152">
        <f>IF(AL$2&lt;=analysis_period,IF(SUM($C725:AL725)&gt;0,AK410+1,0),0)</f>
        <v>0</v>
      </c>
      <c r="AM410" s="152">
        <f>IF(AM$2&lt;=analysis_period,IF(SUM($C725:AM725)&gt;0,AL410+1,0),0)</f>
        <v>0</v>
      </c>
      <c r="AN410" s="152">
        <f>IF(AN$2&lt;=analysis_period,IF(SUM($C725:AN725)&gt;0,AM410+1,0),0)</f>
        <v>0</v>
      </c>
      <c r="AO410" s="152">
        <f>IF(AO$2&lt;=analysis_period,IF(SUM($C725:AO725)&gt;0,AN410+1,0),0)</f>
        <v>0</v>
      </c>
      <c r="AP410" s="152">
        <f>IF(AP$2&lt;=analysis_period,IF(SUM($C725:AP725)&gt;0,AO410+1,0),0)</f>
        <v>0</v>
      </c>
    </row>
    <row r="411" spans="1:42" x14ac:dyDescent="0.2">
      <c r="A411" s="4">
        <f t="shared" si="137"/>
        <v>7</v>
      </c>
      <c r="B411" s="4">
        <v>0</v>
      </c>
      <c r="C411" s="152">
        <f>IF(C$2&lt;=analysis_period,IF(SUM($C726:C726)&gt;0,B411+1,0),0)</f>
        <v>0</v>
      </c>
      <c r="D411" s="152">
        <f>IF(D$2&lt;=analysis_period,IF(SUM($C726:D726)&gt;0,C411+1,0),0)</f>
        <v>0</v>
      </c>
      <c r="E411" s="152">
        <f>IF(E$2&lt;=analysis_period,IF(SUM($C726:E726)&gt;0,D411+1,0),0)</f>
        <v>0</v>
      </c>
      <c r="F411" s="152">
        <f>IF(F$2&lt;=analysis_period,IF(SUM($C726:F726)&gt;0,E411+1,0),0)</f>
        <v>0</v>
      </c>
      <c r="G411" s="152">
        <f>IF(G$2&lt;=analysis_period,IF(SUM($C726:G726)&gt;0,F411+1,0),0)</f>
        <v>0</v>
      </c>
      <c r="H411" s="152">
        <f>IF(H$2&lt;=analysis_period,IF(SUM($C726:H726)&gt;0,G411+1,0),0)</f>
        <v>0</v>
      </c>
      <c r="I411" s="152">
        <f>IF(I$2&lt;=analysis_period,IF(SUM($C726:I726)&gt;0,H411+1,0),0)</f>
        <v>0</v>
      </c>
      <c r="J411" s="152">
        <f>IF(J$2&lt;=analysis_period,IF(SUM($C726:J726)&gt;0,I411+1,0),0)</f>
        <v>0</v>
      </c>
      <c r="K411" s="152">
        <f>IF(K$2&lt;=analysis_period,IF(SUM($C726:K726)&gt;0,J411+1,0),0)</f>
        <v>0</v>
      </c>
      <c r="L411" s="152">
        <f>IF(L$2&lt;=analysis_period,IF(SUM($C726:L726)&gt;0,K411+1,0),0)</f>
        <v>0</v>
      </c>
      <c r="M411" s="152">
        <f>IF(M$2&lt;=analysis_period,IF(SUM($C726:M726)&gt;0,L411+1,0),0)</f>
        <v>0</v>
      </c>
      <c r="N411" s="152">
        <f>IF(N$2&lt;=analysis_period,IF(SUM($C726:N726)&gt;0,M411+1,0),0)</f>
        <v>0</v>
      </c>
      <c r="O411" s="152">
        <f>IF(O$2&lt;=analysis_period,IF(SUM($C726:O726)&gt;0,N411+1,0),0)</f>
        <v>0</v>
      </c>
      <c r="P411" s="152">
        <f>IF(P$2&lt;=analysis_period,IF(SUM($C726:P726)&gt;0,O411+1,0),0)</f>
        <v>0</v>
      </c>
      <c r="Q411" s="152">
        <f>IF(Q$2&lt;=analysis_period,IF(SUM($C726:Q726)&gt;0,P411+1,0),0)</f>
        <v>0</v>
      </c>
      <c r="R411" s="152">
        <f>IF(R$2&lt;=analysis_period,IF(SUM($C726:R726)&gt;0,Q411+1,0),0)</f>
        <v>0</v>
      </c>
      <c r="S411" s="152">
        <f>IF(S$2&lt;=analysis_period,IF(SUM($C726:S726)&gt;0,R411+1,0),0)</f>
        <v>0</v>
      </c>
      <c r="T411" s="152">
        <f>IF(T$2&lt;=analysis_period,IF(SUM($C726:T726)&gt;0,S411+1,0),0)</f>
        <v>0</v>
      </c>
      <c r="U411" s="152">
        <f>IF(U$2&lt;=analysis_period,IF(SUM($C726:U726)&gt;0,T411+1,0),0)</f>
        <v>0</v>
      </c>
      <c r="V411" s="152">
        <f>IF(V$2&lt;=analysis_period,IF(SUM($C726:V726)&gt;0,U411+1,0),0)</f>
        <v>0</v>
      </c>
      <c r="W411" s="152">
        <f>IF(W$2&lt;=analysis_period,IF(SUM($C726:W726)&gt;0,V411+1,0),0)</f>
        <v>0</v>
      </c>
      <c r="X411" s="152">
        <f>IF(X$2&lt;=analysis_period,IF(SUM($C726:X726)&gt;0,W411+1,0),0)</f>
        <v>0</v>
      </c>
      <c r="Y411" s="152">
        <f>IF(Y$2&lt;=analysis_period,IF(SUM($C726:Y726)&gt;0,X411+1,0),0)</f>
        <v>0</v>
      </c>
      <c r="Z411" s="152">
        <f>IF(Z$2&lt;=analysis_period,IF(SUM($C726:Z726)&gt;0,Y411+1,0),0)</f>
        <v>0</v>
      </c>
      <c r="AA411" s="152">
        <f>IF(AA$2&lt;=analysis_period,IF(SUM($C726:AA726)&gt;0,Z411+1,0),0)</f>
        <v>0</v>
      </c>
      <c r="AB411" s="152">
        <f>IF(AB$2&lt;=analysis_period,IF(SUM($C726:AB726)&gt;0,AA411+1,0),0)</f>
        <v>0</v>
      </c>
      <c r="AC411" s="152">
        <f>IF(AC$2&lt;=analysis_period,IF(SUM($C726:AC726)&gt;0,AB411+1,0),0)</f>
        <v>0</v>
      </c>
      <c r="AD411" s="152">
        <f>IF(AD$2&lt;=analysis_period,IF(SUM($C726:AD726)&gt;0,AC411+1,0),0)</f>
        <v>0</v>
      </c>
      <c r="AE411" s="152">
        <f>IF(AE$2&lt;=analysis_period,IF(SUM($C726:AE726)&gt;0,AD411+1,0),0)</f>
        <v>0</v>
      </c>
      <c r="AF411" s="152">
        <f>IF(AF$2&lt;=analysis_period,IF(SUM($C726:AF726)&gt;0,AE411+1,0),0)</f>
        <v>0</v>
      </c>
      <c r="AG411" s="152">
        <f>IF(AG$2&lt;=analysis_period,IF(SUM($C726:AG726)&gt;0,AF411+1,0),0)</f>
        <v>0</v>
      </c>
      <c r="AH411" s="152">
        <f>IF(AH$2&lt;=analysis_period,IF(SUM($C726:AH726)&gt;0,AG411+1,0),0)</f>
        <v>0</v>
      </c>
      <c r="AI411" s="152">
        <f>IF(AI$2&lt;=analysis_period,IF(SUM($C726:AI726)&gt;0,AH411+1,0),0)</f>
        <v>0</v>
      </c>
      <c r="AJ411" s="152">
        <f>IF(AJ$2&lt;=analysis_period,IF(SUM($C726:AJ726)&gt;0,AI411+1,0),0)</f>
        <v>0</v>
      </c>
      <c r="AK411" s="152">
        <f>IF(AK$2&lt;=analysis_period,IF(SUM($C726:AK726)&gt;0,AJ411+1,0),0)</f>
        <v>0</v>
      </c>
      <c r="AL411" s="152">
        <f>IF(AL$2&lt;=analysis_period,IF(SUM($C726:AL726)&gt;0,AK411+1,0),0)</f>
        <v>0</v>
      </c>
      <c r="AM411" s="152">
        <f>IF(AM$2&lt;=analysis_period,IF(SUM($C726:AM726)&gt;0,AL411+1,0),0)</f>
        <v>0</v>
      </c>
      <c r="AN411" s="152">
        <f>IF(AN$2&lt;=analysis_period,IF(SUM($C726:AN726)&gt;0,AM411+1,0),0)</f>
        <v>0</v>
      </c>
      <c r="AO411" s="152">
        <f>IF(AO$2&lt;=analysis_period,IF(SUM($C726:AO726)&gt;0,AN411+1,0),0)</f>
        <v>0</v>
      </c>
      <c r="AP411" s="152">
        <f>IF(AP$2&lt;=analysis_period,IF(SUM($C726:AP726)&gt;0,AO411+1,0),0)</f>
        <v>0</v>
      </c>
    </row>
    <row r="412" spans="1:42" x14ac:dyDescent="0.2">
      <c r="A412" s="4">
        <f t="shared" si="137"/>
        <v>8</v>
      </c>
      <c r="B412" s="4">
        <v>0</v>
      </c>
      <c r="C412" s="152">
        <f>IF(C$2&lt;=analysis_period,IF(SUM($C727:C727)&gt;0,B412+1,0),0)</f>
        <v>0</v>
      </c>
      <c r="D412" s="152">
        <f>IF(D$2&lt;=analysis_period,IF(SUM($C727:D727)&gt;0,C412+1,0),0)</f>
        <v>0</v>
      </c>
      <c r="E412" s="152">
        <f>IF(E$2&lt;=analysis_period,IF(SUM($C727:E727)&gt;0,D412+1,0),0)</f>
        <v>0</v>
      </c>
      <c r="F412" s="152">
        <f>IF(F$2&lt;=analysis_period,IF(SUM($C727:F727)&gt;0,E412+1,0),0)</f>
        <v>0</v>
      </c>
      <c r="G412" s="152">
        <f>IF(G$2&lt;=analysis_period,IF(SUM($C727:G727)&gt;0,F412+1,0),0)</f>
        <v>0</v>
      </c>
      <c r="H412" s="152">
        <f>IF(H$2&lt;=analysis_period,IF(SUM($C727:H727)&gt;0,G412+1,0),0)</f>
        <v>0</v>
      </c>
      <c r="I412" s="152">
        <f>IF(I$2&lt;=analysis_period,IF(SUM($C727:I727)&gt;0,H412+1,0),0)</f>
        <v>0</v>
      </c>
      <c r="J412" s="152">
        <f>IF(J$2&lt;=analysis_period,IF(SUM($C727:J727)&gt;0,I412+1,0),0)</f>
        <v>0</v>
      </c>
      <c r="K412" s="152">
        <f>IF(K$2&lt;=analysis_period,IF(SUM($C727:K727)&gt;0,J412+1,0),0)</f>
        <v>0</v>
      </c>
      <c r="L412" s="152">
        <f>IF(L$2&lt;=analysis_period,IF(SUM($C727:L727)&gt;0,K412+1,0),0)</f>
        <v>0</v>
      </c>
      <c r="M412" s="152">
        <f>IF(M$2&lt;=analysis_period,IF(SUM($C727:M727)&gt;0,L412+1,0),0)</f>
        <v>0</v>
      </c>
      <c r="N412" s="152">
        <f>IF(N$2&lt;=analysis_period,IF(SUM($C727:N727)&gt;0,M412+1,0),0)</f>
        <v>0</v>
      </c>
      <c r="O412" s="152">
        <f>IF(O$2&lt;=analysis_period,IF(SUM($C727:O727)&gt;0,N412+1,0),0)</f>
        <v>0</v>
      </c>
      <c r="P412" s="152">
        <f>IF(P$2&lt;=analysis_period,IF(SUM($C727:P727)&gt;0,O412+1,0),0)</f>
        <v>0</v>
      </c>
      <c r="Q412" s="152">
        <f>IF(Q$2&lt;=analysis_period,IF(SUM($C727:Q727)&gt;0,P412+1,0),0)</f>
        <v>0</v>
      </c>
      <c r="R412" s="152">
        <f>IF(R$2&lt;=analysis_period,IF(SUM($C727:R727)&gt;0,Q412+1,0),0)</f>
        <v>0</v>
      </c>
      <c r="S412" s="152">
        <f>IF(S$2&lt;=analysis_period,IF(SUM($C727:S727)&gt;0,R412+1,0),0)</f>
        <v>0</v>
      </c>
      <c r="T412" s="152">
        <f>IF(T$2&lt;=analysis_period,IF(SUM($C727:T727)&gt;0,S412+1,0),0)</f>
        <v>0</v>
      </c>
      <c r="U412" s="152">
        <f>IF(U$2&lt;=analysis_period,IF(SUM($C727:U727)&gt;0,T412+1,0),0)</f>
        <v>0</v>
      </c>
      <c r="V412" s="152">
        <f>IF(V$2&lt;=analysis_period,IF(SUM($C727:V727)&gt;0,U412+1,0),0)</f>
        <v>0</v>
      </c>
      <c r="W412" s="152">
        <f>IF(W$2&lt;=analysis_period,IF(SUM($C727:W727)&gt;0,V412+1,0),0)</f>
        <v>0</v>
      </c>
      <c r="X412" s="152">
        <f>IF(X$2&lt;=analysis_period,IF(SUM($C727:X727)&gt;0,W412+1,0),0)</f>
        <v>0</v>
      </c>
      <c r="Y412" s="152">
        <f>IF(Y$2&lt;=analysis_period,IF(SUM($C727:Y727)&gt;0,X412+1,0),0)</f>
        <v>0</v>
      </c>
      <c r="Z412" s="152">
        <f>IF(Z$2&lt;=analysis_period,IF(SUM($C727:Z727)&gt;0,Y412+1,0),0)</f>
        <v>0</v>
      </c>
      <c r="AA412" s="152">
        <f>IF(AA$2&lt;=analysis_period,IF(SUM($C727:AA727)&gt;0,Z412+1,0),0)</f>
        <v>0</v>
      </c>
      <c r="AB412" s="152">
        <f>IF(AB$2&lt;=analysis_period,IF(SUM($C727:AB727)&gt;0,AA412+1,0),0)</f>
        <v>0</v>
      </c>
      <c r="AC412" s="152">
        <f>IF(AC$2&lt;=analysis_period,IF(SUM($C727:AC727)&gt;0,AB412+1,0),0)</f>
        <v>0</v>
      </c>
      <c r="AD412" s="152">
        <f>IF(AD$2&lt;=analysis_period,IF(SUM($C727:AD727)&gt;0,AC412+1,0),0)</f>
        <v>0</v>
      </c>
      <c r="AE412" s="152">
        <f>IF(AE$2&lt;=analysis_period,IF(SUM($C727:AE727)&gt;0,AD412+1,0),0)</f>
        <v>0</v>
      </c>
      <c r="AF412" s="152">
        <f>IF(AF$2&lt;=analysis_period,IF(SUM($C727:AF727)&gt;0,AE412+1,0),0)</f>
        <v>0</v>
      </c>
      <c r="AG412" s="152">
        <f>IF(AG$2&lt;=analysis_period,IF(SUM($C727:AG727)&gt;0,AF412+1,0),0)</f>
        <v>0</v>
      </c>
      <c r="AH412" s="152">
        <f>IF(AH$2&lt;=analysis_period,IF(SUM($C727:AH727)&gt;0,AG412+1,0),0)</f>
        <v>0</v>
      </c>
      <c r="AI412" s="152">
        <f>IF(AI$2&lt;=analysis_period,IF(SUM($C727:AI727)&gt;0,AH412+1,0),0)</f>
        <v>0</v>
      </c>
      <c r="AJ412" s="152">
        <f>IF(AJ$2&lt;=analysis_period,IF(SUM($C727:AJ727)&gt;0,AI412+1,0),0)</f>
        <v>0</v>
      </c>
      <c r="AK412" s="152">
        <f>IF(AK$2&lt;=analysis_period,IF(SUM($C727:AK727)&gt;0,AJ412+1,0),0)</f>
        <v>0</v>
      </c>
      <c r="AL412" s="152">
        <f>IF(AL$2&lt;=analysis_period,IF(SUM($C727:AL727)&gt;0,AK412+1,0),0)</f>
        <v>0</v>
      </c>
      <c r="AM412" s="152">
        <f>IF(AM$2&lt;=analysis_period,IF(SUM($C727:AM727)&gt;0,AL412+1,0),0)</f>
        <v>0</v>
      </c>
      <c r="AN412" s="152">
        <f>IF(AN$2&lt;=analysis_period,IF(SUM($C727:AN727)&gt;0,AM412+1,0),0)</f>
        <v>0</v>
      </c>
      <c r="AO412" s="152">
        <f>IF(AO$2&lt;=analysis_period,IF(SUM($C727:AO727)&gt;0,AN412+1,0),0)</f>
        <v>0</v>
      </c>
      <c r="AP412" s="152">
        <f>IF(AP$2&lt;=analysis_period,IF(SUM($C727:AP727)&gt;0,AO412+1,0),0)</f>
        <v>0</v>
      </c>
    </row>
    <row r="413" spans="1:42" x14ac:dyDescent="0.2">
      <c r="A413" s="4">
        <f>A412+1</f>
        <v>9</v>
      </c>
      <c r="B413" s="4">
        <v>0</v>
      </c>
      <c r="C413" s="152">
        <f>IF(C$2&lt;=analysis_period,IF(SUM($C728:C728)&gt;0,B413+1,0),0)</f>
        <v>0</v>
      </c>
      <c r="D413" s="152">
        <f>IF(D$2&lt;=analysis_period,IF(SUM($C728:D728)&gt;0,C413+1,0),0)</f>
        <v>0</v>
      </c>
      <c r="E413" s="152">
        <f>IF(E$2&lt;=analysis_period,IF(SUM($C728:E728)&gt;0,D413+1,0),0)</f>
        <v>0</v>
      </c>
      <c r="F413" s="152">
        <f>IF(F$2&lt;=analysis_period,IF(SUM($C728:F728)&gt;0,E413+1,0),0)</f>
        <v>0</v>
      </c>
      <c r="G413" s="152">
        <f>IF(G$2&lt;=analysis_period,IF(SUM($C728:G728)&gt;0,F413+1,0),0)</f>
        <v>0</v>
      </c>
      <c r="H413" s="152">
        <f>IF(H$2&lt;=analysis_period,IF(SUM($C728:H728)&gt;0,G413+1,0),0)</f>
        <v>0</v>
      </c>
      <c r="I413" s="152">
        <f>IF(I$2&lt;=analysis_period,IF(SUM($C728:I728)&gt;0,H413+1,0),0)</f>
        <v>0</v>
      </c>
      <c r="J413" s="152">
        <f>IF(J$2&lt;=analysis_period,IF(SUM($C728:J728)&gt;0,I413+1,0),0)</f>
        <v>0</v>
      </c>
      <c r="K413" s="152">
        <f>IF(K$2&lt;=analysis_period,IF(SUM($C728:K728)&gt;0,J413+1,0),0)</f>
        <v>0</v>
      </c>
      <c r="L413" s="152">
        <f>IF(L$2&lt;=analysis_period,IF(SUM($C728:L728)&gt;0,K413+1,0),0)</f>
        <v>0</v>
      </c>
      <c r="M413" s="152">
        <f>IF(M$2&lt;=analysis_period,IF(SUM($C728:M728)&gt;0,L413+1,0),0)</f>
        <v>0</v>
      </c>
      <c r="N413" s="152">
        <f>IF(N$2&lt;=analysis_period,IF(SUM($C728:N728)&gt;0,M413+1,0),0)</f>
        <v>0</v>
      </c>
      <c r="O413" s="152">
        <f>IF(O$2&lt;=analysis_period,IF(SUM($C728:O728)&gt;0,N413+1,0),0)</f>
        <v>0</v>
      </c>
      <c r="P413" s="152">
        <f>IF(P$2&lt;=analysis_period,IF(SUM($C728:P728)&gt;0,O413+1,0),0)</f>
        <v>0</v>
      </c>
      <c r="Q413" s="152">
        <f>IF(Q$2&lt;=analysis_period,IF(SUM($C728:Q728)&gt;0,P413+1,0),0)</f>
        <v>0</v>
      </c>
      <c r="R413" s="152">
        <f>IF(R$2&lt;=analysis_period,IF(SUM($C728:R728)&gt;0,Q413+1,0),0)</f>
        <v>0</v>
      </c>
      <c r="S413" s="152">
        <f>IF(S$2&lt;=analysis_period,IF(SUM($C728:S728)&gt;0,R413+1,0),0)</f>
        <v>0</v>
      </c>
      <c r="T413" s="152">
        <f>IF(T$2&lt;=analysis_period,IF(SUM($C728:T728)&gt;0,S413+1,0),0)</f>
        <v>0</v>
      </c>
      <c r="U413" s="152">
        <f>IF(U$2&lt;=analysis_period,IF(SUM($C728:U728)&gt;0,T413+1,0),0)</f>
        <v>0</v>
      </c>
      <c r="V413" s="152">
        <f>IF(V$2&lt;=analysis_period,IF(SUM($C728:V728)&gt;0,U413+1,0),0)</f>
        <v>0</v>
      </c>
      <c r="W413" s="152">
        <f>IF(W$2&lt;=analysis_period,IF(SUM($C728:W728)&gt;0,V413+1,0),0)</f>
        <v>0</v>
      </c>
      <c r="X413" s="152">
        <f>IF(X$2&lt;=analysis_period,IF(SUM($C728:X728)&gt;0,W413+1,0),0)</f>
        <v>0</v>
      </c>
      <c r="Y413" s="152">
        <f>IF(Y$2&lt;=analysis_period,IF(SUM($C728:Y728)&gt;0,X413+1,0),0)</f>
        <v>0</v>
      </c>
      <c r="Z413" s="152">
        <f>IF(Z$2&lt;=analysis_period,IF(SUM($C728:Z728)&gt;0,Y413+1,0),0)</f>
        <v>0</v>
      </c>
      <c r="AA413" s="152">
        <f>IF(AA$2&lt;=analysis_period,IF(SUM($C728:AA728)&gt;0,Z413+1,0),0)</f>
        <v>0</v>
      </c>
      <c r="AB413" s="152">
        <f>IF(AB$2&lt;=analysis_period,IF(SUM($C728:AB728)&gt;0,AA413+1,0),0)</f>
        <v>0</v>
      </c>
      <c r="AC413" s="152">
        <f>IF(AC$2&lt;=analysis_period,IF(SUM($C728:AC728)&gt;0,AB413+1,0),0)</f>
        <v>0</v>
      </c>
      <c r="AD413" s="152">
        <f>IF(AD$2&lt;=analysis_period,IF(SUM($C728:AD728)&gt;0,AC413+1,0),0)</f>
        <v>0</v>
      </c>
      <c r="AE413" s="152">
        <f>IF(AE$2&lt;=analysis_period,IF(SUM($C728:AE728)&gt;0,AD413+1,0),0)</f>
        <v>0</v>
      </c>
      <c r="AF413" s="152">
        <f>IF(AF$2&lt;=analysis_period,IF(SUM($C728:AF728)&gt;0,AE413+1,0),0)</f>
        <v>0</v>
      </c>
      <c r="AG413" s="152">
        <f>IF(AG$2&lt;=analysis_period,IF(SUM($C728:AG728)&gt;0,AF413+1,0),0)</f>
        <v>0</v>
      </c>
      <c r="AH413" s="152">
        <f>IF(AH$2&lt;=analysis_period,IF(SUM($C728:AH728)&gt;0,AG413+1,0),0)</f>
        <v>0</v>
      </c>
      <c r="AI413" s="152">
        <f>IF(AI$2&lt;=analysis_period,IF(SUM($C728:AI728)&gt;0,AH413+1,0),0)</f>
        <v>0</v>
      </c>
      <c r="AJ413" s="152">
        <f>IF(AJ$2&lt;=analysis_period,IF(SUM($C728:AJ728)&gt;0,AI413+1,0),0)</f>
        <v>0</v>
      </c>
      <c r="AK413" s="152">
        <f>IF(AK$2&lt;=analysis_period,IF(SUM($C728:AK728)&gt;0,AJ413+1,0),0)</f>
        <v>0</v>
      </c>
      <c r="AL413" s="152">
        <f>IF(AL$2&lt;=analysis_period,IF(SUM($C728:AL728)&gt;0,AK413+1,0),0)</f>
        <v>0</v>
      </c>
      <c r="AM413" s="152">
        <f>IF(AM$2&lt;=analysis_period,IF(SUM($C728:AM728)&gt;0,AL413+1,0),0)</f>
        <v>0</v>
      </c>
      <c r="AN413" s="152">
        <f>IF(AN$2&lt;=analysis_period,IF(SUM($C728:AN728)&gt;0,AM413+1,0),0)</f>
        <v>0</v>
      </c>
      <c r="AO413" s="152">
        <f>IF(AO$2&lt;=analysis_period,IF(SUM($C728:AO728)&gt;0,AN413+1,0),0)</f>
        <v>0</v>
      </c>
      <c r="AP413" s="152">
        <f>IF(AP$2&lt;=analysis_period,IF(SUM($C728:AP728)&gt;0,AO413+1,0),0)</f>
        <v>0</v>
      </c>
    </row>
    <row r="414" spans="1:42" x14ac:dyDescent="0.2">
      <c r="A414" s="4">
        <f t="shared" si="137"/>
        <v>10</v>
      </c>
      <c r="B414" s="4">
        <v>0</v>
      </c>
      <c r="C414" s="152">
        <f>IF(C$2&lt;=analysis_period,IF(SUM($C729:C729)&gt;0,B414+1,0),0)</f>
        <v>0</v>
      </c>
      <c r="D414" s="152">
        <f>IF(D$2&lt;=analysis_period,IF(SUM($C729:D729)&gt;0,C414+1,0),0)</f>
        <v>0</v>
      </c>
      <c r="E414" s="152">
        <f>IF(E$2&lt;=analysis_period,IF(SUM($C729:E729)&gt;0,D414+1,0),0)</f>
        <v>0</v>
      </c>
      <c r="F414" s="152">
        <f>IF(F$2&lt;=analysis_period,IF(SUM($C729:F729)&gt;0,E414+1,0),0)</f>
        <v>0</v>
      </c>
      <c r="G414" s="152">
        <f>IF(G$2&lt;=analysis_period,IF(SUM($C729:G729)&gt;0,F414+1,0),0)</f>
        <v>0</v>
      </c>
      <c r="H414" s="152">
        <f>IF(H$2&lt;=analysis_period,IF(SUM($C729:H729)&gt;0,G414+1,0),0)</f>
        <v>0</v>
      </c>
      <c r="I414" s="152">
        <f>IF(I$2&lt;=analysis_period,IF(SUM($C729:I729)&gt;0,H414+1,0),0)</f>
        <v>0</v>
      </c>
      <c r="J414" s="152">
        <f>IF(J$2&lt;=analysis_period,IF(SUM($C729:J729)&gt;0,I414+1,0),0)</f>
        <v>0</v>
      </c>
      <c r="K414" s="152">
        <f>IF(K$2&lt;=analysis_period,IF(SUM($C729:K729)&gt;0,J414+1,0),0)</f>
        <v>0</v>
      </c>
      <c r="L414" s="152">
        <f>IF(L$2&lt;=analysis_period,IF(SUM($C729:L729)&gt;0,K414+1,0),0)</f>
        <v>0</v>
      </c>
      <c r="M414" s="152">
        <f>IF(M$2&lt;=analysis_period,IF(SUM($C729:M729)&gt;0,L414+1,0),0)</f>
        <v>0</v>
      </c>
      <c r="N414" s="152">
        <f>IF(N$2&lt;=analysis_period,IF(SUM($C729:N729)&gt;0,M414+1,0),0)</f>
        <v>0</v>
      </c>
      <c r="O414" s="152">
        <f>IF(O$2&lt;=analysis_period,IF(SUM($C729:O729)&gt;0,N414+1,0),0)</f>
        <v>0</v>
      </c>
      <c r="P414" s="152">
        <f>IF(P$2&lt;=analysis_period,IF(SUM($C729:P729)&gt;0,O414+1,0),0)</f>
        <v>0</v>
      </c>
      <c r="Q414" s="152">
        <f>IF(Q$2&lt;=analysis_period,IF(SUM($C729:Q729)&gt;0,P414+1,0),0)</f>
        <v>0</v>
      </c>
      <c r="R414" s="152">
        <f>IF(R$2&lt;=analysis_period,IF(SUM($C729:R729)&gt;0,Q414+1,0),0)</f>
        <v>0</v>
      </c>
      <c r="S414" s="152">
        <f>IF(S$2&lt;=analysis_period,IF(SUM($C729:S729)&gt;0,R414+1,0),0)</f>
        <v>0</v>
      </c>
      <c r="T414" s="152">
        <f>IF(T$2&lt;=analysis_period,IF(SUM($C729:T729)&gt;0,S414+1,0),0)</f>
        <v>0</v>
      </c>
      <c r="U414" s="152">
        <f>IF(U$2&lt;=analysis_period,IF(SUM($C729:U729)&gt;0,T414+1,0),0)</f>
        <v>0</v>
      </c>
      <c r="V414" s="152">
        <f>IF(V$2&lt;=analysis_period,IF(SUM($C729:V729)&gt;0,U414+1,0),0)</f>
        <v>0</v>
      </c>
      <c r="W414" s="152">
        <f>IF(W$2&lt;=analysis_period,IF(SUM($C729:W729)&gt;0,V414+1,0),0)</f>
        <v>0</v>
      </c>
      <c r="X414" s="152">
        <f>IF(X$2&lt;=analysis_period,IF(SUM($C729:X729)&gt;0,W414+1,0),0)</f>
        <v>0</v>
      </c>
      <c r="Y414" s="152">
        <f>IF(Y$2&lt;=analysis_period,IF(SUM($C729:Y729)&gt;0,X414+1,0),0)</f>
        <v>0</v>
      </c>
      <c r="Z414" s="152">
        <f>IF(Z$2&lt;=analysis_period,IF(SUM($C729:Z729)&gt;0,Y414+1,0),0)</f>
        <v>0</v>
      </c>
      <c r="AA414" s="152">
        <f>IF(AA$2&lt;=analysis_period,IF(SUM($C729:AA729)&gt;0,Z414+1,0),0)</f>
        <v>0</v>
      </c>
      <c r="AB414" s="152">
        <f>IF(AB$2&lt;=analysis_period,IF(SUM($C729:AB729)&gt;0,AA414+1,0),0)</f>
        <v>0</v>
      </c>
      <c r="AC414" s="152">
        <f>IF(AC$2&lt;=analysis_period,IF(SUM($C729:AC729)&gt;0,AB414+1,0),0)</f>
        <v>0</v>
      </c>
      <c r="AD414" s="152">
        <f>IF(AD$2&lt;=analysis_period,IF(SUM($C729:AD729)&gt;0,AC414+1,0),0)</f>
        <v>0</v>
      </c>
      <c r="AE414" s="152">
        <f>IF(AE$2&lt;=analysis_period,IF(SUM($C729:AE729)&gt;0,AD414+1,0),0)</f>
        <v>0</v>
      </c>
      <c r="AF414" s="152">
        <f>IF(AF$2&lt;=analysis_period,IF(SUM($C729:AF729)&gt;0,AE414+1,0),0)</f>
        <v>0</v>
      </c>
      <c r="AG414" s="152">
        <f>IF(AG$2&lt;=analysis_period,IF(SUM($C729:AG729)&gt;0,AF414+1,0),0)</f>
        <v>0</v>
      </c>
      <c r="AH414" s="152">
        <f>IF(AH$2&lt;=analysis_period,IF(SUM($C729:AH729)&gt;0,AG414+1,0),0)</f>
        <v>0</v>
      </c>
      <c r="AI414" s="152">
        <f>IF(AI$2&lt;=analysis_period,IF(SUM($C729:AI729)&gt;0,AH414+1,0),0)</f>
        <v>0</v>
      </c>
      <c r="AJ414" s="152">
        <f>IF(AJ$2&lt;=analysis_period,IF(SUM($C729:AJ729)&gt;0,AI414+1,0),0)</f>
        <v>0</v>
      </c>
      <c r="AK414" s="152">
        <f>IF(AK$2&lt;=analysis_period,IF(SUM($C729:AK729)&gt;0,AJ414+1,0),0)</f>
        <v>0</v>
      </c>
      <c r="AL414" s="152">
        <f>IF(AL$2&lt;=analysis_period,IF(SUM($C729:AL729)&gt;0,AK414+1,0),0)</f>
        <v>0</v>
      </c>
      <c r="AM414" s="152">
        <f>IF(AM$2&lt;=analysis_period,IF(SUM($C729:AM729)&gt;0,AL414+1,0),0)</f>
        <v>0</v>
      </c>
      <c r="AN414" s="152">
        <f>IF(AN$2&lt;=analysis_period,IF(SUM($C729:AN729)&gt;0,AM414+1,0),0)</f>
        <v>0</v>
      </c>
      <c r="AO414" s="152">
        <f>IF(AO$2&lt;=analysis_period,IF(SUM($C729:AO729)&gt;0,AN414+1,0),0)</f>
        <v>0</v>
      </c>
      <c r="AP414" s="152">
        <f>IF(AP$2&lt;=analysis_period,IF(SUM($C729:AP729)&gt;0,AO414+1,0),0)</f>
        <v>0</v>
      </c>
    </row>
    <row r="415" spans="1:42" x14ac:dyDescent="0.2">
      <c r="A415" s="21"/>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row>
    <row r="416" spans="1:42" x14ac:dyDescent="0.2">
      <c r="A416" s="84" t="s">
        <v>51</v>
      </c>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row>
    <row r="417" spans="1:42" x14ac:dyDescent="0.2">
      <c r="A417" s="4">
        <v>1</v>
      </c>
      <c r="B417" s="169">
        <f t="shared" ref="B417:B426" si="138">SUM(C417:AP417)</f>
        <v>0</v>
      </c>
      <c r="C417" s="171">
        <f>LOOKUP(C405,$B$375:$AP$375,$B$376:$AP$376)/100*$B720</f>
        <v>0</v>
      </c>
      <c r="D417" s="152">
        <f>LOOKUP(D405,$B$375:$AP$375,$B$376:$AP$376)/100*$B720</f>
        <v>0</v>
      </c>
      <c r="E417" s="152">
        <f>LOOKUP(E405,$B$375:$AP$375,$B$376:$AP$376)/100*$B720</f>
        <v>0</v>
      </c>
      <c r="F417" s="152">
        <f>LOOKUP(F405,$B$375:$AP$375,$B$376:$AP$376)/100*$B720</f>
        <v>0</v>
      </c>
      <c r="G417" s="152">
        <f>LOOKUP(G405,$B$375:$AP$375,$B$376:$AP$376)/100*$B720</f>
        <v>0</v>
      </c>
      <c r="H417" s="152">
        <f>LOOKUP(H405,$B$375:$AP$375,$B$376:$AP$376)/100*$B720</f>
        <v>0</v>
      </c>
      <c r="I417" s="152">
        <f>LOOKUP(I405,$B$375:$AP$375,$B$376:$AP$376)/100*$B720</f>
        <v>0</v>
      </c>
      <c r="J417" s="152">
        <f>LOOKUP(J405,$B$375:$AP$375,$B$376:$AP$376)/100*$B720</f>
        <v>0</v>
      </c>
      <c r="K417" s="152">
        <f>LOOKUP(K405,$B$375:$AP$375,$B$376:$AP$376)/100*$B720</f>
        <v>0</v>
      </c>
      <c r="L417" s="152">
        <f>LOOKUP(L405,$B$375:$AP$375,$B$376:$AP$376)/100*$B720</f>
        <v>0</v>
      </c>
      <c r="M417" s="152">
        <f>LOOKUP(M405,$B$375:$AP$375,$B$376:$AP$376)/100*$B720</f>
        <v>0</v>
      </c>
      <c r="N417" s="152">
        <f>LOOKUP(N405,$B$375:$AP$375,$B$376:$AP$376)/100*$B720</f>
        <v>0</v>
      </c>
      <c r="O417" s="152">
        <f>LOOKUP(O405,$B$375:$AP$375,$B$376:$AP$376)/100*$B720</f>
        <v>0</v>
      </c>
      <c r="P417" s="152">
        <f>LOOKUP(P405,$B$375:$AP$375,$B$376:$AP$376)/100*$B720</f>
        <v>0</v>
      </c>
      <c r="Q417" s="152">
        <f>LOOKUP(Q405,$B$375:$AP$375,$B$376:$AP$376)/100*$B720</f>
        <v>0</v>
      </c>
      <c r="R417" s="152">
        <f>LOOKUP(R405,$B$375:$AP$375,$B$376:$AP$376)/100*$B720</f>
        <v>0</v>
      </c>
      <c r="S417" s="152">
        <f>LOOKUP(S405,$B$375:$AP$375,$B$376:$AP$376)/100*$B720</f>
        <v>0</v>
      </c>
      <c r="T417" s="152">
        <f>LOOKUP(T405,$B$375:$AP$375,$B$376:$AP$376)/100*$B720</f>
        <v>0</v>
      </c>
      <c r="U417" s="152">
        <f>LOOKUP(U405,$B$375:$AP$375,$B$376:$AP$376)/100*$B720</f>
        <v>0</v>
      </c>
      <c r="V417" s="152">
        <f>LOOKUP(V405,$B$375:$AP$375,$B$376:$AP$376)/100*$B720</f>
        <v>0</v>
      </c>
      <c r="W417" s="152">
        <f>LOOKUP(W405,$B$375:$AP$375,$B$376:$AP$376)/100*$B720</f>
        <v>0</v>
      </c>
      <c r="X417" s="152">
        <f>LOOKUP(X405,$B$375:$AP$375,$B$376:$AP$376)/100*$B720</f>
        <v>0</v>
      </c>
      <c r="Y417" s="152">
        <f>LOOKUP(Y405,$B$375:$AP$375,$B$376:$AP$376)/100*$B720</f>
        <v>0</v>
      </c>
      <c r="Z417" s="152">
        <f>LOOKUP(Z405,$B$375:$AP$375,$B$376:$AP$376)/100*$B720</f>
        <v>0</v>
      </c>
      <c r="AA417" s="152">
        <f>LOOKUP(AA405,$B$375:$AP$375,$B$376:$AP$376)/100*$B720</f>
        <v>0</v>
      </c>
      <c r="AB417" s="152">
        <f>LOOKUP(AB405,$B$375:$AP$375,$B$376:$AP$376)/100*$B720</f>
        <v>0</v>
      </c>
      <c r="AC417" s="152">
        <f>LOOKUP(AC405,$B$375:$AP$375,$B$376:$AP$376)/100*$B720</f>
        <v>0</v>
      </c>
      <c r="AD417" s="152">
        <f>LOOKUP(AD405,$B$375:$AP$375,$B$376:$AP$376)/100*$B720</f>
        <v>0</v>
      </c>
      <c r="AE417" s="152">
        <f>LOOKUP(AE405,$B$375:$AP$375,$B$376:$AP$376)/100*$B720</f>
        <v>0</v>
      </c>
      <c r="AF417" s="152">
        <f>LOOKUP(AF405,$B$375:$AP$375,$B$376:$AP$376)/100*$B720</f>
        <v>0</v>
      </c>
      <c r="AG417" s="152">
        <f>LOOKUP(AG405,$B$375:$AP$375,$B$376:$AP$376)/100*$B720</f>
        <v>0</v>
      </c>
      <c r="AH417" s="152">
        <f>LOOKUP(AH405,$B$375:$AP$375,$B$376:$AP$376)/100*$B720</f>
        <v>0</v>
      </c>
      <c r="AI417" s="152">
        <f>LOOKUP(AI405,$B$375:$AP$375,$B$376:$AP$376)/100*$B720</f>
        <v>0</v>
      </c>
      <c r="AJ417" s="152">
        <f>LOOKUP(AJ405,$B$375:$AP$375,$B$376:$AP$376)/100*$B720</f>
        <v>0</v>
      </c>
      <c r="AK417" s="152">
        <f>LOOKUP(AK405,$B$375:$AP$375,$B$376:$AP$376)/100*$B720</f>
        <v>0</v>
      </c>
      <c r="AL417" s="152">
        <f>LOOKUP(AL405,$B$375:$AP$375,$B$376:$AP$376)/100*$B720</f>
        <v>0</v>
      </c>
      <c r="AM417" s="152">
        <f>LOOKUP(AM405,$B$375:$AP$375,$B$376:$AP$376)/100*$B720</f>
        <v>0</v>
      </c>
      <c r="AN417" s="152">
        <f>LOOKUP(AN405,$B$375:$AP$375,$B$376:$AP$376)/100*$B720</f>
        <v>0</v>
      </c>
      <c r="AO417" s="152">
        <f>LOOKUP(AO405,$B$375:$AP$375,$B$376:$AP$376)/100*$B720</f>
        <v>0</v>
      </c>
      <c r="AP417" s="152">
        <f>LOOKUP(AP405,$B$375:$AP$375,$B$376:$AP$376)/100*$B720</f>
        <v>0</v>
      </c>
    </row>
    <row r="418" spans="1:42" x14ac:dyDescent="0.2">
      <c r="A418" s="4">
        <f>A417+1</f>
        <v>2</v>
      </c>
      <c r="B418" s="169">
        <f t="shared" si="138"/>
        <v>0</v>
      </c>
      <c r="C418" s="171">
        <f>LOOKUP(C406,$B$375:$AP$375,$B$376:$AP$376)/100*$B721</f>
        <v>0</v>
      </c>
      <c r="D418" s="152">
        <f>LOOKUP(D406,$B$375:$AP$375,$B$376:$AP$376)/100*$B721</f>
        <v>0</v>
      </c>
      <c r="E418" s="152">
        <f>LOOKUP(E406,$B$375:$AP$375,$B$376:$AP$376)/100*$B721</f>
        <v>0</v>
      </c>
      <c r="F418" s="152">
        <f>LOOKUP(F406,$B$375:$AP$375,$B$376:$AP$376)/100*$B721</f>
        <v>0</v>
      </c>
      <c r="G418" s="152">
        <f>LOOKUP(G406,$B$375:$AP$375,$B$376:$AP$376)/100*$B721</f>
        <v>0</v>
      </c>
      <c r="H418" s="152">
        <f>LOOKUP(H406,$B$375:$AP$375,$B$376:$AP$376)/100*$B721</f>
        <v>0</v>
      </c>
      <c r="I418" s="152">
        <f>LOOKUP(I406,$B$375:$AP$375,$B$376:$AP$376)/100*$B721</f>
        <v>0</v>
      </c>
      <c r="J418" s="152">
        <f>LOOKUP(J406,$B$375:$AP$375,$B$376:$AP$376)/100*$B721</f>
        <v>0</v>
      </c>
      <c r="K418" s="152">
        <f>LOOKUP(K406,$B$375:$AP$375,$B$376:$AP$376)/100*$B721</f>
        <v>0</v>
      </c>
      <c r="L418" s="152">
        <f>LOOKUP(L406,$B$375:$AP$375,$B$376:$AP$376)/100*$B721</f>
        <v>0</v>
      </c>
      <c r="M418" s="152">
        <f>LOOKUP(M406,$B$375:$AP$375,$B$376:$AP$376)/100*$B721</f>
        <v>0</v>
      </c>
      <c r="N418" s="152">
        <f>LOOKUP(N406,$B$375:$AP$375,$B$376:$AP$376)/100*$B721</f>
        <v>0</v>
      </c>
      <c r="O418" s="152">
        <f>LOOKUP(O406,$B$375:$AP$375,$B$376:$AP$376)/100*$B721</f>
        <v>0</v>
      </c>
      <c r="P418" s="152">
        <f>LOOKUP(P406,$B$375:$AP$375,$B$376:$AP$376)/100*$B721</f>
        <v>0</v>
      </c>
      <c r="Q418" s="152">
        <f>LOOKUP(Q406,$B$375:$AP$375,$B$376:$AP$376)/100*$B721</f>
        <v>0</v>
      </c>
      <c r="R418" s="152">
        <f>LOOKUP(R406,$B$375:$AP$375,$B$376:$AP$376)/100*$B721</f>
        <v>0</v>
      </c>
      <c r="S418" s="152">
        <f>LOOKUP(S406,$B$375:$AP$375,$B$376:$AP$376)/100*$B721</f>
        <v>0</v>
      </c>
      <c r="T418" s="152">
        <f>LOOKUP(T406,$B$375:$AP$375,$B$376:$AP$376)/100*$B721</f>
        <v>0</v>
      </c>
      <c r="U418" s="152">
        <f>LOOKUP(U406,$B$375:$AP$375,$B$376:$AP$376)/100*$B721</f>
        <v>0</v>
      </c>
      <c r="V418" s="152">
        <f>LOOKUP(V406,$B$375:$AP$375,$B$376:$AP$376)/100*$B721</f>
        <v>0</v>
      </c>
      <c r="W418" s="152">
        <f>LOOKUP(W406,$B$375:$AP$375,$B$376:$AP$376)/100*$B721</f>
        <v>0</v>
      </c>
      <c r="X418" s="152">
        <f>LOOKUP(X406,$B$375:$AP$375,$B$376:$AP$376)/100*$B721</f>
        <v>0</v>
      </c>
      <c r="Y418" s="152">
        <f>LOOKUP(Y406,$B$375:$AP$375,$B$376:$AP$376)/100*$B721</f>
        <v>0</v>
      </c>
      <c r="Z418" s="152">
        <f>LOOKUP(Z406,$B$375:$AP$375,$B$376:$AP$376)/100*$B721</f>
        <v>0</v>
      </c>
      <c r="AA418" s="152">
        <f>LOOKUP(AA406,$B$375:$AP$375,$B$376:$AP$376)/100*$B721</f>
        <v>0</v>
      </c>
      <c r="AB418" s="152">
        <f>LOOKUP(AB406,$B$375:$AP$375,$B$376:$AP$376)/100*$B721</f>
        <v>0</v>
      </c>
      <c r="AC418" s="152">
        <f>LOOKUP(AC406,$B$375:$AP$375,$B$376:$AP$376)/100*$B721</f>
        <v>0</v>
      </c>
      <c r="AD418" s="152">
        <f>LOOKUP(AD406,$B$375:$AP$375,$B$376:$AP$376)/100*$B721</f>
        <v>0</v>
      </c>
      <c r="AE418" s="152">
        <f>LOOKUP(AE406,$B$375:$AP$375,$B$376:$AP$376)/100*$B721</f>
        <v>0</v>
      </c>
      <c r="AF418" s="152">
        <f>LOOKUP(AF406,$B$375:$AP$375,$B$376:$AP$376)/100*$B721</f>
        <v>0</v>
      </c>
      <c r="AG418" s="152">
        <f>LOOKUP(AG406,$B$375:$AP$375,$B$376:$AP$376)/100*$B721</f>
        <v>0</v>
      </c>
      <c r="AH418" s="152">
        <f>LOOKUP(AH406,$B$375:$AP$375,$B$376:$AP$376)/100*$B721</f>
        <v>0</v>
      </c>
      <c r="AI418" s="152">
        <f>LOOKUP(AI406,$B$375:$AP$375,$B$376:$AP$376)/100*$B721</f>
        <v>0</v>
      </c>
      <c r="AJ418" s="152">
        <f>LOOKUP(AJ406,$B$375:$AP$375,$B$376:$AP$376)/100*$B721</f>
        <v>0</v>
      </c>
      <c r="AK418" s="152">
        <f>LOOKUP(AK406,$B$375:$AP$375,$B$376:$AP$376)/100*$B721</f>
        <v>0</v>
      </c>
      <c r="AL418" s="152">
        <f>LOOKUP(AL406,$B$375:$AP$375,$B$376:$AP$376)/100*$B721</f>
        <v>0</v>
      </c>
      <c r="AM418" s="152">
        <f>LOOKUP(AM406,$B$375:$AP$375,$B$376:$AP$376)/100*$B721</f>
        <v>0</v>
      </c>
      <c r="AN418" s="152">
        <f>LOOKUP(AN406,$B$375:$AP$375,$B$376:$AP$376)/100*$B721</f>
        <v>0</v>
      </c>
      <c r="AO418" s="152">
        <f>LOOKUP(AO406,$B$375:$AP$375,$B$376:$AP$376)/100*$B721</f>
        <v>0</v>
      </c>
      <c r="AP418" s="152">
        <f>LOOKUP(AP406,$B$375:$AP$375,$B$376:$AP$376)/100*$B721</f>
        <v>0</v>
      </c>
    </row>
    <row r="419" spans="1:42" x14ac:dyDescent="0.2">
      <c r="A419" s="4">
        <f t="shared" ref="A419:A426" si="139">A418+1</f>
        <v>3</v>
      </c>
      <c r="B419" s="169">
        <f t="shared" si="138"/>
        <v>0</v>
      </c>
      <c r="C419" s="171">
        <f>LOOKUP(C407,$B$375:$AP$375,$B$376:$AP$376)/100*$B722</f>
        <v>0</v>
      </c>
      <c r="D419" s="152">
        <f>LOOKUP(D407,$B$375:$AP$375,$B$376:$AP$376)/100*$B722</f>
        <v>0</v>
      </c>
      <c r="E419" s="152">
        <f>LOOKUP(E407,$B$375:$AP$375,$B$376:$AP$376)/100*$B722</f>
        <v>0</v>
      </c>
      <c r="F419" s="152">
        <f>LOOKUP(F407,$B$375:$AP$375,$B$376:$AP$376)/100*$B722</f>
        <v>0</v>
      </c>
      <c r="G419" s="152">
        <f>LOOKUP(G407,$B$375:$AP$375,$B$376:$AP$376)/100*$B722</f>
        <v>0</v>
      </c>
      <c r="H419" s="152">
        <f>LOOKUP(H407,$B$375:$AP$375,$B$376:$AP$376)/100*$B722</f>
        <v>0</v>
      </c>
      <c r="I419" s="152">
        <f>LOOKUP(I407,$B$375:$AP$375,$B$376:$AP$376)/100*$B722</f>
        <v>0</v>
      </c>
      <c r="J419" s="152">
        <f>LOOKUP(J407,$B$375:$AP$375,$B$376:$AP$376)/100*$B722</f>
        <v>0</v>
      </c>
      <c r="K419" s="152">
        <f>LOOKUP(K407,$B$375:$AP$375,$B$376:$AP$376)/100*$B722</f>
        <v>0</v>
      </c>
      <c r="L419" s="152">
        <f>LOOKUP(L407,$B$375:$AP$375,$B$376:$AP$376)/100*$B722</f>
        <v>0</v>
      </c>
      <c r="M419" s="152">
        <f>LOOKUP(M407,$B$375:$AP$375,$B$376:$AP$376)/100*$B722</f>
        <v>0</v>
      </c>
      <c r="N419" s="152">
        <f>LOOKUP(N407,$B$375:$AP$375,$B$376:$AP$376)/100*$B722</f>
        <v>0</v>
      </c>
      <c r="O419" s="152">
        <f>LOOKUP(O407,$B$375:$AP$375,$B$376:$AP$376)/100*$B722</f>
        <v>0</v>
      </c>
      <c r="P419" s="152">
        <f>LOOKUP(P407,$B$375:$AP$375,$B$376:$AP$376)/100*$B722</f>
        <v>0</v>
      </c>
      <c r="Q419" s="152">
        <f>LOOKUP(Q407,$B$375:$AP$375,$B$376:$AP$376)/100*$B722</f>
        <v>0</v>
      </c>
      <c r="R419" s="152">
        <f>LOOKUP(R407,$B$375:$AP$375,$B$376:$AP$376)/100*$B722</f>
        <v>0</v>
      </c>
      <c r="S419" s="152">
        <f>LOOKUP(S407,$B$375:$AP$375,$B$376:$AP$376)/100*$B722</f>
        <v>0</v>
      </c>
      <c r="T419" s="152">
        <f>LOOKUP(T407,$B$375:$AP$375,$B$376:$AP$376)/100*$B722</f>
        <v>0</v>
      </c>
      <c r="U419" s="152">
        <f>LOOKUP(U407,$B$375:$AP$375,$B$376:$AP$376)/100*$B722</f>
        <v>0</v>
      </c>
      <c r="V419" s="152">
        <f>LOOKUP(V407,$B$375:$AP$375,$B$376:$AP$376)/100*$B722</f>
        <v>0</v>
      </c>
      <c r="W419" s="152">
        <f>LOOKUP(W407,$B$375:$AP$375,$B$376:$AP$376)/100*$B722</f>
        <v>0</v>
      </c>
      <c r="X419" s="152">
        <f>LOOKUP(X407,$B$375:$AP$375,$B$376:$AP$376)/100*$B722</f>
        <v>0</v>
      </c>
      <c r="Y419" s="152">
        <f>LOOKUP(Y407,$B$375:$AP$375,$B$376:$AP$376)/100*$B722</f>
        <v>0</v>
      </c>
      <c r="Z419" s="152">
        <f>LOOKUP(Z407,$B$375:$AP$375,$B$376:$AP$376)/100*$B722</f>
        <v>0</v>
      </c>
      <c r="AA419" s="152">
        <f>LOOKUP(AA407,$B$375:$AP$375,$B$376:$AP$376)/100*$B722</f>
        <v>0</v>
      </c>
      <c r="AB419" s="152">
        <f>LOOKUP(AB407,$B$375:$AP$375,$B$376:$AP$376)/100*$B722</f>
        <v>0</v>
      </c>
      <c r="AC419" s="152">
        <f>LOOKUP(AC407,$B$375:$AP$375,$B$376:$AP$376)/100*$B722</f>
        <v>0</v>
      </c>
      <c r="AD419" s="152">
        <f>LOOKUP(AD407,$B$375:$AP$375,$B$376:$AP$376)/100*$B722</f>
        <v>0</v>
      </c>
      <c r="AE419" s="152">
        <f>LOOKUP(AE407,$B$375:$AP$375,$B$376:$AP$376)/100*$B722</f>
        <v>0</v>
      </c>
      <c r="AF419" s="152">
        <f>LOOKUP(AF407,$B$375:$AP$375,$B$376:$AP$376)/100*$B722</f>
        <v>0</v>
      </c>
      <c r="AG419" s="152">
        <f>LOOKUP(AG407,$B$375:$AP$375,$B$376:$AP$376)/100*$B722</f>
        <v>0</v>
      </c>
      <c r="AH419" s="152">
        <f>LOOKUP(AH407,$B$375:$AP$375,$B$376:$AP$376)/100*$B722</f>
        <v>0</v>
      </c>
      <c r="AI419" s="152">
        <f>LOOKUP(AI407,$B$375:$AP$375,$B$376:$AP$376)/100*$B722</f>
        <v>0</v>
      </c>
      <c r="AJ419" s="152">
        <f>LOOKUP(AJ407,$B$375:$AP$375,$B$376:$AP$376)/100*$B722</f>
        <v>0</v>
      </c>
      <c r="AK419" s="152">
        <f>LOOKUP(AK407,$B$375:$AP$375,$B$376:$AP$376)/100*$B722</f>
        <v>0</v>
      </c>
      <c r="AL419" s="152">
        <f>LOOKUP(AL407,$B$375:$AP$375,$B$376:$AP$376)/100*$B722</f>
        <v>0</v>
      </c>
      <c r="AM419" s="152">
        <f>LOOKUP(AM407,$B$375:$AP$375,$B$376:$AP$376)/100*$B722</f>
        <v>0</v>
      </c>
      <c r="AN419" s="152">
        <f>LOOKUP(AN407,$B$375:$AP$375,$B$376:$AP$376)/100*$B722</f>
        <v>0</v>
      </c>
      <c r="AO419" s="152">
        <f>LOOKUP(AO407,$B$375:$AP$375,$B$376:$AP$376)/100*$B722</f>
        <v>0</v>
      </c>
      <c r="AP419" s="152">
        <f>LOOKUP(AP407,$B$375:$AP$375,$B$376:$AP$376)/100*$B722</f>
        <v>0</v>
      </c>
    </row>
    <row r="420" spans="1:42" x14ac:dyDescent="0.2">
      <c r="A420" s="4">
        <f t="shared" si="139"/>
        <v>4</v>
      </c>
      <c r="B420" s="169">
        <f t="shared" si="138"/>
        <v>0</v>
      </c>
      <c r="C420" s="171">
        <f>LOOKUP(C408,$B$375:$AP$375,$B$376:$AP$376)/100*$B723</f>
        <v>0</v>
      </c>
      <c r="D420" s="152">
        <f>LOOKUP(D408,$B$375:$AP$375,$B$376:$AP$376)/100*$B723</f>
        <v>0</v>
      </c>
      <c r="E420" s="152">
        <f>LOOKUP(E408,$B$375:$AP$375,$B$376:$AP$376)/100*$B723</f>
        <v>0</v>
      </c>
      <c r="F420" s="152">
        <f>LOOKUP(F408,$B$375:$AP$375,$B$376:$AP$376)/100*$B723</f>
        <v>0</v>
      </c>
      <c r="G420" s="152">
        <f>LOOKUP(G408,$B$375:$AP$375,$B$376:$AP$376)/100*$B723</f>
        <v>0</v>
      </c>
      <c r="H420" s="152">
        <f>LOOKUP(H408,$B$375:$AP$375,$B$376:$AP$376)/100*$B723</f>
        <v>0</v>
      </c>
      <c r="I420" s="152">
        <f>LOOKUP(I408,$B$375:$AP$375,$B$376:$AP$376)/100*$B723</f>
        <v>0</v>
      </c>
      <c r="J420" s="152">
        <f>LOOKUP(J408,$B$375:$AP$375,$B$376:$AP$376)/100*$B723</f>
        <v>0</v>
      </c>
      <c r="K420" s="152">
        <f>LOOKUP(K408,$B$375:$AP$375,$B$376:$AP$376)/100*$B723</f>
        <v>0</v>
      </c>
      <c r="L420" s="152">
        <f>LOOKUP(L408,$B$375:$AP$375,$B$376:$AP$376)/100*$B723</f>
        <v>0</v>
      </c>
      <c r="M420" s="152">
        <f>LOOKUP(M408,$B$375:$AP$375,$B$376:$AP$376)/100*$B723</f>
        <v>0</v>
      </c>
      <c r="N420" s="152">
        <f>LOOKUP(N408,$B$375:$AP$375,$B$376:$AP$376)/100*$B723</f>
        <v>0</v>
      </c>
      <c r="O420" s="152">
        <f>LOOKUP(O408,$B$375:$AP$375,$B$376:$AP$376)/100*$B723</f>
        <v>0</v>
      </c>
      <c r="P420" s="152">
        <f>LOOKUP(P408,$B$375:$AP$375,$B$376:$AP$376)/100*$B723</f>
        <v>0</v>
      </c>
      <c r="Q420" s="152">
        <f>LOOKUP(Q408,$B$375:$AP$375,$B$376:$AP$376)/100*$B723</f>
        <v>0</v>
      </c>
      <c r="R420" s="152">
        <f>LOOKUP(R408,$B$375:$AP$375,$B$376:$AP$376)/100*$B723</f>
        <v>0</v>
      </c>
      <c r="S420" s="152">
        <f>LOOKUP(S408,$B$375:$AP$375,$B$376:$AP$376)/100*$B723</f>
        <v>0</v>
      </c>
      <c r="T420" s="152">
        <f>LOOKUP(T408,$B$375:$AP$375,$B$376:$AP$376)/100*$B723</f>
        <v>0</v>
      </c>
      <c r="U420" s="152">
        <f>LOOKUP(U408,$B$375:$AP$375,$B$376:$AP$376)/100*$B723</f>
        <v>0</v>
      </c>
      <c r="V420" s="152">
        <f>LOOKUP(V408,$B$375:$AP$375,$B$376:$AP$376)/100*$B723</f>
        <v>0</v>
      </c>
      <c r="W420" s="152">
        <f>LOOKUP(W408,$B$375:$AP$375,$B$376:$AP$376)/100*$B723</f>
        <v>0</v>
      </c>
      <c r="X420" s="152">
        <f>LOOKUP(X408,$B$375:$AP$375,$B$376:$AP$376)/100*$B723</f>
        <v>0</v>
      </c>
      <c r="Y420" s="152">
        <f>LOOKUP(Y408,$B$375:$AP$375,$B$376:$AP$376)/100*$B723</f>
        <v>0</v>
      </c>
      <c r="Z420" s="152">
        <f>LOOKUP(Z408,$B$375:$AP$375,$B$376:$AP$376)/100*$B723</f>
        <v>0</v>
      </c>
      <c r="AA420" s="152">
        <f>LOOKUP(AA408,$B$375:$AP$375,$B$376:$AP$376)/100*$B723</f>
        <v>0</v>
      </c>
      <c r="AB420" s="152">
        <f>LOOKUP(AB408,$B$375:$AP$375,$B$376:$AP$376)/100*$B723</f>
        <v>0</v>
      </c>
      <c r="AC420" s="152">
        <f>LOOKUP(AC408,$B$375:$AP$375,$B$376:$AP$376)/100*$B723</f>
        <v>0</v>
      </c>
      <c r="AD420" s="152">
        <f>LOOKUP(AD408,$B$375:$AP$375,$B$376:$AP$376)/100*$B723</f>
        <v>0</v>
      </c>
      <c r="AE420" s="152">
        <f>LOOKUP(AE408,$B$375:$AP$375,$B$376:$AP$376)/100*$B723</f>
        <v>0</v>
      </c>
      <c r="AF420" s="152">
        <f>LOOKUP(AF408,$B$375:$AP$375,$B$376:$AP$376)/100*$B723</f>
        <v>0</v>
      </c>
      <c r="AG420" s="152">
        <f>LOOKUP(AG408,$B$375:$AP$375,$B$376:$AP$376)/100*$B723</f>
        <v>0</v>
      </c>
      <c r="AH420" s="152">
        <f>LOOKUP(AH408,$B$375:$AP$375,$B$376:$AP$376)/100*$B723</f>
        <v>0</v>
      </c>
      <c r="AI420" s="152">
        <f>LOOKUP(AI408,$B$375:$AP$375,$B$376:$AP$376)/100*$B723</f>
        <v>0</v>
      </c>
      <c r="AJ420" s="152">
        <f>LOOKUP(AJ408,$B$375:$AP$375,$B$376:$AP$376)/100*$B723</f>
        <v>0</v>
      </c>
      <c r="AK420" s="152">
        <f>LOOKUP(AK408,$B$375:$AP$375,$B$376:$AP$376)/100*$B723</f>
        <v>0</v>
      </c>
      <c r="AL420" s="152">
        <f>LOOKUP(AL408,$B$375:$AP$375,$B$376:$AP$376)/100*$B723</f>
        <v>0</v>
      </c>
      <c r="AM420" s="152">
        <f>LOOKUP(AM408,$B$375:$AP$375,$B$376:$AP$376)/100*$B723</f>
        <v>0</v>
      </c>
      <c r="AN420" s="152">
        <f>LOOKUP(AN408,$B$375:$AP$375,$B$376:$AP$376)/100*$B723</f>
        <v>0</v>
      </c>
      <c r="AO420" s="152">
        <f>LOOKUP(AO408,$B$375:$AP$375,$B$376:$AP$376)/100*$B723</f>
        <v>0</v>
      </c>
      <c r="AP420" s="152">
        <f>LOOKUP(AP408,$B$375:$AP$375,$B$376:$AP$376)/100*$B723</f>
        <v>0</v>
      </c>
    </row>
    <row r="421" spans="1:42" x14ac:dyDescent="0.2">
      <c r="A421" s="4">
        <f t="shared" si="139"/>
        <v>5</v>
      </c>
      <c r="B421" s="169">
        <f t="shared" si="138"/>
        <v>0</v>
      </c>
      <c r="C421" s="171">
        <f>LOOKUP(C409,$B$375:$AP$375,$B$376:$AP$376)/100*$B724</f>
        <v>0</v>
      </c>
      <c r="D421" s="152">
        <f>LOOKUP(D409,$B$375:$AP$375,$B$376:$AP$376)/100*$B724</f>
        <v>0</v>
      </c>
      <c r="E421" s="152">
        <f>LOOKUP(E409,$B$375:$AP$375,$B$376:$AP$376)/100*$B724</f>
        <v>0</v>
      </c>
      <c r="F421" s="152">
        <f>LOOKUP(F409,$B$375:$AP$375,$B$376:$AP$376)/100*$B724</f>
        <v>0</v>
      </c>
      <c r="G421" s="152">
        <f>LOOKUP(G409,$B$375:$AP$375,$B$376:$AP$376)/100*$B724</f>
        <v>0</v>
      </c>
      <c r="H421" s="152">
        <f>LOOKUP(H409,$B$375:$AP$375,$B$376:$AP$376)/100*$B724</f>
        <v>0</v>
      </c>
      <c r="I421" s="152">
        <f>LOOKUP(I409,$B$375:$AP$375,$B$376:$AP$376)/100*$B724</f>
        <v>0</v>
      </c>
      <c r="J421" s="152">
        <f>LOOKUP(J409,$B$375:$AP$375,$B$376:$AP$376)/100*$B724</f>
        <v>0</v>
      </c>
      <c r="K421" s="152">
        <f>LOOKUP(K409,$B$375:$AP$375,$B$376:$AP$376)/100*$B724</f>
        <v>0</v>
      </c>
      <c r="L421" s="152">
        <f>LOOKUP(L409,$B$375:$AP$375,$B$376:$AP$376)/100*$B724</f>
        <v>0</v>
      </c>
      <c r="M421" s="152">
        <f>LOOKUP(M409,$B$375:$AP$375,$B$376:$AP$376)/100*$B724</f>
        <v>0</v>
      </c>
      <c r="N421" s="152">
        <f>LOOKUP(N409,$B$375:$AP$375,$B$376:$AP$376)/100*$B724</f>
        <v>0</v>
      </c>
      <c r="O421" s="152">
        <f>LOOKUP(O409,$B$375:$AP$375,$B$376:$AP$376)/100*$B724</f>
        <v>0</v>
      </c>
      <c r="P421" s="152">
        <f>LOOKUP(P409,$B$375:$AP$375,$B$376:$AP$376)/100*$B724</f>
        <v>0</v>
      </c>
      <c r="Q421" s="152">
        <f>LOOKUP(Q409,$B$375:$AP$375,$B$376:$AP$376)/100*$B724</f>
        <v>0</v>
      </c>
      <c r="R421" s="152">
        <f>LOOKUP(R409,$B$375:$AP$375,$B$376:$AP$376)/100*$B724</f>
        <v>0</v>
      </c>
      <c r="S421" s="152">
        <f>LOOKUP(S409,$B$375:$AP$375,$B$376:$AP$376)/100*$B724</f>
        <v>0</v>
      </c>
      <c r="T421" s="152">
        <f>LOOKUP(T409,$B$375:$AP$375,$B$376:$AP$376)/100*$B724</f>
        <v>0</v>
      </c>
      <c r="U421" s="152">
        <f>LOOKUP(U409,$B$375:$AP$375,$B$376:$AP$376)/100*$B724</f>
        <v>0</v>
      </c>
      <c r="V421" s="152">
        <f>LOOKUP(V409,$B$375:$AP$375,$B$376:$AP$376)/100*$B724</f>
        <v>0</v>
      </c>
      <c r="W421" s="152">
        <f>LOOKUP(W409,$B$375:$AP$375,$B$376:$AP$376)/100*$B724</f>
        <v>0</v>
      </c>
      <c r="X421" s="152">
        <f>LOOKUP(X409,$B$375:$AP$375,$B$376:$AP$376)/100*$B724</f>
        <v>0</v>
      </c>
      <c r="Y421" s="152">
        <f>LOOKUP(Y409,$B$375:$AP$375,$B$376:$AP$376)/100*$B724</f>
        <v>0</v>
      </c>
      <c r="Z421" s="152">
        <f>LOOKUP(Z409,$B$375:$AP$375,$B$376:$AP$376)/100*$B724</f>
        <v>0</v>
      </c>
      <c r="AA421" s="152">
        <f>LOOKUP(AA409,$B$375:$AP$375,$B$376:$AP$376)/100*$B724</f>
        <v>0</v>
      </c>
      <c r="AB421" s="152">
        <f>LOOKUP(AB409,$B$375:$AP$375,$B$376:$AP$376)/100*$B724</f>
        <v>0</v>
      </c>
      <c r="AC421" s="152">
        <f>LOOKUP(AC409,$B$375:$AP$375,$B$376:$AP$376)/100*$B724</f>
        <v>0</v>
      </c>
      <c r="AD421" s="152">
        <f>LOOKUP(AD409,$B$375:$AP$375,$B$376:$AP$376)/100*$B724</f>
        <v>0</v>
      </c>
      <c r="AE421" s="152">
        <f>LOOKUP(AE409,$B$375:$AP$375,$B$376:$AP$376)/100*$B724</f>
        <v>0</v>
      </c>
      <c r="AF421" s="152">
        <f>LOOKUP(AF409,$B$375:$AP$375,$B$376:$AP$376)/100*$B724</f>
        <v>0</v>
      </c>
      <c r="AG421" s="152">
        <f>LOOKUP(AG409,$B$375:$AP$375,$B$376:$AP$376)/100*$B724</f>
        <v>0</v>
      </c>
      <c r="AH421" s="152">
        <f>LOOKUP(AH409,$B$375:$AP$375,$B$376:$AP$376)/100*$B724</f>
        <v>0</v>
      </c>
      <c r="AI421" s="152">
        <f>LOOKUP(AI409,$B$375:$AP$375,$B$376:$AP$376)/100*$B724</f>
        <v>0</v>
      </c>
      <c r="AJ421" s="152">
        <f>LOOKUP(AJ409,$B$375:$AP$375,$B$376:$AP$376)/100*$B724</f>
        <v>0</v>
      </c>
      <c r="AK421" s="152">
        <f>LOOKUP(AK409,$B$375:$AP$375,$B$376:$AP$376)/100*$B724</f>
        <v>0</v>
      </c>
      <c r="AL421" s="152">
        <f>LOOKUP(AL409,$B$375:$AP$375,$B$376:$AP$376)/100*$B724</f>
        <v>0</v>
      </c>
      <c r="AM421" s="152">
        <f>LOOKUP(AM409,$B$375:$AP$375,$B$376:$AP$376)/100*$B724</f>
        <v>0</v>
      </c>
      <c r="AN421" s="152">
        <f>LOOKUP(AN409,$B$375:$AP$375,$B$376:$AP$376)/100*$B724</f>
        <v>0</v>
      </c>
      <c r="AO421" s="152">
        <f>LOOKUP(AO409,$B$375:$AP$375,$B$376:$AP$376)/100*$B724</f>
        <v>0</v>
      </c>
      <c r="AP421" s="152">
        <f>LOOKUP(AP409,$B$375:$AP$375,$B$376:$AP$376)/100*$B724</f>
        <v>0</v>
      </c>
    </row>
    <row r="422" spans="1:42" x14ac:dyDescent="0.2">
      <c r="A422" s="4">
        <f t="shared" si="139"/>
        <v>6</v>
      </c>
      <c r="B422" s="169">
        <f t="shared" si="138"/>
        <v>0</v>
      </c>
      <c r="C422" s="171">
        <f>LOOKUP(C410,$B$375:$AP$375,$B$376:$AP$376)/100*$B725</f>
        <v>0</v>
      </c>
      <c r="D422" s="152">
        <f>LOOKUP(D410,$B$375:$AP$375,$B$376:$AP$376)/100*$B725</f>
        <v>0</v>
      </c>
      <c r="E422" s="152">
        <f>LOOKUP(E410,$B$375:$AP$375,$B$376:$AP$376)/100*$B725</f>
        <v>0</v>
      </c>
      <c r="F422" s="152">
        <f>LOOKUP(F410,$B$375:$AP$375,$B$376:$AP$376)/100*$B725</f>
        <v>0</v>
      </c>
      <c r="G422" s="152">
        <f>LOOKUP(G410,$B$375:$AP$375,$B$376:$AP$376)/100*$B725</f>
        <v>0</v>
      </c>
      <c r="H422" s="152">
        <f>LOOKUP(H410,$B$375:$AP$375,$B$376:$AP$376)/100*$B725</f>
        <v>0</v>
      </c>
      <c r="I422" s="152">
        <f>LOOKUP(I410,$B$375:$AP$375,$B$376:$AP$376)/100*$B725</f>
        <v>0</v>
      </c>
      <c r="J422" s="152">
        <f>LOOKUP(J410,$B$375:$AP$375,$B$376:$AP$376)/100*$B725</f>
        <v>0</v>
      </c>
      <c r="K422" s="152">
        <f>LOOKUP(K410,$B$375:$AP$375,$B$376:$AP$376)/100*$B725</f>
        <v>0</v>
      </c>
      <c r="L422" s="152">
        <f>LOOKUP(L410,$B$375:$AP$375,$B$376:$AP$376)/100*$B725</f>
        <v>0</v>
      </c>
      <c r="M422" s="152">
        <f>LOOKUP(M410,$B$375:$AP$375,$B$376:$AP$376)/100*$B725</f>
        <v>0</v>
      </c>
      <c r="N422" s="152">
        <f>LOOKUP(N410,$B$375:$AP$375,$B$376:$AP$376)/100*$B725</f>
        <v>0</v>
      </c>
      <c r="O422" s="152">
        <f>LOOKUP(O410,$B$375:$AP$375,$B$376:$AP$376)/100*$B725</f>
        <v>0</v>
      </c>
      <c r="P422" s="152">
        <f>LOOKUP(P410,$B$375:$AP$375,$B$376:$AP$376)/100*$B725</f>
        <v>0</v>
      </c>
      <c r="Q422" s="152">
        <f>LOOKUP(Q410,$B$375:$AP$375,$B$376:$AP$376)/100*$B725</f>
        <v>0</v>
      </c>
      <c r="R422" s="152">
        <f>LOOKUP(R410,$B$375:$AP$375,$B$376:$AP$376)/100*$B725</f>
        <v>0</v>
      </c>
      <c r="S422" s="152">
        <f>LOOKUP(S410,$B$375:$AP$375,$B$376:$AP$376)/100*$B725</f>
        <v>0</v>
      </c>
      <c r="T422" s="152">
        <f>LOOKUP(T410,$B$375:$AP$375,$B$376:$AP$376)/100*$B725</f>
        <v>0</v>
      </c>
      <c r="U422" s="152">
        <f>LOOKUP(U410,$B$375:$AP$375,$B$376:$AP$376)/100*$B725</f>
        <v>0</v>
      </c>
      <c r="V422" s="152">
        <f>LOOKUP(V410,$B$375:$AP$375,$B$376:$AP$376)/100*$B725</f>
        <v>0</v>
      </c>
      <c r="W422" s="152">
        <f>LOOKUP(W410,$B$375:$AP$375,$B$376:$AP$376)/100*$B725</f>
        <v>0</v>
      </c>
      <c r="X422" s="152">
        <f>LOOKUP(X410,$B$375:$AP$375,$B$376:$AP$376)/100*$B725</f>
        <v>0</v>
      </c>
      <c r="Y422" s="152">
        <f>LOOKUP(Y410,$B$375:$AP$375,$B$376:$AP$376)/100*$B725</f>
        <v>0</v>
      </c>
      <c r="Z422" s="152">
        <f>LOOKUP(Z410,$B$375:$AP$375,$B$376:$AP$376)/100*$B725</f>
        <v>0</v>
      </c>
      <c r="AA422" s="152">
        <f>LOOKUP(AA410,$B$375:$AP$375,$B$376:$AP$376)/100*$B725</f>
        <v>0</v>
      </c>
      <c r="AB422" s="152">
        <f>LOOKUP(AB410,$B$375:$AP$375,$B$376:$AP$376)/100*$B725</f>
        <v>0</v>
      </c>
      <c r="AC422" s="152">
        <f>LOOKUP(AC410,$B$375:$AP$375,$B$376:$AP$376)/100*$B725</f>
        <v>0</v>
      </c>
      <c r="AD422" s="152">
        <f>LOOKUP(AD410,$B$375:$AP$375,$B$376:$AP$376)/100*$B725</f>
        <v>0</v>
      </c>
      <c r="AE422" s="152">
        <f>LOOKUP(AE410,$B$375:$AP$375,$B$376:$AP$376)/100*$B725</f>
        <v>0</v>
      </c>
      <c r="AF422" s="152">
        <f>LOOKUP(AF410,$B$375:$AP$375,$B$376:$AP$376)/100*$B725</f>
        <v>0</v>
      </c>
      <c r="AG422" s="152">
        <f>LOOKUP(AG410,$B$375:$AP$375,$B$376:$AP$376)/100*$B725</f>
        <v>0</v>
      </c>
      <c r="AH422" s="152">
        <f>LOOKUP(AH410,$B$375:$AP$375,$B$376:$AP$376)/100*$B725</f>
        <v>0</v>
      </c>
      <c r="AI422" s="152">
        <f>LOOKUP(AI410,$B$375:$AP$375,$B$376:$AP$376)/100*$B725</f>
        <v>0</v>
      </c>
      <c r="AJ422" s="152">
        <f>LOOKUP(AJ410,$B$375:$AP$375,$B$376:$AP$376)/100*$B725</f>
        <v>0</v>
      </c>
      <c r="AK422" s="152">
        <f>LOOKUP(AK410,$B$375:$AP$375,$B$376:$AP$376)/100*$B725</f>
        <v>0</v>
      </c>
      <c r="AL422" s="152">
        <f>LOOKUP(AL410,$B$375:$AP$375,$B$376:$AP$376)/100*$B725</f>
        <v>0</v>
      </c>
      <c r="AM422" s="152">
        <f>LOOKUP(AM410,$B$375:$AP$375,$B$376:$AP$376)/100*$B725</f>
        <v>0</v>
      </c>
      <c r="AN422" s="152">
        <f>LOOKUP(AN410,$B$375:$AP$375,$B$376:$AP$376)/100*$B725</f>
        <v>0</v>
      </c>
      <c r="AO422" s="152">
        <f>LOOKUP(AO410,$B$375:$AP$375,$B$376:$AP$376)/100*$B725</f>
        <v>0</v>
      </c>
      <c r="AP422" s="152">
        <f>LOOKUP(AP410,$B$375:$AP$375,$B$376:$AP$376)/100*$B725</f>
        <v>0</v>
      </c>
    </row>
    <row r="423" spans="1:42" x14ac:dyDescent="0.2">
      <c r="A423" s="4">
        <f t="shared" si="139"/>
        <v>7</v>
      </c>
      <c r="B423" s="169">
        <f t="shared" si="138"/>
        <v>0</v>
      </c>
      <c r="C423" s="171">
        <f>LOOKUP(C411,$B$375:$AP$375,$B$376:$AP$376)/100*$B726</f>
        <v>0</v>
      </c>
      <c r="D423" s="152">
        <f>LOOKUP(D411,$B$375:$AP$375,$B$376:$AP$376)/100*$B726</f>
        <v>0</v>
      </c>
      <c r="E423" s="152">
        <f>LOOKUP(E411,$B$375:$AP$375,$B$376:$AP$376)/100*$B726</f>
        <v>0</v>
      </c>
      <c r="F423" s="152">
        <f>LOOKUP(F411,$B$375:$AP$375,$B$376:$AP$376)/100*$B726</f>
        <v>0</v>
      </c>
      <c r="G423" s="152">
        <f>LOOKUP(G411,$B$375:$AP$375,$B$376:$AP$376)/100*$B726</f>
        <v>0</v>
      </c>
      <c r="H423" s="152">
        <f>LOOKUP(H411,$B$375:$AP$375,$B$376:$AP$376)/100*$B726</f>
        <v>0</v>
      </c>
      <c r="I423" s="152">
        <f>LOOKUP(I411,$B$375:$AP$375,$B$376:$AP$376)/100*$B726</f>
        <v>0</v>
      </c>
      <c r="J423" s="152">
        <f>LOOKUP(J411,$B$375:$AP$375,$B$376:$AP$376)/100*$B726</f>
        <v>0</v>
      </c>
      <c r="K423" s="152">
        <f>LOOKUP(K411,$B$375:$AP$375,$B$376:$AP$376)/100*$B726</f>
        <v>0</v>
      </c>
      <c r="L423" s="152">
        <f>LOOKUP(L411,$B$375:$AP$375,$B$376:$AP$376)/100*$B726</f>
        <v>0</v>
      </c>
      <c r="M423" s="152">
        <f>LOOKUP(M411,$B$375:$AP$375,$B$376:$AP$376)/100*$B726</f>
        <v>0</v>
      </c>
      <c r="N423" s="152">
        <f>LOOKUP(N411,$B$375:$AP$375,$B$376:$AP$376)/100*$B726</f>
        <v>0</v>
      </c>
      <c r="O423" s="152">
        <f>LOOKUP(O411,$B$375:$AP$375,$B$376:$AP$376)/100*$B726</f>
        <v>0</v>
      </c>
      <c r="P423" s="152">
        <f>LOOKUP(P411,$B$375:$AP$375,$B$376:$AP$376)/100*$B726</f>
        <v>0</v>
      </c>
      <c r="Q423" s="152">
        <f>LOOKUP(Q411,$B$375:$AP$375,$B$376:$AP$376)/100*$B726</f>
        <v>0</v>
      </c>
      <c r="R423" s="152">
        <f>LOOKUP(R411,$B$375:$AP$375,$B$376:$AP$376)/100*$B726</f>
        <v>0</v>
      </c>
      <c r="S423" s="152">
        <f>LOOKUP(S411,$B$375:$AP$375,$B$376:$AP$376)/100*$B726</f>
        <v>0</v>
      </c>
      <c r="T423" s="152">
        <f>LOOKUP(T411,$B$375:$AP$375,$B$376:$AP$376)/100*$B726</f>
        <v>0</v>
      </c>
      <c r="U423" s="152">
        <f>LOOKUP(U411,$B$375:$AP$375,$B$376:$AP$376)/100*$B726</f>
        <v>0</v>
      </c>
      <c r="V423" s="152">
        <f>LOOKUP(V411,$B$375:$AP$375,$B$376:$AP$376)/100*$B726</f>
        <v>0</v>
      </c>
      <c r="W423" s="152">
        <f>LOOKUP(W411,$B$375:$AP$375,$B$376:$AP$376)/100*$B726</f>
        <v>0</v>
      </c>
      <c r="X423" s="152">
        <f>LOOKUP(X411,$B$375:$AP$375,$B$376:$AP$376)/100*$B726</f>
        <v>0</v>
      </c>
      <c r="Y423" s="152">
        <f>LOOKUP(Y411,$B$375:$AP$375,$B$376:$AP$376)/100*$B726</f>
        <v>0</v>
      </c>
      <c r="Z423" s="152">
        <f>LOOKUP(Z411,$B$375:$AP$375,$B$376:$AP$376)/100*$B726</f>
        <v>0</v>
      </c>
      <c r="AA423" s="152">
        <f>LOOKUP(AA411,$B$375:$AP$375,$B$376:$AP$376)/100*$B726</f>
        <v>0</v>
      </c>
      <c r="AB423" s="152">
        <f>LOOKUP(AB411,$B$375:$AP$375,$B$376:$AP$376)/100*$B726</f>
        <v>0</v>
      </c>
      <c r="AC423" s="152">
        <f>LOOKUP(AC411,$B$375:$AP$375,$B$376:$AP$376)/100*$B726</f>
        <v>0</v>
      </c>
      <c r="AD423" s="152">
        <f>LOOKUP(AD411,$B$375:$AP$375,$B$376:$AP$376)/100*$B726</f>
        <v>0</v>
      </c>
      <c r="AE423" s="152">
        <f>LOOKUP(AE411,$B$375:$AP$375,$B$376:$AP$376)/100*$B726</f>
        <v>0</v>
      </c>
      <c r="AF423" s="152">
        <f>LOOKUP(AF411,$B$375:$AP$375,$B$376:$AP$376)/100*$B726</f>
        <v>0</v>
      </c>
      <c r="AG423" s="152">
        <f>LOOKUP(AG411,$B$375:$AP$375,$B$376:$AP$376)/100*$B726</f>
        <v>0</v>
      </c>
      <c r="AH423" s="152">
        <f>LOOKUP(AH411,$B$375:$AP$375,$B$376:$AP$376)/100*$B726</f>
        <v>0</v>
      </c>
      <c r="AI423" s="152">
        <f>LOOKUP(AI411,$B$375:$AP$375,$B$376:$AP$376)/100*$B726</f>
        <v>0</v>
      </c>
      <c r="AJ423" s="152">
        <f>LOOKUP(AJ411,$B$375:$AP$375,$B$376:$AP$376)/100*$B726</f>
        <v>0</v>
      </c>
      <c r="AK423" s="152">
        <f>LOOKUP(AK411,$B$375:$AP$375,$B$376:$AP$376)/100*$B726</f>
        <v>0</v>
      </c>
      <c r="AL423" s="152">
        <f>LOOKUP(AL411,$B$375:$AP$375,$B$376:$AP$376)/100*$B726</f>
        <v>0</v>
      </c>
      <c r="AM423" s="152">
        <f>LOOKUP(AM411,$B$375:$AP$375,$B$376:$AP$376)/100*$B726</f>
        <v>0</v>
      </c>
      <c r="AN423" s="152">
        <f>LOOKUP(AN411,$B$375:$AP$375,$B$376:$AP$376)/100*$B726</f>
        <v>0</v>
      </c>
      <c r="AO423" s="152">
        <f>LOOKUP(AO411,$B$375:$AP$375,$B$376:$AP$376)/100*$B726</f>
        <v>0</v>
      </c>
      <c r="AP423" s="152">
        <f>LOOKUP(AP411,$B$375:$AP$375,$B$376:$AP$376)/100*$B726</f>
        <v>0</v>
      </c>
    </row>
    <row r="424" spans="1:42" x14ac:dyDescent="0.2">
      <c r="A424" s="4">
        <f t="shared" si="139"/>
        <v>8</v>
      </c>
      <c r="B424" s="169">
        <f t="shared" si="138"/>
        <v>0</v>
      </c>
      <c r="C424" s="171">
        <f>LOOKUP(C412,$B$375:$AP$375,$B$376:$AP$376)/100*$B727</f>
        <v>0</v>
      </c>
      <c r="D424" s="152">
        <f>LOOKUP(D412,$B$375:$AP$375,$B$376:$AP$376)/100*$B727</f>
        <v>0</v>
      </c>
      <c r="E424" s="152">
        <f>LOOKUP(E412,$B$375:$AP$375,$B$376:$AP$376)/100*$B727</f>
        <v>0</v>
      </c>
      <c r="F424" s="152">
        <f>LOOKUP(F412,$B$375:$AP$375,$B$376:$AP$376)/100*$B727</f>
        <v>0</v>
      </c>
      <c r="G424" s="152">
        <f>LOOKUP(G412,$B$375:$AP$375,$B$376:$AP$376)/100*$B727</f>
        <v>0</v>
      </c>
      <c r="H424" s="152">
        <f>LOOKUP(H412,$B$375:$AP$375,$B$376:$AP$376)/100*$B727</f>
        <v>0</v>
      </c>
      <c r="I424" s="152">
        <f>LOOKUP(I412,$B$375:$AP$375,$B$376:$AP$376)/100*$B727</f>
        <v>0</v>
      </c>
      <c r="J424" s="152">
        <f>LOOKUP(J412,$B$375:$AP$375,$B$376:$AP$376)/100*$B727</f>
        <v>0</v>
      </c>
      <c r="K424" s="152">
        <f>LOOKUP(K412,$B$375:$AP$375,$B$376:$AP$376)/100*$B727</f>
        <v>0</v>
      </c>
      <c r="L424" s="152">
        <f>LOOKUP(L412,$B$375:$AP$375,$B$376:$AP$376)/100*$B727</f>
        <v>0</v>
      </c>
      <c r="M424" s="152">
        <f>LOOKUP(M412,$B$375:$AP$375,$B$376:$AP$376)/100*$B727</f>
        <v>0</v>
      </c>
      <c r="N424" s="152">
        <f>LOOKUP(N412,$B$375:$AP$375,$B$376:$AP$376)/100*$B727</f>
        <v>0</v>
      </c>
      <c r="O424" s="152">
        <f>LOOKUP(O412,$B$375:$AP$375,$B$376:$AP$376)/100*$B727</f>
        <v>0</v>
      </c>
      <c r="P424" s="152">
        <f>LOOKUP(P412,$B$375:$AP$375,$B$376:$AP$376)/100*$B727</f>
        <v>0</v>
      </c>
      <c r="Q424" s="152">
        <f>LOOKUP(Q412,$B$375:$AP$375,$B$376:$AP$376)/100*$B727</f>
        <v>0</v>
      </c>
      <c r="R424" s="152">
        <f>LOOKUP(R412,$B$375:$AP$375,$B$376:$AP$376)/100*$B727</f>
        <v>0</v>
      </c>
      <c r="S424" s="152">
        <f>LOOKUP(S412,$B$375:$AP$375,$B$376:$AP$376)/100*$B727</f>
        <v>0</v>
      </c>
      <c r="T424" s="152">
        <f>LOOKUP(T412,$B$375:$AP$375,$B$376:$AP$376)/100*$B727</f>
        <v>0</v>
      </c>
      <c r="U424" s="152">
        <f>LOOKUP(U412,$B$375:$AP$375,$B$376:$AP$376)/100*$B727</f>
        <v>0</v>
      </c>
      <c r="V424" s="152">
        <f>LOOKUP(V412,$B$375:$AP$375,$B$376:$AP$376)/100*$B727</f>
        <v>0</v>
      </c>
      <c r="W424" s="152">
        <f>LOOKUP(W412,$B$375:$AP$375,$B$376:$AP$376)/100*$B727</f>
        <v>0</v>
      </c>
      <c r="X424" s="152">
        <f>LOOKUP(X412,$B$375:$AP$375,$B$376:$AP$376)/100*$B727</f>
        <v>0</v>
      </c>
      <c r="Y424" s="152">
        <f>LOOKUP(Y412,$B$375:$AP$375,$B$376:$AP$376)/100*$B727</f>
        <v>0</v>
      </c>
      <c r="Z424" s="152">
        <f>LOOKUP(Z412,$B$375:$AP$375,$B$376:$AP$376)/100*$B727</f>
        <v>0</v>
      </c>
      <c r="AA424" s="152">
        <f>LOOKUP(AA412,$B$375:$AP$375,$B$376:$AP$376)/100*$B727</f>
        <v>0</v>
      </c>
      <c r="AB424" s="152">
        <f>LOOKUP(AB412,$B$375:$AP$375,$B$376:$AP$376)/100*$B727</f>
        <v>0</v>
      </c>
      <c r="AC424" s="152">
        <f>LOOKUP(AC412,$B$375:$AP$375,$B$376:$AP$376)/100*$B727</f>
        <v>0</v>
      </c>
      <c r="AD424" s="152">
        <f>LOOKUP(AD412,$B$375:$AP$375,$B$376:$AP$376)/100*$B727</f>
        <v>0</v>
      </c>
      <c r="AE424" s="152">
        <f>LOOKUP(AE412,$B$375:$AP$375,$B$376:$AP$376)/100*$B727</f>
        <v>0</v>
      </c>
      <c r="AF424" s="152">
        <f>LOOKUP(AF412,$B$375:$AP$375,$B$376:$AP$376)/100*$B727</f>
        <v>0</v>
      </c>
      <c r="AG424" s="152">
        <f>LOOKUP(AG412,$B$375:$AP$375,$B$376:$AP$376)/100*$B727</f>
        <v>0</v>
      </c>
      <c r="AH424" s="152">
        <f>LOOKUP(AH412,$B$375:$AP$375,$B$376:$AP$376)/100*$B727</f>
        <v>0</v>
      </c>
      <c r="AI424" s="152">
        <f>LOOKUP(AI412,$B$375:$AP$375,$B$376:$AP$376)/100*$B727</f>
        <v>0</v>
      </c>
      <c r="AJ424" s="152">
        <f>LOOKUP(AJ412,$B$375:$AP$375,$B$376:$AP$376)/100*$B727</f>
        <v>0</v>
      </c>
      <c r="AK424" s="152">
        <f>LOOKUP(AK412,$B$375:$AP$375,$B$376:$AP$376)/100*$B727</f>
        <v>0</v>
      </c>
      <c r="AL424" s="152">
        <f>LOOKUP(AL412,$B$375:$AP$375,$B$376:$AP$376)/100*$B727</f>
        <v>0</v>
      </c>
      <c r="AM424" s="152">
        <f>LOOKUP(AM412,$B$375:$AP$375,$B$376:$AP$376)/100*$B727</f>
        <v>0</v>
      </c>
      <c r="AN424" s="152">
        <f>LOOKUP(AN412,$B$375:$AP$375,$B$376:$AP$376)/100*$B727</f>
        <v>0</v>
      </c>
      <c r="AO424" s="152">
        <f>LOOKUP(AO412,$B$375:$AP$375,$B$376:$AP$376)/100*$B727</f>
        <v>0</v>
      </c>
      <c r="AP424" s="152">
        <f>LOOKUP(AP412,$B$375:$AP$375,$B$376:$AP$376)/100*$B727</f>
        <v>0</v>
      </c>
    </row>
    <row r="425" spans="1:42" x14ac:dyDescent="0.2">
      <c r="A425" s="4">
        <f>A424+1</f>
        <v>9</v>
      </c>
      <c r="B425" s="169">
        <f t="shared" si="138"/>
        <v>0</v>
      </c>
      <c r="C425" s="171">
        <f>LOOKUP(C413,$B$375:$AP$375,$B$376:$AP$376)/100*$B728</f>
        <v>0</v>
      </c>
      <c r="D425" s="152">
        <f>LOOKUP(D413,$B$375:$AP$375,$B$376:$AP$376)/100*$B728</f>
        <v>0</v>
      </c>
      <c r="E425" s="152">
        <f>LOOKUP(E413,$B$375:$AP$375,$B$376:$AP$376)/100*$B728</f>
        <v>0</v>
      </c>
      <c r="F425" s="152">
        <f>LOOKUP(F413,$B$375:$AP$375,$B$376:$AP$376)/100*$B728</f>
        <v>0</v>
      </c>
      <c r="G425" s="152">
        <f>LOOKUP(G413,$B$375:$AP$375,$B$376:$AP$376)/100*$B728</f>
        <v>0</v>
      </c>
      <c r="H425" s="152">
        <f>LOOKUP(H413,$B$375:$AP$375,$B$376:$AP$376)/100*$B728</f>
        <v>0</v>
      </c>
      <c r="I425" s="152">
        <f>LOOKUP(I413,$B$375:$AP$375,$B$376:$AP$376)/100*$B728</f>
        <v>0</v>
      </c>
      <c r="J425" s="152">
        <f>LOOKUP(J413,$B$375:$AP$375,$B$376:$AP$376)/100*$B728</f>
        <v>0</v>
      </c>
      <c r="K425" s="152">
        <f>LOOKUP(K413,$B$375:$AP$375,$B$376:$AP$376)/100*$B728</f>
        <v>0</v>
      </c>
      <c r="L425" s="152">
        <f>LOOKUP(L413,$B$375:$AP$375,$B$376:$AP$376)/100*$B728</f>
        <v>0</v>
      </c>
      <c r="M425" s="152">
        <f>LOOKUP(M413,$B$375:$AP$375,$B$376:$AP$376)/100*$B728</f>
        <v>0</v>
      </c>
      <c r="N425" s="152">
        <f>LOOKUP(N413,$B$375:$AP$375,$B$376:$AP$376)/100*$B728</f>
        <v>0</v>
      </c>
      <c r="O425" s="152">
        <f>LOOKUP(O413,$B$375:$AP$375,$B$376:$AP$376)/100*$B728</f>
        <v>0</v>
      </c>
      <c r="P425" s="152">
        <f>LOOKUP(P413,$B$375:$AP$375,$B$376:$AP$376)/100*$B728</f>
        <v>0</v>
      </c>
      <c r="Q425" s="152">
        <f>LOOKUP(Q413,$B$375:$AP$375,$B$376:$AP$376)/100*$B728</f>
        <v>0</v>
      </c>
      <c r="R425" s="152">
        <f>LOOKUP(R413,$B$375:$AP$375,$B$376:$AP$376)/100*$B728</f>
        <v>0</v>
      </c>
      <c r="S425" s="152">
        <f>LOOKUP(S413,$B$375:$AP$375,$B$376:$AP$376)/100*$B728</f>
        <v>0</v>
      </c>
      <c r="T425" s="152">
        <f>LOOKUP(T413,$B$375:$AP$375,$B$376:$AP$376)/100*$B728</f>
        <v>0</v>
      </c>
      <c r="U425" s="152">
        <f>LOOKUP(U413,$B$375:$AP$375,$B$376:$AP$376)/100*$B728</f>
        <v>0</v>
      </c>
      <c r="V425" s="152">
        <f>LOOKUP(V413,$B$375:$AP$375,$B$376:$AP$376)/100*$B728</f>
        <v>0</v>
      </c>
      <c r="W425" s="152">
        <f>LOOKUP(W413,$B$375:$AP$375,$B$376:$AP$376)/100*$B728</f>
        <v>0</v>
      </c>
      <c r="X425" s="152">
        <f>LOOKUP(X413,$B$375:$AP$375,$B$376:$AP$376)/100*$B728</f>
        <v>0</v>
      </c>
      <c r="Y425" s="152">
        <f>LOOKUP(Y413,$B$375:$AP$375,$B$376:$AP$376)/100*$B728</f>
        <v>0</v>
      </c>
      <c r="Z425" s="152">
        <f>LOOKUP(Z413,$B$375:$AP$375,$B$376:$AP$376)/100*$B728</f>
        <v>0</v>
      </c>
      <c r="AA425" s="152">
        <f>LOOKUP(AA413,$B$375:$AP$375,$B$376:$AP$376)/100*$B728</f>
        <v>0</v>
      </c>
      <c r="AB425" s="152">
        <f>LOOKUP(AB413,$B$375:$AP$375,$B$376:$AP$376)/100*$B728</f>
        <v>0</v>
      </c>
      <c r="AC425" s="152">
        <f>LOOKUP(AC413,$B$375:$AP$375,$B$376:$AP$376)/100*$B728</f>
        <v>0</v>
      </c>
      <c r="AD425" s="152">
        <f>LOOKUP(AD413,$B$375:$AP$375,$B$376:$AP$376)/100*$B728</f>
        <v>0</v>
      </c>
      <c r="AE425" s="152">
        <f>LOOKUP(AE413,$B$375:$AP$375,$B$376:$AP$376)/100*$B728</f>
        <v>0</v>
      </c>
      <c r="AF425" s="152">
        <f>LOOKUP(AF413,$B$375:$AP$375,$B$376:$AP$376)/100*$B728</f>
        <v>0</v>
      </c>
      <c r="AG425" s="152">
        <f>LOOKUP(AG413,$B$375:$AP$375,$B$376:$AP$376)/100*$B728</f>
        <v>0</v>
      </c>
      <c r="AH425" s="152">
        <f>LOOKUP(AH413,$B$375:$AP$375,$B$376:$AP$376)/100*$B728</f>
        <v>0</v>
      </c>
      <c r="AI425" s="152">
        <f>LOOKUP(AI413,$B$375:$AP$375,$B$376:$AP$376)/100*$B728</f>
        <v>0</v>
      </c>
      <c r="AJ425" s="152">
        <f>LOOKUP(AJ413,$B$375:$AP$375,$B$376:$AP$376)/100*$B728</f>
        <v>0</v>
      </c>
      <c r="AK425" s="152">
        <f>LOOKUP(AK413,$B$375:$AP$375,$B$376:$AP$376)/100*$B728</f>
        <v>0</v>
      </c>
      <c r="AL425" s="152">
        <f>LOOKUP(AL413,$B$375:$AP$375,$B$376:$AP$376)/100*$B728</f>
        <v>0</v>
      </c>
      <c r="AM425" s="152">
        <f>LOOKUP(AM413,$B$375:$AP$375,$B$376:$AP$376)/100*$B728</f>
        <v>0</v>
      </c>
      <c r="AN425" s="152">
        <f>LOOKUP(AN413,$B$375:$AP$375,$B$376:$AP$376)/100*$B728</f>
        <v>0</v>
      </c>
      <c r="AO425" s="152">
        <f>LOOKUP(AO413,$B$375:$AP$375,$B$376:$AP$376)/100*$B728</f>
        <v>0</v>
      </c>
      <c r="AP425" s="152">
        <f>LOOKUP(AP413,$B$375:$AP$375,$B$376:$AP$376)/100*$B728</f>
        <v>0</v>
      </c>
    </row>
    <row r="426" spans="1:42" x14ac:dyDescent="0.2">
      <c r="A426" s="4">
        <f t="shared" si="139"/>
        <v>10</v>
      </c>
      <c r="B426" s="169">
        <f t="shared" si="138"/>
        <v>0</v>
      </c>
      <c r="C426" s="170">
        <f>LOOKUP(C414,$B$375:$AP$375,$B$376:$AP$376)/100*$B729</f>
        <v>0</v>
      </c>
      <c r="D426" s="153">
        <f>LOOKUP(D414,$B$375:$AP$375,$B$376:$AP$376)/100*$B729</f>
        <v>0</v>
      </c>
      <c r="E426" s="153">
        <f>LOOKUP(E414,$B$375:$AP$375,$B$376:$AP$376)/100*$B729</f>
        <v>0</v>
      </c>
      <c r="F426" s="153">
        <f>LOOKUP(F414,$B$375:$AP$375,$B$376:$AP$376)/100*$B729</f>
        <v>0</v>
      </c>
      <c r="G426" s="153">
        <f>LOOKUP(G414,$B$375:$AP$375,$B$376:$AP$376)/100*$B729</f>
        <v>0</v>
      </c>
      <c r="H426" s="153">
        <f>LOOKUP(H414,$B$375:$AP$375,$B$376:$AP$376)/100*$B729</f>
        <v>0</v>
      </c>
      <c r="I426" s="153">
        <f>LOOKUP(I414,$B$375:$AP$375,$B$376:$AP$376)/100*$B729</f>
        <v>0</v>
      </c>
      <c r="J426" s="153">
        <f>LOOKUP(J414,$B$375:$AP$375,$B$376:$AP$376)/100*$B729</f>
        <v>0</v>
      </c>
      <c r="K426" s="153">
        <f>LOOKUP(K414,$B$375:$AP$375,$B$376:$AP$376)/100*$B729</f>
        <v>0</v>
      </c>
      <c r="L426" s="153">
        <f>LOOKUP(L414,$B$375:$AP$375,$B$376:$AP$376)/100*$B729</f>
        <v>0</v>
      </c>
      <c r="M426" s="153">
        <f>LOOKUP(M414,$B$375:$AP$375,$B$376:$AP$376)/100*$B729</f>
        <v>0</v>
      </c>
      <c r="N426" s="153">
        <f>LOOKUP(N414,$B$375:$AP$375,$B$376:$AP$376)/100*$B729</f>
        <v>0</v>
      </c>
      <c r="O426" s="153">
        <f>LOOKUP(O414,$B$375:$AP$375,$B$376:$AP$376)/100*$B729</f>
        <v>0</v>
      </c>
      <c r="P426" s="153">
        <f>LOOKUP(P414,$B$375:$AP$375,$B$376:$AP$376)/100*$B729</f>
        <v>0</v>
      </c>
      <c r="Q426" s="153">
        <f>LOOKUP(Q414,$B$375:$AP$375,$B$376:$AP$376)/100*$B729</f>
        <v>0</v>
      </c>
      <c r="R426" s="153">
        <f>LOOKUP(R414,$B$375:$AP$375,$B$376:$AP$376)/100*$B729</f>
        <v>0</v>
      </c>
      <c r="S426" s="153">
        <f>LOOKUP(S414,$B$375:$AP$375,$B$376:$AP$376)/100*$B729</f>
        <v>0</v>
      </c>
      <c r="T426" s="153">
        <f>LOOKUP(T414,$B$375:$AP$375,$B$376:$AP$376)/100*$B729</f>
        <v>0</v>
      </c>
      <c r="U426" s="153">
        <f>LOOKUP(U414,$B$375:$AP$375,$B$376:$AP$376)/100*$B729</f>
        <v>0</v>
      </c>
      <c r="V426" s="153">
        <f>LOOKUP(V414,$B$375:$AP$375,$B$376:$AP$376)/100*$B729</f>
        <v>0</v>
      </c>
      <c r="W426" s="153">
        <f>LOOKUP(W414,$B$375:$AP$375,$B$376:$AP$376)/100*$B729</f>
        <v>0</v>
      </c>
      <c r="X426" s="153">
        <f>LOOKUP(X414,$B$375:$AP$375,$B$376:$AP$376)/100*$B729</f>
        <v>0</v>
      </c>
      <c r="Y426" s="153">
        <f>LOOKUP(Y414,$B$375:$AP$375,$B$376:$AP$376)/100*$B729</f>
        <v>0</v>
      </c>
      <c r="Z426" s="153">
        <f>LOOKUP(Z414,$B$375:$AP$375,$B$376:$AP$376)/100*$B729</f>
        <v>0</v>
      </c>
      <c r="AA426" s="153">
        <f>LOOKUP(AA414,$B$375:$AP$375,$B$376:$AP$376)/100*$B729</f>
        <v>0</v>
      </c>
      <c r="AB426" s="153">
        <f>LOOKUP(AB414,$B$375:$AP$375,$B$376:$AP$376)/100*$B729</f>
        <v>0</v>
      </c>
      <c r="AC426" s="153">
        <f>LOOKUP(AC414,$B$375:$AP$375,$B$376:$AP$376)/100*$B729</f>
        <v>0</v>
      </c>
      <c r="AD426" s="153">
        <f>LOOKUP(AD414,$B$375:$AP$375,$B$376:$AP$376)/100*$B729</f>
        <v>0</v>
      </c>
      <c r="AE426" s="153">
        <f>LOOKUP(AE414,$B$375:$AP$375,$B$376:$AP$376)/100*$B729</f>
        <v>0</v>
      </c>
      <c r="AF426" s="153">
        <f>LOOKUP(AF414,$B$375:$AP$375,$B$376:$AP$376)/100*$B729</f>
        <v>0</v>
      </c>
      <c r="AG426" s="153">
        <f>LOOKUP(AG414,$B$375:$AP$375,$B$376:$AP$376)/100*$B729</f>
        <v>0</v>
      </c>
      <c r="AH426" s="153">
        <f>LOOKUP(AH414,$B$375:$AP$375,$B$376:$AP$376)/100*$B729</f>
        <v>0</v>
      </c>
      <c r="AI426" s="153">
        <f>LOOKUP(AI414,$B$375:$AP$375,$B$376:$AP$376)/100*$B729</f>
        <v>0</v>
      </c>
      <c r="AJ426" s="153">
        <f>LOOKUP(AJ414,$B$375:$AP$375,$B$376:$AP$376)/100*$B729</f>
        <v>0</v>
      </c>
      <c r="AK426" s="153">
        <f>LOOKUP(AK414,$B$375:$AP$375,$B$376:$AP$376)/100*$B729</f>
        <v>0</v>
      </c>
      <c r="AL426" s="153">
        <f>LOOKUP(AL414,$B$375:$AP$375,$B$376:$AP$376)/100*$B729</f>
        <v>0</v>
      </c>
      <c r="AM426" s="153">
        <f>LOOKUP(AM414,$B$375:$AP$375,$B$376:$AP$376)/100*$B729</f>
        <v>0</v>
      </c>
      <c r="AN426" s="153">
        <f>LOOKUP(AN414,$B$375:$AP$375,$B$376:$AP$376)/100*$B729</f>
        <v>0</v>
      </c>
      <c r="AO426" s="153">
        <f>LOOKUP(AO414,$B$375:$AP$375,$B$376:$AP$376)/100*$B729</f>
        <v>0</v>
      </c>
      <c r="AP426" s="153">
        <f>LOOKUP(AP414,$B$375:$AP$375,$B$376:$AP$376)/100*$B729</f>
        <v>0</v>
      </c>
    </row>
    <row r="427" spans="1:42" ht="12" customHeight="1" x14ac:dyDescent="0.2">
      <c r="A427" s="24" t="s">
        <v>13</v>
      </c>
      <c r="C427" s="152">
        <f>SUM(C417:C426)</f>
        <v>0</v>
      </c>
      <c r="D427" s="152">
        <f t="shared" ref="D427:AP427" si="140">SUM(D417:D426)</f>
        <v>0</v>
      </c>
      <c r="E427" s="152">
        <f t="shared" si="140"/>
        <v>0</v>
      </c>
      <c r="F427" s="152">
        <f t="shared" si="140"/>
        <v>0</v>
      </c>
      <c r="G427" s="152">
        <f t="shared" si="140"/>
        <v>0</v>
      </c>
      <c r="H427" s="152">
        <f t="shared" si="140"/>
        <v>0</v>
      </c>
      <c r="I427" s="152">
        <f t="shared" si="140"/>
        <v>0</v>
      </c>
      <c r="J427" s="152">
        <f t="shared" si="140"/>
        <v>0</v>
      </c>
      <c r="K427" s="152">
        <f t="shared" si="140"/>
        <v>0</v>
      </c>
      <c r="L427" s="152">
        <f t="shared" si="140"/>
        <v>0</v>
      </c>
      <c r="M427" s="152">
        <f t="shared" si="140"/>
        <v>0</v>
      </c>
      <c r="N427" s="152">
        <f t="shared" si="140"/>
        <v>0</v>
      </c>
      <c r="O427" s="152">
        <f t="shared" si="140"/>
        <v>0</v>
      </c>
      <c r="P427" s="152">
        <f t="shared" si="140"/>
        <v>0</v>
      </c>
      <c r="Q427" s="152">
        <f t="shared" si="140"/>
        <v>0</v>
      </c>
      <c r="R427" s="152">
        <f t="shared" si="140"/>
        <v>0</v>
      </c>
      <c r="S427" s="152">
        <f t="shared" si="140"/>
        <v>0</v>
      </c>
      <c r="T427" s="152">
        <f t="shared" si="140"/>
        <v>0</v>
      </c>
      <c r="U427" s="152">
        <f t="shared" si="140"/>
        <v>0</v>
      </c>
      <c r="V427" s="152">
        <f t="shared" si="140"/>
        <v>0</v>
      </c>
      <c r="W427" s="152">
        <f t="shared" si="140"/>
        <v>0</v>
      </c>
      <c r="X427" s="152">
        <f t="shared" si="140"/>
        <v>0</v>
      </c>
      <c r="Y427" s="152">
        <f t="shared" si="140"/>
        <v>0</v>
      </c>
      <c r="Z427" s="152">
        <f t="shared" si="140"/>
        <v>0</v>
      </c>
      <c r="AA427" s="152">
        <f t="shared" si="140"/>
        <v>0</v>
      </c>
      <c r="AB427" s="152">
        <f t="shared" si="140"/>
        <v>0</v>
      </c>
      <c r="AC427" s="152">
        <f t="shared" si="140"/>
        <v>0</v>
      </c>
      <c r="AD427" s="152">
        <f t="shared" si="140"/>
        <v>0</v>
      </c>
      <c r="AE427" s="152">
        <f t="shared" si="140"/>
        <v>0</v>
      </c>
      <c r="AF427" s="152">
        <f t="shared" si="140"/>
        <v>0</v>
      </c>
      <c r="AG427" s="152">
        <f t="shared" si="140"/>
        <v>0</v>
      </c>
      <c r="AH427" s="152">
        <f t="shared" si="140"/>
        <v>0</v>
      </c>
      <c r="AI427" s="152">
        <f t="shared" si="140"/>
        <v>0</v>
      </c>
      <c r="AJ427" s="152">
        <f t="shared" si="140"/>
        <v>0</v>
      </c>
      <c r="AK427" s="152">
        <f t="shared" si="140"/>
        <v>0</v>
      </c>
      <c r="AL427" s="152">
        <f t="shared" si="140"/>
        <v>0</v>
      </c>
      <c r="AM427" s="152">
        <f t="shared" si="140"/>
        <v>0</v>
      </c>
      <c r="AN427" s="152">
        <f t="shared" si="140"/>
        <v>0</v>
      </c>
      <c r="AO427" s="152">
        <f t="shared" si="140"/>
        <v>0</v>
      </c>
      <c r="AP427" s="152">
        <f t="shared" si="140"/>
        <v>0</v>
      </c>
    </row>
    <row r="428" spans="1:42" x14ac:dyDescent="0.2">
      <c r="A428" s="21"/>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row>
    <row r="429" spans="1:42" x14ac:dyDescent="0.2">
      <c r="A429" s="21" t="s">
        <v>61</v>
      </c>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row>
    <row r="430" spans="1:42" x14ac:dyDescent="0.2">
      <c r="A430" s="84" t="s">
        <v>48</v>
      </c>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row>
    <row r="431" spans="1:42" x14ac:dyDescent="0.2">
      <c r="A431" s="4">
        <v>1</v>
      </c>
      <c r="B431" s="4">
        <v>0</v>
      </c>
      <c r="C431" s="152">
        <f>IF(C$2&lt;=analysis_period,IF(SUM($C752:C752)&gt;0,B431+1,0),0)</f>
        <v>0</v>
      </c>
      <c r="D431" s="152">
        <f>IF(D$2&lt;=analysis_period,IF(SUM($C752:D752)&gt;0,C431+1,0),0)</f>
        <v>0</v>
      </c>
      <c r="E431" s="152">
        <f>IF(E$2&lt;=analysis_period,IF(SUM($C752:E752)&gt;0,D431+1,0),0)</f>
        <v>0</v>
      </c>
      <c r="F431" s="152">
        <f>IF(F$2&lt;=analysis_period,IF(SUM($C752:F752)&gt;0,E431+1,0),0)</f>
        <v>0</v>
      </c>
      <c r="G431" s="152">
        <f>IF(G$2&lt;=analysis_period,IF(SUM($C752:G752)&gt;0,F431+1,0),0)</f>
        <v>0</v>
      </c>
      <c r="H431" s="152">
        <f>IF(H$2&lt;=analysis_period,IF(SUM($C752:H752)&gt;0,G431+1,0),0)</f>
        <v>0</v>
      </c>
      <c r="I431" s="152">
        <f>IF(I$2&lt;=analysis_period,IF(SUM($C752:I752)&gt;0,H431+1,0),0)</f>
        <v>0</v>
      </c>
      <c r="J431" s="152">
        <f>IF(J$2&lt;=analysis_period,IF(SUM($C752:J752)&gt;0,I431+1,0),0)</f>
        <v>0</v>
      </c>
      <c r="K431" s="152">
        <f>IF(K$2&lt;=analysis_period,IF(SUM($C752:K752)&gt;0,J431+1,0),0)</f>
        <v>0</v>
      </c>
      <c r="L431" s="152">
        <f>IF(L$2&lt;=analysis_period,IF(SUM($C752:L752)&gt;0,K431+1,0),0)</f>
        <v>0</v>
      </c>
      <c r="M431" s="152">
        <f>IF(M$2&lt;=analysis_period,IF(SUM($C752:M752)&gt;0,L431+1,0),0)</f>
        <v>0</v>
      </c>
      <c r="N431" s="152">
        <f>IF(N$2&lt;=analysis_period,IF(SUM($C752:N752)&gt;0,M431+1,0),0)</f>
        <v>0</v>
      </c>
      <c r="O431" s="152">
        <f>IF(O$2&lt;=analysis_period,IF(SUM($C752:O752)&gt;0,N431+1,0),0)</f>
        <v>0</v>
      </c>
      <c r="P431" s="152">
        <f>IF(P$2&lt;=analysis_period,IF(SUM($C752:P752)&gt;0,O431+1,0),0)</f>
        <v>0</v>
      </c>
      <c r="Q431" s="152">
        <f>IF(Q$2&lt;=analysis_period,IF(SUM($C752:Q752)&gt;0,P431+1,0),0)</f>
        <v>0</v>
      </c>
      <c r="R431" s="152">
        <f>IF(R$2&lt;=analysis_period,IF(SUM($C752:R752)&gt;0,Q431+1,0),0)</f>
        <v>0</v>
      </c>
      <c r="S431" s="152">
        <f>IF(S$2&lt;=analysis_period,IF(SUM($C752:S752)&gt;0,R431+1,0),0)</f>
        <v>0</v>
      </c>
      <c r="T431" s="152">
        <f>IF(T$2&lt;=analysis_period,IF(SUM($C752:T752)&gt;0,S431+1,0),0)</f>
        <v>0</v>
      </c>
      <c r="U431" s="152">
        <f>IF(U$2&lt;=analysis_period,IF(SUM($C752:U752)&gt;0,T431+1,0),0)</f>
        <v>0</v>
      </c>
      <c r="V431" s="152">
        <f>IF(V$2&lt;=analysis_period,IF(SUM($C752:V752)&gt;0,U431+1,0),0)</f>
        <v>0</v>
      </c>
      <c r="W431" s="152">
        <f>IF(W$2&lt;=analysis_period,IF(SUM($C752:W752)&gt;0,V431+1,0),0)</f>
        <v>0</v>
      </c>
      <c r="X431" s="152">
        <f>IF(X$2&lt;=analysis_period,IF(SUM($C752:X752)&gt;0,W431+1,0),0)</f>
        <v>0</v>
      </c>
      <c r="Y431" s="152">
        <f>IF(Y$2&lt;=analysis_period,IF(SUM($C752:Y752)&gt;0,X431+1,0),0)</f>
        <v>0</v>
      </c>
      <c r="Z431" s="152">
        <f>IF(Z$2&lt;=analysis_period,IF(SUM($C752:Z752)&gt;0,Y431+1,0),0)</f>
        <v>0</v>
      </c>
      <c r="AA431" s="152">
        <f>IF(AA$2&lt;=analysis_period,IF(SUM($C752:AA752)&gt;0,Z431+1,0),0)</f>
        <v>0</v>
      </c>
      <c r="AB431" s="152">
        <f>IF(AB$2&lt;=analysis_period,IF(SUM($C752:AB752)&gt;0,AA431+1,0),0)</f>
        <v>0</v>
      </c>
      <c r="AC431" s="152">
        <f>IF(AC$2&lt;=analysis_period,IF(SUM($C752:AC752)&gt;0,AB431+1,0),0)</f>
        <v>0</v>
      </c>
      <c r="AD431" s="152">
        <f>IF(AD$2&lt;=analysis_period,IF(SUM($C752:AD752)&gt;0,AC431+1,0),0)</f>
        <v>0</v>
      </c>
      <c r="AE431" s="152">
        <f>IF(AE$2&lt;=analysis_period,IF(SUM($C752:AE752)&gt;0,AD431+1,0),0)</f>
        <v>0</v>
      </c>
      <c r="AF431" s="152">
        <f>IF(AF$2&lt;=analysis_period,IF(SUM($C752:AF752)&gt;0,AE431+1,0),0)</f>
        <v>0</v>
      </c>
      <c r="AG431" s="152">
        <f>IF(AG$2&lt;=analysis_period,IF(SUM($C752:AG752)&gt;0,AF431+1,0),0)</f>
        <v>0</v>
      </c>
      <c r="AH431" s="152">
        <f>IF(AH$2&lt;=analysis_period,IF(SUM($C752:AH752)&gt;0,AG431+1,0),0)</f>
        <v>0</v>
      </c>
      <c r="AI431" s="152">
        <f>IF(AI$2&lt;=analysis_period,IF(SUM($C752:AI752)&gt;0,AH431+1,0),0)</f>
        <v>0</v>
      </c>
      <c r="AJ431" s="152">
        <f>IF(AJ$2&lt;=analysis_period,IF(SUM($C752:AJ752)&gt;0,AI431+1,0),0)</f>
        <v>0</v>
      </c>
      <c r="AK431" s="152">
        <f>IF(AK$2&lt;=analysis_period,IF(SUM($C752:AK752)&gt;0,AJ431+1,0),0)</f>
        <v>0</v>
      </c>
      <c r="AL431" s="152">
        <f>IF(AL$2&lt;=analysis_period,IF(SUM($C752:AL752)&gt;0,AK431+1,0),0)</f>
        <v>0</v>
      </c>
      <c r="AM431" s="152">
        <f>IF(AM$2&lt;=analysis_period,IF(SUM($C752:AM752)&gt;0,AL431+1,0),0)</f>
        <v>0</v>
      </c>
      <c r="AN431" s="152">
        <f>IF(AN$2&lt;=analysis_period,IF(SUM($C752:AN752)&gt;0,AM431+1,0),0)</f>
        <v>0</v>
      </c>
      <c r="AO431" s="152">
        <f>IF(AO$2&lt;=analysis_period,IF(SUM($C752:AO752)&gt;0,AN431+1,0),0)</f>
        <v>0</v>
      </c>
      <c r="AP431" s="152">
        <f>IF(AP$2&lt;=analysis_period,IF(SUM($C752:AP752)&gt;0,AO431+1,0),0)</f>
        <v>0</v>
      </c>
    </row>
    <row r="432" spans="1:42" x14ac:dyDescent="0.2">
      <c r="A432" s="4">
        <f>A431+1</f>
        <v>2</v>
      </c>
      <c r="B432" s="4">
        <v>0</v>
      </c>
      <c r="C432" s="152">
        <f>IF(C$2&lt;=analysis_period,IF(SUM($C753:C753)&gt;0,B432+1,0),0)</f>
        <v>0</v>
      </c>
      <c r="D432" s="152">
        <f>IF(D$2&lt;=analysis_period,IF(SUM($C753:D753)&gt;0,C432+1,0),0)</f>
        <v>0</v>
      </c>
      <c r="E432" s="152">
        <f>IF(E$2&lt;=analysis_period,IF(SUM($C753:E753)&gt;0,D432+1,0),0)</f>
        <v>0</v>
      </c>
      <c r="F432" s="152">
        <f>IF(F$2&lt;=analysis_period,IF(SUM($C753:F753)&gt;0,E432+1,0),0)</f>
        <v>0</v>
      </c>
      <c r="G432" s="152">
        <f>IF(G$2&lt;=analysis_period,IF(SUM($C753:G753)&gt;0,F432+1,0),0)</f>
        <v>0</v>
      </c>
      <c r="H432" s="152">
        <f>IF(H$2&lt;=analysis_period,IF(SUM($C753:H753)&gt;0,G432+1,0),0)</f>
        <v>0</v>
      </c>
      <c r="I432" s="152">
        <f>IF(I$2&lt;=analysis_period,IF(SUM($C753:I753)&gt;0,H432+1,0),0)</f>
        <v>0</v>
      </c>
      <c r="J432" s="152">
        <f>IF(J$2&lt;=analysis_period,IF(SUM($C753:J753)&gt;0,I432+1,0),0)</f>
        <v>0</v>
      </c>
      <c r="K432" s="152">
        <f>IF(K$2&lt;=analysis_period,IF(SUM($C753:K753)&gt;0,J432+1,0),0)</f>
        <v>0</v>
      </c>
      <c r="L432" s="152">
        <f>IF(L$2&lt;=analysis_period,IF(SUM($C753:L753)&gt;0,K432+1,0),0)</f>
        <v>0</v>
      </c>
      <c r="M432" s="152">
        <f>IF(M$2&lt;=analysis_period,IF(SUM($C753:M753)&gt;0,L432+1,0),0)</f>
        <v>0</v>
      </c>
      <c r="N432" s="152">
        <f>IF(N$2&lt;=analysis_period,IF(SUM($C753:N753)&gt;0,M432+1,0),0)</f>
        <v>0</v>
      </c>
      <c r="O432" s="152">
        <f>IF(O$2&lt;=analysis_period,IF(SUM($C753:O753)&gt;0,N432+1,0),0)</f>
        <v>0</v>
      </c>
      <c r="P432" s="152">
        <f>IF(P$2&lt;=analysis_period,IF(SUM($C753:P753)&gt;0,O432+1,0),0)</f>
        <v>0</v>
      </c>
      <c r="Q432" s="152">
        <f>IF(Q$2&lt;=analysis_period,IF(SUM($C753:Q753)&gt;0,P432+1,0),0)</f>
        <v>0</v>
      </c>
      <c r="R432" s="152">
        <f>IF(R$2&lt;=analysis_period,IF(SUM($C753:R753)&gt;0,Q432+1,0),0)</f>
        <v>0</v>
      </c>
      <c r="S432" s="152">
        <f>IF(S$2&lt;=analysis_period,IF(SUM($C753:S753)&gt;0,R432+1,0),0)</f>
        <v>0</v>
      </c>
      <c r="T432" s="152">
        <f>IF(T$2&lt;=analysis_period,IF(SUM($C753:T753)&gt;0,S432+1,0),0)</f>
        <v>0</v>
      </c>
      <c r="U432" s="152">
        <f>IF(U$2&lt;=analysis_period,IF(SUM($C753:U753)&gt;0,T432+1,0),0)</f>
        <v>0</v>
      </c>
      <c r="V432" s="152">
        <f>IF(V$2&lt;=analysis_period,IF(SUM($C753:V753)&gt;0,U432+1,0),0)</f>
        <v>0</v>
      </c>
      <c r="W432" s="152">
        <f>IF(W$2&lt;=analysis_period,IF(SUM($C753:W753)&gt;0,V432+1,0),0)</f>
        <v>0</v>
      </c>
      <c r="X432" s="152">
        <f>IF(X$2&lt;=analysis_period,IF(SUM($C753:X753)&gt;0,W432+1,0),0)</f>
        <v>0</v>
      </c>
      <c r="Y432" s="152">
        <f>IF(Y$2&lt;=analysis_period,IF(SUM($C753:Y753)&gt;0,X432+1,0),0)</f>
        <v>0</v>
      </c>
      <c r="Z432" s="152">
        <f>IF(Z$2&lt;=analysis_period,IF(SUM($C753:Z753)&gt;0,Y432+1,0),0)</f>
        <v>0</v>
      </c>
      <c r="AA432" s="152">
        <f>IF(AA$2&lt;=analysis_period,IF(SUM($C753:AA753)&gt;0,Z432+1,0),0)</f>
        <v>0</v>
      </c>
      <c r="AB432" s="152">
        <f>IF(AB$2&lt;=analysis_period,IF(SUM($C753:AB753)&gt;0,AA432+1,0),0)</f>
        <v>0</v>
      </c>
      <c r="AC432" s="152">
        <f>IF(AC$2&lt;=analysis_period,IF(SUM($C753:AC753)&gt;0,AB432+1,0),0)</f>
        <v>0</v>
      </c>
      <c r="AD432" s="152">
        <f>IF(AD$2&lt;=analysis_period,IF(SUM($C753:AD753)&gt;0,AC432+1,0),0)</f>
        <v>0</v>
      </c>
      <c r="AE432" s="152">
        <f>IF(AE$2&lt;=analysis_period,IF(SUM($C753:AE753)&gt;0,AD432+1,0),0)</f>
        <v>0</v>
      </c>
      <c r="AF432" s="152">
        <f>IF(AF$2&lt;=analysis_period,IF(SUM($C753:AF753)&gt;0,AE432+1,0),0)</f>
        <v>0</v>
      </c>
      <c r="AG432" s="152">
        <f>IF(AG$2&lt;=analysis_period,IF(SUM($C753:AG753)&gt;0,AF432+1,0),0)</f>
        <v>0</v>
      </c>
      <c r="AH432" s="152">
        <f>IF(AH$2&lt;=analysis_period,IF(SUM($C753:AH753)&gt;0,AG432+1,0),0)</f>
        <v>0</v>
      </c>
      <c r="AI432" s="152">
        <f>IF(AI$2&lt;=analysis_period,IF(SUM($C753:AI753)&gt;0,AH432+1,0),0)</f>
        <v>0</v>
      </c>
      <c r="AJ432" s="152">
        <f>IF(AJ$2&lt;=analysis_period,IF(SUM($C753:AJ753)&gt;0,AI432+1,0),0)</f>
        <v>0</v>
      </c>
      <c r="AK432" s="152">
        <f>IF(AK$2&lt;=analysis_period,IF(SUM($C753:AK753)&gt;0,AJ432+1,0),0)</f>
        <v>0</v>
      </c>
      <c r="AL432" s="152">
        <f>IF(AL$2&lt;=analysis_period,IF(SUM($C753:AL753)&gt;0,AK432+1,0),0)</f>
        <v>0</v>
      </c>
      <c r="AM432" s="152">
        <f>IF(AM$2&lt;=analysis_period,IF(SUM($C753:AM753)&gt;0,AL432+1,0),0)</f>
        <v>0</v>
      </c>
      <c r="AN432" s="152">
        <f>IF(AN$2&lt;=analysis_period,IF(SUM($C753:AN753)&gt;0,AM432+1,0),0)</f>
        <v>0</v>
      </c>
      <c r="AO432" s="152">
        <f>IF(AO$2&lt;=analysis_period,IF(SUM($C753:AO753)&gt;0,AN432+1,0),0)</f>
        <v>0</v>
      </c>
      <c r="AP432" s="152">
        <f>IF(AP$2&lt;=analysis_period,IF(SUM($C753:AP753)&gt;0,AO432+1,0),0)</f>
        <v>0</v>
      </c>
    </row>
    <row r="433" spans="1:42" x14ac:dyDescent="0.2">
      <c r="A433" s="4">
        <f t="shared" ref="A433:A440" si="141">A432+1</f>
        <v>3</v>
      </c>
      <c r="B433" s="4">
        <v>0</v>
      </c>
      <c r="C433" s="152">
        <f>IF(C$2&lt;=analysis_period,IF(SUM($C754:C754)&gt;0,B433+1,0),0)</f>
        <v>0</v>
      </c>
      <c r="D433" s="152">
        <f>IF(D$2&lt;=analysis_period,IF(SUM($C754:D754)&gt;0,C433+1,0),0)</f>
        <v>0</v>
      </c>
      <c r="E433" s="152">
        <f>IF(E$2&lt;=analysis_period,IF(SUM($C754:E754)&gt;0,D433+1,0),0)</f>
        <v>0</v>
      </c>
      <c r="F433" s="152">
        <f>IF(F$2&lt;=analysis_period,IF(SUM($C754:F754)&gt;0,E433+1,0),0)</f>
        <v>0</v>
      </c>
      <c r="G433" s="152">
        <f>IF(G$2&lt;=analysis_period,IF(SUM($C754:G754)&gt;0,F433+1,0),0)</f>
        <v>0</v>
      </c>
      <c r="H433" s="152">
        <f>IF(H$2&lt;=analysis_period,IF(SUM($C754:H754)&gt;0,G433+1,0),0)</f>
        <v>0</v>
      </c>
      <c r="I433" s="152">
        <f>IF(I$2&lt;=analysis_period,IF(SUM($C754:I754)&gt;0,H433+1,0),0)</f>
        <v>0</v>
      </c>
      <c r="J433" s="152">
        <f>IF(J$2&lt;=analysis_period,IF(SUM($C754:J754)&gt;0,I433+1,0),0)</f>
        <v>0</v>
      </c>
      <c r="K433" s="152">
        <f>IF(K$2&lt;=analysis_period,IF(SUM($C754:K754)&gt;0,J433+1,0),0)</f>
        <v>0</v>
      </c>
      <c r="L433" s="152">
        <f>IF(L$2&lt;=analysis_period,IF(SUM($C754:L754)&gt;0,K433+1,0),0)</f>
        <v>0</v>
      </c>
      <c r="M433" s="152">
        <f>IF(M$2&lt;=analysis_period,IF(SUM($C754:M754)&gt;0,L433+1,0),0)</f>
        <v>0</v>
      </c>
      <c r="N433" s="152">
        <f>IF(N$2&lt;=analysis_period,IF(SUM($C754:N754)&gt;0,M433+1,0),0)</f>
        <v>0</v>
      </c>
      <c r="O433" s="152">
        <f>IF(O$2&lt;=analysis_period,IF(SUM($C754:O754)&gt;0,N433+1,0),0)</f>
        <v>0</v>
      </c>
      <c r="P433" s="152">
        <f>IF(P$2&lt;=analysis_period,IF(SUM($C754:P754)&gt;0,O433+1,0),0)</f>
        <v>0</v>
      </c>
      <c r="Q433" s="152">
        <f>IF(Q$2&lt;=analysis_period,IF(SUM($C754:Q754)&gt;0,P433+1,0),0)</f>
        <v>0</v>
      </c>
      <c r="R433" s="152">
        <f>IF(R$2&lt;=analysis_period,IF(SUM($C754:R754)&gt;0,Q433+1,0),0)</f>
        <v>0</v>
      </c>
      <c r="S433" s="152">
        <f>IF(S$2&lt;=analysis_period,IF(SUM($C754:S754)&gt;0,R433+1,0),0)</f>
        <v>0</v>
      </c>
      <c r="T433" s="152">
        <f>IF(T$2&lt;=analysis_period,IF(SUM($C754:T754)&gt;0,S433+1,0),0)</f>
        <v>0</v>
      </c>
      <c r="U433" s="152">
        <f>IF(U$2&lt;=analysis_period,IF(SUM($C754:U754)&gt;0,T433+1,0),0)</f>
        <v>0</v>
      </c>
      <c r="V433" s="152">
        <f>IF(V$2&lt;=analysis_period,IF(SUM($C754:V754)&gt;0,U433+1,0),0)</f>
        <v>0</v>
      </c>
      <c r="W433" s="152">
        <f>IF(W$2&lt;=analysis_period,IF(SUM($C754:W754)&gt;0,V433+1,0),0)</f>
        <v>0</v>
      </c>
      <c r="X433" s="152">
        <f>IF(X$2&lt;=analysis_period,IF(SUM($C754:X754)&gt;0,W433+1,0),0)</f>
        <v>0</v>
      </c>
      <c r="Y433" s="152">
        <f>IF(Y$2&lt;=analysis_period,IF(SUM($C754:Y754)&gt;0,X433+1,0),0)</f>
        <v>0</v>
      </c>
      <c r="Z433" s="152">
        <f>IF(Z$2&lt;=analysis_period,IF(SUM($C754:Z754)&gt;0,Y433+1,0),0)</f>
        <v>0</v>
      </c>
      <c r="AA433" s="152">
        <f>IF(AA$2&lt;=analysis_period,IF(SUM($C754:AA754)&gt;0,Z433+1,0),0)</f>
        <v>0</v>
      </c>
      <c r="AB433" s="152">
        <f>IF(AB$2&lt;=analysis_period,IF(SUM($C754:AB754)&gt;0,AA433+1,0),0)</f>
        <v>0</v>
      </c>
      <c r="AC433" s="152">
        <f>IF(AC$2&lt;=analysis_period,IF(SUM($C754:AC754)&gt;0,AB433+1,0),0)</f>
        <v>0</v>
      </c>
      <c r="AD433" s="152">
        <f>IF(AD$2&lt;=analysis_period,IF(SUM($C754:AD754)&gt;0,AC433+1,0),0)</f>
        <v>0</v>
      </c>
      <c r="AE433" s="152">
        <f>IF(AE$2&lt;=analysis_period,IF(SUM($C754:AE754)&gt;0,AD433+1,0),0)</f>
        <v>0</v>
      </c>
      <c r="AF433" s="152">
        <f>IF(AF$2&lt;=analysis_period,IF(SUM($C754:AF754)&gt;0,AE433+1,0),0)</f>
        <v>0</v>
      </c>
      <c r="AG433" s="152">
        <f>IF(AG$2&lt;=analysis_period,IF(SUM($C754:AG754)&gt;0,AF433+1,0),0)</f>
        <v>0</v>
      </c>
      <c r="AH433" s="152">
        <f>IF(AH$2&lt;=analysis_period,IF(SUM($C754:AH754)&gt;0,AG433+1,0),0)</f>
        <v>0</v>
      </c>
      <c r="AI433" s="152">
        <f>IF(AI$2&lt;=analysis_period,IF(SUM($C754:AI754)&gt;0,AH433+1,0),0)</f>
        <v>0</v>
      </c>
      <c r="AJ433" s="152">
        <f>IF(AJ$2&lt;=analysis_period,IF(SUM($C754:AJ754)&gt;0,AI433+1,0),0)</f>
        <v>0</v>
      </c>
      <c r="AK433" s="152">
        <f>IF(AK$2&lt;=analysis_period,IF(SUM($C754:AK754)&gt;0,AJ433+1,0),0)</f>
        <v>0</v>
      </c>
      <c r="AL433" s="152">
        <f>IF(AL$2&lt;=analysis_period,IF(SUM($C754:AL754)&gt;0,AK433+1,0),0)</f>
        <v>0</v>
      </c>
      <c r="AM433" s="152">
        <f>IF(AM$2&lt;=analysis_period,IF(SUM($C754:AM754)&gt;0,AL433+1,0),0)</f>
        <v>0</v>
      </c>
      <c r="AN433" s="152">
        <f>IF(AN$2&lt;=analysis_period,IF(SUM($C754:AN754)&gt;0,AM433+1,0),0)</f>
        <v>0</v>
      </c>
      <c r="AO433" s="152">
        <f>IF(AO$2&lt;=analysis_period,IF(SUM($C754:AO754)&gt;0,AN433+1,0),0)</f>
        <v>0</v>
      </c>
      <c r="AP433" s="152">
        <f>IF(AP$2&lt;=analysis_period,IF(SUM($C754:AP754)&gt;0,AO433+1,0),0)</f>
        <v>0</v>
      </c>
    </row>
    <row r="434" spans="1:42" x14ac:dyDescent="0.2">
      <c r="A434" s="4">
        <f t="shared" si="141"/>
        <v>4</v>
      </c>
      <c r="B434" s="4">
        <v>0</v>
      </c>
      <c r="C434" s="152">
        <f>IF(C$2&lt;=analysis_period,IF(SUM($C755:C755)&gt;0,B434+1,0),0)</f>
        <v>0</v>
      </c>
      <c r="D434" s="152">
        <f>IF(D$2&lt;=analysis_period,IF(SUM($C755:D755)&gt;0,C434+1,0),0)</f>
        <v>0</v>
      </c>
      <c r="E434" s="152">
        <f>IF(E$2&lt;=analysis_period,IF(SUM($C755:E755)&gt;0,D434+1,0),0)</f>
        <v>0</v>
      </c>
      <c r="F434" s="152">
        <f>IF(F$2&lt;=analysis_period,IF(SUM($C755:F755)&gt;0,E434+1,0),0)</f>
        <v>0</v>
      </c>
      <c r="G434" s="152">
        <f>IF(G$2&lt;=analysis_period,IF(SUM($C755:G755)&gt;0,F434+1,0),0)</f>
        <v>0</v>
      </c>
      <c r="H434" s="152">
        <f>IF(H$2&lt;=analysis_period,IF(SUM($C755:H755)&gt;0,G434+1,0),0)</f>
        <v>0</v>
      </c>
      <c r="I434" s="152">
        <f>IF(I$2&lt;=analysis_period,IF(SUM($C755:I755)&gt;0,H434+1,0),0)</f>
        <v>0</v>
      </c>
      <c r="J434" s="152">
        <f>IF(J$2&lt;=analysis_period,IF(SUM($C755:J755)&gt;0,I434+1,0),0)</f>
        <v>0</v>
      </c>
      <c r="K434" s="152">
        <f>IF(K$2&lt;=analysis_period,IF(SUM($C755:K755)&gt;0,J434+1,0),0)</f>
        <v>0</v>
      </c>
      <c r="L434" s="152">
        <f>IF(L$2&lt;=analysis_period,IF(SUM($C755:L755)&gt;0,K434+1,0),0)</f>
        <v>0</v>
      </c>
      <c r="M434" s="152">
        <f>IF(M$2&lt;=analysis_period,IF(SUM($C755:M755)&gt;0,L434+1,0),0)</f>
        <v>0</v>
      </c>
      <c r="N434" s="152">
        <f>IF(N$2&lt;=analysis_period,IF(SUM($C755:N755)&gt;0,M434+1,0),0)</f>
        <v>0</v>
      </c>
      <c r="O434" s="152">
        <f>IF(O$2&lt;=analysis_period,IF(SUM($C755:O755)&gt;0,N434+1,0),0)</f>
        <v>0</v>
      </c>
      <c r="P434" s="152">
        <f>IF(P$2&lt;=analysis_period,IF(SUM($C755:P755)&gt;0,O434+1,0),0)</f>
        <v>0</v>
      </c>
      <c r="Q434" s="152">
        <f>IF(Q$2&lt;=analysis_period,IF(SUM($C755:Q755)&gt;0,P434+1,0),0)</f>
        <v>0</v>
      </c>
      <c r="R434" s="152">
        <f>IF(R$2&lt;=analysis_period,IF(SUM($C755:R755)&gt;0,Q434+1,0),0)</f>
        <v>0</v>
      </c>
      <c r="S434" s="152">
        <f>IF(S$2&lt;=analysis_period,IF(SUM($C755:S755)&gt;0,R434+1,0),0)</f>
        <v>0</v>
      </c>
      <c r="T434" s="152">
        <f>IF(T$2&lt;=analysis_period,IF(SUM($C755:T755)&gt;0,S434+1,0),0)</f>
        <v>0</v>
      </c>
      <c r="U434" s="152">
        <f>IF(U$2&lt;=analysis_period,IF(SUM($C755:U755)&gt;0,T434+1,0),0)</f>
        <v>0</v>
      </c>
      <c r="V434" s="152">
        <f>IF(V$2&lt;=analysis_period,IF(SUM($C755:V755)&gt;0,U434+1,0),0)</f>
        <v>0</v>
      </c>
      <c r="W434" s="152">
        <f>IF(W$2&lt;=analysis_period,IF(SUM($C755:W755)&gt;0,V434+1,0),0)</f>
        <v>0</v>
      </c>
      <c r="X434" s="152">
        <f>IF(X$2&lt;=analysis_period,IF(SUM($C755:X755)&gt;0,W434+1,0),0)</f>
        <v>0</v>
      </c>
      <c r="Y434" s="152">
        <f>IF(Y$2&lt;=analysis_period,IF(SUM($C755:Y755)&gt;0,X434+1,0),0)</f>
        <v>0</v>
      </c>
      <c r="Z434" s="152">
        <f>IF(Z$2&lt;=analysis_period,IF(SUM($C755:Z755)&gt;0,Y434+1,0),0)</f>
        <v>0</v>
      </c>
      <c r="AA434" s="152">
        <f>IF(AA$2&lt;=analysis_period,IF(SUM($C755:AA755)&gt;0,Z434+1,0),0)</f>
        <v>0</v>
      </c>
      <c r="AB434" s="152">
        <f>IF(AB$2&lt;=analysis_period,IF(SUM($C755:AB755)&gt;0,AA434+1,0),0)</f>
        <v>0</v>
      </c>
      <c r="AC434" s="152">
        <f>IF(AC$2&lt;=analysis_period,IF(SUM($C755:AC755)&gt;0,AB434+1,0),0)</f>
        <v>0</v>
      </c>
      <c r="AD434" s="152">
        <f>IF(AD$2&lt;=analysis_period,IF(SUM($C755:AD755)&gt;0,AC434+1,0),0)</f>
        <v>0</v>
      </c>
      <c r="AE434" s="152">
        <f>IF(AE$2&lt;=analysis_period,IF(SUM($C755:AE755)&gt;0,AD434+1,0),0)</f>
        <v>0</v>
      </c>
      <c r="AF434" s="152">
        <f>IF(AF$2&lt;=analysis_period,IF(SUM($C755:AF755)&gt;0,AE434+1,0),0)</f>
        <v>0</v>
      </c>
      <c r="AG434" s="152">
        <f>IF(AG$2&lt;=analysis_period,IF(SUM($C755:AG755)&gt;0,AF434+1,0),0)</f>
        <v>0</v>
      </c>
      <c r="AH434" s="152">
        <f>IF(AH$2&lt;=analysis_period,IF(SUM($C755:AH755)&gt;0,AG434+1,0),0)</f>
        <v>0</v>
      </c>
      <c r="AI434" s="152">
        <f>IF(AI$2&lt;=analysis_period,IF(SUM($C755:AI755)&gt;0,AH434+1,0),0)</f>
        <v>0</v>
      </c>
      <c r="AJ434" s="152">
        <f>IF(AJ$2&lt;=analysis_period,IF(SUM($C755:AJ755)&gt;0,AI434+1,0),0)</f>
        <v>0</v>
      </c>
      <c r="AK434" s="152">
        <f>IF(AK$2&lt;=analysis_period,IF(SUM($C755:AK755)&gt;0,AJ434+1,0),0)</f>
        <v>0</v>
      </c>
      <c r="AL434" s="152">
        <f>IF(AL$2&lt;=analysis_period,IF(SUM($C755:AL755)&gt;0,AK434+1,0),0)</f>
        <v>0</v>
      </c>
      <c r="AM434" s="152">
        <f>IF(AM$2&lt;=analysis_period,IF(SUM($C755:AM755)&gt;0,AL434+1,0),0)</f>
        <v>0</v>
      </c>
      <c r="AN434" s="152">
        <f>IF(AN$2&lt;=analysis_period,IF(SUM($C755:AN755)&gt;0,AM434+1,0),0)</f>
        <v>0</v>
      </c>
      <c r="AO434" s="152">
        <f>IF(AO$2&lt;=analysis_period,IF(SUM($C755:AO755)&gt;0,AN434+1,0),0)</f>
        <v>0</v>
      </c>
      <c r="AP434" s="152">
        <f>IF(AP$2&lt;=analysis_period,IF(SUM($C755:AP755)&gt;0,AO434+1,0),0)</f>
        <v>0</v>
      </c>
    </row>
    <row r="435" spans="1:42" x14ac:dyDescent="0.2">
      <c r="A435" s="4">
        <f t="shared" si="141"/>
        <v>5</v>
      </c>
      <c r="B435" s="4">
        <v>0</v>
      </c>
      <c r="C435" s="152">
        <f>IF(C$2&lt;=analysis_period,IF(SUM($C756:C756)&gt;0,B435+1,0),0)</f>
        <v>0</v>
      </c>
      <c r="D435" s="152">
        <f>IF(D$2&lt;=analysis_period,IF(SUM($C756:D756)&gt;0,C435+1,0),0)</f>
        <v>0</v>
      </c>
      <c r="E435" s="152">
        <f>IF(E$2&lt;=analysis_period,IF(SUM($C756:E756)&gt;0,D435+1,0),0)</f>
        <v>0</v>
      </c>
      <c r="F435" s="152">
        <f>IF(F$2&lt;=analysis_period,IF(SUM($C756:F756)&gt;0,E435+1,0),0)</f>
        <v>0</v>
      </c>
      <c r="G435" s="152">
        <f>IF(G$2&lt;=analysis_period,IF(SUM($C756:G756)&gt;0,F435+1,0),0)</f>
        <v>0</v>
      </c>
      <c r="H435" s="152">
        <f>IF(H$2&lt;=analysis_period,IF(SUM($C756:H756)&gt;0,G435+1,0),0)</f>
        <v>0</v>
      </c>
      <c r="I435" s="152">
        <f>IF(I$2&lt;=analysis_period,IF(SUM($C756:I756)&gt;0,H435+1,0),0)</f>
        <v>0</v>
      </c>
      <c r="J435" s="152">
        <f>IF(J$2&lt;=analysis_period,IF(SUM($C756:J756)&gt;0,I435+1,0),0)</f>
        <v>0</v>
      </c>
      <c r="K435" s="152">
        <f>IF(K$2&lt;=analysis_period,IF(SUM($C756:K756)&gt;0,J435+1,0),0)</f>
        <v>0</v>
      </c>
      <c r="L435" s="152">
        <f>IF(L$2&lt;=analysis_period,IF(SUM($C756:L756)&gt;0,K435+1,0),0)</f>
        <v>0</v>
      </c>
      <c r="M435" s="152">
        <f>IF(M$2&lt;=analysis_period,IF(SUM($C756:M756)&gt;0,L435+1,0),0)</f>
        <v>0</v>
      </c>
      <c r="N435" s="152">
        <f>IF(N$2&lt;=analysis_period,IF(SUM($C756:N756)&gt;0,M435+1,0),0)</f>
        <v>0</v>
      </c>
      <c r="O435" s="152">
        <f>IF(O$2&lt;=analysis_period,IF(SUM($C756:O756)&gt;0,N435+1,0),0)</f>
        <v>0</v>
      </c>
      <c r="P435" s="152">
        <f>IF(P$2&lt;=analysis_period,IF(SUM($C756:P756)&gt;0,O435+1,0),0)</f>
        <v>0</v>
      </c>
      <c r="Q435" s="152">
        <f>IF(Q$2&lt;=analysis_period,IF(SUM($C756:Q756)&gt;0,P435+1,0),0)</f>
        <v>0</v>
      </c>
      <c r="R435" s="152">
        <f>IF(R$2&lt;=analysis_period,IF(SUM($C756:R756)&gt;0,Q435+1,0),0)</f>
        <v>0</v>
      </c>
      <c r="S435" s="152">
        <f>IF(S$2&lt;=analysis_period,IF(SUM($C756:S756)&gt;0,R435+1,0),0)</f>
        <v>0</v>
      </c>
      <c r="T435" s="152">
        <f>IF(T$2&lt;=analysis_period,IF(SUM($C756:T756)&gt;0,S435+1,0),0)</f>
        <v>0</v>
      </c>
      <c r="U435" s="152">
        <f>IF(U$2&lt;=analysis_period,IF(SUM($C756:U756)&gt;0,T435+1,0),0)</f>
        <v>0</v>
      </c>
      <c r="V435" s="152">
        <f>IF(V$2&lt;=analysis_period,IF(SUM($C756:V756)&gt;0,U435+1,0),0)</f>
        <v>0</v>
      </c>
      <c r="W435" s="152">
        <f>IF(W$2&lt;=analysis_period,IF(SUM($C756:W756)&gt;0,V435+1,0),0)</f>
        <v>0</v>
      </c>
      <c r="X435" s="152">
        <f>IF(X$2&lt;=analysis_period,IF(SUM($C756:X756)&gt;0,W435+1,0),0)</f>
        <v>0</v>
      </c>
      <c r="Y435" s="152">
        <f>IF(Y$2&lt;=analysis_period,IF(SUM($C756:Y756)&gt;0,X435+1,0),0)</f>
        <v>0</v>
      </c>
      <c r="Z435" s="152">
        <f>IF(Z$2&lt;=analysis_period,IF(SUM($C756:Z756)&gt;0,Y435+1,0),0)</f>
        <v>0</v>
      </c>
      <c r="AA435" s="152">
        <f>IF(AA$2&lt;=analysis_period,IF(SUM($C756:AA756)&gt;0,Z435+1,0),0)</f>
        <v>0</v>
      </c>
      <c r="AB435" s="152">
        <f>IF(AB$2&lt;=analysis_period,IF(SUM($C756:AB756)&gt;0,AA435+1,0),0)</f>
        <v>0</v>
      </c>
      <c r="AC435" s="152">
        <f>IF(AC$2&lt;=analysis_period,IF(SUM($C756:AC756)&gt;0,AB435+1,0),0)</f>
        <v>0</v>
      </c>
      <c r="AD435" s="152">
        <f>IF(AD$2&lt;=analysis_period,IF(SUM($C756:AD756)&gt;0,AC435+1,0),0)</f>
        <v>0</v>
      </c>
      <c r="AE435" s="152">
        <f>IF(AE$2&lt;=analysis_period,IF(SUM($C756:AE756)&gt;0,AD435+1,0),0)</f>
        <v>0</v>
      </c>
      <c r="AF435" s="152">
        <f>IF(AF$2&lt;=analysis_period,IF(SUM($C756:AF756)&gt;0,AE435+1,0),0)</f>
        <v>0</v>
      </c>
      <c r="AG435" s="152">
        <f>IF(AG$2&lt;=analysis_period,IF(SUM($C756:AG756)&gt;0,AF435+1,0),0)</f>
        <v>0</v>
      </c>
      <c r="AH435" s="152">
        <f>IF(AH$2&lt;=analysis_period,IF(SUM($C756:AH756)&gt;0,AG435+1,0),0)</f>
        <v>0</v>
      </c>
      <c r="AI435" s="152">
        <f>IF(AI$2&lt;=analysis_period,IF(SUM($C756:AI756)&gt;0,AH435+1,0),0)</f>
        <v>0</v>
      </c>
      <c r="AJ435" s="152">
        <f>IF(AJ$2&lt;=analysis_period,IF(SUM($C756:AJ756)&gt;0,AI435+1,0),0)</f>
        <v>0</v>
      </c>
      <c r="AK435" s="152">
        <f>IF(AK$2&lt;=analysis_period,IF(SUM($C756:AK756)&gt;0,AJ435+1,0),0)</f>
        <v>0</v>
      </c>
      <c r="AL435" s="152">
        <f>IF(AL$2&lt;=analysis_period,IF(SUM($C756:AL756)&gt;0,AK435+1,0),0)</f>
        <v>0</v>
      </c>
      <c r="AM435" s="152">
        <f>IF(AM$2&lt;=analysis_period,IF(SUM($C756:AM756)&gt;0,AL435+1,0),0)</f>
        <v>0</v>
      </c>
      <c r="AN435" s="152">
        <f>IF(AN$2&lt;=analysis_period,IF(SUM($C756:AN756)&gt;0,AM435+1,0),0)</f>
        <v>0</v>
      </c>
      <c r="AO435" s="152">
        <f>IF(AO$2&lt;=analysis_period,IF(SUM($C756:AO756)&gt;0,AN435+1,0),0)</f>
        <v>0</v>
      </c>
      <c r="AP435" s="152">
        <f>IF(AP$2&lt;=analysis_period,IF(SUM($C756:AP756)&gt;0,AO435+1,0),0)</f>
        <v>0</v>
      </c>
    </row>
    <row r="436" spans="1:42" x14ac:dyDescent="0.2">
      <c r="A436" s="4">
        <f t="shared" si="141"/>
        <v>6</v>
      </c>
      <c r="B436" s="4">
        <v>0</v>
      </c>
      <c r="C436" s="152">
        <f>IF(C$2&lt;=analysis_period,IF(SUM($C757:C757)&gt;0,B436+1,0),0)</f>
        <v>0</v>
      </c>
      <c r="D436" s="152">
        <f>IF(D$2&lt;=analysis_period,IF(SUM($C757:D757)&gt;0,C436+1,0),0)</f>
        <v>0</v>
      </c>
      <c r="E436" s="152">
        <f>IF(E$2&lt;=analysis_period,IF(SUM($C757:E757)&gt;0,D436+1,0),0)</f>
        <v>0</v>
      </c>
      <c r="F436" s="152">
        <f>IF(F$2&lt;=analysis_period,IF(SUM($C757:F757)&gt;0,E436+1,0),0)</f>
        <v>0</v>
      </c>
      <c r="G436" s="152">
        <f>IF(G$2&lt;=analysis_period,IF(SUM($C757:G757)&gt;0,F436+1,0),0)</f>
        <v>0</v>
      </c>
      <c r="H436" s="152">
        <f>IF(H$2&lt;=analysis_period,IF(SUM($C757:H757)&gt;0,G436+1,0),0)</f>
        <v>0</v>
      </c>
      <c r="I436" s="152">
        <f>IF(I$2&lt;=analysis_period,IF(SUM($C757:I757)&gt;0,H436+1,0),0)</f>
        <v>0</v>
      </c>
      <c r="J436" s="152">
        <f>IF(J$2&lt;=analysis_period,IF(SUM($C757:J757)&gt;0,I436+1,0),0)</f>
        <v>0</v>
      </c>
      <c r="K436" s="152">
        <f>IF(K$2&lt;=analysis_period,IF(SUM($C757:K757)&gt;0,J436+1,0),0)</f>
        <v>0</v>
      </c>
      <c r="L436" s="152">
        <f>IF(L$2&lt;=analysis_period,IF(SUM($C757:L757)&gt;0,K436+1,0),0)</f>
        <v>0</v>
      </c>
      <c r="M436" s="152">
        <f>IF(M$2&lt;=analysis_period,IF(SUM($C757:M757)&gt;0,L436+1,0),0)</f>
        <v>0</v>
      </c>
      <c r="N436" s="152">
        <f>IF(N$2&lt;=analysis_period,IF(SUM($C757:N757)&gt;0,M436+1,0),0)</f>
        <v>0</v>
      </c>
      <c r="O436" s="152">
        <f>IF(O$2&lt;=analysis_period,IF(SUM($C757:O757)&gt;0,N436+1,0),0)</f>
        <v>0</v>
      </c>
      <c r="P436" s="152">
        <f>IF(P$2&lt;=analysis_period,IF(SUM($C757:P757)&gt;0,O436+1,0),0)</f>
        <v>0</v>
      </c>
      <c r="Q436" s="152">
        <f>IF(Q$2&lt;=analysis_period,IF(SUM($C757:Q757)&gt;0,P436+1,0),0)</f>
        <v>0</v>
      </c>
      <c r="R436" s="152">
        <f>IF(R$2&lt;=analysis_period,IF(SUM($C757:R757)&gt;0,Q436+1,0),0)</f>
        <v>0</v>
      </c>
      <c r="S436" s="152">
        <f>IF(S$2&lt;=analysis_period,IF(SUM($C757:S757)&gt;0,R436+1,0),0)</f>
        <v>0</v>
      </c>
      <c r="T436" s="152">
        <f>IF(T$2&lt;=analysis_period,IF(SUM($C757:T757)&gt;0,S436+1,0),0)</f>
        <v>0</v>
      </c>
      <c r="U436" s="152">
        <f>IF(U$2&lt;=analysis_period,IF(SUM($C757:U757)&gt;0,T436+1,0),0)</f>
        <v>0</v>
      </c>
      <c r="V436" s="152">
        <f>IF(V$2&lt;=analysis_period,IF(SUM($C757:V757)&gt;0,U436+1,0),0)</f>
        <v>0</v>
      </c>
      <c r="W436" s="152">
        <f>IF(W$2&lt;=analysis_period,IF(SUM($C757:W757)&gt;0,V436+1,0),0)</f>
        <v>0</v>
      </c>
      <c r="X436" s="152">
        <f>IF(X$2&lt;=analysis_period,IF(SUM($C757:X757)&gt;0,W436+1,0),0)</f>
        <v>0</v>
      </c>
      <c r="Y436" s="152">
        <f>IF(Y$2&lt;=analysis_period,IF(SUM($C757:Y757)&gt;0,X436+1,0),0)</f>
        <v>0</v>
      </c>
      <c r="Z436" s="152">
        <f>IF(Z$2&lt;=analysis_period,IF(SUM($C757:Z757)&gt;0,Y436+1,0),0)</f>
        <v>0</v>
      </c>
      <c r="AA436" s="152">
        <f>IF(AA$2&lt;=analysis_period,IF(SUM($C757:AA757)&gt;0,Z436+1,0),0)</f>
        <v>0</v>
      </c>
      <c r="AB436" s="152">
        <f>IF(AB$2&lt;=analysis_period,IF(SUM($C757:AB757)&gt;0,AA436+1,0),0)</f>
        <v>0</v>
      </c>
      <c r="AC436" s="152">
        <f>IF(AC$2&lt;=analysis_period,IF(SUM($C757:AC757)&gt;0,AB436+1,0),0)</f>
        <v>0</v>
      </c>
      <c r="AD436" s="152">
        <f>IF(AD$2&lt;=analysis_period,IF(SUM($C757:AD757)&gt;0,AC436+1,0),0)</f>
        <v>0</v>
      </c>
      <c r="AE436" s="152">
        <f>IF(AE$2&lt;=analysis_period,IF(SUM($C757:AE757)&gt;0,AD436+1,0),0)</f>
        <v>0</v>
      </c>
      <c r="AF436" s="152">
        <f>IF(AF$2&lt;=analysis_period,IF(SUM($C757:AF757)&gt;0,AE436+1,0),0)</f>
        <v>0</v>
      </c>
      <c r="AG436" s="152">
        <f>IF(AG$2&lt;=analysis_period,IF(SUM($C757:AG757)&gt;0,AF436+1,0),0)</f>
        <v>0</v>
      </c>
      <c r="AH436" s="152">
        <f>IF(AH$2&lt;=analysis_period,IF(SUM($C757:AH757)&gt;0,AG436+1,0),0)</f>
        <v>0</v>
      </c>
      <c r="AI436" s="152">
        <f>IF(AI$2&lt;=analysis_period,IF(SUM($C757:AI757)&gt;0,AH436+1,0),0)</f>
        <v>0</v>
      </c>
      <c r="AJ436" s="152">
        <f>IF(AJ$2&lt;=analysis_period,IF(SUM($C757:AJ757)&gt;0,AI436+1,0),0)</f>
        <v>0</v>
      </c>
      <c r="AK436" s="152">
        <f>IF(AK$2&lt;=analysis_period,IF(SUM($C757:AK757)&gt;0,AJ436+1,0),0)</f>
        <v>0</v>
      </c>
      <c r="AL436" s="152">
        <f>IF(AL$2&lt;=analysis_period,IF(SUM($C757:AL757)&gt;0,AK436+1,0),0)</f>
        <v>0</v>
      </c>
      <c r="AM436" s="152">
        <f>IF(AM$2&lt;=analysis_period,IF(SUM($C757:AM757)&gt;0,AL436+1,0),0)</f>
        <v>0</v>
      </c>
      <c r="AN436" s="152">
        <f>IF(AN$2&lt;=analysis_period,IF(SUM($C757:AN757)&gt;0,AM436+1,0),0)</f>
        <v>0</v>
      </c>
      <c r="AO436" s="152">
        <f>IF(AO$2&lt;=analysis_period,IF(SUM($C757:AO757)&gt;0,AN436+1,0),0)</f>
        <v>0</v>
      </c>
      <c r="AP436" s="152">
        <f>IF(AP$2&lt;=analysis_period,IF(SUM($C757:AP757)&gt;0,AO436+1,0),0)</f>
        <v>0</v>
      </c>
    </row>
    <row r="437" spans="1:42" x14ac:dyDescent="0.2">
      <c r="A437" s="4">
        <f t="shared" si="141"/>
        <v>7</v>
      </c>
      <c r="B437" s="4">
        <v>0</v>
      </c>
      <c r="C437" s="152">
        <f>IF(C$2&lt;=analysis_period,IF(SUM($C758:C758)&gt;0,B437+1,0),0)</f>
        <v>0</v>
      </c>
      <c r="D437" s="152">
        <f>IF(D$2&lt;=analysis_period,IF(SUM($C758:D758)&gt;0,C437+1,0),0)</f>
        <v>0</v>
      </c>
      <c r="E437" s="152">
        <f>IF(E$2&lt;=analysis_period,IF(SUM($C758:E758)&gt;0,D437+1,0),0)</f>
        <v>0</v>
      </c>
      <c r="F437" s="152">
        <f>IF(F$2&lt;=analysis_period,IF(SUM($C758:F758)&gt;0,E437+1,0),0)</f>
        <v>0</v>
      </c>
      <c r="G437" s="152">
        <f>IF(G$2&lt;=analysis_period,IF(SUM($C758:G758)&gt;0,F437+1,0),0)</f>
        <v>0</v>
      </c>
      <c r="H437" s="152">
        <f>IF(H$2&lt;=analysis_period,IF(SUM($C758:H758)&gt;0,G437+1,0),0)</f>
        <v>0</v>
      </c>
      <c r="I437" s="152">
        <f>IF(I$2&lt;=analysis_period,IF(SUM($C758:I758)&gt;0,H437+1,0),0)</f>
        <v>0</v>
      </c>
      <c r="J437" s="152">
        <f>IF(J$2&lt;=analysis_period,IF(SUM($C758:J758)&gt;0,I437+1,0),0)</f>
        <v>0</v>
      </c>
      <c r="K437" s="152">
        <f>IF(K$2&lt;=analysis_period,IF(SUM($C758:K758)&gt;0,J437+1,0),0)</f>
        <v>0</v>
      </c>
      <c r="L437" s="152">
        <f>IF(L$2&lt;=analysis_period,IF(SUM($C758:L758)&gt;0,K437+1,0),0)</f>
        <v>0</v>
      </c>
      <c r="M437" s="152">
        <f>IF(M$2&lt;=analysis_period,IF(SUM($C758:M758)&gt;0,L437+1,0),0)</f>
        <v>0</v>
      </c>
      <c r="N437" s="152">
        <f>IF(N$2&lt;=analysis_period,IF(SUM($C758:N758)&gt;0,M437+1,0),0)</f>
        <v>0</v>
      </c>
      <c r="O437" s="152">
        <f>IF(O$2&lt;=analysis_period,IF(SUM($C758:O758)&gt;0,N437+1,0),0)</f>
        <v>0</v>
      </c>
      <c r="P437" s="152">
        <f>IF(P$2&lt;=analysis_period,IF(SUM($C758:P758)&gt;0,O437+1,0),0)</f>
        <v>0</v>
      </c>
      <c r="Q437" s="152">
        <f>IF(Q$2&lt;=analysis_period,IF(SUM($C758:Q758)&gt;0,P437+1,0),0)</f>
        <v>0</v>
      </c>
      <c r="R437" s="152">
        <f>IF(R$2&lt;=analysis_period,IF(SUM($C758:R758)&gt;0,Q437+1,0),0)</f>
        <v>0</v>
      </c>
      <c r="S437" s="152">
        <f>IF(S$2&lt;=analysis_period,IF(SUM($C758:S758)&gt;0,R437+1,0),0)</f>
        <v>0</v>
      </c>
      <c r="T437" s="152">
        <f>IF(T$2&lt;=analysis_period,IF(SUM($C758:T758)&gt;0,S437+1,0),0)</f>
        <v>0</v>
      </c>
      <c r="U437" s="152">
        <f>IF(U$2&lt;=analysis_period,IF(SUM($C758:U758)&gt;0,T437+1,0),0)</f>
        <v>0</v>
      </c>
      <c r="V437" s="152">
        <f>IF(V$2&lt;=analysis_period,IF(SUM($C758:V758)&gt;0,U437+1,0),0)</f>
        <v>0</v>
      </c>
      <c r="W437" s="152">
        <f>IF(W$2&lt;=analysis_period,IF(SUM($C758:W758)&gt;0,V437+1,0),0)</f>
        <v>0</v>
      </c>
      <c r="X437" s="152">
        <f>IF(X$2&lt;=analysis_period,IF(SUM($C758:X758)&gt;0,W437+1,0),0)</f>
        <v>0</v>
      </c>
      <c r="Y437" s="152">
        <f>IF(Y$2&lt;=analysis_period,IF(SUM($C758:Y758)&gt;0,X437+1,0),0)</f>
        <v>0</v>
      </c>
      <c r="Z437" s="152">
        <f>IF(Z$2&lt;=analysis_period,IF(SUM($C758:Z758)&gt;0,Y437+1,0),0)</f>
        <v>0</v>
      </c>
      <c r="AA437" s="152">
        <f>IF(AA$2&lt;=analysis_period,IF(SUM($C758:AA758)&gt;0,Z437+1,0),0)</f>
        <v>0</v>
      </c>
      <c r="AB437" s="152">
        <f>IF(AB$2&lt;=analysis_period,IF(SUM($C758:AB758)&gt;0,AA437+1,0),0)</f>
        <v>0</v>
      </c>
      <c r="AC437" s="152">
        <f>IF(AC$2&lt;=analysis_period,IF(SUM($C758:AC758)&gt;0,AB437+1,0),0)</f>
        <v>0</v>
      </c>
      <c r="AD437" s="152">
        <f>IF(AD$2&lt;=analysis_period,IF(SUM($C758:AD758)&gt;0,AC437+1,0),0)</f>
        <v>0</v>
      </c>
      <c r="AE437" s="152">
        <f>IF(AE$2&lt;=analysis_period,IF(SUM($C758:AE758)&gt;0,AD437+1,0),0)</f>
        <v>0</v>
      </c>
      <c r="AF437" s="152">
        <f>IF(AF$2&lt;=analysis_period,IF(SUM($C758:AF758)&gt;0,AE437+1,0),0)</f>
        <v>0</v>
      </c>
      <c r="AG437" s="152">
        <f>IF(AG$2&lt;=analysis_period,IF(SUM($C758:AG758)&gt;0,AF437+1,0),0)</f>
        <v>0</v>
      </c>
      <c r="AH437" s="152">
        <f>IF(AH$2&lt;=analysis_period,IF(SUM($C758:AH758)&gt;0,AG437+1,0),0)</f>
        <v>0</v>
      </c>
      <c r="AI437" s="152">
        <f>IF(AI$2&lt;=analysis_period,IF(SUM($C758:AI758)&gt;0,AH437+1,0),0)</f>
        <v>0</v>
      </c>
      <c r="AJ437" s="152">
        <f>IF(AJ$2&lt;=analysis_period,IF(SUM($C758:AJ758)&gt;0,AI437+1,0),0)</f>
        <v>0</v>
      </c>
      <c r="AK437" s="152">
        <f>IF(AK$2&lt;=analysis_period,IF(SUM($C758:AK758)&gt;0,AJ437+1,0),0)</f>
        <v>0</v>
      </c>
      <c r="AL437" s="152">
        <f>IF(AL$2&lt;=analysis_period,IF(SUM($C758:AL758)&gt;0,AK437+1,0),0)</f>
        <v>0</v>
      </c>
      <c r="AM437" s="152">
        <f>IF(AM$2&lt;=analysis_period,IF(SUM($C758:AM758)&gt;0,AL437+1,0),0)</f>
        <v>0</v>
      </c>
      <c r="AN437" s="152">
        <f>IF(AN$2&lt;=analysis_period,IF(SUM($C758:AN758)&gt;0,AM437+1,0),0)</f>
        <v>0</v>
      </c>
      <c r="AO437" s="152">
        <f>IF(AO$2&lt;=analysis_period,IF(SUM($C758:AO758)&gt;0,AN437+1,0),0)</f>
        <v>0</v>
      </c>
      <c r="AP437" s="152">
        <f>IF(AP$2&lt;=analysis_period,IF(SUM($C758:AP758)&gt;0,AO437+1,0),0)</f>
        <v>0</v>
      </c>
    </row>
    <row r="438" spans="1:42" x14ac:dyDescent="0.2">
      <c r="A438" s="4">
        <f t="shared" si="141"/>
        <v>8</v>
      </c>
      <c r="B438" s="4">
        <v>0</v>
      </c>
      <c r="C438" s="152">
        <f>IF(C$2&lt;=analysis_period,IF(SUM($C759:C759)&gt;0,B438+1,0),0)</f>
        <v>0</v>
      </c>
      <c r="D438" s="152">
        <f>IF(D$2&lt;=analysis_period,IF(SUM($C759:D759)&gt;0,C438+1,0),0)</f>
        <v>0</v>
      </c>
      <c r="E438" s="152">
        <f>IF(E$2&lt;=analysis_period,IF(SUM($C759:E759)&gt;0,D438+1,0),0)</f>
        <v>0</v>
      </c>
      <c r="F438" s="152">
        <f>IF(F$2&lt;=analysis_period,IF(SUM($C759:F759)&gt;0,E438+1,0),0)</f>
        <v>0</v>
      </c>
      <c r="G438" s="152">
        <f>IF(G$2&lt;=analysis_period,IF(SUM($C759:G759)&gt;0,F438+1,0),0)</f>
        <v>0</v>
      </c>
      <c r="H438" s="152">
        <f>IF(H$2&lt;=analysis_period,IF(SUM($C759:H759)&gt;0,G438+1,0),0)</f>
        <v>0</v>
      </c>
      <c r="I438" s="152">
        <f>IF(I$2&lt;=analysis_period,IF(SUM($C759:I759)&gt;0,H438+1,0),0)</f>
        <v>0</v>
      </c>
      <c r="J438" s="152">
        <f>IF(J$2&lt;=analysis_period,IF(SUM($C759:J759)&gt;0,I438+1,0),0)</f>
        <v>0</v>
      </c>
      <c r="K438" s="152">
        <f>IF(K$2&lt;=analysis_period,IF(SUM($C759:K759)&gt;0,J438+1,0),0)</f>
        <v>0</v>
      </c>
      <c r="L438" s="152">
        <f>IF(L$2&lt;=analysis_period,IF(SUM($C759:L759)&gt;0,K438+1,0),0)</f>
        <v>0</v>
      </c>
      <c r="M438" s="152">
        <f>IF(M$2&lt;=analysis_period,IF(SUM($C759:M759)&gt;0,L438+1,0),0)</f>
        <v>0</v>
      </c>
      <c r="N438" s="152">
        <f>IF(N$2&lt;=analysis_period,IF(SUM($C759:N759)&gt;0,M438+1,0),0)</f>
        <v>0</v>
      </c>
      <c r="O438" s="152">
        <f>IF(O$2&lt;=analysis_period,IF(SUM($C759:O759)&gt;0,N438+1,0),0)</f>
        <v>0</v>
      </c>
      <c r="P438" s="152">
        <f>IF(P$2&lt;=analysis_period,IF(SUM($C759:P759)&gt;0,O438+1,0),0)</f>
        <v>0</v>
      </c>
      <c r="Q438" s="152">
        <f>IF(Q$2&lt;=analysis_period,IF(SUM($C759:Q759)&gt;0,P438+1,0),0)</f>
        <v>0</v>
      </c>
      <c r="R438" s="152">
        <f>IF(R$2&lt;=analysis_period,IF(SUM($C759:R759)&gt;0,Q438+1,0),0)</f>
        <v>0</v>
      </c>
      <c r="S438" s="152">
        <f>IF(S$2&lt;=analysis_period,IF(SUM($C759:S759)&gt;0,R438+1,0),0)</f>
        <v>0</v>
      </c>
      <c r="T438" s="152">
        <f>IF(T$2&lt;=analysis_period,IF(SUM($C759:T759)&gt;0,S438+1,0),0)</f>
        <v>0</v>
      </c>
      <c r="U438" s="152">
        <f>IF(U$2&lt;=analysis_period,IF(SUM($C759:U759)&gt;0,T438+1,0),0)</f>
        <v>0</v>
      </c>
      <c r="V438" s="152">
        <f>IF(V$2&lt;=analysis_period,IF(SUM($C759:V759)&gt;0,U438+1,0),0)</f>
        <v>0</v>
      </c>
      <c r="W438" s="152">
        <f>IF(W$2&lt;=analysis_period,IF(SUM($C759:W759)&gt;0,V438+1,0),0)</f>
        <v>0</v>
      </c>
      <c r="X438" s="152">
        <f>IF(X$2&lt;=analysis_period,IF(SUM($C759:X759)&gt;0,W438+1,0),0)</f>
        <v>0</v>
      </c>
      <c r="Y438" s="152">
        <f>IF(Y$2&lt;=analysis_period,IF(SUM($C759:Y759)&gt;0,X438+1,0),0)</f>
        <v>0</v>
      </c>
      <c r="Z438" s="152">
        <f>IF(Z$2&lt;=analysis_period,IF(SUM($C759:Z759)&gt;0,Y438+1,0),0)</f>
        <v>0</v>
      </c>
      <c r="AA438" s="152">
        <f>IF(AA$2&lt;=analysis_period,IF(SUM($C759:AA759)&gt;0,Z438+1,0),0)</f>
        <v>0</v>
      </c>
      <c r="AB438" s="152">
        <f>IF(AB$2&lt;=analysis_period,IF(SUM($C759:AB759)&gt;0,AA438+1,0),0)</f>
        <v>0</v>
      </c>
      <c r="AC438" s="152">
        <f>IF(AC$2&lt;=analysis_period,IF(SUM($C759:AC759)&gt;0,AB438+1,0),0)</f>
        <v>0</v>
      </c>
      <c r="AD438" s="152">
        <f>IF(AD$2&lt;=analysis_period,IF(SUM($C759:AD759)&gt;0,AC438+1,0),0)</f>
        <v>0</v>
      </c>
      <c r="AE438" s="152">
        <f>IF(AE$2&lt;=analysis_period,IF(SUM($C759:AE759)&gt;0,AD438+1,0),0)</f>
        <v>0</v>
      </c>
      <c r="AF438" s="152">
        <f>IF(AF$2&lt;=analysis_period,IF(SUM($C759:AF759)&gt;0,AE438+1,0),0)</f>
        <v>0</v>
      </c>
      <c r="AG438" s="152">
        <f>IF(AG$2&lt;=analysis_period,IF(SUM($C759:AG759)&gt;0,AF438+1,0),0)</f>
        <v>0</v>
      </c>
      <c r="AH438" s="152">
        <f>IF(AH$2&lt;=analysis_period,IF(SUM($C759:AH759)&gt;0,AG438+1,0),0)</f>
        <v>0</v>
      </c>
      <c r="AI438" s="152">
        <f>IF(AI$2&lt;=analysis_period,IF(SUM($C759:AI759)&gt;0,AH438+1,0),0)</f>
        <v>0</v>
      </c>
      <c r="AJ438" s="152">
        <f>IF(AJ$2&lt;=analysis_period,IF(SUM($C759:AJ759)&gt;0,AI438+1,0),0)</f>
        <v>0</v>
      </c>
      <c r="AK438" s="152">
        <f>IF(AK$2&lt;=analysis_period,IF(SUM($C759:AK759)&gt;0,AJ438+1,0),0)</f>
        <v>0</v>
      </c>
      <c r="AL438" s="152">
        <f>IF(AL$2&lt;=analysis_period,IF(SUM($C759:AL759)&gt;0,AK438+1,0),0)</f>
        <v>0</v>
      </c>
      <c r="AM438" s="152">
        <f>IF(AM$2&lt;=analysis_period,IF(SUM($C759:AM759)&gt;0,AL438+1,0),0)</f>
        <v>0</v>
      </c>
      <c r="AN438" s="152">
        <f>IF(AN$2&lt;=analysis_period,IF(SUM($C759:AN759)&gt;0,AM438+1,0),0)</f>
        <v>0</v>
      </c>
      <c r="AO438" s="152">
        <f>IF(AO$2&lt;=analysis_period,IF(SUM($C759:AO759)&gt;0,AN438+1,0),0)</f>
        <v>0</v>
      </c>
      <c r="AP438" s="152">
        <f>IF(AP$2&lt;=analysis_period,IF(SUM($C759:AP759)&gt;0,AO438+1,0),0)</f>
        <v>0</v>
      </c>
    </row>
    <row r="439" spans="1:42" x14ac:dyDescent="0.2">
      <c r="A439" s="4">
        <f>A438+1</f>
        <v>9</v>
      </c>
      <c r="B439" s="4">
        <v>0</v>
      </c>
      <c r="C439" s="152">
        <f>IF(C$2&lt;=analysis_period,IF(SUM($C760:C760)&gt;0,B439+1,0),0)</f>
        <v>0</v>
      </c>
      <c r="D439" s="152">
        <f>IF(D$2&lt;=analysis_period,IF(SUM($C760:D760)&gt;0,C439+1,0),0)</f>
        <v>0</v>
      </c>
      <c r="E439" s="152">
        <f>IF(E$2&lt;=analysis_period,IF(SUM($C760:E760)&gt;0,D439+1,0),0)</f>
        <v>0</v>
      </c>
      <c r="F439" s="152">
        <f>IF(F$2&lt;=analysis_period,IF(SUM($C760:F760)&gt;0,E439+1,0),0)</f>
        <v>0</v>
      </c>
      <c r="G439" s="152">
        <f>IF(G$2&lt;=analysis_period,IF(SUM($C760:G760)&gt;0,F439+1,0),0)</f>
        <v>0</v>
      </c>
      <c r="H439" s="152">
        <f>IF(H$2&lt;=analysis_period,IF(SUM($C760:H760)&gt;0,G439+1,0),0)</f>
        <v>0</v>
      </c>
      <c r="I439" s="152">
        <f>IF(I$2&lt;=analysis_period,IF(SUM($C760:I760)&gt;0,H439+1,0),0)</f>
        <v>0</v>
      </c>
      <c r="J439" s="152">
        <f>IF(J$2&lt;=analysis_period,IF(SUM($C760:J760)&gt;0,I439+1,0),0)</f>
        <v>0</v>
      </c>
      <c r="K439" s="152">
        <f>IF(K$2&lt;=analysis_period,IF(SUM($C760:K760)&gt;0,J439+1,0),0)</f>
        <v>0</v>
      </c>
      <c r="L439" s="152">
        <f>IF(L$2&lt;=analysis_period,IF(SUM($C760:L760)&gt;0,K439+1,0),0)</f>
        <v>0</v>
      </c>
      <c r="M439" s="152">
        <f>IF(M$2&lt;=analysis_period,IF(SUM($C760:M760)&gt;0,L439+1,0),0)</f>
        <v>0</v>
      </c>
      <c r="N439" s="152">
        <f>IF(N$2&lt;=analysis_period,IF(SUM($C760:N760)&gt;0,M439+1,0),0)</f>
        <v>0</v>
      </c>
      <c r="O439" s="152">
        <f>IF(O$2&lt;=analysis_period,IF(SUM($C760:O760)&gt;0,N439+1,0),0)</f>
        <v>0</v>
      </c>
      <c r="P439" s="152">
        <f>IF(P$2&lt;=analysis_period,IF(SUM($C760:P760)&gt;0,O439+1,0),0)</f>
        <v>0</v>
      </c>
      <c r="Q439" s="152">
        <f>IF(Q$2&lt;=analysis_period,IF(SUM($C760:Q760)&gt;0,P439+1,0),0)</f>
        <v>0</v>
      </c>
      <c r="R439" s="152">
        <f>IF(R$2&lt;=analysis_period,IF(SUM($C760:R760)&gt;0,Q439+1,0),0)</f>
        <v>0</v>
      </c>
      <c r="S439" s="152">
        <f>IF(S$2&lt;=analysis_period,IF(SUM($C760:S760)&gt;0,R439+1,0),0)</f>
        <v>0</v>
      </c>
      <c r="T439" s="152">
        <f>IF(T$2&lt;=analysis_period,IF(SUM($C760:T760)&gt;0,S439+1,0),0)</f>
        <v>0</v>
      </c>
      <c r="U439" s="152">
        <f>IF(U$2&lt;=analysis_period,IF(SUM($C760:U760)&gt;0,T439+1,0),0)</f>
        <v>0</v>
      </c>
      <c r="V439" s="152">
        <f>IF(V$2&lt;=analysis_period,IF(SUM($C760:V760)&gt;0,U439+1,0),0)</f>
        <v>0</v>
      </c>
      <c r="W439" s="152">
        <f>IF(W$2&lt;=analysis_period,IF(SUM($C760:W760)&gt;0,V439+1,0),0)</f>
        <v>0</v>
      </c>
      <c r="X439" s="152">
        <f>IF(X$2&lt;=analysis_period,IF(SUM($C760:X760)&gt;0,W439+1,0),0)</f>
        <v>0</v>
      </c>
      <c r="Y439" s="152">
        <f>IF(Y$2&lt;=analysis_period,IF(SUM($C760:Y760)&gt;0,X439+1,0),0)</f>
        <v>0</v>
      </c>
      <c r="Z439" s="152">
        <f>IF(Z$2&lt;=analysis_period,IF(SUM($C760:Z760)&gt;0,Y439+1,0),0)</f>
        <v>0</v>
      </c>
      <c r="AA439" s="152">
        <f>IF(AA$2&lt;=analysis_period,IF(SUM($C760:AA760)&gt;0,Z439+1,0),0)</f>
        <v>0</v>
      </c>
      <c r="AB439" s="152">
        <f>IF(AB$2&lt;=analysis_period,IF(SUM($C760:AB760)&gt;0,AA439+1,0),0)</f>
        <v>0</v>
      </c>
      <c r="AC439" s="152">
        <f>IF(AC$2&lt;=analysis_period,IF(SUM($C760:AC760)&gt;0,AB439+1,0),0)</f>
        <v>0</v>
      </c>
      <c r="AD439" s="152">
        <f>IF(AD$2&lt;=analysis_period,IF(SUM($C760:AD760)&gt;0,AC439+1,0),0)</f>
        <v>0</v>
      </c>
      <c r="AE439" s="152">
        <f>IF(AE$2&lt;=analysis_period,IF(SUM($C760:AE760)&gt;0,AD439+1,0),0)</f>
        <v>0</v>
      </c>
      <c r="AF439" s="152">
        <f>IF(AF$2&lt;=analysis_period,IF(SUM($C760:AF760)&gt;0,AE439+1,0),0)</f>
        <v>0</v>
      </c>
      <c r="AG439" s="152">
        <f>IF(AG$2&lt;=analysis_period,IF(SUM($C760:AG760)&gt;0,AF439+1,0),0)</f>
        <v>0</v>
      </c>
      <c r="AH439" s="152">
        <f>IF(AH$2&lt;=analysis_period,IF(SUM($C760:AH760)&gt;0,AG439+1,0),0)</f>
        <v>0</v>
      </c>
      <c r="AI439" s="152">
        <f>IF(AI$2&lt;=analysis_period,IF(SUM($C760:AI760)&gt;0,AH439+1,0),0)</f>
        <v>0</v>
      </c>
      <c r="AJ439" s="152">
        <f>IF(AJ$2&lt;=analysis_period,IF(SUM($C760:AJ760)&gt;0,AI439+1,0),0)</f>
        <v>0</v>
      </c>
      <c r="AK439" s="152">
        <f>IF(AK$2&lt;=analysis_period,IF(SUM($C760:AK760)&gt;0,AJ439+1,0),0)</f>
        <v>0</v>
      </c>
      <c r="AL439" s="152">
        <f>IF(AL$2&lt;=analysis_period,IF(SUM($C760:AL760)&gt;0,AK439+1,0),0)</f>
        <v>0</v>
      </c>
      <c r="AM439" s="152">
        <f>IF(AM$2&lt;=analysis_period,IF(SUM($C760:AM760)&gt;0,AL439+1,0),0)</f>
        <v>0</v>
      </c>
      <c r="AN439" s="152">
        <f>IF(AN$2&lt;=analysis_period,IF(SUM($C760:AN760)&gt;0,AM439+1,0),0)</f>
        <v>0</v>
      </c>
      <c r="AO439" s="152">
        <f>IF(AO$2&lt;=analysis_period,IF(SUM($C760:AO760)&gt;0,AN439+1,0),0)</f>
        <v>0</v>
      </c>
      <c r="AP439" s="152">
        <f>IF(AP$2&lt;=analysis_period,IF(SUM($C760:AP760)&gt;0,AO439+1,0),0)</f>
        <v>0</v>
      </c>
    </row>
    <row r="440" spans="1:42" x14ac:dyDescent="0.2">
      <c r="A440" s="4">
        <f t="shared" si="141"/>
        <v>10</v>
      </c>
      <c r="B440" s="4">
        <v>0</v>
      </c>
      <c r="C440" s="152">
        <f>IF(C$2&lt;=analysis_period,IF(SUM($C761:C761)&gt;0,B440+1,0),0)</f>
        <v>0</v>
      </c>
      <c r="D440" s="152">
        <f>IF(D$2&lt;=analysis_period,IF(SUM($C761:D761)&gt;0,C440+1,0),0)</f>
        <v>0</v>
      </c>
      <c r="E440" s="152">
        <f>IF(E$2&lt;=analysis_period,IF(SUM($C761:E761)&gt;0,D440+1,0),0)</f>
        <v>0</v>
      </c>
      <c r="F440" s="152">
        <f>IF(F$2&lt;=analysis_period,IF(SUM($C761:F761)&gt;0,E440+1,0),0)</f>
        <v>0</v>
      </c>
      <c r="G440" s="152">
        <f>IF(G$2&lt;=analysis_period,IF(SUM($C761:G761)&gt;0,F440+1,0),0)</f>
        <v>0</v>
      </c>
      <c r="H440" s="152">
        <f>IF(H$2&lt;=analysis_period,IF(SUM($C761:H761)&gt;0,G440+1,0),0)</f>
        <v>0</v>
      </c>
      <c r="I440" s="152">
        <f>IF(I$2&lt;=analysis_period,IF(SUM($C761:I761)&gt;0,H440+1,0),0)</f>
        <v>0</v>
      </c>
      <c r="J440" s="152">
        <f>IF(J$2&lt;=analysis_period,IF(SUM($C761:J761)&gt;0,I440+1,0),0)</f>
        <v>0</v>
      </c>
      <c r="K440" s="152">
        <f>IF(K$2&lt;=analysis_period,IF(SUM($C761:K761)&gt;0,J440+1,0),0)</f>
        <v>0</v>
      </c>
      <c r="L440" s="152">
        <f>IF(L$2&lt;=analysis_period,IF(SUM($C761:L761)&gt;0,K440+1,0),0)</f>
        <v>0</v>
      </c>
      <c r="M440" s="152">
        <f>IF(M$2&lt;=analysis_period,IF(SUM($C761:M761)&gt;0,L440+1,0),0)</f>
        <v>0</v>
      </c>
      <c r="N440" s="152">
        <f>IF(N$2&lt;=analysis_period,IF(SUM($C761:N761)&gt;0,M440+1,0),0)</f>
        <v>0</v>
      </c>
      <c r="O440" s="152">
        <f>IF(O$2&lt;=analysis_period,IF(SUM($C761:O761)&gt;0,N440+1,0),0)</f>
        <v>0</v>
      </c>
      <c r="P440" s="152">
        <f>IF(P$2&lt;=analysis_period,IF(SUM($C761:P761)&gt;0,O440+1,0),0)</f>
        <v>0</v>
      </c>
      <c r="Q440" s="152">
        <f>IF(Q$2&lt;=analysis_period,IF(SUM($C761:Q761)&gt;0,P440+1,0),0)</f>
        <v>0</v>
      </c>
      <c r="R440" s="152">
        <f>IF(R$2&lt;=analysis_period,IF(SUM($C761:R761)&gt;0,Q440+1,0),0)</f>
        <v>0</v>
      </c>
      <c r="S440" s="152">
        <f>IF(S$2&lt;=analysis_period,IF(SUM($C761:S761)&gt;0,R440+1,0),0)</f>
        <v>0</v>
      </c>
      <c r="T440" s="152">
        <f>IF(T$2&lt;=analysis_period,IF(SUM($C761:T761)&gt;0,S440+1,0),0)</f>
        <v>0</v>
      </c>
      <c r="U440" s="152">
        <f>IF(U$2&lt;=analysis_period,IF(SUM($C761:U761)&gt;0,T440+1,0),0)</f>
        <v>0</v>
      </c>
      <c r="V440" s="152">
        <f>IF(V$2&lt;=analysis_period,IF(SUM($C761:V761)&gt;0,U440+1,0),0)</f>
        <v>0</v>
      </c>
      <c r="W440" s="152">
        <f>IF(W$2&lt;=analysis_period,IF(SUM($C761:W761)&gt;0,V440+1,0),0)</f>
        <v>0</v>
      </c>
      <c r="X440" s="152">
        <f>IF(X$2&lt;=analysis_period,IF(SUM($C761:X761)&gt;0,W440+1,0),0)</f>
        <v>0</v>
      </c>
      <c r="Y440" s="152">
        <f>IF(Y$2&lt;=analysis_period,IF(SUM($C761:Y761)&gt;0,X440+1,0),0)</f>
        <v>0</v>
      </c>
      <c r="Z440" s="152">
        <f>IF(Z$2&lt;=analysis_period,IF(SUM($C761:Z761)&gt;0,Y440+1,0),0)</f>
        <v>0</v>
      </c>
      <c r="AA440" s="152">
        <f>IF(AA$2&lt;=analysis_period,IF(SUM($C761:AA761)&gt;0,Z440+1,0),0)</f>
        <v>0</v>
      </c>
      <c r="AB440" s="152">
        <f>IF(AB$2&lt;=analysis_period,IF(SUM($C761:AB761)&gt;0,AA440+1,0),0)</f>
        <v>0</v>
      </c>
      <c r="AC440" s="152">
        <f>IF(AC$2&lt;=analysis_period,IF(SUM($C761:AC761)&gt;0,AB440+1,0),0)</f>
        <v>0</v>
      </c>
      <c r="AD440" s="152">
        <f>IF(AD$2&lt;=analysis_period,IF(SUM($C761:AD761)&gt;0,AC440+1,0),0)</f>
        <v>0</v>
      </c>
      <c r="AE440" s="152">
        <f>IF(AE$2&lt;=analysis_period,IF(SUM($C761:AE761)&gt;0,AD440+1,0),0)</f>
        <v>0</v>
      </c>
      <c r="AF440" s="152">
        <f>IF(AF$2&lt;=analysis_period,IF(SUM($C761:AF761)&gt;0,AE440+1,0),0)</f>
        <v>0</v>
      </c>
      <c r="AG440" s="152">
        <f>IF(AG$2&lt;=analysis_period,IF(SUM($C761:AG761)&gt;0,AF440+1,0),0)</f>
        <v>0</v>
      </c>
      <c r="AH440" s="152">
        <f>IF(AH$2&lt;=analysis_period,IF(SUM($C761:AH761)&gt;0,AG440+1,0),0)</f>
        <v>0</v>
      </c>
      <c r="AI440" s="152">
        <f>IF(AI$2&lt;=analysis_period,IF(SUM($C761:AI761)&gt;0,AH440+1,0),0)</f>
        <v>0</v>
      </c>
      <c r="AJ440" s="152">
        <f>IF(AJ$2&lt;=analysis_period,IF(SUM($C761:AJ761)&gt;0,AI440+1,0),0)</f>
        <v>0</v>
      </c>
      <c r="AK440" s="152">
        <f>IF(AK$2&lt;=analysis_period,IF(SUM($C761:AK761)&gt;0,AJ440+1,0),0)</f>
        <v>0</v>
      </c>
      <c r="AL440" s="152">
        <f>IF(AL$2&lt;=analysis_period,IF(SUM($C761:AL761)&gt;0,AK440+1,0),0)</f>
        <v>0</v>
      </c>
      <c r="AM440" s="152">
        <f>IF(AM$2&lt;=analysis_period,IF(SUM($C761:AM761)&gt;0,AL440+1,0),0)</f>
        <v>0</v>
      </c>
      <c r="AN440" s="152">
        <f>IF(AN$2&lt;=analysis_period,IF(SUM($C761:AN761)&gt;0,AM440+1,0),0)</f>
        <v>0</v>
      </c>
      <c r="AO440" s="152">
        <f>IF(AO$2&lt;=analysis_period,IF(SUM($C761:AO761)&gt;0,AN440+1,0),0)</f>
        <v>0</v>
      </c>
      <c r="AP440" s="152">
        <f>IF(AP$2&lt;=analysis_period,IF(SUM($C761:AP761)&gt;0,AO440+1,0),0)</f>
        <v>0</v>
      </c>
    </row>
    <row r="441" spans="1:42" x14ac:dyDescent="0.2">
      <c r="A441" s="21"/>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row>
    <row r="442" spans="1:42" x14ac:dyDescent="0.2">
      <c r="A442" s="84" t="s">
        <v>51</v>
      </c>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row>
    <row r="443" spans="1:42" x14ac:dyDescent="0.2">
      <c r="A443" s="4">
        <v>1</v>
      </c>
      <c r="B443" s="169">
        <f t="shared" ref="B443:B452" si="142">SUM(C443:AP443)</f>
        <v>0</v>
      </c>
      <c r="C443" s="171">
        <f>LOOKUP(C431,$B$375:$AP$375,$B$376:$AP$376)/100*$B752</f>
        <v>0</v>
      </c>
      <c r="D443" s="152">
        <f>LOOKUP(D431,$B$375:$AP$375,$B$376:$AP$376)/100*$B752</f>
        <v>0</v>
      </c>
      <c r="E443" s="152">
        <f>LOOKUP(E431,$B$375:$AP$375,$B$376:$AP$376)/100*$B752</f>
        <v>0</v>
      </c>
      <c r="F443" s="152">
        <f>LOOKUP(F431,$B$375:$AP$375,$B$376:$AP$376)/100*$B752</f>
        <v>0</v>
      </c>
      <c r="G443" s="152">
        <f>LOOKUP(G431,$B$375:$AP$375,$B$376:$AP$376)/100*$B752</f>
        <v>0</v>
      </c>
      <c r="H443" s="152">
        <f>LOOKUP(H431,$B$375:$AP$375,$B$376:$AP$376)/100*$B752</f>
        <v>0</v>
      </c>
      <c r="I443" s="152">
        <f>LOOKUP(I431,$B$375:$AP$375,$B$376:$AP$376)/100*$B752</f>
        <v>0</v>
      </c>
      <c r="J443" s="152">
        <f>LOOKUP(J431,$B$375:$AP$375,$B$376:$AP$376)/100*$B752</f>
        <v>0</v>
      </c>
      <c r="K443" s="152">
        <f>LOOKUP(K431,$B$375:$AP$375,$B$376:$AP$376)/100*$B752</f>
        <v>0</v>
      </c>
      <c r="L443" s="152">
        <f>LOOKUP(L431,$B$375:$AP$375,$B$376:$AP$376)/100*$B752</f>
        <v>0</v>
      </c>
      <c r="M443" s="152">
        <f>LOOKUP(M431,$B$375:$AP$375,$B$376:$AP$376)/100*$B752</f>
        <v>0</v>
      </c>
      <c r="N443" s="152">
        <f>LOOKUP(N431,$B$375:$AP$375,$B$376:$AP$376)/100*$B752</f>
        <v>0</v>
      </c>
      <c r="O443" s="152">
        <f>LOOKUP(O431,$B$375:$AP$375,$B$376:$AP$376)/100*$B752</f>
        <v>0</v>
      </c>
      <c r="P443" s="152">
        <f>LOOKUP(P431,$B$375:$AP$375,$B$376:$AP$376)/100*$B752</f>
        <v>0</v>
      </c>
      <c r="Q443" s="152">
        <f>LOOKUP(Q431,$B$375:$AP$375,$B$376:$AP$376)/100*$B752</f>
        <v>0</v>
      </c>
      <c r="R443" s="152">
        <f>LOOKUP(R431,$B$375:$AP$375,$B$376:$AP$376)/100*$B752</f>
        <v>0</v>
      </c>
      <c r="S443" s="152">
        <f>LOOKUP(S431,$B$375:$AP$375,$B$376:$AP$376)/100*$B752</f>
        <v>0</v>
      </c>
      <c r="T443" s="152">
        <f>LOOKUP(T431,$B$375:$AP$375,$B$376:$AP$376)/100*$B752</f>
        <v>0</v>
      </c>
      <c r="U443" s="152">
        <f>LOOKUP(U431,$B$375:$AP$375,$B$376:$AP$376)/100*$B752</f>
        <v>0</v>
      </c>
      <c r="V443" s="152">
        <f>LOOKUP(V431,$B$375:$AP$375,$B$376:$AP$376)/100*$B752</f>
        <v>0</v>
      </c>
      <c r="W443" s="152">
        <f>LOOKUP(W431,$B$375:$AP$375,$B$376:$AP$376)/100*$B752</f>
        <v>0</v>
      </c>
      <c r="X443" s="152">
        <f>LOOKUP(X431,$B$375:$AP$375,$B$376:$AP$376)/100*$B752</f>
        <v>0</v>
      </c>
      <c r="Y443" s="152">
        <f>LOOKUP(Y431,$B$375:$AP$375,$B$376:$AP$376)/100*$B752</f>
        <v>0</v>
      </c>
      <c r="Z443" s="152">
        <f>LOOKUP(Z431,$B$375:$AP$375,$B$376:$AP$376)/100*$B752</f>
        <v>0</v>
      </c>
      <c r="AA443" s="152">
        <f>LOOKUP(AA431,$B$375:$AP$375,$B$376:$AP$376)/100*$B752</f>
        <v>0</v>
      </c>
      <c r="AB443" s="152">
        <f>LOOKUP(AB431,$B$375:$AP$375,$B$376:$AP$376)/100*$B752</f>
        <v>0</v>
      </c>
      <c r="AC443" s="152">
        <f>LOOKUP(AC431,$B$375:$AP$375,$B$376:$AP$376)/100*$B752</f>
        <v>0</v>
      </c>
      <c r="AD443" s="152">
        <f>LOOKUP(AD431,$B$375:$AP$375,$B$376:$AP$376)/100*$B752</f>
        <v>0</v>
      </c>
      <c r="AE443" s="152">
        <f>LOOKUP(AE431,$B$375:$AP$375,$B$376:$AP$376)/100*$B752</f>
        <v>0</v>
      </c>
      <c r="AF443" s="152">
        <f>LOOKUP(AF431,$B$375:$AP$375,$B$376:$AP$376)/100*$B752</f>
        <v>0</v>
      </c>
      <c r="AG443" s="152">
        <f>LOOKUP(AG431,$B$375:$AP$375,$B$376:$AP$376)/100*$B752</f>
        <v>0</v>
      </c>
      <c r="AH443" s="152">
        <f>LOOKUP(AH431,$B$375:$AP$375,$B$376:$AP$376)/100*$B752</f>
        <v>0</v>
      </c>
      <c r="AI443" s="152">
        <f>LOOKUP(AI431,$B$375:$AP$375,$B$376:$AP$376)/100*$B752</f>
        <v>0</v>
      </c>
      <c r="AJ443" s="152">
        <f>LOOKUP(AJ431,$B$375:$AP$375,$B$376:$AP$376)/100*$B752</f>
        <v>0</v>
      </c>
      <c r="AK443" s="152">
        <f>LOOKUP(AK431,$B$375:$AP$375,$B$376:$AP$376)/100*$B752</f>
        <v>0</v>
      </c>
      <c r="AL443" s="152">
        <f>LOOKUP(AL431,$B$375:$AP$375,$B$376:$AP$376)/100*$B752</f>
        <v>0</v>
      </c>
      <c r="AM443" s="152">
        <f>LOOKUP(AM431,$B$375:$AP$375,$B$376:$AP$376)/100*$B752</f>
        <v>0</v>
      </c>
      <c r="AN443" s="152">
        <f>LOOKUP(AN431,$B$375:$AP$375,$B$376:$AP$376)/100*$B752</f>
        <v>0</v>
      </c>
      <c r="AO443" s="152">
        <f>LOOKUP(AO431,$B$375:$AP$375,$B$376:$AP$376)/100*$B752</f>
        <v>0</v>
      </c>
      <c r="AP443" s="152">
        <f>LOOKUP(AP431,$B$375:$AP$375,$B$376:$AP$376)/100*$B752</f>
        <v>0</v>
      </c>
    </row>
    <row r="444" spans="1:42" x14ac:dyDescent="0.2">
      <c r="A444" s="4">
        <f>A443+1</f>
        <v>2</v>
      </c>
      <c r="B444" s="169">
        <f t="shared" si="142"/>
        <v>0</v>
      </c>
      <c r="C444" s="171">
        <f>LOOKUP(C432,$B$375:$AP$375,$B$376:$AP$376)/100*$B753</f>
        <v>0</v>
      </c>
      <c r="D444" s="152">
        <f>LOOKUP(D432,$B$375:$AP$375,$B$376:$AP$376)/100*$B753</f>
        <v>0</v>
      </c>
      <c r="E444" s="152">
        <f>LOOKUP(E432,$B$375:$AP$375,$B$376:$AP$376)/100*$B753</f>
        <v>0</v>
      </c>
      <c r="F444" s="152">
        <f>LOOKUP(F432,$B$375:$AP$375,$B$376:$AP$376)/100*$B753</f>
        <v>0</v>
      </c>
      <c r="G444" s="152">
        <f>LOOKUP(G432,$B$375:$AP$375,$B$376:$AP$376)/100*$B753</f>
        <v>0</v>
      </c>
      <c r="H444" s="152">
        <f>LOOKUP(H432,$B$375:$AP$375,$B$376:$AP$376)/100*$B753</f>
        <v>0</v>
      </c>
      <c r="I444" s="152">
        <f>LOOKUP(I432,$B$375:$AP$375,$B$376:$AP$376)/100*$B753</f>
        <v>0</v>
      </c>
      <c r="J444" s="152">
        <f>LOOKUP(J432,$B$375:$AP$375,$B$376:$AP$376)/100*$B753</f>
        <v>0</v>
      </c>
      <c r="K444" s="152">
        <f>LOOKUP(K432,$B$375:$AP$375,$B$376:$AP$376)/100*$B753</f>
        <v>0</v>
      </c>
      <c r="L444" s="152">
        <f>LOOKUP(L432,$B$375:$AP$375,$B$376:$AP$376)/100*$B753</f>
        <v>0</v>
      </c>
      <c r="M444" s="152">
        <f>LOOKUP(M432,$B$375:$AP$375,$B$376:$AP$376)/100*$B753</f>
        <v>0</v>
      </c>
      <c r="N444" s="152">
        <f>LOOKUP(N432,$B$375:$AP$375,$B$376:$AP$376)/100*$B753</f>
        <v>0</v>
      </c>
      <c r="O444" s="152">
        <f>LOOKUP(O432,$B$375:$AP$375,$B$376:$AP$376)/100*$B753</f>
        <v>0</v>
      </c>
      <c r="P444" s="152">
        <f>LOOKUP(P432,$B$375:$AP$375,$B$376:$AP$376)/100*$B753</f>
        <v>0</v>
      </c>
      <c r="Q444" s="152">
        <f>LOOKUP(Q432,$B$375:$AP$375,$B$376:$AP$376)/100*$B753</f>
        <v>0</v>
      </c>
      <c r="R444" s="152">
        <f>LOOKUP(R432,$B$375:$AP$375,$B$376:$AP$376)/100*$B753</f>
        <v>0</v>
      </c>
      <c r="S444" s="152">
        <f>LOOKUP(S432,$B$375:$AP$375,$B$376:$AP$376)/100*$B753</f>
        <v>0</v>
      </c>
      <c r="T444" s="152">
        <f>LOOKUP(T432,$B$375:$AP$375,$B$376:$AP$376)/100*$B753</f>
        <v>0</v>
      </c>
      <c r="U444" s="152">
        <f>LOOKUP(U432,$B$375:$AP$375,$B$376:$AP$376)/100*$B753</f>
        <v>0</v>
      </c>
      <c r="V444" s="152">
        <f>LOOKUP(V432,$B$375:$AP$375,$B$376:$AP$376)/100*$B753</f>
        <v>0</v>
      </c>
      <c r="W444" s="152">
        <f>LOOKUP(W432,$B$375:$AP$375,$B$376:$AP$376)/100*$B753</f>
        <v>0</v>
      </c>
      <c r="X444" s="152">
        <f>LOOKUP(X432,$B$375:$AP$375,$B$376:$AP$376)/100*$B753</f>
        <v>0</v>
      </c>
      <c r="Y444" s="152">
        <f>LOOKUP(Y432,$B$375:$AP$375,$B$376:$AP$376)/100*$B753</f>
        <v>0</v>
      </c>
      <c r="Z444" s="152">
        <f>LOOKUP(Z432,$B$375:$AP$375,$B$376:$AP$376)/100*$B753</f>
        <v>0</v>
      </c>
      <c r="AA444" s="152">
        <f>LOOKUP(AA432,$B$375:$AP$375,$B$376:$AP$376)/100*$B753</f>
        <v>0</v>
      </c>
      <c r="AB444" s="152">
        <f>LOOKUP(AB432,$B$375:$AP$375,$B$376:$AP$376)/100*$B753</f>
        <v>0</v>
      </c>
      <c r="AC444" s="152">
        <f>LOOKUP(AC432,$B$375:$AP$375,$B$376:$AP$376)/100*$B753</f>
        <v>0</v>
      </c>
      <c r="AD444" s="152">
        <f>LOOKUP(AD432,$B$375:$AP$375,$B$376:$AP$376)/100*$B753</f>
        <v>0</v>
      </c>
      <c r="AE444" s="152">
        <f>LOOKUP(AE432,$B$375:$AP$375,$B$376:$AP$376)/100*$B753</f>
        <v>0</v>
      </c>
      <c r="AF444" s="152">
        <f>LOOKUP(AF432,$B$375:$AP$375,$B$376:$AP$376)/100*$B753</f>
        <v>0</v>
      </c>
      <c r="AG444" s="152">
        <f>LOOKUP(AG432,$B$375:$AP$375,$B$376:$AP$376)/100*$B753</f>
        <v>0</v>
      </c>
      <c r="AH444" s="152">
        <f>LOOKUP(AH432,$B$375:$AP$375,$B$376:$AP$376)/100*$B753</f>
        <v>0</v>
      </c>
      <c r="AI444" s="152">
        <f>LOOKUP(AI432,$B$375:$AP$375,$B$376:$AP$376)/100*$B753</f>
        <v>0</v>
      </c>
      <c r="AJ444" s="152">
        <f>LOOKUP(AJ432,$B$375:$AP$375,$B$376:$AP$376)/100*$B753</f>
        <v>0</v>
      </c>
      <c r="AK444" s="152">
        <f>LOOKUP(AK432,$B$375:$AP$375,$B$376:$AP$376)/100*$B753</f>
        <v>0</v>
      </c>
      <c r="AL444" s="152">
        <f>LOOKUP(AL432,$B$375:$AP$375,$B$376:$AP$376)/100*$B753</f>
        <v>0</v>
      </c>
      <c r="AM444" s="152">
        <f>LOOKUP(AM432,$B$375:$AP$375,$B$376:$AP$376)/100*$B753</f>
        <v>0</v>
      </c>
      <c r="AN444" s="152">
        <f>LOOKUP(AN432,$B$375:$AP$375,$B$376:$AP$376)/100*$B753</f>
        <v>0</v>
      </c>
      <c r="AO444" s="152">
        <f>LOOKUP(AO432,$B$375:$AP$375,$B$376:$AP$376)/100*$B753</f>
        <v>0</v>
      </c>
      <c r="AP444" s="152">
        <f>LOOKUP(AP432,$B$375:$AP$375,$B$376:$AP$376)/100*$B753</f>
        <v>0</v>
      </c>
    </row>
    <row r="445" spans="1:42" x14ac:dyDescent="0.2">
      <c r="A445" s="4">
        <f t="shared" ref="A445:A452" si="143">A444+1</f>
        <v>3</v>
      </c>
      <c r="B445" s="169">
        <f t="shared" si="142"/>
        <v>0</v>
      </c>
      <c r="C445" s="171">
        <f>LOOKUP(C433,$B$375:$AP$375,$B$376:$AP$376)/100*$B754</f>
        <v>0</v>
      </c>
      <c r="D445" s="152">
        <f>LOOKUP(D433,$B$375:$AP$375,$B$376:$AP$376)/100*$B754</f>
        <v>0</v>
      </c>
      <c r="E445" s="152">
        <f>LOOKUP(E433,$B$375:$AP$375,$B$376:$AP$376)/100*$B754</f>
        <v>0</v>
      </c>
      <c r="F445" s="152">
        <f>LOOKUP(F433,$B$375:$AP$375,$B$376:$AP$376)/100*$B754</f>
        <v>0</v>
      </c>
      <c r="G445" s="152">
        <f>LOOKUP(G433,$B$375:$AP$375,$B$376:$AP$376)/100*$B754</f>
        <v>0</v>
      </c>
      <c r="H445" s="152">
        <f>LOOKUP(H433,$B$375:$AP$375,$B$376:$AP$376)/100*$B754</f>
        <v>0</v>
      </c>
      <c r="I445" s="152">
        <f>LOOKUP(I433,$B$375:$AP$375,$B$376:$AP$376)/100*$B754</f>
        <v>0</v>
      </c>
      <c r="J445" s="152">
        <f>LOOKUP(J433,$B$375:$AP$375,$B$376:$AP$376)/100*$B754</f>
        <v>0</v>
      </c>
      <c r="K445" s="152">
        <f>LOOKUP(K433,$B$375:$AP$375,$B$376:$AP$376)/100*$B754</f>
        <v>0</v>
      </c>
      <c r="L445" s="152">
        <f>LOOKUP(L433,$B$375:$AP$375,$B$376:$AP$376)/100*$B754</f>
        <v>0</v>
      </c>
      <c r="M445" s="152">
        <f>LOOKUP(M433,$B$375:$AP$375,$B$376:$AP$376)/100*$B754</f>
        <v>0</v>
      </c>
      <c r="N445" s="152">
        <f>LOOKUP(N433,$B$375:$AP$375,$B$376:$AP$376)/100*$B754</f>
        <v>0</v>
      </c>
      <c r="O445" s="152">
        <f>LOOKUP(O433,$B$375:$AP$375,$B$376:$AP$376)/100*$B754</f>
        <v>0</v>
      </c>
      <c r="P445" s="152">
        <f>LOOKUP(P433,$B$375:$AP$375,$B$376:$AP$376)/100*$B754</f>
        <v>0</v>
      </c>
      <c r="Q445" s="152">
        <f>LOOKUP(Q433,$B$375:$AP$375,$B$376:$AP$376)/100*$B754</f>
        <v>0</v>
      </c>
      <c r="R445" s="152">
        <f>LOOKUP(R433,$B$375:$AP$375,$B$376:$AP$376)/100*$B754</f>
        <v>0</v>
      </c>
      <c r="S445" s="152">
        <f>LOOKUP(S433,$B$375:$AP$375,$B$376:$AP$376)/100*$B754</f>
        <v>0</v>
      </c>
      <c r="T445" s="152">
        <f>LOOKUP(T433,$B$375:$AP$375,$B$376:$AP$376)/100*$B754</f>
        <v>0</v>
      </c>
      <c r="U445" s="152">
        <f>LOOKUP(U433,$B$375:$AP$375,$B$376:$AP$376)/100*$B754</f>
        <v>0</v>
      </c>
      <c r="V445" s="152">
        <f>LOOKUP(V433,$B$375:$AP$375,$B$376:$AP$376)/100*$B754</f>
        <v>0</v>
      </c>
      <c r="W445" s="152">
        <f>LOOKUP(W433,$B$375:$AP$375,$B$376:$AP$376)/100*$B754</f>
        <v>0</v>
      </c>
      <c r="X445" s="152">
        <f>LOOKUP(X433,$B$375:$AP$375,$B$376:$AP$376)/100*$B754</f>
        <v>0</v>
      </c>
      <c r="Y445" s="152">
        <f>LOOKUP(Y433,$B$375:$AP$375,$B$376:$AP$376)/100*$B754</f>
        <v>0</v>
      </c>
      <c r="Z445" s="152">
        <f>LOOKUP(Z433,$B$375:$AP$375,$B$376:$AP$376)/100*$B754</f>
        <v>0</v>
      </c>
      <c r="AA445" s="152">
        <f>LOOKUP(AA433,$B$375:$AP$375,$B$376:$AP$376)/100*$B754</f>
        <v>0</v>
      </c>
      <c r="AB445" s="152">
        <f>LOOKUP(AB433,$B$375:$AP$375,$B$376:$AP$376)/100*$B754</f>
        <v>0</v>
      </c>
      <c r="AC445" s="152">
        <f>LOOKUP(AC433,$B$375:$AP$375,$B$376:$AP$376)/100*$B754</f>
        <v>0</v>
      </c>
      <c r="AD445" s="152">
        <f>LOOKUP(AD433,$B$375:$AP$375,$B$376:$AP$376)/100*$B754</f>
        <v>0</v>
      </c>
      <c r="AE445" s="152">
        <f>LOOKUP(AE433,$B$375:$AP$375,$B$376:$AP$376)/100*$B754</f>
        <v>0</v>
      </c>
      <c r="AF445" s="152">
        <f>LOOKUP(AF433,$B$375:$AP$375,$B$376:$AP$376)/100*$B754</f>
        <v>0</v>
      </c>
      <c r="AG445" s="152">
        <f>LOOKUP(AG433,$B$375:$AP$375,$B$376:$AP$376)/100*$B754</f>
        <v>0</v>
      </c>
      <c r="AH445" s="152">
        <f>LOOKUP(AH433,$B$375:$AP$375,$B$376:$AP$376)/100*$B754</f>
        <v>0</v>
      </c>
      <c r="AI445" s="152">
        <f>LOOKUP(AI433,$B$375:$AP$375,$B$376:$AP$376)/100*$B754</f>
        <v>0</v>
      </c>
      <c r="AJ445" s="152">
        <f>LOOKUP(AJ433,$B$375:$AP$375,$B$376:$AP$376)/100*$B754</f>
        <v>0</v>
      </c>
      <c r="AK445" s="152">
        <f>LOOKUP(AK433,$B$375:$AP$375,$B$376:$AP$376)/100*$B754</f>
        <v>0</v>
      </c>
      <c r="AL445" s="152">
        <f>LOOKUP(AL433,$B$375:$AP$375,$B$376:$AP$376)/100*$B754</f>
        <v>0</v>
      </c>
      <c r="AM445" s="152">
        <f>LOOKUP(AM433,$B$375:$AP$375,$B$376:$AP$376)/100*$B754</f>
        <v>0</v>
      </c>
      <c r="AN445" s="152">
        <f>LOOKUP(AN433,$B$375:$AP$375,$B$376:$AP$376)/100*$B754</f>
        <v>0</v>
      </c>
      <c r="AO445" s="152">
        <f>LOOKUP(AO433,$B$375:$AP$375,$B$376:$AP$376)/100*$B754</f>
        <v>0</v>
      </c>
      <c r="AP445" s="152">
        <f>LOOKUP(AP433,$B$375:$AP$375,$B$376:$AP$376)/100*$B754</f>
        <v>0</v>
      </c>
    </row>
    <row r="446" spans="1:42" x14ac:dyDescent="0.2">
      <c r="A446" s="4">
        <f t="shared" si="143"/>
        <v>4</v>
      </c>
      <c r="B446" s="169">
        <f t="shared" si="142"/>
        <v>0</v>
      </c>
      <c r="C446" s="171">
        <f>LOOKUP(C434,$B$375:$AP$375,$B$376:$AP$376)/100*$B755</f>
        <v>0</v>
      </c>
      <c r="D446" s="152">
        <f>LOOKUP(D434,$B$375:$AP$375,$B$376:$AP$376)/100*$B755</f>
        <v>0</v>
      </c>
      <c r="E446" s="152">
        <f>LOOKUP(E434,$B$375:$AP$375,$B$376:$AP$376)/100*$B755</f>
        <v>0</v>
      </c>
      <c r="F446" s="152">
        <f>LOOKUP(F434,$B$375:$AP$375,$B$376:$AP$376)/100*$B755</f>
        <v>0</v>
      </c>
      <c r="G446" s="152">
        <f>LOOKUP(G434,$B$375:$AP$375,$B$376:$AP$376)/100*$B755</f>
        <v>0</v>
      </c>
      <c r="H446" s="152">
        <f>LOOKUP(H434,$B$375:$AP$375,$B$376:$AP$376)/100*$B755</f>
        <v>0</v>
      </c>
      <c r="I446" s="152">
        <f>LOOKUP(I434,$B$375:$AP$375,$B$376:$AP$376)/100*$B755</f>
        <v>0</v>
      </c>
      <c r="J446" s="152">
        <f>LOOKUP(J434,$B$375:$AP$375,$B$376:$AP$376)/100*$B755</f>
        <v>0</v>
      </c>
      <c r="K446" s="152">
        <f>LOOKUP(K434,$B$375:$AP$375,$B$376:$AP$376)/100*$B755</f>
        <v>0</v>
      </c>
      <c r="L446" s="152">
        <f>LOOKUP(L434,$B$375:$AP$375,$B$376:$AP$376)/100*$B755</f>
        <v>0</v>
      </c>
      <c r="M446" s="152">
        <f>LOOKUP(M434,$B$375:$AP$375,$B$376:$AP$376)/100*$B755</f>
        <v>0</v>
      </c>
      <c r="N446" s="152">
        <f>LOOKUP(N434,$B$375:$AP$375,$B$376:$AP$376)/100*$B755</f>
        <v>0</v>
      </c>
      <c r="O446" s="152">
        <f>LOOKUP(O434,$B$375:$AP$375,$B$376:$AP$376)/100*$B755</f>
        <v>0</v>
      </c>
      <c r="P446" s="152">
        <f>LOOKUP(P434,$B$375:$AP$375,$B$376:$AP$376)/100*$B755</f>
        <v>0</v>
      </c>
      <c r="Q446" s="152">
        <f>LOOKUP(Q434,$B$375:$AP$375,$B$376:$AP$376)/100*$B755</f>
        <v>0</v>
      </c>
      <c r="R446" s="152">
        <f>LOOKUP(R434,$B$375:$AP$375,$B$376:$AP$376)/100*$B755</f>
        <v>0</v>
      </c>
      <c r="S446" s="152">
        <f>LOOKUP(S434,$B$375:$AP$375,$B$376:$AP$376)/100*$B755</f>
        <v>0</v>
      </c>
      <c r="T446" s="152">
        <f>LOOKUP(T434,$B$375:$AP$375,$B$376:$AP$376)/100*$B755</f>
        <v>0</v>
      </c>
      <c r="U446" s="152">
        <f>LOOKUP(U434,$B$375:$AP$375,$B$376:$AP$376)/100*$B755</f>
        <v>0</v>
      </c>
      <c r="V446" s="152">
        <f>LOOKUP(V434,$B$375:$AP$375,$B$376:$AP$376)/100*$B755</f>
        <v>0</v>
      </c>
      <c r="W446" s="152">
        <f>LOOKUP(W434,$B$375:$AP$375,$B$376:$AP$376)/100*$B755</f>
        <v>0</v>
      </c>
      <c r="X446" s="152">
        <f>LOOKUP(X434,$B$375:$AP$375,$B$376:$AP$376)/100*$B755</f>
        <v>0</v>
      </c>
      <c r="Y446" s="152">
        <f>LOOKUP(Y434,$B$375:$AP$375,$B$376:$AP$376)/100*$B755</f>
        <v>0</v>
      </c>
      <c r="Z446" s="152">
        <f>LOOKUP(Z434,$B$375:$AP$375,$B$376:$AP$376)/100*$B755</f>
        <v>0</v>
      </c>
      <c r="AA446" s="152">
        <f>LOOKUP(AA434,$B$375:$AP$375,$B$376:$AP$376)/100*$B755</f>
        <v>0</v>
      </c>
      <c r="AB446" s="152">
        <f>LOOKUP(AB434,$B$375:$AP$375,$B$376:$AP$376)/100*$B755</f>
        <v>0</v>
      </c>
      <c r="AC446" s="152">
        <f>LOOKUP(AC434,$B$375:$AP$375,$B$376:$AP$376)/100*$B755</f>
        <v>0</v>
      </c>
      <c r="AD446" s="152">
        <f>LOOKUP(AD434,$B$375:$AP$375,$B$376:$AP$376)/100*$B755</f>
        <v>0</v>
      </c>
      <c r="AE446" s="152">
        <f>LOOKUP(AE434,$B$375:$AP$375,$B$376:$AP$376)/100*$B755</f>
        <v>0</v>
      </c>
      <c r="AF446" s="152">
        <f>LOOKUP(AF434,$B$375:$AP$375,$B$376:$AP$376)/100*$B755</f>
        <v>0</v>
      </c>
      <c r="AG446" s="152">
        <f>LOOKUP(AG434,$B$375:$AP$375,$B$376:$AP$376)/100*$B755</f>
        <v>0</v>
      </c>
      <c r="AH446" s="152">
        <f>LOOKUP(AH434,$B$375:$AP$375,$B$376:$AP$376)/100*$B755</f>
        <v>0</v>
      </c>
      <c r="AI446" s="152">
        <f>LOOKUP(AI434,$B$375:$AP$375,$B$376:$AP$376)/100*$B755</f>
        <v>0</v>
      </c>
      <c r="AJ446" s="152">
        <f>LOOKUP(AJ434,$B$375:$AP$375,$B$376:$AP$376)/100*$B755</f>
        <v>0</v>
      </c>
      <c r="AK446" s="152">
        <f>LOOKUP(AK434,$B$375:$AP$375,$B$376:$AP$376)/100*$B755</f>
        <v>0</v>
      </c>
      <c r="AL446" s="152">
        <f>LOOKUP(AL434,$B$375:$AP$375,$B$376:$AP$376)/100*$B755</f>
        <v>0</v>
      </c>
      <c r="AM446" s="152">
        <f>LOOKUP(AM434,$B$375:$AP$375,$B$376:$AP$376)/100*$B755</f>
        <v>0</v>
      </c>
      <c r="AN446" s="152">
        <f>LOOKUP(AN434,$B$375:$AP$375,$B$376:$AP$376)/100*$B755</f>
        <v>0</v>
      </c>
      <c r="AO446" s="152">
        <f>LOOKUP(AO434,$B$375:$AP$375,$B$376:$AP$376)/100*$B755</f>
        <v>0</v>
      </c>
      <c r="AP446" s="152">
        <f>LOOKUP(AP434,$B$375:$AP$375,$B$376:$AP$376)/100*$B755</f>
        <v>0</v>
      </c>
    </row>
    <row r="447" spans="1:42" x14ac:dyDescent="0.2">
      <c r="A447" s="4">
        <f t="shared" si="143"/>
        <v>5</v>
      </c>
      <c r="B447" s="169">
        <f t="shared" si="142"/>
        <v>0</v>
      </c>
      <c r="C447" s="171">
        <f>LOOKUP(C435,$B$375:$AP$375,$B$376:$AP$376)/100*$B756</f>
        <v>0</v>
      </c>
      <c r="D447" s="152">
        <f>LOOKUP(D435,$B$375:$AP$375,$B$376:$AP$376)/100*$B756</f>
        <v>0</v>
      </c>
      <c r="E447" s="152">
        <f>LOOKUP(E435,$B$375:$AP$375,$B$376:$AP$376)/100*$B756</f>
        <v>0</v>
      </c>
      <c r="F447" s="152">
        <f>LOOKUP(F435,$B$375:$AP$375,$B$376:$AP$376)/100*$B756</f>
        <v>0</v>
      </c>
      <c r="G447" s="152">
        <f>LOOKUP(G435,$B$375:$AP$375,$B$376:$AP$376)/100*$B756</f>
        <v>0</v>
      </c>
      <c r="H447" s="152">
        <f>LOOKUP(H435,$B$375:$AP$375,$B$376:$AP$376)/100*$B756</f>
        <v>0</v>
      </c>
      <c r="I447" s="152">
        <f>LOOKUP(I435,$B$375:$AP$375,$B$376:$AP$376)/100*$B756</f>
        <v>0</v>
      </c>
      <c r="J447" s="152">
        <f>LOOKUP(J435,$B$375:$AP$375,$B$376:$AP$376)/100*$B756</f>
        <v>0</v>
      </c>
      <c r="K447" s="152">
        <f>LOOKUP(K435,$B$375:$AP$375,$B$376:$AP$376)/100*$B756</f>
        <v>0</v>
      </c>
      <c r="L447" s="152">
        <f>LOOKUP(L435,$B$375:$AP$375,$B$376:$AP$376)/100*$B756</f>
        <v>0</v>
      </c>
      <c r="M447" s="152">
        <f>LOOKUP(M435,$B$375:$AP$375,$B$376:$AP$376)/100*$B756</f>
        <v>0</v>
      </c>
      <c r="N447" s="152">
        <f>LOOKUP(N435,$B$375:$AP$375,$B$376:$AP$376)/100*$B756</f>
        <v>0</v>
      </c>
      <c r="O447" s="152">
        <f>LOOKUP(O435,$B$375:$AP$375,$B$376:$AP$376)/100*$B756</f>
        <v>0</v>
      </c>
      <c r="P447" s="152">
        <f>LOOKUP(P435,$B$375:$AP$375,$B$376:$AP$376)/100*$B756</f>
        <v>0</v>
      </c>
      <c r="Q447" s="152">
        <f>LOOKUP(Q435,$B$375:$AP$375,$B$376:$AP$376)/100*$B756</f>
        <v>0</v>
      </c>
      <c r="R447" s="152">
        <f>LOOKUP(R435,$B$375:$AP$375,$B$376:$AP$376)/100*$B756</f>
        <v>0</v>
      </c>
      <c r="S447" s="152">
        <f>LOOKUP(S435,$B$375:$AP$375,$B$376:$AP$376)/100*$B756</f>
        <v>0</v>
      </c>
      <c r="T447" s="152">
        <f>LOOKUP(T435,$B$375:$AP$375,$B$376:$AP$376)/100*$B756</f>
        <v>0</v>
      </c>
      <c r="U447" s="152">
        <f>LOOKUP(U435,$B$375:$AP$375,$B$376:$AP$376)/100*$B756</f>
        <v>0</v>
      </c>
      <c r="V447" s="152">
        <f>LOOKUP(V435,$B$375:$AP$375,$B$376:$AP$376)/100*$B756</f>
        <v>0</v>
      </c>
      <c r="W447" s="152">
        <f>LOOKUP(W435,$B$375:$AP$375,$B$376:$AP$376)/100*$B756</f>
        <v>0</v>
      </c>
      <c r="X447" s="152">
        <f>LOOKUP(X435,$B$375:$AP$375,$B$376:$AP$376)/100*$B756</f>
        <v>0</v>
      </c>
      <c r="Y447" s="152">
        <f>LOOKUP(Y435,$B$375:$AP$375,$B$376:$AP$376)/100*$B756</f>
        <v>0</v>
      </c>
      <c r="Z447" s="152">
        <f>LOOKUP(Z435,$B$375:$AP$375,$B$376:$AP$376)/100*$B756</f>
        <v>0</v>
      </c>
      <c r="AA447" s="152">
        <f>LOOKUP(AA435,$B$375:$AP$375,$B$376:$AP$376)/100*$B756</f>
        <v>0</v>
      </c>
      <c r="AB447" s="152">
        <f>LOOKUP(AB435,$B$375:$AP$375,$B$376:$AP$376)/100*$B756</f>
        <v>0</v>
      </c>
      <c r="AC447" s="152">
        <f>LOOKUP(AC435,$B$375:$AP$375,$B$376:$AP$376)/100*$B756</f>
        <v>0</v>
      </c>
      <c r="AD447" s="152">
        <f>LOOKUP(AD435,$B$375:$AP$375,$B$376:$AP$376)/100*$B756</f>
        <v>0</v>
      </c>
      <c r="AE447" s="152">
        <f>LOOKUP(AE435,$B$375:$AP$375,$B$376:$AP$376)/100*$B756</f>
        <v>0</v>
      </c>
      <c r="AF447" s="152">
        <f>LOOKUP(AF435,$B$375:$AP$375,$B$376:$AP$376)/100*$B756</f>
        <v>0</v>
      </c>
      <c r="AG447" s="152">
        <f>LOOKUP(AG435,$B$375:$AP$375,$B$376:$AP$376)/100*$B756</f>
        <v>0</v>
      </c>
      <c r="AH447" s="152">
        <f>LOOKUP(AH435,$B$375:$AP$375,$B$376:$AP$376)/100*$B756</f>
        <v>0</v>
      </c>
      <c r="AI447" s="152">
        <f>LOOKUP(AI435,$B$375:$AP$375,$B$376:$AP$376)/100*$B756</f>
        <v>0</v>
      </c>
      <c r="AJ447" s="152">
        <f>LOOKUP(AJ435,$B$375:$AP$375,$B$376:$AP$376)/100*$B756</f>
        <v>0</v>
      </c>
      <c r="AK447" s="152">
        <f>LOOKUP(AK435,$B$375:$AP$375,$B$376:$AP$376)/100*$B756</f>
        <v>0</v>
      </c>
      <c r="AL447" s="152">
        <f>LOOKUP(AL435,$B$375:$AP$375,$B$376:$AP$376)/100*$B756</f>
        <v>0</v>
      </c>
      <c r="AM447" s="152">
        <f>LOOKUP(AM435,$B$375:$AP$375,$B$376:$AP$376)/100*$B756</f>
        <v>0</v>
      </c>
      <c r="AN447" s="152">
        <f>LOOKUP(AN435,$B$375:$AP$375,$B$376:$AP$376)/100*$B756</f>
        <v>0</v>
      </c>
      <c r="AO447" s="152">
        <f>LOOKUP(AO435,$B$375:$AP$375,$B$376:$AP$376)/100*$B756</f>
        <v>0</v>
      </c>
      <c r="AP447" s="152">
        <f>LOOKUP(AP435,$B$375:$AP$375,$B$376:$AP$376)/100*$B756</f>
        <v>0</v>
      </c>
    </row>
    <row r="448" spans="1:42" x14ac:dyDescent="0.2">
      <c r="A448" s="4">
        <f t="shared" si="143"/>
        <v>6</v>
      </c>
      <c r="B448" s="169">
        <f t="shared" si="142"/>
        <v>0</v>
      </c>
      <c r="C448" s="171">
        <f>LOOKUP(C436,$B$375:$AP$375,$B$376:$AP$376)/100*$B757</f>
        <v>0</v>
      </c>
      <c r="D448" s="152">
        <f>LOOKUP(D436,$B$375:$AP$375,$B$376:$AP$376)/100*$B757</f>
        <v>0</v>
      </c>
      <c r="E448" s="152">
        <f>LOOKUP(E436,$B$375:$AP$375,$B$376:$AP$376)/100*$B757</f>
        <v>0</v>
      </c>
      <c r="F448" s="152">
        <f>LOOKUP(F436,$B$375:$AP$375,$B$376:$AP$376)/100*$B757</f>
        <v>0</v>
      </c>
      <c r="G448" s="152">
        <f>LOOKUP(G436,$B$375:$AP$375,$B$376:$AP$376)/100*$B757</f>
        <v>0</v>
      </c>
      <c r="H448" s="152">
        <f>LOOKUP(H436,$B$375:$AP$375,$B$376:$AP$376)/100*$B757</f>
        <v>0</v>
      </c>
      <c r="I448" s="152">
        <f>LOOKUP(I436,$B$375:$AP$375,$B$376:$AP$376)/100*$B757</f>
        <v>0</v>
      </c>
      <c r="J448" s="152">
        <f>LOOKUP(J436,$B$375:$AP$375,$B$376:$AP$376)/100*$B757</f>
        <v>0</v>
      </c>
      <c r="K448" s="152">
        <f>LOOKUP(K436,$B$375:$AP$375,$B$376:$AP$376)/100*$B757</f>
        <v>0</v>
      </c>
      <c r="L448" s="152">
        <f>LOOKUP(L436,$B$375:$AP$375,$B$376:$AP$376)/100*$B757</f>
        <v>0</v>
      </c>
      <c r="M448" s="152">
        <f>LOOKUP(M436,$B$375:$AP$375,$B$376:$AP$376)/100*$B757</f>
        <v>0</v>
      </c>
      <c r="N448" s="152">
        <f>LOOKUP(N436,$B$375:$AP$375,$B$376:$AP$376)/100*$B757</f>
        <v>0</v>
      </c>
      <c r="O448" s="152">
        <f>LOOKUP(O436,$B$375:$AP$375,$B$376:$AP$376)/100*$B757</f>
        <v>0</v>
      </c>
      <c r="P448" s="152">
        <f>LOOKUP(P436,$B$375:$AP$375,$B$376:$AP$376)/100*$B757</f>
        <v>0</v>
      </c>
      <c r="Q448" s="152">
        <f>LOOKUP(Q436,$B$375:$AP$375,$B$376:$AP$376)/100*$B757</f>
        <v>0</v>
      </c>
      <c r="R448" s="152">
        <f>LOOKUP(R436,$B$375:$AP$375,$B$376:$AP$376)/100*$B757</f>
        <v>0</v>
      </c>
      <c r="S448" s="152">
        <f>LOOKUP(S436,$B$375:$AP$375,$B$376:$AP$376)/100*$B757</f>
        <v>0</v>
      </c>
      <c r="T448" s="152">
        <f>LOOKUP(T436,$B$375:$AP$375,$B$376:$AP$376)/100*$B757</f>
        <v>0</v>
      </c>
      <c r="U448" s="152">
        <f>LOOKUP(U436,$B$375:$AP$375,$B$376:$AP$376)/100*$B757</f>
        <v>0</v>
      </c>
      <c r="V448" s="152">
        <f>LOOKUP(V436,$B$375:$AP$375,$B$376:$AP$376)/100*$B757</f>
        <v>0</v>
      </c>
      <c r="W448" s="152">
        <f>LOOKUP(W436,$B$375:$AP$375,$B$376:$AP$376)/100*$B757</f>
        <v>0</v>
      </c>
      <c r="X448" s="152">
        <f>LOOKUP(X436,$B$375:$AP$375,$B$376:$AP$376)/100*$B757</f>
        <v>0</v>
      </c>
      <c r="Y448" s="152">
        <f>LOOKUP(Y436,$B$375:$AP$375,$B$376:$AP$376)/100*$B757</f>
        <v>0</v>
      </c>
      <c r="Z448" s="152">
        <f>LOOKUP(Z436,$B$375:$AP$375,$B$376:$AP$376)/100*$B757</f>
        <v>0</v>
      </c>
      <c r="AA448" s="152">
        <f>LOOKUP(AA436,$B$375:$AP$375,$B$376:$AP$376)/100*$B757</f>
        <v>0</v>
      </c>
      <c r="AB448" s="152">
        <f>LOOKUP(AB436,$B$375:$AP$375,$B$376:$AP$376)/100*$B757</f>
        <v>0</v>
      </c>
      <c r="AC448" s="152">
        <f>LOOKUP(AC436,$B$375:$AP$375,$B$376:$AP$376)/100*$B757</f>
        <v>0</v>
      </c>
      <c r="AD448" s="152">
        <f>LOOKUP(AD436,$B$375:$AP$375,$B$376:$AP$376)/100*$B757</f>
        <v>0</v>
      </c>
      <c r="AE448" s="152">
        <f>LOOKUP(AE436,$B$375:$AP$375,$B$376:$AP$376)/100*$B757</f>
        <v>0</v>
      </c>
      <c r="AF448" s="152">
        <f>LOOKUP(AF436,$B$375:$AP$375,$B$376:$AP$376)/100*$B757</f>
        <v>0</v>
      </c>
      <c r="AG448" s="152">
        <f>LOOKUP(AG436,$B$375:$AP$375,$B$376:$AP$376)/100*$B757</f>
        <v>0</v>
      </c>
      <c r="AH448" s="152">
        <f>LOOKUP(AH436,$B$375:$AP$375,$B$376:$AP$376)/100*$B757</f>
        <v>0</v>
      </c>
      <c r="AI448" s="152">
        <f>LOOKUP(AI436,$B$375:$AP$375,$B$376:$AP$376)/100*$B757</f>
        <v>0</v>
      </c>
      <c r="AJ448" s="152">
        <f>LOOKUP(AJ436,$B$375:$AP$375,$B$376:$AP$376)/100*$B757</f>
        <v>0</v>
      </c>
      <c r="AK448" s="152">
        <f>LOOKUP(AK436,$B$375:$AP$375,$B$376:$AP$376)/100*$B757</f>
        <v>0</v>
      </c>
      <c r="AL448" s="152">
        <f>LOOKUP(AL436,$B$375:$AP$375,$B$376:$AP$376)/100*$B757</f>
        <v>0</v>
      </c>
      <c r="AM448" s="152">
        <f>LOOKUP(AM436,$B$375:$AP$375,$B$376:$AP$376)/100*$B757</f>
        <v>0</v>
      </c>
      <c r="AN448" s="152">
        <f>LOOKUP(AN436,$B$375:$AP$375,$B$376:$AP$376)/100*$B757</f>
        <v>0</v>
      </c>
      <c r="AO448" s="152">
        <f>LOOKUP(AO436,$B$375:$AP$375,$B$376:$AP$376)/100*$B757</f>
        <v>0</v>
      </c>
      <c r="AP448" s="152">
        <f>LOOKUP(AP436,$B$375:$AP$375,$B$376:$AP$376)/100*$B757</f>
        <v>0</v>
      </c>
    </row>
    <row r="449" spans="1:42" x14ac:dyDescent="0.2">
      <c r="A449" s="4">
        <f t="shared" si="143"/>
        <v>7</v>
      </c>
      <c r="B449" s="169">
        <f t="shared" si="142"/>
        <v>0</v>
      </c>
      <c r="C449" s="171">
        <f>LOOKUP(C437,$B$375:$AP$375,$B$376:$AP$376)/100*$B758</f>
        <v>0</v>
      </c>
      <c r="D449" s="152">
        <f>LOOKUP(D437,$B$375:$AP$375,$B$376:$AP$376)/100*$B758</f>
        <v>0</v>
      </c>
      <c r="E449" s="152">
        <f>LOOKUP(E437,$B$375:$AP$375,$B$376:$AP$376)/100*$B758</f>
        <v>0</v>
      </c>
      <c r="F449" s="152">
        <f>LOOKUP(F437,$B$375:$AP$375,$B$376:$AP$376)/100*$B758</f>
        <v>0</v>
      </c>
      <c r="G449" s="152">
        <f>LOOKUP(G437,$B$375:$AP$375,$B$376:$AP$376)/100*$B758</f>
        <v>0</v>
      </c>
      <c r="H449" s="152">
        <f>LOOKUP(H437,$B$375:$AP$375,$B$376:$AP$376)/100*$B758</f>
        <v>0</v>
      </c>
      <c r="I449" s="152">
        <f>LOOKUP(I437,$B$375:$AP$375,$B$376:$AP$376)/100*$B758</f>
        <v>0</v>
      </c>
      <c r="J449" s="152">
        <f>LOOKUP(J437,$B$375:$AP$375,$B$376:$AP$376)/100*$B758</f>
        <v>0</v>
      </c>
      <c r="K449" s="152">
        <f>LOOKUP(K437,$B$375:$AP$375,$B$376:$AP$376)/100*$B758</f>
        <v>0</v>
      </c>
      <c r="L449" s="152">
        <f>LOOKUP(L437,$B$375:$AP$375,$B$376:$AP$376)/100*$B758</f>
        <v>0</v>
      </c>
      <c r="M449" s="152">
        <f>LOOKUP(M437,$B$375:$AP$375,$B$376:$AP$376)/100*$B758</f>
        <v>0</v>
      </c>
      <c r="N449" s="152">
        <f>LOOKUP(N437,$B$375:$AP$375,$B$376:$AP$376)/100*$B758</f>
        <v>0</v>
      </c>
      <c r="O449" s="152">
        <f>LOOKUP(O437,$B$375:$AP$375,$B$376:$AP$376)/100*$B758</f>
        <v>0</v>
      </c>
      <c r="P449" s="152">
        <f>LOOKUP(P437,$B$375:$AP$375,$B$376:$AP$376)/100*$B758</f>
        <v>0</v>
      </c>
      <c r="Q449" s="152">
        <f>LOOKUP(Q437,$B$375:$AP$375,$B$376:$AP$376)/100*$B758</f>
        <v>0</v>
      </c>
      <c r="R449" s="152">
        <f>LOOKUP(R437,$B$375:$AP$375,$B$376:$AP$376)/100*$B758</f>
        <v>0</v>
      </c>
      <c r="S449" s="152">
        <f>LOOKUP(S437,$B$375:$AP$375,$B$376:$AP$376)/100*$B758</f>
        <v>0</v>
      </c>
      <c r="T449" s="152">
        <f>LOOKUP(T437,$B$375:$AP$375,$B$376:$AP$376)/100*$B758</f>
        <v>0</v>
      </c>
      <c r="U449" s="152">
        <f>LOOKUP(U437,$B$375:$AP$375,$B$376:$AP$376)/100*$B758</f>
        <v>0</v>
      </c>
      <c r="V449" s="152">
        <f>LOOKUP(V437,$B$375:$AP$375,$B$376:$AP$376)/100*$B758</f>
        <v>0</v>
      </c>
      <c r="W449" s="152">
        <f>LOOKUP(W437,$B$375:$AP$375,$B$376:$AP$376)/100*$B758</f>
        <v>0</v>
      </c>
      <c r="X449" s="152">
        <f>LOOKUP(X437,$B$375:$AP$375,$B$376:$AP$376)/100*$B758</f>
        <v>0</v>
      </c>
      <c r="Y449" s="152">
        <f>LOOKUP(Y437,$B$375:$AP$375,$B$376:$AP$376)/100*$B758</f>
        <v>0</v>
      </c>
      <c r="Z449" s="152">
        <f>LOOKUP(Z437,$B$375:$AP$375,$B$376:$AP$376)/100*$B758</f>
        <v>0</v>
      </c>
      <c r="AA449" s="152">
        <f>LOOKUP(AA437,$B$375:$AP$375,$B$376:$AP$376)/100*$B758</f>
        <v>0</v>
      </c>
      <c r="AB449" s="152">
        <f>LOOKUP(AB437,$B$375:$AP$375,$B$376:$AP$376)/100*$B758</f>
        <v>0</v>
      </c>
      <c r="AC449" s="152">
        <f>LOOKUP(AC437,$B$375:$AP$375,$B$376:$AP$376)/100*$B758</f>
        <v>0</v>
      </c>
      <c r="AD449" s="152">
        <f>LOOKUP(AD437,$B$375:$AP$375,$B$376:$AP$376)/100*$B758</f>
        <v>0</v>
      </c>
      <c r="AE449" s="152">
        <f>LOOKUP(AE437,$B$375:$AP$375,$B$376:$AP$376)/100*$B758</f>
        <v>0</v>
      </c>
      <c r="AF449" s="152">
        <f>LOOKUP(AF437,$B$375:$AP$375,$B$376:$AP$376)/100*$B758</f>
        <v>0</v>
      </c>
      <c r="AG449" s="152">
        <f>LOOKUP(AG437,$B$375:$AP$375,$B$376:$AP$376)/100*$B758</f>
        <v>0</v>
      </c>
      <c r="AH449" s="152">
        <f>LOOKUP(AH437,$B$375:$AP$375,$B$376:$AP$376)/100*$B758</f>
        <v>0</v>
      </c>
      <c r="AI449" s="152">
        <f>LOOKUP(AI437,$B$375:$AP$375,$B$376:$AP$376)/100*$B758</f>
        <v>0</v>
      </c>
      <c r="AJ449" s="152">
        <f>LOOKUP(AJ437,$B$375:$AP$375,$B$376:$AP$376)/100*$B758</f>
        <v>0</v>
      </c>
      <c r="AK449" s="152">
        <f>LOOKUP(AK437,$B$375:$AP$375,$B$376:$AP$376)/100*$B758</f>
        <v>0</v>
      </c>
      <c r="AL449" s="152">
        <f>LOOKUP(AL437,$B$375:$AP$375,$B$376:$AP$376)/100*$B758</f>
        <v>0</v>
      </c>
      <c r="AM449" s="152">
        <f>LOOKUP(AM437,$B$375:$AP$375,$B$376:$AP$376)/100*$B758</f>
        <v>0</v>
      </c>
      <c r="AN449" s="152">
        <f>LOOKUP(AN437,$B$375:$AP$375,$B$376:$AP$376)/100*$B758</f>
        <v>0</v>
      </c>
      <c r="AO449" s="152">
        <f>LOOKUP(AO437,$B$375:$AP$375,$B$376:$AP$376)/100*$B758</f>
        <v>0</v>
      </c>
      <c r="AP449" s="152">
        <f>LOOKUP(AP437,$B$375:$AP$375,$B$376:$AP$376)/100*$B758</f>
        <v>0</v>
      </c>
    </row>
    <row r="450" spans="1:42" x14ac:dyDescent="0.2">
      <c r="A450" s="4">
        <f t="shared" si="143"/>
        <v>8</v>
      </c>
      <c r="B450" s="169">
        <f t="shared" si="142"/>
        <v>0</v>
      </c>
      <c r="C450" s="171">
        <f>LOOKUP(C438,$B$375:$AP$375,$B$376:$AP$376)/100*$B759</f>
        <v>0</v>
      </c>
      <c r="D450" s="152">
        <f>LOOKUP(D438,$B$375:$AP$375,$B$376:$AP$376)/100*$B759</f>
        <v>0</v>
      </c>
      <c r="E450" s="152">
        <f>LOOKUP(E438,$B$375:$AP$375,$B$376:$AP$376)/100*$B759</f>
        <v>0</v>
      </c>
      <c r="F450" s="152">
        <f>LOOKUP(F438,$B$375:$AP$375,$B$376:$AP$376)/100*$B759</f>
        <v>0</v>
      </c>
      <c r="G450" s="152">
        <f>LOOKUP(G438,$B$375:$AP$375,$B$376:$AP$376)/100*$B759</f>
        <v>0</v>
      </c>
      <c r="H450" s="152">
        <f>LOOKUP(H438,$B$375:$AP$375,$B$376:$AP$376)/100*$B759</f>
        <v>0</v>
      </c>
      <c r="I450" s="152">
        <f>LOOKUP(I438,$B$375:$AP$375,$B$376:$AP$376)/100*$B759</f>
        <v>0</v>
      </c>
      <c r="J450" s="152">
        <f>LOOKUP(J438,$B$375:$AP$375,$B$376:$AP$376)/100*$B759</f>
        <v>0</v>
      </c>
      <c r="K450" s="152">
        <f>LOOKUP(K438,$B$375:$AP$375,$B$376:$AP$376)/100*$B759</f>
        <v>0</v>
      </c>
      <c r="L450" s="152">
        <f>LOOKUP(L438,$B$375:$AP$375,$B$376:$AP$376)/100*$B759</f>
        <v>0</v>
      </c>
      <c r="M450" s="152">
        <f>LOOKUP(M438,$B$375:$AP$375,$B$376:$AP$376)/100*$B759</f>
        <v>0</v>
      </c>
      <c r="N450" s="152">
        <f>LOOKUP(N438,$B$375:$AP$375,$B$376:$AP$376)/100*$B759</f>
        <v>0</v>
      </c>
      <c r="O450" s="152">
        <f>LOOKUP(O438,$B$375:$AP$375,$B$376:$AP$376)/100*$B759</f>
        <v>0</v>
      </c>
      <c r="P450" s="152">
        <f>LOOKUP(P438,$B$375:$AP$375,$B$376:$AP$376)/100*$B759</f>
        <v>0</v>
      </c>
      <c r="Q450" s="152">
        <f>LOOKUP(Q438,$B$375:$AP$375,$B$376:$AP$376)/100*$B759</f>
        <v>0</v>
      </c>
      <c r="R450" s="152">
        <f>LOOKUP(R438,$B$375:$AP$375,$B$376:$AP$376)/100*$B759</f>
        <v>0</v>
      </c>
      <c r="S450" s="152">
        <f>LOOKUP(S438,$B$375:$AP$375,$B$376:$AP$376)/100*$B759</f>
        <v>0</v>
      </c>
      <c r="T450" s="152">
        <f>LOOKUP(T438,$B$375:$AP$375,$B$376:$AP$376)/100*$B759</f>
        <v>0</v>
      </c>
      <c r="U450" s="152">
        <f>LOOKUP(U438,$B$375:$AP$375,$B$376:$AP$376)/100*$B759</f>
        <v>0</v>
      </c>
      <c r="V450" s="152">
        <f>LOOKUP(V438,$B$375:$AP$375,$B$376:$AP$376)/100*$B759</f>
        <v>0</v>
      </c>
      <c r="W450" s="152">
        <f>LOOKUP(W438,$B$375:$AP$375,$B$376:$AP$376)/100*$B759</f>
        <v>0</v>
      </c>
      <c r="X450" s="152">
        <f>LOOKUP(X438,$B$375:$AP$375,$B$376:$AP$376)/100*$B759</f>
        <v>0</v>
      </c>
      <c r="Y450" s="152">
        <f>LOOKUP(Y438,$B$375:$AP$375,$B$376:$AP$376)/100*$B759</f>
        <v>0</v>
      </c>
      <c r="Z450" s="152">
        <f>LOOKUP(Z438,$B$375:$AP$375,$B$376:$AP$376)/100*$B759</f>
        <v>0</v>
      </c>
      <c r="AA450" s="152">
        <f>LOOKUP(AA438,$B$375:$AP$375,$B$376:$AP$376)/100*$B759</f>
        <v>0</v>
      </c>
      <c r="AB450" s="152">
        <f>LOOKUP(AB438,$B$375:$AP$375,$B$376:$AP$376)/100*$B759</f>
        <v>0</v>
      </c>
      <c r="AC450" s="152">
        <f>LOOKUP(AC438,$B$375:$AP$375,$B$376:$AP$376)/100*$B759</f>
        <v>0</v>
      </c>
      <c r="AD450" s="152">
        <f>LOOKUP(AD438,$B$375:$AP$375,$B$376:$AP$376)/100*$B759</f>
        <v>0</v>
      </c>
      <c r="AE450" s="152">
        <f>LOOKUP(AE438,$B$375:$AP$375,$B$376:$AP$376)/100*$B759</f>
        <v>0</v>
      </c>
      <c r="AF450" s="152">
        <f>LOOKUP(AF438,$B$375:$AP$375,$B$376:$AP$376)/100*$B759</f>
        <v>0</v>
      </c>
      <c r="AG450" s="152">
        <f>LOOKUP(AG438,$B$375:$AP$375,$B$376:$AP$376)/100*$B759</f>
        <v>0</v>
      </c>
      <c r="AH450" s="152">
        <f>LOOKUP(AH438,$B$375:$AP$375,$B$376:$AP$376)/100*$B759</f>
        <v>0</v>
      </c>
      <c r="AI450" s="152">
        <f>LOOKUP(AI438,$B$375:$AP$375,$B$376:$AP$376)/100*$B759</f>
        <v>0</v>
      </c>
      <c r="AJ450" s="152">
        <f>LOOKUP(AJ438,$B$375:$AP$375,$B$376:$AP$376)/100*$B759</f>
        <v>0</v>
      </c>
      <c r="AK450" s="152">
        <f>LOOKUP(AK438,$B$375:$AP$375,$B$376:$AP$376)/100*$B759</f>
        <v>0</v>
      </c>
      <c r="AL450" s="152">
        <f>LOOKUP(AL438,$B$375:$AP$375,$B$376:$AP$376)/100*$B759</f>
        <v>0</v>
      </c>
      <c r="AM450" s="152">
        <f>LOOKUP(AM438,$B$375:$AP$375,$B$376:$AP$376)/100*$B759</f>
        <v>0</v>
      </c>
      <c r="AN450" s="152">
        <f>LOOKUP(AN438,$B$375:$AP$375,$B$376:$AP$376)/100*$B759</f>
        <v>0</v>
      </c>
      <c r="AO450" s="152">
        <f>LOOKUP(AO438,$B$375:$AP$375,$B$376:$AP$376)/100*$B759</f>
        <v>0</v>
      </c>
      <c r="AP450" s="152">
        <f>LOOKUP(AP438,$B$375:$AP$375,$B$376:$AP$376)/100*$B759</f>
        <v>0</v>
      </c>
    </row>
    <row r="451" spans="1:42" x14ac:dyDescent="0.2">
      <c r="A451" s="4">
        <f>A450+1</f>
        <v>9</v>
      </c>
      <c r="B451" s="169">
        <f t="shared" si="142"/>
        <v>0</v>
      </c>
      <c r="C451" s="171">
        <f>LOOKUP(C439,$B$375:$AP$375,$B$376:$AP$376)/100*$B760</f>
        <v>0</v>
      </c>
      <c r="D451" s="152">
        <f>LOOKUP(D439,$B$375:$AP$375,$B$376:$AP$376)/100*$B760</f>
        <v>0</v>
      </c>
      <c r="E451" s="152">
        <f>LOOKUP(E439,$B$375:$AP$375,$B$376:$AP$376)/100*$B760</f>
        <v>0</v>
      </c>
      <c r="F451" s="152">
        <f>LOOKUP(F439,$B$375:$AP$375,$B$376:$AP$376)/100*$B760</f>
        <v>0</v>
      </c>
      <c r="G451" s="152">
        <f>LOOKUP(G439,$B$375:$AP$375,$B$376:$AP$376)/100*$B760</f>
        <v>0</v>
      </c>
      <c r="H451" s="152">
        <f>LOOKUP(H439,$B$375:$AP$375,$B$376:$AP$376)/100*$B760</f>
        <v>0</v>
      </c>
      <c r="I451" s="152">
        <f>LOOKUP(I439,$B$375:$AP$375,$B$376:$AP$376)/100*$B760</f>
        <v>0</v>
      </c>
      <c r="J451" s="152">
        <f>LOOKUP(J439,$B$375:$AP$375,$B$376:$AP$376)/100*$B760</f>
        <v>0</v>
      </c>
      <c r="K451" s="152">
        <f>LOOKUP(K439,$B$375:$AP$375,$B$376:$AP$376)/100*$B760</f>
        <v>0</v>
      </c>
      <c r="L451" s="152">
        <f>LOOKUP(L439,$B$375:$AP$375,$B$376:$AP$376)/100*$B760</f>
        <v>0</v>
      </c>
      <c r="M451" s="152">
        <f>LOOKUP(M439,$B$375:$AP$375,$B$376:$AP$376)/100*$B760</f>
        <v>0</v>
      </c>
      <c r="N451" s="152">
        <f>LOOKUP(N439,$B$375:$AP$375,$B$376:$AP$376)/100*$B760</f>
        <v>0</v>
      </c>
      <c r="O451" s="152">
        <f>LOOKUP(O439,$B$375:$AP$375,$B$376:$AP$376)/100*$B760</f>
        <v>0</v>
      </c>
      <c r="P451" s="152">
        <f>LOOKUP(P439,$B$375:$AP$375,$B$376:$AP$376)/100*$B760</f>
        <v>0</v>
      </c>
      <c r="Q451" s="152">
        <f>LOOKUP(Q439,$B$375:$AP$375,$B$376:$AP$376)/100*$B760</f>
        <v>0</v>
      </c>
      <c r="R451" s="152">
        <f>LOOKUP(R439,$B$375:$AP$375,$B$376:$AP$376)/100*$B760</f>
        <v>0</v>
      </c>
      <c r="S451" s="152">
        <f>LOOKUP(S439,$B$375:$AP$375,$B$376:$AP$376)/100*$B760</f>
        <v>0</v>
      </c>
      <c r="T451" s="152">
        <f>LOOKUP(T439,$B$375:$AP$375,$B$376:$AP$376)/100*$B760</f>
        <v>0</v>
      </c>
      <c r="U451" s="152">
        <f>LOOKUP(U439,$B$375:$AP$375,$B$376:$AP$376)/100*$B760</f>
        <v>0</v>
      </c>
      <c r="V451" s="152">
        <f>LOOKUP(V439,$B$375:$AP$375,$B$376:$AP$376)/100*$B760</f>
        <v>0</v>
      </c>
      <c r="W451" s="152">
        <f>LOOKUP(W439,$B$375:$AP$375,$B$376:$AP$376)/100*$B760</f>
        <v>0</v>
      </c>
      <c r="X451" s="152">
        <f>LOOKUP(X439,$B$375:$AP$375,$B$376:$AP$376)/100*$B760</f>
        <v>0</v>
      </c>
      <c r="Y451" s="152">
        <f>LOOKUP(Y439,$B$375:$AP$375,$B$376:$AP$376)/100*$B760</f>
        <v>0</v>
      </c>
      <c r="Z451" s="152">
        <f>LOOKUP(Z439,$B$375:$AP$375,$B$376:$AP$376)/100*$B760</f>
        <v>0</v>
      </c>
      <c r="AA451" s="152">
        <f>LOOKUP(AA439,$B$375:$AP$375,$B$376:$AP$376)/100*$B760</f>
        <v>0</v>
      </c>
      <c r="AB451" s="152">
        <f>LOOKUP(AB439,$B$375:$AP$375,$B$376:$AP$376)/100*$B760</f>
        <v>0</v>
      </c>
      <c r="AC451" s="152">
        <f>LOOKUP(AC439,$B$375:$AP$375,$B$376:$AP$376)/100*$B760</f>
        <v>0</v>
      </c>
      <c r="AD451" s="152">
        <f>LOOKUP(AD439,$B$375:$AP$375,$B$376:$AP$376)/100*$B760</f>
        <v>0</v>
      </c>
      <c r="AE451" s="152">
        <f>LOOKUP(AE439,$B$375:$AP$375,$B$376:$AP$376)/100*$B760</f>
        <v>0</v>
      </c>
      <c r="AF451" s="152">
        <f>LOOKUP(AF439,$B$375:$AP$375,$B$376:$AP$376)/100*$B760</f>
        <v>0</v>
      </c>
      <c r="AG451" s="152">
        <f>LOOKUP(AG439,$B$375:$AP$375,$B$376:$AP$376)/100*$B760</f>
        <v>0</v>
      </c>
      <c r="AH451" s="152">
        <f>LOOKUP(AH439,$B$375:$AP$375,$B$376:$AP$376)/100*$B760</f>
        <v>0</v>
      </c>
      <c r="AI451" s="152">
        <f>LOOKUP(AI439,$B$375:$AP$375,$B$376:$AP$376)/100*$B760</f>
        <v>0</v>
      </c>
      <c r="AJ451" s="152">
        <f>LOOKUP(AJ439,$B$375:$AP$375,$B$376:$AP$376)/100*$B760</f>
        <v>0</v>
      </c>
      <c r="AK451" s="152">
        <f>LOOKUP(AK439,$B$375:$AP$375,$B$376:$AP$376)/100*$B760</f>
        <v>0</v>
      </c>
      <c r="AL451" s="152">
        <f>LOOKUP(AL439,$B$375:$AP$375,$B$376:$AP$376)/100*$B760</f>
        <v>0</v>
      </c>
      <c r="AM451" s="152">
        <f>LOOKUP(AM439,$B$375:$AP$375,$B$376:$AP$376)/100*$B760</f>
        <v>0</v>
      </c>
      <c r="AN451" s="152">
        <f>LOOKUP(AN439,$B$375:$AP$375,$B$376:$AP$376)/100*$B760</f>
        <v>0</v>
      </c>
      <c r="AO451" s="152">
        <f>LOOKUP(AO439,$B$375:$AP$375,$B$376:$AP$376)/100*$B760</f>
        <v>0</v>
      </c>
      <c r="AP451" s="152">
        <f>LOOKUP(AP439,$B$375:$AP$375,$B$376:$AP$376)/100*$B760</f>
        <v>0</v>
      </c>
    </row>
    <row r="452" spans="1:42" x14ac:dyDescent="0.2">
      <c r="A452" s="4">
        <f t="shared" si="143"/>
        <v>10</v>
      </c>
      <c r="B452" s="169">
        <f t="shared" si="142"/>
        <v>0</v>
      </c>
      <c r="C452" s="170">
        <f>LOOKUP(C440,$B$375:$AP$375,$B$376:$AP$376)/100*$B761</f>
        <v>0</v>
      </c>
      <c r="D452" s="153">
        <f>LOOKUP(D440,$B$375:$AP$375,$B$376:$AP$376)/100*$B761</f>
        <v>0</v>
      </c>
      <c r="E452" s="153">
        <f>LOOKUP(E440,$B$375:$AP$375,$B$376:$AP$376)/100*$B761</f>
        <v>0</v>
      </c>
      <c r="F452" s="153">
        <f>LOOKUP(F440,$B$375:$AP$375,$B$376:$AP$376)/100*$B761</f>
        <v>0</v>
      </c>
      <c r="G452" s="153">
        <f>LOOKUP(G440,$B$375:$AP$375,$B$376:$AP$376)/100*$B761</f>
        <v>0</v>
      </c>
      <c r="H452" s="153">
        <f>LOOKUP(H440,$B$375:$AP$375,$B$376:$AP$376)/100*$B761</f>
        <v>0</v>
      </c>
      <c r="I452" s="153">
        <f>LOOKUP(I440,$B$375:$AP$375,$B$376:$AP$376)/100*$B761</f>
        <v>0</v>
      </c>
      <c r="J452" s="153">
        <f>LOOKUP(J440,$B$375:$AP$375,$B$376:$AP$376)/100*$B761</f>
        <v>0</v>
      </c>
      <c r="K452" s="153">
        <f>LOOKUP(K440,$B$375:$AP$375,$B$376:$AP$376)/100*$B761</f>
        <v>0</v>
      </c>
      <c r="L452" s="153">
        <f>LOOKUP(L440,$B$375:$AP$375,$B$376:$AP$376)/100*$B761</f>
        <v>0</v>
      </c>
      <c r="M452" s="153">
        <f>LOOKUP(M440,$B$375:$AP$375,$B$376:$AP$376)/100*$B761</f>
        <v>0</v>
      </c>
      <c r="N452" s="153">
        <f>LOOKUP(N440,$B$375:$AP$375,$B$376:$AP$376)/100*$B761</f>
        <v>0</v>
      </c>
      <c r="O452" s="153">
        <f>LOOKUP(O440,$B$375:$AP$375,$B$376:$AP$376)/100*$B761</f>
        <v>0</v>
      </c>
      <c r="P452" s="153">
        <f>LOOKUP(P440,$B$375:$AP$375,$B$376:$AP$376)/100*$B761</f>
        <v>0</v>
      </c>
      <c r="Q452" s="153">
        <f>LOOKUP(Q440,$B$375:$AP$375,$B$376:$AP$376)/100*$B761</f>
        <v>0</v>
      </c>
      <c r="R452" s="153">
        <f>LOOKUP(R440,$B$375:$AP$375,$B$376:$AP$376)/100*$B761</f>
        <v>0</v>
      </c>
      <c r="S452" s="153">
        <f>LOOKUP(S440,$B$375:$AP$375,$B$376:$AP$376)/100*$B761</f>
        <v>0</v>
      </c>
      <c r="T452" s="153">
        <f>LOOKUP(T440,$B$375:$AP$375,$B$376:$AP$376)/100*$B761</f>
        <v>0</v>
      </c>
      <c r="U452" s="153">
        <f>LOOKUP(U440,$B$375:$AP$375,$B$376:$AP$376)/100*$B761</f>
        <v>0</v>
      </c>
      <c r="V452" s="153">
        <f>LOOKUP(V440,$B$375:$AP$375,$B$376:$AP$376)/100*$B761</f>
        <v>0</v>
      </c>
      <c r="W452" s="153">
        <f>LOOKUP(W440,$B$375:$AP$375,$B$376:$AP$376)/100*$B761</f>
        <v>0</v>
      </c>
      <c r="X452" s="153">
        <f>LOOKUP(X440,$B$375:$AP$375,$B$376:$AP$376)/100*$B761</f>
        <v>0</v>
      </c>
      <c r="Y452" s="153">
        <f>LOOKUP(Y440,$B$375:$AP$375,$B$376:$AP$376)/100*$B761</f>
        <v>0</v>
      </c>
      <c r="Z452" s="153">
        <f>LOOKUP(Z440,$B$375:$AP$375,$B$376:$AP$376)/100*$B761</f>
        <v>0</v>
      </c>
      <c r="AA452" s="153">
        <f>LOOKUP(AA440,$B$375:$AP$375,$B$376:$AP$376)/100*$B761</f>
        <v>0</v>
      </c>
      <c r="AB452" s="153">
        <f>LOOKUP(AB440,$B$375:$AP$375,$B$376:$AP$376)/100*$B761</f>
        <v>0</v>
      </c>
      <c r="AC452" s="153">
        <f>LOOKUP(AC440,$B$375:$AP$375,$B$376:$AP$376)/100*$B761</f>
        <v>0</v>
      </c>
      <c r="AD452" s="153">
        <f>LOOKUP(AD440,$B$375:$AP$375,$B$376:$AP$376)/100*$B761</f>
        <v>0</v>
      </c>
      <c r="AE452" s="153">
        <f>LOOKUP(AE440,$B$375:$AP$375,$B$376:$AP$376)/100*$B761</f>
        <v>0</v>
      </c>
      <c r="AF452" s="153">
        <f>LOOKUP(AF440,$B$375:$AP$375,$B$376:$AP$376)/100*$B761</f>
        <v>0</v>
      </c>
      <c r="AG452" s="153">
        <f>LOOKUP(AG440,$B$375:$AP$375,$B$376:$AP$376)/100*$B761</f>
        <v>0</v>
      </c>
      <c r="AH452" s="153">
        <f>LOOKUP(AH440,$B$375:$AP$375,$B$376:$AP$376)/100*$B761</f>
        <v>0</v>
      </c>
      <c r="AI452" s="153">
        <f>LOOKUP(AI440,$B$375:$AP$375,$B$376:$AP$376)/100*$B761</f>
        <v>0</v>
      </c>
      <c r="AJ452" s="153">
        <f>LOOKUP(AJ440,$B$375:$AP$375,$B$376:$AP$376)/100*$B761</f>
        <v>0</v>
      </c>
      <c r="AK452" s="153">
        <f>LOOKUP(AK440,$B$375:$AP$375,$B$376:$AP$376)/100*$B761</f>
        <v>0</v>
      </c>
      <c r="AL452" s="153">
        <f>LOOKUP(AL440,$B$375:$AP$375,$B$376:$AP$376)/100*$B761</f>
        <v>0</v>
      </c>
      <c r="AM452" s="153">
        <f>LOOKUP(AM440,$B$375:$AP$375,$B$376:$AP$376)/100*$B761</f>
        <v>0</v>
      </c>
      <c r="AN452" s="153">
        <f>LOOKUP(AN440,$B$375:$AP$375,$B$376:$AP$376)/100*$B761</f>
        <v>0</v>
      </c>
      <c r="AO452" s="153">
        <f>LOOKUP(AO440,$B$375:$AP$375,$B$376:$AP$376)/100*$B761</f>
        <v>0</v>
      </c>
      <c r="AP452" s="153">
        <f>LOOKUP(AP440,$B$375:$AP$375,$B$376:$AP$376)/100*$B761</f>
        <v>0</v>
      </c>
    </row>
    <row r="453" spans="1:42" ht="12" customHeight="1" x14ac:dyDescent="0.2">
      <c r="A453" s="24" t="s">
        <v>13</v>
      </c>
      <c r="B453" s="14"/>
      <c r="C453" s="152">
        <f>SUM(C443:C452)</f>
        <v>0</v>
      </c>
      <c r="D453" s="152">
        <f t="shared" ref="D453:AP453" si="144">SUM(D443:D452)</f>
        <v>0</v>
      </c>
      <c r="E453" s="152">
        <f t="shared" si="144"/>
        <v>0</v>
      </c>
      <c r="F453" s="152">
        <f t="shared" si="144"/>
        <v>0</v>
      </c>
      <c r="G453" s="152">
        <f t="shared" si="144"/>
        <v>0</v>
      </c>
      <c r="H453" s="152">
        <f t="shared" si="144"/>
        <v>0</v>
      </c>
      <c r="I453" s="152">
        <f t="shared" si="144"/>
        <v>0</v>
      </c>
      <c r="J453" s="152">
        <f t="shared" si="144"/>
        <v>0</v>
      </c>
      <c r="K453" s="152">
        <f t="shared" si="144"/>
        <v>0</v>
      </c>
      <c r="L453" s="152">
        <f t="shared" si="144"/>
        <v>0</v>
      </c>
      <c r="M453" s="152">
        <f t="shared" si="144"/>
        <v>0</v>
      </c>
      <c r="N453" s="152">
        <f t="shared" si="144"/>
        <v>0</v>
      </c>
      <c r="O453" s="152">
        <f t="shared" si="144"/>
        <v>0</v>
      </c>
      <c r="P453" s="152">
        <f t="shared" si="144"/>
        <v>0</v>
      </c>
      <c r="Q453" s="152">
        <f t="shared" si="144"/>
        <v>0</v>
      </c>
      <c r="R453" s="152">
        <f t="shared" si="144"/>
        <v>0</v>
      </c>
      <c r="S453" s="152">
        <f t="shared" si="144"/>
        <v>0</v>
      </c>
      <c r="T453" s="152">
        <f t="shared" si="144"/>
        <v>0</v>
      </c>
      <c r="U453" s="152">
        <f t="shared" si="144"/>
        <v>0</v>
      </c>
      <c r="V453" s="152">
        <f t="shared" si="144"/>
        <v>0</v>
      </c>
      <c r="W453" s="152">
        <f t="shared" si="144"/>
        <v>0</v>
      </c>
      <c r="X453" s="152">
        <f t="shared" si="144"/>
        <v>0</v>
      </c>
      <c r="Y453" s="152">
        <f t="shared" si="144"/>
        <v>0</v>
      </c>
      <c r="Z453" s="152">
        <f t="shared" si="144"/>
        <v>0</v>
      </c>
      <c r="AA453" s="152">
        <f t="shared" si="144"/>
        <v>0</v>
      </c>
      <c r="AB453" s="152">
        <f t="shared" si="144"/>
        <v>0</v>
      </c>
      <c r="AC453" s="152">
        <f t="shared" si="144"/>
        <v>0</v>
      </c>
      <c r="AD453" s="152">
        <f t="shared" si="144"/>
        <v>0</v>
      </c>
      <c r="AE453" s="152">
        <f t="shared" si="144"/>
        <v>0</v>
      </c>
      <c r="AF453" s="152">
        <f t="shared" si="144"/>
        <v>0</v>
      </c>
      <c r="AG453" s="152">
        <f t="shared" si="144"/>
        <v>0</v>
      </c>
      <c r="AH453" s="152">
        <f t="shared" si="144"/>
        <v>0</v>
      </c>
      <c r="AI453" s="152">
        <f t="shared" si="144"/>
        <v>0</v>
      </c>
      <c r="AJ453" s="152">
        <f t="shared" si="144"/>
        <v>0</v>
      </c>
      <c r="AK453" s="152">
        <f t="shared" si="144"/>
        <v>0</v>
      </c>
      <c r="AL453" s="152">
        <f t="shared" si="144"/>
        <v>0</v>
      </c>
      <c r="AM453" s="152">
        <f t="shared" si="144"/>
        <v>0</v>
      </c>
      <c r="AN453" s="152">
        <f t="shared" si="144"/>
        <v>0</v>
      </c>
      <c r="AO453" s="152">
        <f t="shared" si="144"/>
        <v>0</v>
      </c>
      <c r="AP453" s="152">
        <f t="shared" si="144"/>
        <v>0</v>
      </c>
    </row>
    <row r="454" spans="1:42" x14ac:dyDescent="0.2">
      <c r="A454" s="21"/>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row>
    <row r="455" spans="1:42" x14ac:dyDescent="0.2">
      <c r="A455" s="19" t="s">
        <v>454</v>
      </c>
    </row>
    <row r="456" spans="1:42" ht="15" customHeight="1" x14ac:dyDescent="0.2">
      <c r="A456" s="373" t="s">
        <v>455</v>
      </c>
      <c r="B456" s="353" t="s">
        <v>428</v>
      </c>
      <c r="C456" s="354"/>
      <c r="D456" s="357" t="s">
        <v>429</v>
      </c>
      <c r="E456" s="357"/>
      <c r="F456" s="358"/>
      <c r="G456" s="356" t="s">
        <v>430</v>
      </c>
      <c r="H456" s="357"/>
      <c r="I456" s="357"/>
      <c r="J456" s="358"/>
      <c r="K456" s="359" t="s">
        <v>431</v>
      </c>
      <c r="L456" s="360"/>
      <c r="M456" s="353" t="s">
        <v>432</v>
      </c>
      <c r="N456" s="361"/>
      <c r="O456" s="354"/>
      <c r="P456" s="362" t="s">
        <v>433</v>
      </c>
      <c r="Q456" s="363" t="s">
        <v>455</v>
      </c>
    </row>
    <row r="457" spans="1:42" ht="51" x14ac:dyDescent="0.2">
      <c r="A457" s="335" t="s">
        <v>456</v>
      </c>
      <c r="B457" s="219" t="s">
        <v>435</v>
      </c>
      <c r="C457" s="370" t="s">
        <v>436</v>
      </c>
      <c r="D457" s="366" t="s">
        <v>437</v>
      </c>
      <c r="E457" s="367" t="s">
        <v>438</v>
      </c>
      <c r="F457" s="375" t="s">
        <v>439</v>
      </c>
      <c r="G457" s="219" t="s">
        <v>38</v>
      </c>
      <c r="H457" s="365" t="s">
        <v>39</v>
      </c>
      <c r="I457" s="365" t="s">
        <v>440</v>
      </c>
      <c r="J457" s="365" t="s">
        <v>457</v>
      </c>
      <c r="K457" s="366" t="s">
        <v>40</v>
      </c>
      <c r="L457" s="367" t="s">
        <v>458</v>
      </c>
      <c r="M457" s="366" t="s">
        <v>443</v>
      </c>
      <c r="N457" s="367" t="s">
        <v>444</v>
      </c>
      <c r="O457" s="375" t="s">
        <v>445</v>
      </c>
      <c r="P457" s="368" t="s">
        <v>446</v>
      </c>
      <c r="Q457" s="364"/>
    </row>
    <row r="458" spans="1:42" x14ac:dyDescent="0.2">
      <c r="A458" s="21" t="str">
        <f>A320</f>
        <v>5-yr MACRS</v>
      </c>
      <c r="B458" s="203">
        <f>IF(Inputs!$C$135=0,0,depr_alloc_macrs_5_percent*100/Inputs!$C$135)</f>
        <v>0</v>
      </c>
      <c r="C458" s="371">
        <f>$B$313*depr_alloc_macrs_5_percent/100</f>
        <v>0</v>
      </c>
      <c r="D458" s="118">
        <f>$B458/100*($B$476+$B$482)</f>
        <v>0</v>
      </c>
      <c r="E458" s="121">
        <f>$B458/100*$B$488</f>
        <v>0</v>
      </c>
      <c r="F458" s="122">
        <f>C458-D458-E458</f>
        <v>0</v>
      </c>
      <c r="G458" s="121">
        <f>IF(depr_itc_fed_macrs_5="Yes",F458,0)</f>
        <v>0</v>
      </c>
      <c r="H458" s="127">
        <f t="shared" ref="H458:H464" si="145">IF($G$465=0,0,G458/$G$465)*100</f>
        <v>0</v>
      </c>
      <c r="I458" s="121">
        <f t="shared" ref="I458:I464" si="146">$I$465*H458/100</f>
        <v>0</v>
      </c>
      <c r="J458" s="121">
        <f>I458*0.5</f>
        <v>0</v>
      </c>
      <c r="K458" s="118">
        <f t="shared" ref="K458:K464" si="147">H458/100*$K$465</f>
        <v>0</v>
      </c>
      <c r="L458" s="121">
        <f>K458*0.5</f>
        <v>0</v>
      </c>
      <c r="M458" s="118">
        <f>IF(itc_sta_amount_deprbas_fed="Yes",L320,0)+IF(itc_sta_percent_deprbas_fed="Yes",J320,0)</f>
        <v>0</v>
      </c>
      <c r="N458" s="121">
        <f t="shared" ref="N458:N464" si="148">IF(itc_fed_amount_deprbas_fed="Yes",L458,0)+IF(itc_fed_percent_deprbas_fed="Yes",J458,0)</f>
        <v>0</v>
      </c>
      <c r="O458" s="122">
        <f t="shared" ref="O458:O462" si="149">F458-M458-N458</f>
        <v>0</v>
      </c>
      <c r="P458" s="115">
        <f>IF(depr_bonus_fed_macrs_5="Yes",O458*depr_bonus_fed/100,0)</f>
        <v>0</v>
      </c>
      <c r="Q458" s="117">
        <f>O458-P458</f>
        <v>0</v>
      </c>
    </row>
    <row r="459" spans="1:42" x14ac:dyDescent="0.2">
      <c r="A459" s="21" t="str">
        <f>A321</f>
        <v>15-yr MACRS</v>
      </c>
      <c r="B459" s="203">
        <f>IF(Inputs!$C$135=0,0,depr_alloc_macrs_15_percent*100/Inputs!$C$135)</f>
        <v>0</v>
      </c>
      <c r="C459" s="371">
        <f>$B$313*depr_alloc_macrs_15_percent/100</f>
        <v>0</v>
      </c>
      <c r="D459" s="119">
        <f t="shared" ref="D459:D464" si="150">$B459/100*($B$476+$B$482)</f>
        <v>0</v>
      </c>
      <c r="E459" s="371">
        <f t="shared" ref="E459:E464" si="151">$B459/100*$B$488</f>
        <v>0</v>
      </c>
      <c r="F459" s="123">
        <f t="shared" ref="F459:F462" si="152">C459-D459-E459</f>
        <v>0</v>
      </c>
      <c r="G459" s="371">
        <f>IF(depr_itc_fed_macrs_15="Yes",F459,0)</f>
        <v>0</v>
      </c>
      <c r="H459" s="128">
        <f t="shared" si="145"/>
        <v>0</v>
      </c>
      <c r="I459" s="115">
        <f t="shared" si="146"/>
        <v>0</v>
      </c>
      <c r="J459" s="371">
        <f t="shared" ref="J459:J464" si="153">I459*0.5</f>
        <v>0</v>
      </c>
      <c r="K459" s="119">
        <f t="shared" si="147"/>
        <v>0</v>
      </c>
      <c r="L459" s="371">
        <f t="shared" ref="L459:L464" si="154">K459*0.5</f>
        <v>0</v>
      </c>
      <c r="M459" s="119">
        <f>IF(itc_sta_amount_deprbas_fed="Yes",L321,0)+IF(itc_sta_percent_deprbas_fed="Yes",J321,0)</f>
        <v>0</v>
      </c>
      <c r="N459" s="371">
        <f t="shared" si="148"/>
        <v>0</v>
      </c>
      <c r="O459" s="123">
        <f t="shared" si="149"/>
        <v>0</v>
      </c>
      <c r="P459" s="115">
        <f>IF(depr_bonus_fed_macrs_15="Yes",O459*depr_bonus_fed/100,0)</f>
        <v>0</v>
      </c>
      <c r="Q459" s="117">
        <f t="shared" ref="Q459:Q462" si="155">O459-P459</f>
        <v>0</v>
      </c>
    </row>
    <row r="460" spans="1:42" x14ac:dyDescent="0.2">
      <c r="A460" s="21" t="str">
        <f>A322</f>
        <v>5-yr SL</v>
      </c>
      <c r="B460" s="203">
        <f>IF(Inputs!$C$135=0,0,depr_alloc_sl_5_percent*100/Inputs!$C$135)</f>
        <v>0</v>
      </c>
      <c r="C460" s="371">
        <f>$B$313*depr_alloc_sl_5_percent/100</f>
        <v>0</v>
      </c>
      <c r="D460" s="119">
        <f t="shared" si="150"/>
        <v>0</v>
      </c>
      <c r="E460" s="371">
        <f t="shared" si="151"/>
        <v>0</v>
      </c>
      <c r="F460" s="123">
        <f t="shared" si="152"/>
        <v>0</v>
      </c>
      <c r="G460" s="371">
        <f>IF(depr_itc_fed_sl_5="Yes",F460,0)</f>
        <v>0</v>
      </c>
      <c r="H460" s="128">
        <f t="shared" si="145"/>
        <v>0</v>
      </c>
      <c r="I460" s="115">
        <f t="shared" si="146"/>
        <v>0</v>
      </c>
      <c r="J460" s="371">
        <f t="shared" si="153"/>
        <v>0</v>
      </c>
      <c r="K460" s="119">
        <f t="shared" si="147"/>
        <v>0</v>
      </c>
      <c r="L460" s="371">
        <f t="shared" si="154"/>
        <v>0</v>
      </c>
      <c r="M460" s="119">
        <f>IF(itc_sta_amount_deprbas_fed="Yes",L322,0)+IF(itc_sta_percent_deprbas_fed="Yes",J322,0)</f>
        <v>0</v>
      </c>
      <c r="N460" s="371">
        <f t="shared" si="148"/>
        <v>0</v>
      </c>
      <c r="O460" s="123">
        <f t="shared" si="149"/>
        <v>0</v>
      </c>
      <c r="P460" s="115">
        <f>IF(depr_bonus_fed_sl_5="Yes",O460*depr_bonus_fed/100,0)</f>
        <v>0</v>
      </c>
      <c r="Q460" s="117">
        <f t="shared" si="155"/>
        <v>0</v>
      </c>
    </row>
    <row r="461" spans="1:42" x14ac:dyDescent="0.2">
      <c r="A461" s="21" t="str">
        <f>A323</f>
        <v>15-yr SL</v>
      </c>
      <c r="B461" s="203">
        <f>IF(Inputs!$C$135=0,0,depr_alloc_sl_15_percent*100/Inputs!$C$135)</f>
        <v>0</v>
      </c>
      <c r="C461" s="371">
        <f>$B$313*depr_alloc_sl_15_percent/100</f>
        <v>0</v>
      </c>
      <c r="D461" s="119">
        <f t="shared" si="150"/>
        <v>0</v>
      </c>
      <c r="E461" s="371">
        <f t="shared" si="151"/>
        <v>0</v>
      </c>
      <c r="F461" s="123">
        <f t="shared" si="152"/>
        <v>0</v>
      </c>
      <c r="G461" s="371">
        <f>IF(depr_itc_fed_sl_15="Yes",F461,0)</f>
        <v>0</v>
      </c>
      <c r="H461" s="128">
        <f t="shared" si="145"/>
        <v>0</v>
      </c>
      <c r="I461" s="115">
        <f t="shared" si="146"/>
        <v>0</v>
      </c>
      <c r="J461" s="371">
        <f t="shared" si="153"/>
        <v>0</v>
      </c>
      <c r="K461" s="119">
        <f t="shared" si="147"/>
        <v>0</v>
      </c>
      <c r="L461" s="371">
        <f t="shared" si="154"/>
        <v>0</v>
      </c>
      <c r="M461" s="119">
        <f>IF(itc_sta_amount_deprbas_fed="Yes",L323,0)+IF(itc_sta_percent_deprbas_fed="Yes",J323,0)</f>
        <v>0</v>
      </c>
      <c r="N461" s="371">
        <f t="shared" si="148"/>
        <v>0</v>
      </c>
      <c r="O461" s="123">
        <f t="shared" si="149"/>
        <v>0</v>
      </c>
      <c r="P461" s="115">
        <f>IF(depr_bonus_fed_sl_15="Yes",O461*depr_bonus_fed/100,0)</f>
        <v>0</v>
      </c>
      <c r="Q461" s="117">
        <f t="shared" si="155"/>
        <v>0</v>
      </c>
    </row>
    <row r="462" spans="1:42" x14ac:dyDescent="0.2">
      <c r="A462" s="21" t="str">
        <f>A324</f>
        <v>20-yr SL</v>
      </c>
      <c r="B462" s="203">
        <f>IF(Inputs!$C$135=0,0,depr_alloc_sl_20_percent*100/Inputs!$C$135)</f>
        <v>0</v>
      </c>
      <c r="C462" s="371">
        <f>$B$313*depr_alloc_sl_20_percent/100</f>
        <v>0</v>
      </c>
      <c r="D462" s="119">
        <f t="shared" si="150"/>
        <v>0</v>
      </c>
      <c r="E462" s="371">
        <f t="shared" si="151"/>
        <v>0</v>
      </c>
      <c r="F462" s="123">
        <f t="shared" si="152"/>
        <v>0</v>
      </c>
      <c r="G462" s="371">
        <f>IF(depr_itc_fed_sl_20="Yes",F462,0)</f>
        <v>0</v>
      </c>
      <c r="H462" s="128">
        <f t="shared" si="145"/>
        <v>0</v>
      </c>
      <c r="I462" s="115">
        <f t="shared" si="146"/>
        <v>0</v>
      </c>
      <c r="J462" s="371">
        <f t="shared" si="153"/>
        <v>0</v>
      </c>
      <c r="K462" s="119">
        <f t="shared" si="147"/>
        <v>0</v>
      </c>
      <c r="L462" s="371">
        <f t="shared" si="154"/>
        <v>0</v>
      </c>
      <c r="M462" s="119">
        <f>IF(itc_sta_amount_deprbas_fed="Yes",L324,0)+IF(itc_sta_percent_deprbas_fed="Yes",J324,0)</f>
        <v>0</v>
      </c>
      <c r="N462" s="371">
        <f t="shared" si="148"/>
        <v>0</v>
      </c>
      <c r="O462" s="123">
        <f t="shared" si="149"/>
        <v>0</v>
      </c>
      <c r="P462" s="115">
        <f>IF(depr_bonus_fed_sl_20="Yes",O462*depr_bonus_fed/100,0)</f>
        <v>0</v>
      </c>
      <c r="Q462" s="117">
        <f t="shared" si="155"/>
        <v>0</v>
      </c>
    </row>
    <row r="463" spans="1:42" x14ac:dyDescent="0.2">
      <c r="A463" s="21" t="str">
        <f>A325</f>
        <v>39-yr SL</v>
      </c>
      <c r="B463" s="203">
        <f>IF(Inputs!$C$135=0,0,depr_alloc_sl_39_percent*100/Inputs!$C$135)</f>
        <v>0</v>
      </c>
      <c r="C463" s="371">
        <f>$B$313*depr_alloc_sl_39_percent/100</f>
        <v>0</v>
      </c>
      <c r="D463" s="119">
        <f t="shared" si="150"/>
        <v>0</v>
      </c>
      <c r="E463" s="371">
        <f t="shared" si="151"/>
        <v>0</v>
      </c>
      <c r="F463" s="123">
        <f>C463-D463-E463</f>
        <v>0</v>
      </c>
      <c r="G463" s="371">
        <f>IF(depr_itc_fed_sl_39="Yes",F463,0)</f>
        <v>0</v>
      </c>
      <c r="H463" s="128">
        <f t="shared" si="145"/>
        <v>0</v>
      </c>
      <c r="I463" s="115">
        <f t="shared" si="146"/>
        <v>0</v>
      </c>
      <c r="J463" s="371">
        <f t="shared" si="153"/>
        <v>0</v>
      </c>
      <c r="K463" s="119">
        <f t="shared" si="147"/>
        <v>0</v>
      </c>
      <c r="L463" s="371">
        <f t="shared" si="154"/>
        <v>0</v>
      </c>
      <c r="M463" s="119">
        <f>IF(itc_sta_amount_deprbas_fed="Yes",L325,0)+IF(itc_sta_percent_deprbas_fed="Yes",J325,0)</f>
        <v>0</v>
      </c>
      <c r="N463" s="371">
        <f t="shared" si="148"/>
        <v>0</v>
      </c>
      <c r="O463" s="123">
        <f>F463-M463-N463</f>
        <v>0</v>
      </c>
      <c r="P463" s="115">
        <f>IF(depr_bonus_fed_sl_39="Yes",O463*depr_bonus_fed/100,0)</f>
        <v>0</v>
      </c>
      <c r="Q463" s="117">
        <f>O463-P463</f>
        <v>0</v>
      </c>
    </row>
    <row r="464" spans="1:42" x14ac:dyDescent="0.2">
      <c r="A464" s="21" t="s">
        <v>222</v>
      </c>
      <c r="B464" s="204">
        <f>IF(Inputs!$C$135=0,0,depr_alloc_custom_percent*100/Inputs!$C$135)</f>
        <v>0</v>
      </c>
      <c r="C464" s="116">
        <f>$B$313*depr_alloc_custom_percent/100</f>
        <v>0</v>
      </c>
      <c r="D464" s="119">
        <f t="shared" si="150"/>
        <v>0</v>
      </c>
      <c r="E464" s="371">
        <f t="shared" si="151"/>
        <v>0</v>
      </c>
      <c r="F464" s="123">
        <f>C464-D464-E464</f>
        <v>0</v>
      </c>
      <c r="G464" s="371">
        <f>IF(depr_itc_fed_custom="Yes",F464,0)</f>
        <v>0</v>
      </c>
      <c r="H464" s="128">
        <f t="shared" si="145"/>
        <v>0</v>
      </c>
      <c r="I464" s="115">
        <f t="shared" si="146"/>
        <v>0</v>
      </c>
      <c r="J464" s="371">
        <f t="shared" si="153"/>
        <v>0</v>
      </c>
      <c r="K464" s="129">
        <f t="shared" si="147"/>
        <v>0</v>
      </c>
      <c r="L464" s="116">
        <f t="shared" si="154"/>
        <v>0</v>
      </c>
      <c r="M464" s="119">
        <f>IF(itc_sta_amount_deprbas_fed="Yes",L326,0)+IF(itc_sta_percent_deprbas_fed="Yes",J326,0)</f>
        <v>0</v>
      </c>
      <c r="N464" s="371">
        <f t="shared" si="148"/>
        <v>0</v>
      </c>
      <c r="O464" s="123">
        <f>F464-M464-N464</f>
        <v>0</v>
      </c>
      <c r="P464" s="116">
        <f>IF(depr_bonus_fed_custom="Yes",O464*depr_bonus_fed/100,0)</f>
        <v>0</v>
      </c>
      <c r="Q464" s="120">
        <f>O464-P464</f>
        <v>0</v>
      </c>
    </row>
    <row r="465" spans="1:17" x14ac:dyDescent="0.2">
      <c r="A465" s="374" t="s">
        <v>13</v>
      </c>
      <c r="B465" s="204">
        <f>SUM(B458:B464)</f>
        <v>0</v>
      </c>
      <c r="C465" s="116">
        <f>SUM(C458:C464)</f>
        <v>0</v>
      </c>
      <c r="D465" s="130">
        <f>SUM(D458:D464)</f>
        <v>0</v>
      </c>
      <c r="E465" s="281">
        <f>SUM(E458:E464)</f>
        <v>0</v>
      </c>
      <c r="F465" s="133">
        <f>SUM(F458:F464)</f>
        <v>0</v>
      </c>
      <c r="G465" s="281">
        <f>SUM(G458:G464)</f>
        <v>0</v>
      </c>
      <c r="H465" s="131">
        <f>SUM(H458:H464)</f>
        <v>0</v>
      </c>
      <c r="I465" s="132">
        <f>SUM(C605:AP605)</f>
        <v>0</v>
      </c>
      <c r="J465" s="132">
        <f>SUM(J458:J464)</f>
        <v>0</v>
      </c>
      <c r="K465" s="129">
        <f>SUM(C602:AP602)</f>
        <v>0</v>
      </c>
      <c r="L465" s="116">
        <f t="shared" ref="L465:Q465" si="156">SUM(L458:L464)</f>
        <v>0</v>
      </c>
      <c r="M465" s="130">
        <f t="shared" si="156"/>
        <v>0</v>
      </c>
      <c r="N465" s="281">
        <f t="shared" si="156"/>
        <v>0</v>
      </c>
      <c r="O465" s="133">
        <f t="shared" si="156"/>
        <v>0</v>
      </c>
      <c r="P465" s="262">
        <f t="shared" si="156"/>
        <v>0</v>
      </c>
      <c r="Q465" s="120">
        <f t="shared" si="156"/>
        <v>0</v>
      </c>
    </row>
    <row r="466" spans="1:17" x14ac:dyDescent="0.2">
      <c r="B466" s="372"/>
      <c r="C466" s="371"/>
      <c r="D466" s="371"/>
      <c r="E466" s="371"/>
      <c r="F466" s="371"/>
      <c r="G466" s="371"/>
      <c r="H466" s="128"/>
      <c r="I466" s="371"/>
      <c r="J466" s="371"/>
      <c r="K466" s="371"/>
      <c r="L466" s="371"/>
      <c r="M466" s="371"/>
      <c r="N466" s="371"/>
      <c r="O466" s="371"/>
      <c r="P466" s="371"/>
      <c r="Q466" s="371"/>
    </row>
    <row r="467" spans="1:17" x14ac:dyDescent="0.2">
      <c r="A467" s="17" t="s">
        <v>459</v>
      </c>
      <c r="B467" s="372">
        <f>G465</f>
        <v>0</v>
      </c>
      <c r="C467" s="371"/>
      <c r="D467" s="371"/>
      <c r="E467" s="371"/>
      <c r="F467" s="371"/>
      <c r="G467" s="371"/>
      <c r="H467" s="128"/>
      <c r="I467" s="371"/>
      <c r="J467" s="371"/>
      <c r="K467" s="371"/>
      <c r="L467" s="371"/>
      <c r="M467" s="371"/>
      <c r="N467" s="371"/>
      <c r="O467" s="371"/>
      <c r="P467" s="371"/>
      <c r="Q467" s="371"/>
    </row>
    <row r="469" spans="1:17" x14ac:dyDescent="0.2">
      <c r="A469" s="4" t="s">
        <v>448</v>
      </c>
    </row>
    <row r="470" spans="1:17" x14ac:dyDescent="0.2">
      <c r="A470" s="83" t="str">
        <f>A332</f>
        <v>Investment Based Incentive (IBI)</v>
      </c>
    </row>
    <row r="471" spans="1:17" x14ac:dyDescent="0.2">
      <c r="A471" s="21" t="str">
        <f>A333</f>
        <v>As fixed amount</v>
      </c>
    </row>
    <row r="472" spans="1:17" x14ac:dyDescent="0.2">
      <c r="A472" s="84" t="s">
        <v>4</v>
      </c>
      <c r="B472" s="152">
        <f>IF(ibi_fed_amount_deprbas_fed="Yes",ibi_fed_amount,0)</f>
        <v>0</v>
      </c>
    </row>
    <row r="473" spans="1:17" x14ac:dyDescent="0.2">
      <c r="A473" s="84" t="s">
        <v>5</v>
      </c>
      <c r="B473" s="152">
        <f>IF(ibi_sta_amount_deprbas_fed="Yes",ibi_sta_amount,0)</f>
        <v>0</v>
      </c>
    </row>
    <row r="474" spans="1:17" x14ac:dyDescent="0.2">
      <c r="A474" s="84" t="s">
        <v>142</v>
      </c>
      <c r="B474" s="152">
        <f>IF(ibi_uti_amount_deprbas_fed="Yes",ibi_uti_amount,0)</f>
        <v>0</v>
      </c>
    </row>
    <row r="475" spans="1:17" x14ac:dyDescent="0.2">
      <c r="A475" s="84" t="s">
        <v>143</v>
      </c>
      <c r="B475" s="153">
        <f>IF(ibi_oth_amount_deprbas_fed="Yes",ibi_oth_amount,0)</f>
        <v>0</v>
      </c>
    </row>
    <row r="476" spans="1:17" x14ac:dyDescent="0.2">
      <c r="A476" s="84" t="str">
        <f>A338</f>
        <v>Total basis reduction for IBI as fixed amount</v>
      </c>
      <c r="B476" s="152">
        <f>SUM(B472:B475)</f>
        <v>0</v>
      </c>
    </row>
    <row r="477" spans="1:17" x14ac:dyDescent="0.2">
      <c r="A477" s="21" t="str">
        <f>A339</f>
        <v>As percentage</v>
      </c>
    </row>
    <row r="478" spans="1:17" x14ac:dyDescent="0.2">
      <c r="A478" s="84" t="s">
        <v>4</v>
      </c>
      <c r="B478" s="152">
        <f>IF(ibi_fed_percent_deprbas_fed="Yes",C628,0)</f>
        <v>0</v>
      </c>
    </row>
    <row r="479" spans="1:17" x14ac:dyDescent="0.2">
      <c r="A479" s="84" t="s">
        <v>5</v>
      </c>
      <c r="B479" s="152">
        <f>IF(ibi_sta_percent_deprbas_fed="Yes",C629,0)</f>
        <v>0</v>
      </c>
    </row>
    <row r="480" spans="1:17" x14ac:dyDescent="0.2">
      <c r="A480" s="84" t="s">
        <v>142</v>
      </c>
      <c r="B480" s="152">
        <f>IF(ibi_uti_percent_deprbas_fed="Yes",C630,0)</f>
        <v>0</v>
      </c>
    </row>
    <row r="481" spans="1:42" x14ac:dyDescent="0.2">
      <c r="A481" s="84" t="s">
        <v>143</v>
      </c>
      <c r="B481" s="153">
        <f>IF(ibi_oth_percent_deprbas_fed="Yes",C631,0)</f>
        <v>0</v>
      </c>
    </row>
    <row r="482" spans="1:42" x14ac:dyDescent="0.2">
      <c r="A482" s="84" t="str">
        <f>A344</f>
        <v>Total basis reduction for IBI as percentage</v>
      </c>
      <c r="B482" s="152">
        <f>SUM(B478:B481)</f>
        <v>0</v>
      </c>
    </row>
    <row r="483" spans="1:42" x14ac:dyDescent="0.2">
      <c r="A483" s="83" t="str">
        <f>A345</f>
        <v>Capacity Based Incentive (CBI)</v>
      </c>
    </row>
    <row r="484" spans="1:42" x14ac:dyDescent="0.2">
      <c r="A484" s="21" t="s">
        <v>4</v>
      </c>
      <c r="B484" s="152">
        <f>IF(cbi_fed_deprbas_fed="Yes",C636,0)</f>
        <v>0</v>
      </c>
    </row>
    <row r="485" spans="1:42" x14ac:dyDescent="0.2">
      <c r="A485" s="21" t="s">
        <v>5</v>
      </c>
      <c r="B485" s="152">
        <f>IF(cbi_sta_deprbas_fed="Yes",C637,0)</f>
        <v>0</v>
      </c>
    </row>
    <row r="486" spans="1:42" x14ac:dyDescent="0.2">
      <c r="A486" s="21" t="s">
        <v>142</v>
      </c>
      <c r="B486" s="152">
        <f>IF(cbi_uti_deprbas_fed="Yes",C638,0)</f>
        <v>0</v>
      </c>
    </row>
    <row r="487" spans="1:42" x14ac:dyDescent="0.2">
      <c r="A487" s="21" t="s">
        <v>143</v>
      </c>
      <c r="B487" s="153">
        <f>IF(cbi_oth_deprbas_fed="Yes",C639,0)</f>
        <v>0</v>
      </c>
    </row>
    <row r="488" spans="1:42" x14ac:dyDescent="0.2">
      <c r="A488" s="21" t="str">
        <f>A350</f>
        <v>Total basis reduction for CBI</v>
      </c>
      <c r="B488" s="153">
        <f>SUM(B484:B487)</f>
        <v>0</v>
      </c>
    </row>
    <row r="490" spans="1:42" x14ac:dyDescent="0.2">
      <c r="A490" s="4" t="s">
        <v>54</v>
      </c>
    </row>
    <row r="491" spans="1:42" x14ac:dyDescent="0.2">
      <c r="A491" s="21" t="s">
        <v>36</v>
      </c>
    </row>
    <row r="492" spans="1:42" x14ac:dyDescent="0.2">
      <c r="A492" s="22" t="str">
        <f>A458</f>
        <v>5-yr MACRS</v>
      </c>
      <c r="B492" s="159">
        <f t="array" ref="B492">SUM(IF(ISNUMBER(C492:AP492),C492:AP492))</f>
        <v>0</v>
      </c>
      <c r="C492" s="160" t="e">
        <f>LOOKUP(C$2,'Depreciation Schedules'!$A$3:$A$42,'Depreciation Schedules'!$B$3:$B$42)</f>
        <v>#N/A</v>
      </c>
      <c r="D492" s="160" t="e">
        <f>LOOKUP(D$2,'Depreciation Schedules'!$A$3:$A$42,'Depreciation Schedules'!$B$3:$B$42)</f>
        <v>#N/A</v>
      </c>
      <c r="E492" s="160" t="e">
        <f>LOOKUP(E$2,'Depreciation Schedules'!$A$3:$A$42,'Depreciation Schedules'!$B$3:$B$42)</f>
        <v>#N/A</v>
      </c>
      <c r="F492" s="160" t="e">
        <f>LOOKUP(F$2,'Depreciation Schedules'!$A$3:$A$42,'Depreciation Schedules'!$B$3:$B$42)</f>
        <v>#N/A</v>
      </c>
      <c r="G492" s="160" t="e">
        <f>LOOKUP(G$2,'Depreciation Schedules'!$A$3:$A$42,'Depreciation Schedules'!$B$3:$B$42)</f>
        <v>#N/A</v>
      </c>
      <c r="H492" s="160" t="e">
        <f>LOOKUP(H$2,'Depreciation Schedules'!$A$3:$A$42,'Depreciation Schedules'!$B$3:$B$42)</f>
        <v>#N/A</v>
      </c>
      <c r="I492" s="160" t="e">
        <f>LOOKUP(I$2,'Depreciation Schedules'!$A$3:$A$42,'Depreciation Schedules'!$B$3:$B$42)</f>
        <v>#N/A</v>
      </c>
      <c r="J492" s="160" t="e">
        <f>LOOKUP(J$2,'Depreciation Schedules'!$A$3:$A$42,'Depreciation Schedules'!$B$3:$B$42)</f>
        <v>#N/A</v>
      </c>
      <c r="K492" s="160" t="e">
        <f>LOOKUP(K$2,'Depreciation Schedules'!$A$3:$A$42,'Depreciation Schedules'!$B$3:$B$42)</f>
        <v>#N/A</v>
      </c>
      <c r="L492" s="160" t="e">
        <f>LOOKUP(L$2,'Depreciation Schedules'!$A$3:$A$42,'Depreciation Schedules'!$B$3:$B$42)</f>
        <v>#N/A</v>
      </c>
      <c r="M492" s="160" t="e">
        <f>LOOKUP(M$2,'Depreciation Schedules'!$A$3:$A$42,'Depreciation Schedules'!$B$3:$B$42)</f>
        <v>#N/A</v>
      </c>
      <c r="N492" s="160" t="e">
        <f>LOOKUP(N$2,'Depreciation Schedules'!$A$3:$A$42,'Depreciation Schedules'!$B$3:$B$42)</f>
        <v>#N/A</v>
      </c>
      <c r="O492" s="160" t="e">
        <f>LOOKUP(O$2,'Depreciation Schedules'!$A$3:$A$42,'Depreciation Schedules'!$B$3:$B$42)</f>
        <v>#N/A</v>
      </c>
      <c r="P492" s="160" t="e">
        <f>LOOKUP(P$2,'Depreciation Schedules'!$A$3:$A$42,'Depreciation Schedules'!$B$3:$B$42)</f>
        <v>#N/A</v>
      </c>
      <c r="Q492" s="160" t="e">
        <f>LOOKUP(Q$2,'Depreciation Schedules'!$A$3:$A$42,'Depreciation Schedules'!$B$3:$B$42)</f>
        <v>#N/A</v>
      </c>
      <c r="R492" s="160" t="e">
        <f>LOOKUP(R$2,'Depreciation Schedules'!$A$3:$A$42,'Depreciation Schedules'!$B$3:$B$42)</f>
        <v>#N/A</v>
      </c>
      <c r="S492" s="160" t="e">
        <f>LOOKUP(S$2,'Depreciation Schedules'!$A$3:$A$42,'Depreciation Schedules'!$B$3:$B$42)</f>
        <v>#N/A</v>
      </c>
      <c r="T492" s="160" t="e">
        <f>LOOKUP(T$2,'Depreciation Schedules'!$A$3:$A$42,'Depreciation Schedules'!$B$3:$B$42)</f>
        <v>#N/A</v>
      </c>
      <c r="U492" s="160" t="e">
        <f>LOOKUP(U$2,'Depreciation Schedules'!$A$3:$A$42,'Depreciation Schedules'!$B$3:$B$42)</f>
        <v>#N/A</v>
      </c>
      <c r="V492" s="160" t="e">
        <f>LOOKUP(V$2,'Depreciation Schedules'!$A$3:$A$42,'Depreciation Schedules'!$B$3:$B$42)</f>
        <v>#N/A</v>
      </c>
      <c r="W492" s="160" t="e">
        <f>LOOKUP(W$2,'Depreciation Schedules'!$A$3:$A$42,'Depreciation Schedules'!$B$3:$B$42)</f>
        <v>#N/A</v>
      </c>
      <c r="X492" s="160" t="e">
        <f>LOOKUP(X$2,'Depreciation Schedules'!$A$3:$A$42,'Depreciation Schedules'!$B$3:$B$42)</f>
        <v>#N/A</v>
      </c>
      <c r="Y492" s="160" t="e">
        <f>LOOKUP(Y$2,'Depreciation Schedules'!$A$3:$A$42,'Depreciation Schedules'!$B$3:$B$42)</f>
        <v>#N/A</v>
      </c>
      <c r="Z492" s="160" t="e">
        <f>LOOKUP(Z$2,'Depreciation Schedules'!$A$3:$A$42,'Depreciation Schedules'!$B$3:$B$42)</f>
        <v>#N/A</v>
      </c>
      <c r="AA492" s="160" t="e">
        <f>LOOKUP(AA$2,'Depreciation Schedules'!$A$3:$A$42,'Depreciation Schedules'!$B$3:$B$42)</f>
        <v>#N/A</v>
      </c>
      <c r="AB492" s="160" t="e">
        <f>LOOKUP(AB$2,'Depreciation Schedules'!$A$3:$A$42,'Depreciation Schedules'!$B$3:$B$42)</f>
        <v>#N/A</v>
      </c>
      <c r="AC492" s="160" t="e">
        <f>LOOKUP(AC$2,'Depreciation Schedules'!$A$3:$A$42,'Depreciation Schedules'!$B$3:$B$42)</f>
        <v>#N/A</v>
      </c>
      <c r="AD492" s="160" t="e">
        <f>LOOKUP(AD$2,'Depreciation Schedules'!$A$3:$A$42,'Depreciation Schedules'!$B$3:$B$42)</f>
        <v>#N/A</v>
      </c>
      <c r="AE492" s="160" t="e">
        <f>LOOKUP(AE$2,'Depreciation Schedules'!$A$3:$A$42,'Depreciation Schedules'!$B$3:$B$42)</f>
        <v>#N/A</v>
      </c>
      <c r="AF492" s="160" t="e">
        <f>LOOKUP(AF$2,'Depreciation Schedules'!$A$3:$A$42,'Depreciation Schedules'!$B$3:$B$42)</f>
        <v>#N/A</v>
      </c>
      <c r="AG492" s="160" t="e">
        <f>LOOKUP(AG$2,'Depreciation Schedules'!$A$3:$A$42,'Depreciation Schedules'!$B$3:$B$42)</f>
        <v>#N/A</v>
      </c>
      <c r="AH492" s="160" t="e">
        <f>LOOKUP(AH$2,'Depreciation Schedules'!$A$3:$A$42,'Depreciation Schedules'!$B$3:$B$42)</f>
        <v>#N/A</v>
      </c>
      <c r="AI492" s="160" t="e">
        <f>LOOKUP(AI$2,'Depreciation Schedules'!$A$3:$A$42,'Depreciation Schedules'!$B$3:$B$42)</f>
        <v>#N/A</v>
      </c>
      <c r="AJ492" s="160" t="e">
        <f>LOOKUP(AJ$2,'Depreciation Schedules'!$A$3:$A$42,'Depreciation Schedules'!$B$3:$B$42)</f>
        <v>#N/A</v>
      </c>
      <c r="AK492" s="160" t="e">
        <f>LOOKUP(AK$2,'Depreciation Schedules'!$A$3:$A$42,'Depreciation Schedules'!$B$3:$B$42)</f>
        <v>#N/A</v>
      </c>
      <c r="AL492" s="160" t="e">
        <f>LOOKUP(AL$2,'Depreciation Schedules'!$A$3:$A$42,'Depreciation Schedules'!$B$3:$B$42)</f>
        <v>#N/A</v>
      </c>
      <c r="AM492" s="160" t="e">
        <f>LOOKUP(AM$2,'Depreciation Schedules'!$A$3:$A$42,'Depreciation Schedules'!$B$3:$B$42)</f>
        <v>#N/A</v>
      </c>
      <c r="AN492" s="160" t="e">
        <f>LOOKUP(AN$2,'Depreciation Schedules'!$A$3:$A$42,'Depreciation Schedules'!$B$3:$B$42)</f>
        <v>#N/A</v>
      </c>
      <c r="AO492" s="160" t="e">
        <f>LOOKUP(AO$2,'Depreciation Schedules'!$A$3:$A$42,'Depreciation Schedules'!$B$3:$B$42)</f>
        <v>#N/A</v>
      </c>
      <c r="AP492" s="160" t="e">
        <f>LOOKUP(AP$2,'Depreciation Schedules'!$A$3:$A$42,'Depreciation Schedules'!$B$3:$B$42)</f>
        <v>#N/A</v>
      </c>
    </row>
    <row r="493" spans="1:42" x14ac:dyDescent="0.2">
      <c r="A493" s="22" t="str">
        <f>A459</f>
        <v>15-yr MACRS</v>
      </c>
      <c r="B493" s="159">
        <f t="array" ref="B493">SUM(IF(ISNUMBER(C493:AP493),C493:AP493))</f>
        <v>0</v>
      </c>
      <c r="C493" s="160" t="e">
        <f>LOOKUP(C$2,'Depreciation Schedules'!$A$3:$A$42,'Depreciation Schedules'!$C$3:$C$42)</f>
        <v>#N/A</v>
      </c>
      <c r="D493" s="160" t="e">
        <f>LOOKUP(D$2,'Depreciation Schedules'!$A$3:$A$42,'Depreciation Schedules'!$C$3:$C$42)</f>
        <v>#N/A</v>
      </c>
      <c r="E493" s="160" t="e">
        <f>LOOKUP(E$2,'Depreciation Schedules'!$A$3:$A$42,'Depreciation Schedules'!$C$3:$C$42)</f>
        <v>#N/A</v>
      </c>
      <c r="F493" s="160" t="e">
        <f>LOOKUP(F$2,'Depreciation Schedules'!$A$3:$A$42,'Depreciation Schedules'!$C$3:$C$42)</f>
        <v>#N/A</v>
      </c>
      <c r="G493" s="160" t="e">
        <f>LOOKUP(G$2,'Depreciation Schedules'!$A$3:$A$42,'Depreciation Schedules'!$C$3:$C$42)</f>
        <v>#N/A</v>
      </c>
      <c r="H493" s="160" t="e">
        <f>LOOKUP(H$2,'Depreciation Schedules'!$A$3:$A$42,'Depreciation Schedules'!$C$3:$C$42)</f>
        <v>#N/A</v>
      </c>
      <c r="I493" s="160" t="e">
        <f>LOOKUP(I$2,'Depreciation Schedules'!$A$3:$A$42,'Depreciation Schedules'!$C$3:$C$42)</f>
        <v>#N/A</v>
      </c>
      <c r="J493" s="160" t="e">
        <f>LOOKUP(J$2,'Depreciation Schedules'!$A$3:$A$42,'Depreciation Schedules'!$C$3:$C$42)</f>
        <v>#N/A</v>
      </c>
      <c r="K493" s="160" t="e">
        <f>LOOKUP(K$2,'Depreciation Schedules'!$A$3:$A$42,'Depreciation Schedules'!$C$3:$C$42)</f>
        <v>#N/A</v>
      </c>
      <c r="L493" s="160" t="e">
        <f>LOOKUP(L$2,'Depreciation Schedules'!$A$3:$A$42,'Depreciation Schedules'!$C$3:$C$42)</f>
        <v>#N/A</v>
      </c>
      <c r="M493" s="160" t="e">
        <f>LOOKUP(M$2,'Depreciation Schedules'!$A$3:$A$42,'Depreciation Schedules'!$C$3:$C$42)</f>
        <v>#N/A</v>
      </c>
      <c r="N493" s="160" t="e">
        <f>LOOKUP(N$2,'Depreciation Schedules'!$A$3:$A$42,'Depreciation Schedules'!$C$3:$C$42)</f>
        <v>#N/A</v>
      </c>
      <c r="O493" s="160" t="e">
        <f>LOOKUP(O$2,'Depreciation Schedules'!$A$3:$A$42,'Depreciation Schedules'!$C$3:$C$42)</f>
        <v>#N/A</v>
      </c>
      <c r="P493" s="160" t="e">
        <f>LOOKUP(P$2,'Depreciation Schedules'!$A$3:$A$42,'Depreciation Schedules'!$C$3:$C$42)</f>
        <v>#N/A</v>
      </c>
      <c r="Q493" s="160" t="e">
        <f>LOOKUP(Q$2,'Depreciation Schedules'!$A$3:$A$42,'Depreciation Schedules'!$C$3:$C$42)</f>
        <v>#N/A</v>
      </c>
      <c r="R493" s="160" t="e">
        <f>LOOKUP(R$2,'Depreciation Schedules'!$A$3:$A$42,'Depreciation Schedules'!$C$3:$C$42)</f>
        <v>#N/A</v>
      </c>
      <c r="S493" s="160" t="e">
        <f>LOOKUP(S$2,'Depreciation Schedules'!$A$3:$A$42,'Depreciation Schedules'!$C$3:$C$42)</f>
        <v>#N/A</v>
      </c>
      <c r="T493" s="160" t="e">
        <f>LOOKUP(T$2,'Depreciation Schedules'!$A$3:$A$42,'Depreciation Schedules'!$C$3:$C$42)</f>
        <v>#N/A</v>
      </c>
      <c r="U493" s="160" t="e">
        <f>LOOKUP(U$2,'Depreciation Schedules'!$A$3:$A$42,'Depreciation Schedules'!$C$3:$C$42)</f>
        <v>#N/A</v>
      </c>
      <c r="V493" s="160" t="e">
        <f>LOOKUP(V$2,'Depreciation Schedules'!$A$3:$A$42,'Depreciation Schedules'!$C$3:$C$42)</f>
        <v>#N/A</v>
      </c>
      <c r="W493" s="160" t="e">
        <f>LOOKUP(W$2,'Depreciation Schedules'!$A$3:$A$42,'Depreciation Schedules'!$C$3:$C$42)</f>
        <v>#N/A</v>
      </c>
      <c r="X493" s="160" t="e">
        <f>LOOKUP(X$2,'Depreciation Schedules'!$A$3:$A$42,'Depreciation Schedules'!$C$3:$C$42)</f>
        <v>#N/A</v>
      </c>
      <c r="Y493" s="160" t="e">
        <f>LOOKUP(Y$2,'Depreciation Schedules'!$A$3:$A$42,'Depreciation Schedules'!$C$3:$C$42)</f>
        <v>#N/A</v>
      </c>
      <c r="Z493" s="160" t="e">
        <f>LOOKUP(Z$2,'Depreciation Schedules'!$A$3:$A$42,'Depreciation Schedules'!$C$3:$C$42)</f>
        <v>#N/A</v>
      </c>
      <c r="AA493" s="160" t="e">
        <f>LOOKUP(AA$2,'Depreciation Schedules'!$A$3:$A$42,'Depreciation Schedules'!$C$3:$C$42)</f>
        <v>#N/A</v>
      </c>
      <c r="AB493" s="160" t="e">
        <f>LOOKUP(AB$2,'Depreciation Schedules'!$A$3:$A$42,'Depreciation Schedules'!$C$3:$C$42)</f>
        <v>#N/A</v>
      </c>
      <c r="AC493" s="160" t="e">
        <f>LOOKUP(AC$2,'Depreciation Schedules'!$A$3:$A$42,'Depreciation Schedules'!$C$3:$C$42)</f>
        <v>#N/A</v>
      </c>
      <c r="AD493" s="160" t="e">
        <f>LOOKUP(AD$2,'Depreciation Schedules'!$A$3:$A$42,'Depreciation Schedules'!$C$3:$C$42)</f>
        <v>#N/A</v>
      </c>
      <c r="AE493" s="160" t="e">
        <f>LOOKUP(AE$2,'Depreciation Schedules'!$A$3:$A$42,'Depreciation Schedules'!$C$3:$C$42)</f>
        <v>#N/A</v>
      </c>
      <c r="AF493" s="160" t="e">
        <f>LOOKUP(AF$2,'Depreciation Schedules'!$A$3:$A$42,'Depreciation Schedules'!$C$3:$C$42)</f>
        <v>#N/A</v>
      </c>
      <c r="AG493" s="160" t="e">
        <f>LOOKUP(AG$2,'Depreciation Schedules'!$A$3:$A$42,'Depreciation Schedules'!$C$3:$C$42)</f>
        <v>#N/A</v>
      </c>
      <c r="AH493" s="160" t="e">
        <f>LOOKUP(AH$2,'Depreciation Schedules'!$A$3:$A$42,'Depreciation Schedules'!$C$3:$C$42)</f>
        <v>#N/A</v>
      </c>
      <c r="AI493" s="160" t="e">
        <f>LOOKUP(AI$2,'Depreciation Schedules'!$A$3:$A$42,'Depreciation Schedules'!$C$3:$C$42)</f>
        <v>#N/A</v>
      </c>
      <c r="AJ493" s="160" t="e">
        <f>LOOKUP(AJ$2,'Depreciation Schedules'!$A$3:$A$42,'Depreciation Schedules'!$C$3:$C$42)</f>
        <v>#N/A</v>
      </c>
      <c r="AK493" s="160" t="e">
        <f>LOOKUP(AK$2,'Depreciation Schedules'!$A$3:$A$42,'Depreciation Schedules'!$C$3:$C$42)</f>
        <v>#N/A</v>
      </c>
      <c r="AL493" s="160" t="e">
        <f>LOOKUP(AL$2,'Depreciation Schedules'!$A$3:$A$42,'Depreciation Schedules'!$C$3:$C$42)</f>
        <v>#N/A</v>
      </c>
      <c r="AM493" s="160" t="e">
        <f>LOOKUP(AM$2,'Depreciation Schedules'!$A$3:$A$42,'Depreciation Schedules'!$C$3:$C$42)</f>
        <v>#N/A</v>
      </c>
      <c r="AN493" s="160" t="e">
        <f>LOOKUP(AN$2,'Depreciation Schedules'!$A$3:$A$42,'Depreciation Schedules'!$C$3:$C$42)</f>
        <v>#N/A</v>
      </c>
      <c r="AO493" s="160" t="e">
        <f>LOOKUP(AO$2,'Depreciation Schedules'!$A$3:$A$42,'Depreciation Schedules'!$C$3:$C$42)</f>
        <v>#N/A</v>
      </c>
      <c r="AP493" s="160" t="e">
        <f>LOOKUP(AP$2,'Depreciation Schedules'!$A$3:$A$42,'Depreciation Schedules'!$C$3:$C$42)</f>
        <v>#N/A</v>
      </c>
    </row>
    <row r="494" spans="1:42" x14ac:dyDescent="0.2">
      <c r="A494" s="22" t="str">
        <f>A460</f>
        <v>5-yr SL</v>
      </c>
      <c r="B494" s="159">
        <f t="array" ref="B494">SUM(IF(ISNUMBER(C494:AP494),C494:AP494))</f>
        <v>0</v>
      </c>
      <c r="C494" s="160" t="e">
        <f>LOOKUP(C$2,'Depreciation Schedules'!$A$3:$A$42,'Depreciation Schedules'!$D$3:$D$42)</f>
        <v>#N/A</v>
      </c>
      <c r="D494" s="160" t="e">
        <f>LOOKUP(D$2,'Depreciation Schedules'!$A$3:$A$42,'Depreciation Schedules'!$D$3:$D$42)</f>
        <v>#N/A</v>
      </c>
      <c r="E494" s="160" t="e">
        <f>LOOKUP(E$2,'Depreciation Schedules'!$A$3:$A$42,'Depreciation Schedules'!$D$3:$D$42)</f>
        <v>#N/A</v>
      </c>
      <c r="F494" s="160" t="e">
        <f>LOOKUP(F$2,'Depreciation Schedules'!$A$3:$A$42,'Depreciation Schedules'!$D$3:$D$42)</f>
        <v>#N/A</v>
      </c>
      <c r="G494" s="160" t="e">
        <f>LOOKUP(G$2,'Depreciation Schedules'!$A$3:$A$42,'Depreciation Schedules'!$D$3:$D$42)</f>
        <v>#N/A</v>
      </c>
      <c r="H494" s="160" t="e">
        <f>LOOKUP(H$2,'Depreciation Schedules'!$A$3:$A$42,'Depreciation Schedules'!$D$3:$D$42)</f>
        <v>#N/A</v>
      </c>
      <c r="I494" s="160" t="e">
        <f>LOOKUP(I$2,'Depreciation Schedules'!$A$3:$A$42,'Depreciation Schedules'!$D$3:$D$42)</f>
        <v>#N/A</v>
      </c>
      <c r="J494" s="160" t="e">
        <f>LOOKUP(J$2,'Depreciation Schedules'!$A$3:$A$42,'Depreciation Schedules'!$D$3:$D$42)</f>
        <v>#N/A</v>
      </c>
      <c r="K494" s="160" t="e">
        <f>LOOKUP(K$2,'Depreciation Schedules'!$A$3:$A$42,'Depreciation Schedules'!$D$3:$D$42)</f>
        <v>#N/A</v>
      </c>
      <c r="L494" s="160" t="e">
        <f>LOOKUP(L$2,'Depreciation Schedules'!$A$3:$A$42,'Depreciation Schedules'!$D$3:$D$42)</f>
        <v>#N/A</v>
      </c>
      <c r="M494" s="160" t="e">
        <f>LOOKUP(M$2,'Depreciation Schedules'!$A$3:$A$42,'Depreciation Schedules'!$D$3:$D$42)</f>
        <v>#N/A</v>
      </c>
      <c r="N494" s="160" t="e">
        <f>LOOKUP(N$2,'Depreciation Schedules'!$A$3:$A$42,'Depreciation Schedules'!$D$3:$D$42)</f>
        <v>#N/A</v>
      </c>
      <c r="O494" s="160" t="e">
        <f>LOOKUP(O$2,'Depreciation Schedules'!$A$3:$A$42,'Depreciation Schedules'!$D$3:$D$42)</f>
        <v>#N/A</v>
      </c>
      <c r="P494" s="160" t="e">
        <f>LOOKUP(P$2,'Depreciation Schedules'!$A$3:$A$42,'Depreciation Schedules'!$D$3:$D$42)</f>
        <v>#N/A</v>
      </c>
      <c r="Q494" s="160" t="e">
        <f>LOOKUP(Q$2,'Depreciation Schedules'!$A$3:$A$42,'Depreciation Schedules'!$D$3:$D$42)</f>
        <v>#N/A</v>
      </c>
      <c r="R494" s="160" t="e">
        <f>LOOKUP(R$2,'Depreciation Schedules'!$A$3:$A$42,'Depreciation Schedules'!$D$3:$D$42)</f>
        <v>#N/A</v>
      </c>
      <c r="S494" s="160" t="e">
        <f>LOOKUP(S$2,'Depreciation Schedules'!$A$3:$A$42,'Depreciation Schedules'!$D$3:$D$42)</f>
        <v>#N/A</v>
      </c>
      <c r="T494" s="160" t="e">
        <f>LOOKUP(T$2,'Depreciation Schedules'!$A$3:$A$42,'Depreciation Schedules'!$D$3:$D$42)</f>
        <v>#N/A</v>
      </c>
      <c r="U494" s="160" t="e">
        <f>LOOKUP(U$2,'Depreciation Schedules'!$A$3:$A$42,'Depreciation Schedules'!$D$3:$D$42)</f>
        <v>#N/A</v>
      </c>
      <c r="V494" s="160" t="e">
        <f>LOOKUP(V$2,'Depreciation Schedules'!$A$3:$A$42,'Depreciation Schedules'!$D$3:$D$42)</f>
        <v>#N/A</v>
      </c>
      <c r="W494" s="160" t="e">
        <f>LOOKUP(W$2,'Depreciation Schedules'!$A$3:$A$42,'Depreciation Schedules'!$D$3:$D$42)</f>
        <v>#N/A</v>
      </c>
      <c r="X494" s="160" t="e">
        <f>LOOKUP(X$2,'Depreciation Schedules'!$A$3:$A$42,'Depreciation Schedules'!$D$3:$D$42)</f>
        <v>#N/A</v>
      </c>
      <c r="Y494" s="160" t="e">
        <f>LOOKUP(Y$2,'Depreciation Schedules'!$A$3:$A$42,'Depreciation Schedules'!$D$3:$D$42)</f>
        <v>#N/A</v>
      </c>
      <c r="Z494" s="160" t="e">
        <f>LOOKUP(Z$2,'Depreciation Schedules'!$A$3:$A$42,'Depreciation Schedules'!$D$3:$D$42)</f>
        <v>#N/A</v>
      </c>
      <c r="AA494" s="160" t="e">
        <f>LOOKUP(AA$2,'Depreciation Schedules'!$A$3:$A$42,'Depreciation Schedules'!$D$3:$D$42)</f>
        <v>#N/A</v>
      </c>
      <c r="AB494" s="160" t="e">
        <f>LOOKUP(AB$2,'Depreciation Schedules'!$A$3:$A$42,'Depreciation Schedules'!$D$3:$D$42)</f>
        <v>#N/A</v>
      </c>
      <c r="AC494" s="160" t="e">
        <f>LOOKUP(AC$2,'Depreciation Schedules'!$A$3:$A$42,'Depreciation Schedules'!$D$3:$D$42)</f>
        <v>#N/A</v>
      </c>
      <c r="AD494" s="160" t="e">
        <f>LOOKUP(AD$2,'Depreciation Schedules'!$A$3:$A$42,'Depreciation Schedules'!$D$3:$D$42)</f>
        <v>#N/A</v>
      </c>
      <c r="AE494" s="160" t="e">
        <f>LOOKUP(AE$2,'Depreciation Schedules'!$A$3:$A$42,'Depreciation Schedules'!$D$3:$D$42)</f>
        <v>#N/A</v>
      </c>
      <c r="AF494" s="160" t="e">
        <f>LOOKUP(AF$2,'Depreciation Schedules'!$A$3:$A$42,'Depreciation Schedules'!$D$3:$D$42)</f>
        <v>#N/A</v>
      </c>
      <c r="AG494" s="160" t="e">
        <f>LOOKUP(AG$2,'Depreciation Schedules'!$A$3:$A$42,'Depreciation Schedules'!$D$3:$D$42)</f>
        <v>#N/A</v>
      </c>
      <c r="AH494" s="160" t="e">
        <f>LOOKUP(AH$2,'Depreciation Schedules'!$A$3:$A$42,'Depreciation Schedules'!$D$3:$D$42)</f>
        <v>#N/A</v>
      </c>
      <c r="AI494" s="160" t="e">
        <f>LOOKUP(AI$2,'Depreciation Schedules'!$A$3:$A$42,'Depreciation Schedules'!$D$3:$D$42)</f>
        <v>#N/A</v>
      </c>
      <c r="AJ494" s="160" t="e">
        <f>LOOKUP(AJ$2,'Depreciation Schedules'!$A$3:$A$42,'Depreciation Schedules'!$D$3:$D$42)</f>
        <v>#N/A</v>
      </c>
      <c r="AK494" s="160" t="e">
        <f>LOOKUP(AK$2,'Depreciation Schedules'!$A$3:$A$42,'Depreciation Schedules'!$D$3:$D$42)</f>
        <v>#N/A</v>
      </c>
      <c r="AL494" s="160" t="e">
        <f>LOOKUP(AL$2,'Depreciation Schedules'!$A$3:$A$42,'Depreciation Schedules'!$D$3:$D$42)</f>
        <v>#N/A</v>
      </c>
      <c r="AM494" s="160" t="e">
        <f>LOOKUP(AM$2,'Depreciation Schedules'!$A$3:$A$42,'Depreciation Schedules'!$D$3:$D$42)</f>
        <v>#N/A</v>
      </c>
      <c r="AN494" s="160" t="e">
        <f>LOOKUP(AN$2,'Depreciation Schedules'!$A$3:$A$42,'Depreciation Schedules'!$D$3:$D$42)</f>
        <v>#N/A</v>
      </c>
      <c r="AO494" s="160" t="e">
        <f>LOOKUP(AO$2,'Depreciation Schedules'!$A$3:$A$42,'Depreciation Schedules'!$D$3:$D$42)</f>
        <v>#N/A</v>
      </c>
      <c r="AP494" s="160" t="e">
        <f>LOOKUP(AP$2,'Depreciation Schedules'!$A$3:$A$42,'Depreciation Schedules'!$D$3:$D$42)</f>
        <v>#N/A</v>
      </c>
    </row>
    <row r="495" spans="1:42" x14ac:dyDescent="0.2">
      <c r="A495" s="22" t="str">
        <f>A461</f>
        <v>15-yr SL</v>
      </c>
      <c r="B495" s="159">
        <f t="array" ref="B495">SUM(IF(ISNUMBER(C495:AP495),C495:AP495))</f>
        <v>0</v>
      </c>
      <c r="C495" s="160" t="e">
        <f>LOOKUP(C$2,'Depreciation Schedules'!$A$3:$A$42,'Depreciation Schedules'!$E$3:$E$42)</f>
        <v>#N/A</v>
      </c>
      <c r="D495" s="160" t="e">
        <f>LOOKUP(D$2,'Depreciation Schedules'!$A$3:$A$42,'Depreciation Schedules'!$E$3:$E$42)</f>
        <v>#N/A</v>
      </c>
      <c r="E495" s="160" t="e">
        <f>LOOKUP(E$2,'Depreciation Schedules'!$A$3:$A$42,'Depreciation Schedules'!$E$3:$E$42)</f>
        <v>#N/A</v>
      </c>
      <c r="F495" s="160" t="e">
        <f>LOOKUP(F$2,'Depreciation Schedules'!$A$3:$A$42,'Depreciation Schedules'!$E$3:$E$42)</f>
        <v>#N/A</v>
      </c>
      <c r="G495" s="160" t="e">
        <f>LOOKUP(G$2,'Depreciation Schedules'!$A$3:$A$42,'Depreciation Schedules'!$E$3:$E$42)</f>
        <v>#N/A</v>
      </c>
      <c r="H495" s="160" t="e">
        <f>LOOKUP(H$2,'Depreciation Schedules'!$A$3:$A$42,'Depreciation Schedules'!$E$3:$E$42)</f>
        <v>#N/A</v>
      </c>
      <c r="I495" s="160" t="e">
        <f>LOOKUP(I$2,'Depreciation Schedules'!$A$3:$A$42,'Depreciation Schedules'!$E$3:$E$42)</f>
        <v>#N/A</v>
      </c>
      <c r="J495" s="160" t="e">
        <f>LOOKUP(J$2,'Depreciation Schedules'!$A$3:$A$42,'Depreciation Schedules'!$E$3:$E$42)</f>
        <v>#N/A</v>
      </c>
      <c r="K495" s="160" t="e">
        <f>LOOKUP(K$2,'Depreciation Schedules'!$A$3:$A$42,'Depreciation Schedules'!$E$3:$E$42)</f>
        <v>#N/A</v>
      </c>
      <c r="L495" s="160" t="e">
        <f>LOOKUP(L$2,'Depreciation Schedules'!$A$3:$A$42,'Depreciation Schedules'!$E$3:$E$42)</f>
        <v>#N/A</v>
      </c>
      <c r="M495" s="160" t="e">
        <f>LOOKUP(M$2,'Depreciation Schedules'!$A$3:$A$42,'Depreciation Schedules'!$E$3:$E$42)</f>
        <v>#N/A</v>
      </c>
      <c r="N495" s="160" t="e">
        <f>LOOKUP(N$2,'Depreciation Schedules'!$A$3:$A$42,'Depreciation Schedules'!$E$3:$E$42)</f>
        <v>#N/A</v>
      </c>
      <c r="O495" s="160" t="e">
        <f>LOOKUP(O$2,'Depreciation Schedules'!$A$3:$A$42,'Depreciation Schedules'!$E$3:$E$42)</f>
        <v>#N/A</v>
      </c>
      <c r="P495" s="160" t="e">
        <f>LOOKUP(P$2,'Depreciation Schedules'!$A$3:$A$42,'Depreciation Schedules'!$E$3:$E$42)</f>
        <v>#N/A</v>
      </c>
      <c r="Q495" s="160" t="e">
        <f>LOOKUP(Q$2,'Depreciation Schedules'!$A$3:$A$42,'Depreciation Schedules'!$E$3:$E$42)</f>
        <v>#N/A</v>
      </c>
      <c r="R495" s="160" t="e">
        <f>LOOKUP(R$2,'Depreciation Schedules'!$A$3:$A$42,'Depreciation Schedules'!$E$3:$E$42)</f>
        <v>#N/A</v>
      </c>
      <c r="S495" s="160" t="e">
        <f>LOOKUP(S$2,'Depreciation Schedules'!$A$3:$A$42,'Depreciation Schedules'!$E$3:$E$42)</f>
        <v>#N/A</v>
      </c>
      <c r="T495" s="160" t="e">
        <f>LOOKUP(T$2,'Depreciation Schedules'!$A$3:$A$42,'Depreciation Schedules'!$E$3:$E$42)</f>
        <v>#N/A</v>
      </c>
      <c r="U495" s="160" t="e">
        <f>LOOKUP(U$2,'Depreciation Schedules'!$A$3:$A$42,'Depreciation Schedules'!$E$3:$E$42)</f>
        <v>#N/A</v>
      </c>
      <c r="V495" s="160" t="e">
        <f>LOOKUP(V$2,'Depreciation Schedules'!$A$3:$A$42,'Depreciation Schedules'!$E$3:$E$42)</f>
        <v>#N/A</v>
      </c>
      <c r="W495" s="160" t="e">
        <f>LOOKUP(W$2,'Depreciation Schedules'!$A$3:$A$42,'Depreciation Schedules'!$E$3:$E$42)</f>
        <v>#N/A</v>
      </c>
      <c r="X495" s="160" t="e">
        <f>LOOKUP(X$2,'Depreciation Schedules'!$A$3:$A$42,'Depreciation Schedules'!$E$3:$E$42)</f>
        <v>#N/A</v>
      </c>
      <c r="Y495" s="160" t="e">
        <f>LOOKUP(Y$2,'Depreciation Schedules'!$A$3:$A$42,'Depreciation Schedules'!$E$3:$E$42)</f>
        <v>#N/A</v>
      </c>
      <c r="Z495" s="160" t="e">
        <f>LOOKUP(Z$2,'Depreciation Schedules'!$A$3:$A$42,'Depreciation Schedules'!$E$3:$E$42)</f>
        <v>#N/A</v>
      </c>
      <c r="AA495" s="160" t="e">
        <f>LOOKUP(AA$2,'Depreciation Schedules'!$A$3:$A$42,'Depreciation Schedules'!$E$3:$E$42)</f>
        <v>#N/A</v>
      </c>
      <c r="AB495" s="160" t="e">
        <f>LOOKUP(AB$2,'Depreciation Schedules'!$A$3:$A$42,'Depreciation Schedules'!$E$3:$E$42)</f>
        <v>#N/A</v>
      </c>
      <c r="AC495" s="160" t="e">
        <f>LOOKUP(AC$2,'Depreciation Schedules'!$A$3:$A$42,'Depreciation Schedules'!$E$3:$E$42)</f>
        <v>#N/A</v>
      </c>
      <c r="AD495" s="160" t="e">
        <f>LOOKUP(AD$2,'Depreciation Schedules'!$A$3:$A$42,'Depreciation Schedules'!$E$3:$E$42)</f>
        <v>#N/A</v>
      </c>
      <c r="AE495" s="160" t="e">
        <f>LOOKUP(AE$2,'Depreciation Schedules'!$A$3:$A$42,'Depreciation Schedules'!$E$3:$E$42)</f>
        <v>#N/A</v>
      </c>
      <c r="AF495" s="160" t="e">
        <f>LOOKUP(AF$2,'Depreciation Schedules'!$A$3:$A$42,'Depreciation Schedules'!$E$3:$E$42)</f>
        <v>#N/A</v>
      </c>
      <c r="AG495" s="160" t="e">
        <f>LOOKUP(AG$2,'Depreciation Schedules'!$A$3:$A$42,'Depreciation Schedules'!$E$3:$E$42)</f>
        <v>#N/A</v>
      </c>
      <c r="AH495" s="160" t="e">
        <f>LOOKUP(AH$2,'Depreciation Schedules'!$A$3:$A$42,'Depreciation Schedules'!$E$3:$E$42)</f>
        <v>#N/A</v>
      </c>
      <c r="AI495" s="160" t="e">
        <f>LOOKUP(AI$2,'Depreciation Schedules'!$A$3:$A$42,'Depreciation Schedules'!$E$3:$E$42)</f>
        <v>#N/A</v>
      </c>
      <c r="AJ495" s="160" t="e">
        <f>LOOKUP(AJ$2,'Depreciation Schedules'!$A$3:$A$42,'Depreciation Schedules'!$E$3:$E$42)</f>
        <v>#N/A</v>
      </c>
      <c r="AK495" s="160" t="e">
        <f>LOOKUP(AK$2,'Depreciation Schedules'!$A$3:$A$42,'Depreciation Schedules'!$E$3:$E$42)</f>
        <v>#N/A</v>
      </c>
      <c r="AL495" s="160" t="e">
        <f>LOOKUP(AL$2,'Depreciation Schedules'!$A$3:$A$42,'Depreciation Schedules'!$E$3:$E$42)</f>
        <v>#N/A</v>
      </c>
      <c r="AM495" s="160" t="e">
        <f>LOOKUP(AM$2,'Depreciation Schedules'!$A$3:$A$42,'Depreciation Schedules'!$E$3:$E$42)</f>
        <v>#N/A</v>
      </c>
      <c r="AN495" s="160" t="e">
        <f>LOOKUP(AN$2,'Depreciation Schedules'!$A$3:$A$42,'Depreciation Schedules'!$E$3:$E$42)</f>
        <v>#N/A</v>
      </c>
      <c r="AO495" s="160" t="e">
        <f>LOOKUP(AO$2,'Depreciation Schedules'!$A$3:$A$42,'Depreciation Schedules'!$E$3:$E$42)</f>
        <v>#N/A</v>
      </c>
      <c r="AP495" s="160" t="e">
        <f>LOOKUP(AP$2,'Depreciation Schedules'!$A$3:$A$42,'Depreciation Schedules'!$E$3:$E$42)</f>
        <v>#N/A</v>
      </c>
    </row>
    <row r="496" spans="1:42" x14ac:dyDescent="0.2">
      <c r="A496" s="22" t="str">
        <f>A462</f>
        <v>20-yr SL</v>
      </c>
      <c r="B496" s="159">
        <f t="array" ref="B496">SUM(IF(ISNUMBER(C496:AP496),C496:AP496))</f>
        <v>0</v>
      </c>
      <c r="C496" s="160" t="e">
        <f>LOOKUP(C$2,'Depreciation Schedules'!$A$3:$A$42,'Depreciation Schedules'!$F$3:$F$42)</f>
        <v>#N/A</v>
      </c>
      <c r="D496" s="160" t="e">
        <f>LOOKUP(D$2,'Depreciation Schedules'!$A$3:$A$42,'Depreciation Schedules'!$F$3:$F$42)</f>
        <v>#N/A</v>
      </c>
      <c r="E496" s="160" t="e">
        <f>LOOKUP(E$2,'Depreciation Schedules'!$A$3:$A$42,'Depreciation Schedules'!$F$3:$F$42)</f>
        <v>#N/A</v>
      </c>
      <c r="F496" s="160" t="e">
        <f>LOOKUP(F$2,'Depreciation Schedules'!$A$3:$A$42,'Depreciation Schedules'!$F$3:$F$42)</f>
        <v>#N/A</v>
      </c>
      <c r="G496" s="160" t="e">
        <f>LOOKUP(G$2,'Depreciation Schedules'!$A$3:$A$42,'Depreciation Schedules'!$F$3:$F$42)</f>
        <v>#N/A</v>
      </c>
      <c r="H496" s="160" t="e">
        <f>LOOKUP(H$2,'Depreciation Schedules'!$A$3:$A$42,'Depreciation Schedules'!$F$3:$F$42)</f>
        <v>#N/A</v>
      </c>
      <c r="I496" s="160" t="e">
        <f>LOOKUP(I$2,'Depreciation Schedules'!$A$3:$A$42,'Depreciation Schedules'!$F$3:$F$42)</f>
        <v>#N/A</v>
      </c>
      <c r="J496" s="160" t="e">
        <f>LOOKUP(J$2,'Depreciation Schedules'!$A$3:$A$42,'Depreciation Schedules'!$F$3:$F$42)</f>
        <v>#N/A</v>
      </c>
      <c r="K496" s="160" t="e">
        <f>LOOKUP(K$2,'Depreciation Schedules'!$A$3:$A$42,'Depreciation Schedules'!$F$3:$F$42)</f>
        <v>#N/A</v>
      </c>
      <c r="L496" s="160" t="e">
        <f>LOOKUP(L$2,'Depreciation Schedules'!$A$3:$A$42,'Depreciation Schedules'!$F$3:$F$42)</f>
        <v>#N/A</v>
      </c>
      <c r="M496" s="160" t="e">
        <f>LOOKUP(M$2,'Depreciation Schedules'!$A$3:$A$42,'Depreciation Schedules'!$F$3:$F$42)</f>
        <v>#N/A</v>
      </c>
      <c r="N496" s="160" t="e">
        <f>LOOKUP(N$2,'Depreciation Schedules'!$A$3:$A$42,'Depreciation Schedules'!$F$3:$F$42)</f>
        <v>#N/A</v>
      </c>
      <c r="O496" s="160" t="e">
        <f>LOOKUP(O$2,'Depreciation Schedules'!$A$3:$A$42,'Depreciation Schedules'!$F$3:$F$42)</f>
        <v>#N/A</v>
      </c>
      <c r="P496" s="160" t="e">
        <f>LOOKUP(P$2,'Depreciation Schedules'!$A$3:$A$42,'Depreciation Schedules'!$F$3:$F$42)</f>
        <v>#N/A</v>
      </c>
      <c r="Q496" s="160" t="e">
        <f>LOOKUP(Q$2,'Depreciation Schedules'!$A$3:$A$42,'Depreciation Schedules'!$F$3:$F$42)</f>
        <v>#N/A</v>
      </c>
      <c r="R496" s="160" t="e">
        <f>LOOKUP(R$2,'Depreciation Schedules'!$A$3:$A$42,'Depreciation Schedules'!$F$3:$F$42)</f>
        <v>#N/A</v>
      </c>
      <c r="S496" s="160" t="e">
        <f>LOOKUP(S$2,'Depreciation Schedules'!$A$3:$A$42,'Depreciation Schedules'!$F$3:$F$42)</f>
        <v>#N/A</v>
      </c>
      <c r="T496" s="160" t="e">
        <f>LOOKUP(T$2,'Depreciation Schedules'!$A$3:$A$42,'Depreciation Schedules'!$F$3:$F$42)</f>
        <v>#N/A</v>
      </c>
      <c r="U496" s="160" t="e">
        <f>LOOKUP(U$2,'Depreciation Schedules'!$A$3:$A$42,'Depreciation Schedules'!$F$3:$F$42)</f>
        <v>#N/A</v>
      </c>
      <c r="V496" s="160" t="e">
        <f>LOOKUP(V$2,'Depreciation Schedules'!$A$3:$A$42,'Depreciation Schedules'!$F$3:$F$42)</f>
        <v>#N/A</v>
      </c>
      <c r="W496" s="160" t="e">
        <f>LOOKUP(W$2,'Depreciation Schedules'!$A$3:$A$42,'Depreciation Schedules'!$F$3:$F$42)</f>
        <v>#N/A</v>
      </c>
      <c r="X496" s="160" t="e">
        <f>LOOKUP(X$2,'Depreciation Schedules'!$A$3:$A$42,'Depreciation Schedules'!$F$3:$F$42)</f>
        <v>#N/A</v>
      </c>
      <c r="Y496" s="160" t="e">
        <f>LOOKUP(Y$2,'Depreciation Schedules'!$A$3:$A$42,'Depreciation Schedules'!$F$3:$F$42)</f>
        <v>#N/A</v>
      </c>
      <c r="Z496" s="160" t="e">
        <f>LOOKUP(Z$2,'Depreciation Schedules'!$A$3:$A$42,'Depreciation Schedules'!$F$3:$F$42)</f>
        <v>#N/A</v>
      </c>
      <c r="AA496" s="160" t="e">
        <f>LOOKUP(AA$2,'Depreciation Schedules'!$A$3:$A$42,'Depreciation Schedules'!$F$3:$F$42)</f>
        <v>#N/A</v>
      </c>
      <c r="AB496" s="160" t="e">
        <f>LOOKUP(AB$2,'Depreciation Schedules'!$A$3:$A$42,'Depreciation Schedules'!$F$3:$F$42)</f>
        <v>#N/A</v>
      </c>
      <c r="AC496" s="160" t="e">
        <f>LOOKUP(AC$2,'Depreciation Schedules'!$A$3:$A$42,'Depreciation Schedules'!$F$3:$F$42)</f>
        <v>#N/A</v>
      </c>
      <c r="AD496" s="160" t="e">
        <f>LOOKUP(AD$2,'Depreciation Schedules'!$A$3:$A$42,'Depreciation Schedules'!$F$3:$F$42)</f>
        <v>#N/A</v>
      </c>
      <c r="AE496" s="160" t="e">
        <f>LOOKUP(AE$2,'Depreciation Schedules'!$A$3:$A$42,'Depreciation Schedules'!$F$3:$F$42)</f>
        <v>#N/A</v>
      </c>
      <c r="AF496" s="160" t="e">
        <f>LOOKUP(AF$2,'Depreciation Schedules'!$A$3:$A$42,'Depreciation Schedules'!$F$3:$F$42)</f>
        <v>#N/A</v>
      </c>
      <c r="AG496" s="160" t="e">
        <f>LOOKUP(AG$2,'Depreciation Schedules'!$A$3:$A$42,'Depreciation Schedules'!$F$3:$F$42)</f>
        <v>#N/A</v>
      </c>
      <c r="AH496" s="160" t="e">
        <f>LOOKUP(AH$2,'Depreciation Schedules'!$A$3:$A$42,'Depreciation Schedules'!$F$3:$F$42)</f>
        <v>#N/A</v>
      </c>
      <c r="AI496" s="160" t="e">
        <f>LOOKUP(AI$2,'Depreciation Schedules'!$A$3:$A$42,'Depreciation Schedules'!$F$3:$F$42)</f>
        <v>#N/A</v>
      </c>
      <c r="AJ496" s="160" t="e">
        <f>LOOKUP(AJ$2,'Depreciation Schedules'!$A$3:$A$42,'Depreciation Schedules'!$F$3:$F$42)</f>
        <v>#N/A</v>
      </c>
      <c r="AK496" s="160" t="e">
        <f>LOOKUP(AK$2,'Depreciation Schedules'!$A$3:$A$42,'Depreciation Schedules'!$F$3:$F$42)</f>
        <v>#N/A</v>
      </c>
      <c r="AL496" s="160" t="e">
        <f>LOOKUP(AL$2,'Depreciation Schedules'!$A$3:$A$42,'Depreciation Schedules'!$F$3:$F$42)</f>
        <v>#N/A</v>
      </c>
      <c r="AM496" s="160" t="e">
        <f>LOOKUP(AM$2,'Depreciation Schedules'!$A$3:$A$42,'Depreciation Schedules'!$F$3:$F$42)</f>
        <v>#N/A</v>
      </c>
      <c r="AN496" s="160" t="e">
        <f>LOOKUP(AN$2,'Depreciation Schedules'!$A$3:$A$42,'Depreciation Schedules'!$F$3:$F$42)</f>
        <v>#N/A</v>
      </c>
      <c r="AO496" s="160" t="e">
        <f>LOOKUP(AO$2,'Depreciation Schedules'!$A$3:$A$42,'Depreciation Schedules'!$F$3:$F$42)</f>
        <v>#N/A</v>
      </c>
      <c r="AP496" s="160" t="e">
        <f>LOOKUP(AP$2,'Depreciation Schedules'!$A$3:$A$42,'Depreciation Schedules'!$F$3:$F$42)</f>
        <v>#N/A</v>
      </c>
    </row>
    <row r="497" spans="1:42" x14ac:dyDescent="0.2">
      <c r="A497" s="22" t="str">
        <f>A463</f>
        <v>39-yr SL</v>
      </c>
      <c r="B497" s="163">
        <f t="array" ref="B497">SUM(IF(ISNUMBER(C497:AP497),C497:AP497))</f>
        <v>0</v>
      </c>
      <c r="C497" s="160" t="e">
        <f>LOOKUP(C$2,'Depreciation Schedules'!$A$3:$A$42,'Depreciation Schedules'!$G$3:$G$42)</f>
        <v>#N/A</v>
      </c>
      <c r="D497" s="160" t="e">
        <f>LOOKUP(D$2,'Depreciation Schedules'!$A$3:$A$42,'Depreciation Schedules'!$G$3:$G$42)</f>
        <v>#N/A</v>
      </c>
      <c r="E497" s="160" t="e">
        <f>LOOKUP(E$2,'Depreciation Schedules'!$A$3:$A$42,'Depreciation Schedules'!$G$3:$G$42)</f>
        <v>#N/A</v>
      </c>
      <c r="F497" s="160" t="e">
        <f>LOOKUP(F$2,'Depreciation Schedules'!$A$3:$A$42,'Depreciation Schedules'!$G$3:$G$42)</f>
        <v>#N/A</v>
      </c>
      <c r="G497" s="160" t="e">
        <f>LOOKUP(G$2,'Depreciation Schedules'!$A$3:$A$42,'Depreciation Schedules'!$G$3:$G$42)</f>
        <v>#N/A</v>
      </c>
      <c r="H497" s="160" t="e">
        <f>LOOKUP(H$2,'Depreciation Schedules'!$A$3:$A$42,'Depreciation Schedules'!$G$3:$G$42)</f>
        <v>#N/A</v>
      </c>
      <c r="I497" s="160" t="e">
        <f>LOOKUP(I$2,'Depreciation Schedules'!$A$3:$A$42,'Depreciation Schedules'!$G$3:$G$42)</f>
        <v>#N/A</v>
      </c>
      <c r="J497" s="160" t="e">
        <f>LOOKUP(J$2,'Depreciation Schedules'!$A$3:$A$42,'Depreciation Schedules'!$G$3:$G$42)</f>
        <v>#N/A</v>
      </c>
      <c r="K497" s="160" t="e">
        <f>LOOKUP(K$2,'Depreciation Schedules'!$A$3:$A$42,'Depreciation Schedules'!$G$3:$G$42)</f>
        <v>#N/A</v>
      </c>
      <c r="L497" s="160" t="e">
        <f>LOOKUP(L$2,'Depreciation Schedules'!$A$3:$A$42,'Depreciation Schedules'!$G$3:$G$42)</f>
        <v>#N/A</v>
      </c>
      <c r="M497" s="160" t="e">
        <f>LOOKUP(M$2,'Depreciation Schedules'!$A$3:$A$42,'Depreciation Schedules'!$G$3:$G$42)</f>
        <v>#N/A</v>
      </c>
      <c r="N497" s="160" t="e">
        <f>LOOKUP(N$2,'Depreciation Schedules'!$A$3:$A$42,'Depreciation Schedules'!$G$3:$G$42)</f>
        <v>#N/A</v>
      </c>
      <c r="O497" s="160" t="e">
        <f>LOOKUP(O$2,'Depreciation Schedules'!$A$3:$A$42,'Depreciation Schedules'!$G$3:$G$42)</f>
        <v>#N/A</v>
      </c>
      <c r="P497" s="160" t="e">
        <f>LOOKUP(P$2,'Depreciation Schedules'!$A$3:$A$42,'Depreciation Schedules'!$G$3:$G$42)</f>
        <v>#N/A</v>
      </c>
      <c r="Q497" s="160" t="e">
        <f>LOOKUP(Q$2,'Depreciation Schedules'!$A$3:$A$42,'Depreciation Schedules'!$G$3:$G$42)</f>
        <v>#N/A</v>
      </c>
      <c r="R497" s="160" t="e">
        <f>LOOKUP(R$2,'Depreciation Schedules'!$A$3:$A$42,'Depreciation Schedules'!$G$3:$G$42)</f>
        <v>#N/A</v>
      </c>
      <c r="S497" s="160" t="e">
        <f>LOOKUP(S$2,'Depreciation Schedules'!$A$3:$A$42,'Depreciation Schedules'!$G$3:$G$42)</f>
        <v>#N/A</v>
      </c>
      <c r="T497" s="160" t="e">
        <f>LOOKUP(T$2,'Depreciation Schedules'!$A$3:$A$42,'Depreciation Schedules'!$G$3:$G$42)</f>
        <v>#N/A</v>
      </c>
      <c r="U497" s="160" t="e">
        <f>LOOKUP(U$2,'Depreciation Schedules'!$A$3:$A$42,'Depreciation Schedules'!$G$3:$G$42)</f>
        <v>#N/A</v>
      </c>
      <c r="V497" s="160" t="e">
        <f>LOOKUP(V$2,'Depreciation Schedules'!$A$3:$A$42,'Depreciation Schedules'!$G$3:$G$42)</f>
        <v>#N/A</v>
      </c>
      <c r="W497" s="160" t="e">
        <f>LOOKUP(W$2,'Depreciation Schedules'!$A$3:$A$42,'Depreciation Schedules'!$G$3:$G$42)</f>
        <v>#N/A</v>
      </c>
      <c r="X497" s="160" t="e">
        <f>LOOKUP(X$2,'Depreciation Schedules'!$A$3:$A$42,'Depreciation Schedules'!$G$3:$G$42)</f>
        <v>#N/A</v>
      </c>
      <c r="Y497" s="160" t="e">
        <f>LOOKUP(Y$2,'Depreciation Schedules'!$A$3:$A$42,'Depreciation Schedules'!$G$3:$G$42)</f>
        <v>#N/A</v>
      </c>
      <c r="Z497" s="160" t="e">
        <f>LOOKUP(Z$2,'Depreciation Schedules'!$A$3:$A$42,'Depreciation Schedules'!$G$3:$G$42)</f>
        <v>#N/A</v>
      </c>
      <c r="AA497" s="160" t="e">
        <f>LOOKUP(AA$2,'Depreciation Schedules'!$A$3:$A$42,'Depreciation Schedules'!$G$3:$G$42)</f>
        <v>#N/A</v>
      </c>
      <c r="AB497" s="160" t="e">
        <f>LOOKUP(AB$2,'Depreciation Schedules'!$A$3:$A$42,'Depreciation Schedules'!$G$3:$G$42)</f>
        <v>#N/A</v>
      </c>
      <c r="AC497" s="160" t="e">
        <f>LOOKUP(AC$2,'Depreciation Schedules'!$A$3:$A$42,'Depreciation Schedules'!$G$3:$G$42)</f>
        <v>#N/A</v>
      </c>
      <c r="AD497" s="160" t="e">
        <f>LOOKUP(AD$2,'Depreciation Schedules'!$A$3:$A$42,'Depreciation Schedules'!$G$3:$G$42)</f>
        <v>#N/A</v>
      </c>
      <c r="AE497" s="160" t="e">
        <f>LOOKUP(AE$2,'Depreciation Schedules'!$A$3:$A$42,'Depreciation Schedules'!$G$3:$G$42)</f>
        <v>#N/A</v>
      </c>
      <c r="AF497" s="160" t="e">
        <f>LOOKUP(AF$2,'Depreciation Schedules'!$A$3:$A$42,'Depreciation Schedules'!$G$3:$G$42)</f>
        <v>#N/A</v>
      </c>
      <c r="AG497" s="160" t="e">
        <f>LOOKUP(AG$2,'Depreciation Schedules'!$A$3:$A$42,'Depreciation Schedules'!$G$3:$G$42)</f>
        <v>#N/A</v>
      </c>
      <c r="AH497" s="160" t="e">
        <f>LOOKUP(AH$2,'Depreciation Schedules'!$A$3:$A$42,'Depreciation Schedules'!$G$3:$G$42)</f>
        <v>#N/A</v>
      </c>
      <c r="AI497" s="160" t="e">
        <f>LOOKUP(AI$2,'Depreciation Schedules'!$A$3:$A$42,'Depreciation Schedules'!$G$3:$G$42)</f>
        <v>#N/A</v>
      </c>
      <c r="AJ497" s="160" t="e">
        <f>LOOKUP(AJ$2,'Depreciation Schedules'!$A$3:$A$42,'Depreciation Schedules'!$G$3:$G$42)</f>
        <v>#N/A</v>
      </c>
      <c r="AK497" s="160" t="e">
        <f>LOOKUP(AK$2,'Depreciation Schedules'!$A$3:$A$42,'Depreciation Schedules'!$G$3:$G$42)</f>
        <v>#N/A</v>
      </c>
      <c r="AL497" s="160" t="e">
        <f>LOOKUP(AL$2,'Depreciation Schedules'!$A$3:$A$42,'Depreciation Schedules'!$G$3:$G$42)</f>
        <v>#N/A</v>
      </c>
      <c r="AM497" s="160" t="e">
        <f>LOOKUP(AM$2,'Depreciation Schedules'!$A$3:$A$42,'Depreciation Schedules'!$G$3:$G$42)</f>
        <v>#N/A</v>
      </c>
      <c r="AN497" s="160" t="e">
        <f>LOOKUP(AN$2,'Depreciation Schedules'!$A$3:$A$42,'Depreciation Schedules'!$G$3:$G$42)</f>
        <v>#N/A</v>
      </c>
      <c r="AO497" s="160" t="e">
        <f>LOOKUP(AO$2,'Depreciation Schedules'!$A$3:$A$42,'Depreciation Schedules'!$G$3:$G$42)</f>
        <v>#N/A</v>
      </c>
      <c r="AP497" s="160" t="e">
        <f>LOOKUP(AP$2,'Depreciation Schedules'!$A$3:$A$42,'Depreciation Schedules'!$G$3:$G$42)</f>
        <v>#N/A</v>
      </c>
    </row>
    <row r="498" spans="1:42" x14ac:dyDescent="0.2">
      <c r="A498" s="22" t="s">
        <v>222</v>
      </c>
      <c r="B498" s="163">
        <f t="array" ref="B498">SUM(IF(ISNUMBER(C498:AP498),C498:AP498))</f>
        <v>0</v>
      </c>
      <c r="C498" s="160">
        <f t="array" ref="C498:AP498">Inputs!D193:AQ193</f>
        <v>0</v>
      </c>
      <c r="D498" s="160">
        <v>0</v>
      </c>
      <c r="E498" s="160">
        <v>0</v>
      </c>
      <c r="F498" s="160">
        <v>0</v>
      </c>
      <c r="G498" s="160">
        <v>0</v>
      </c>
      <c r="H498" s="160">
        <v>0</v>
      </c>
      <c r="I498" s="160">
        <v>0</v>
      </c>
      <c r="J498" s="160">
        <v>0</v>
      </c>
      <c r="K498" s="160">
        <v>0</v>
      </c>
      <c r="L498" s="160">
        <v>0</v>
      </c>
      <c r="M498" s="160">
        <v>0</v>
      </c>
      <c r="N498" s="160">
        <v>0</v>
      </c>
      <c r="O498" s="160">
        <v>0</v>
      </c>
      <c r="P498" s="160">
        <v>0</v>
      </c>
      <c r="Q498" s="160">
        <v>0</v>
      </c>
      <c r="R498" s="160">
        <v>0</v>
      </c>
      <c r="S498" s="160">
        <v>0</v>
      </c>
      <c r="T498" s="160">
        <v>0</v>
      </c>
      <c r="U498" s="160">
        <v>0</v>
      </c>
      <c r="V498" s="160">
        <v>0</v>
      </c>
      <c r="W498" s="160">
        <v>0</v>
      </c>
      <c r="X498" s="160">
        <v>0</v>
      </c>
      <c r="Y498" s="160">
        <v>0</v>
      </c>
      <c r="Z498" s="160">
        <v>0</v>
      </c>
      <c r="AA498" s="160">
        <v>0</v>
      </c>
      <c r="AB498" s="160">
        <v>0</v>
      </c>
      <c r="AC498" s="160">
        <v>0</v>
      </c>
      <c r="AD498" s="160">
        <v>0</v>
      </c>
      <c r="AE498" s="160">
        <v>0</v>
      </c>
      <c r="AF498" s="160">
        <v>0</v>
      </c>
      <c r="AG498" s="160">
        <v>0</v>
      </c>
      <c r="AH498" s="160">
        <v>0</v>
      </c>
      <c r="AI498" s="160">
        <v>0</v>
      </c>
      <c r="AJ498" s="160">
        <v>0</v>
      </c>
      <c r="AK498" s="160">
        <v>0</v>
      </c>
      <c r="AL498" s="160">
        <v>0</v>
      </c>
      <c r="AM498" s="160">
        <v>0</v>
      </c>
      <c r="AN498" s="160">
        <v>0</v>
      </c>
      <c r="AO498" s="160">
        <v>0</v>
      </c>
      <c r="AP498" s="160">
        <v>0</v>
      </c>
    </row>
    <row r="499" spans="1:42" x14ac:dyDescent="0.2">
      <c r="A499" s="21" t="s">
        <v>3</v>
      </c>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row>
    <row r="500" spans="1:42" x14ac:dyDescent="0.2">
      <c r="A500" s="22" t="str">
        <f t="shared" ref="A500:A505" si="157">A492</f>
        <v>5-yr MACRS</v>
      </c>
      <c r="B500" s="172">
        <f t="array" ref="B500">SUM(IF(ISNUMBER(C500:AP500),C500:AP500))</f>
        <v>0</v>
      </c>
      <c r="C500" s="115" t="e">
        <f>C492/100*$Q$458</f>
        <v>#N/A</v>
      </c>
      <c r="D500" s="115" t="e">
        <f t="shared" ref="D500:AP500" si="158">D492/100*$Q$458</f>
        <v>#N/A</v>
      </c>
      <c r="E500" s="115" t="e">
        <f t="shared" si="158"/>
        <v>#N/A</v>
      </c>
      <c r="F500" s="115" t="e">
        <f t="shared" si="158"/>
        <v>#N/A</v>
      </c>
      <c r="G500" s="115" t="e">
        <f t="shared" si="158"/>
        <v>#N/A</v>
      </c>
      <c r="H500" s="115" t="e">
        <f t="shared" si="158"/>
        <v>#N/A</v>
      </c>
      <c r="I500" s="115" t="e">
        <f t="shared" si="158"/>
        <v>#N/A</v>
      </c>
      <c r="J500" s="115" t="e">
        <f t="shared" si="158"/>
        <v>#N/A</v>
      </c>
      <c r="K500" s="115" t="e">
        <f t="shared" si="158"/>
        <v>#N/A</v>
      </c>
      <c r="L500" s="115" t="e">
        <f t="shared" si="158"/>
        <v>#N/A</v>
      </c>
      <c r="M500" s="115" t="e">
        <f t="shared" si="158"/>
        <v>#N/A</v>
      </c>
      <c r="N500" s="115" t="e">
        <f t="shared" si="158"/>
        <v>#N/A</v>
      </c>
      <c r="O500" s="115" t="e">
        <f t="shared" si="158"/>
        <v>#N/A</v>
      </c>
      <c r="P500" s="115" t="e">
        <f t="shared" si="158"/>
        <v>#N/A</v>
      </c>
      <c r="Q500" s="115" t="e">
        <f t="shared" si="158"/>
        <v>#N/A</v>
      </c>
      <c r="R500" s="115" t="e">
        <f t="shared" si="158"/>
        <v>#N/A</v>
      </c>
      <c r="S500" s="115" t="e">
        <f t="shared" si="158"/>
        <v>#N/A</v>
      </c>
      <c r="T500" s="115" t="e">
        <f t="shared" si="158"/>
        <v>#N/A</v>
      </c>
      <c r="U500" s="115" t="e">
        <f t="shared" si="158"/>
        <v>#N/A</v>
      </c>
      <c r="V500" s="115" t="e">
        <f t="shared" si="158"/>
        <v>#N/A</v>
      </c>
      <c r="W500" s="115" t="e">
        <f t="shared" si="158"/>
        <v>#N/A</v>
      </c>
      <c r="X500" s="115" t="e">
        <f t="shared" si="158"/>
        <v>#N/A</v>
      </c>
      <c r="Y500" s="115" t="e">
        <f t="shared" si="158"/>
        <v>#N/A</v>
      </c>
      <c r="Z500" s="115" t="e">
        <f t="shared" si="158"/>
        <v>#N/A</v>
      </c>
      <c r="AA500" s="115" t="e">
        <f t="shared" si="158"/>
        <v>#N/A</v>
      </c>
      <c r="AB500" s="115" t="e">
        <f t="shared" si="158"/>
        <v>#N/A</v>
      </c>
      <c r="AC500" s="115" t="e">
        <f t="shared" si="158"/>
        <v>#N/A</v>
      </c>
      <c r="AD500" s="115" t="e">
        <f t="shared" si="158"/>
        <v>#N/A</v>
      </c>
      <c r="AE500" s="115" t="e">
        <f t="shared" si="158"/>
        <v>#N/A</v>
      </c>
      <c r="AF500" s="115" t="e">
        <f t="shared" si="158"/>
        <v>#N/A</v>
      </c>
      <c r="AG500" s="115" t="e">
        <f t="shared" si="158"/>
        <v>#N/A</v>
      </c>
      <c r="AH500" s="115" t="e">
        <f t="shared" si="158"/>
        <v>#N/A</v>
      </c>
      <c r="AI500" s="115" t="e">
        <f t="shared" si="158"/>
        <v>#N/A</v>
      </c>
      <c r="AJ500" s="115" t="e">
        <f t="shared" si="158"/>
        <v>#N/A</v>
      </c>
      <c r="AK500" s="115" t="e">
        <f t="shared" si="158"/>
        <v>#N/A</v>
      </c>
      <c r="AL500" s="115" t="e">
        <f t="shared" si="158"/>
        <v>#N/A</v>
      </c>
      <c r="AM500" s="115" t="e">
        <f t="shared" si="158"/>
        <v>#N/A</v>
      </c>
      <c r="AN500" s="115" t="e">
        <f t="shared" si="158"/>
        <v>#N/A</v>
      </c>
      <c r="AO500" s="115" t="e">
        <f t="shared" si="158"/>
        <v>#N/A</v>
      </c>
      <c r="AP500" s="115" t="e">
        <f t="shared" si="158"/>
        <v>#N/A</v>
      </c>
    </row>
    <row r="501" spans="1:42" x14ac:dyDescent="0.2">
      <c r="A501" s="22" t="str">
        <f t="shared" si="157"/>
        <v>15-yr MACRS</v>
      </c>
      <c r="B501" s="172">
        <f t="array" ref="B501">SUM(IF(ISNUMBER(C501:AP501),C501:AP501))</f>
        <v>0</v>
      </c>
      <c r="C501" s="115" t="e">
        <f>C493/100*$Q$459</f>
        <v>#N/A</v>
      </c>
      <c r="D501" s="115" t="e">
        <f t="shared" ref="D501:AP501" si="159">D493/100*$Q$459</f>
        <v>#N/A</v>
      </c>
      <c r="E501" s="115" t="e">
        <f t="shared" si="159"/>
        <v>#N/A</v>
      </c>
      <c r="F501" s="115" t="e">
        <f t="shared" si="159"/>
        <v>#N/A</v>
      </c>
      <c r="G501" s="115" t="e">
        <f t="shared" si="159"/>
        <v>#N/A</v>
      </c>
      <c r="H501" s="115" t="e">
        <f t="shared" si="159"/>
        <v>#N/A</v>
      </c>
      <c r="I501" s="115" t="e">
        <f t="shared" si="159"/>
        <v>#N/A</v>
      </c>
      <c r="J501" s="115" t="e">
        <f t="shared" si="159"/>
        <v>#N/A</v>
      </c>
      <c r="K501" s="115" t="e">
        <f t="shared" si="159"/>
        <v>#N/A</v>
      </c>
      <c r="L501" s="115" t="e">
        <f t="shared" si="159"/>
        <v>#N/A</v>
      </c>
      <c r="M501" s="115" t="e">
        <f t="shared" si="159"/>
        <v>#N/A</v>
      </c>
      <c r="N501" s="115" t="e">
        <f t="shared" si="159"/>
        <v>#N/A</v>
      </c>
      <c r="O501" s="115" t="e">
        <f t="shared" si="159"/>
        <v>#N/A</v>
      </c>
      <c r="P501" s="115" t="e">
        <f t="shared" si="159"/>
        <v>#N/A</v>
      </c>
      <c r="Q501" s="115" t="e">
        <f t="shared" si="159"/>
        <v>#N/A</v>
      </c>
      <c r="R501" s="115" t="e">
        <f t="shared" si="159"/>
        <v>#N/A</v>
      </c>
      <c r="S501" s="115" t="e">
        <f t="shared" si="159"/>
        <v>#N/A</v>
      </c>
      <c r="T501" s="115" t="e">
        <f t="shared" si="159"/>
        <v>#N/A</v>
      </c>
      <c r="U501" s="115" t="e">
        <f t="shared" si="159"/>
        <v>#N/A</v>
      </c>
      <c r="V501" s="115" t="e">
        <f t="shared" si="159"/>
        <v>#N/A</v>
      </c>
      <c r="W501" s="115" t="e">
        <f t="shared" si="159"/>
        <v>#N/A</v>
      </c>
      <c r="X501" s="115" t="e">
        <f t="shared" si="159"/>
        <v>#N/A</v>
      </c>
      <c r="Y501" s="115" t="e">
        <f t="shared" si="159"/>
        <v>#N/A</v>
      </c>
      <c r="Z501" s="115" t="e">
        <f t="shared" si="159"/>
        <v>#N/A</v>
      </c>
      <c r="AA501" s="115" t="e">
        <f t="shared" si="159"/>
        <v>#N/A</v>
      </c>
      <c r="AB501" s="115" t="e">
        <f t="shared" si="159"/>
        <v>#N/A</v>
      </c>
      <c r="AC501" s="115" t="e">
        <f t="shared" si="159"/>
        <v>#N/A</v>
      </c>
      <c r="AD501" s="115" t="e">
        <f t="shared" si="159"/>
        <v>#N/A</v>
      </c>
      <c r="AE501" s="115" t="e">
        <f t="shared" si="159"/>
        <v>#N/A</v>
      </c>
      <c r="AF501" s="115" t="e">
        <f t="shared" si="159"/>
        <v>#N/A</v>
      </c>
      <c r="AG501" s="115" t="e">
        <f t="shared" si="159"/>
        <v>#N/A</v>
      </c>
      <c r="AH501" s="115" t="e">
        <f t="shared" si="159"/>
        <v>#N/A</v>
      </c>
      <c r="AI501" s="115" t="e">
        <f t="shared" si="159"/>
        <v>#N/A</v>
      </c>
      <c r="AJ501" s="115" t="e">
        <f t="shared" si="159"/>
        <v>#N/A</v>
      </c>
      <c r="AK501" s="115" t="e">
        <f t="shared" si="159"/>
        <v>#N/A</v>
      </c>
      <c r="AL501" s="115" t="e">
        <f t="shared" si="159"/>
        <v>#N/A</v>
      </c>
      <c r="AM501" s="115" t="e">
        <f t="shared" si="159"/>
        <v>#N/A</v>
      </c>
      <c r="AN501" s="115" t="e">
        <f t="shared" si="159"/>
        <v>#N/A</v>
      </c>
      <c r="AO501" s="115" t="e">
        <f t="shared" si="159"/>
        <v>#N/A</v>
      </c>
      <c r="AP501" s="115" t="e">
        <f t="shared" si="159"/>
        <v>#N/A</v>
      </c>
    </row>
    <row r="502" spans="1:42" x14ac:dyDescent="0.2">
      <c r="A502" s="22" t="str">
        <f t="shared" si="157"/>
        <v>5-yr SL</v>
      </c>
      <c r="B502" s="172">
        <f t="array" ref="B502">SUM(IF(ISNUMBER(C502:AP502),C502:AP502))</f>
        <v>0</v>
      </c>
      <c r="C502" s="115" t="e">
        <f>C494/100*$Q$460</f>
        <v>#N/A</v>
      </c>
      <c r="D502" s="115" t="e">
        <f t="shared" ref="D502:AP502" si="160">D494/100*$Q$460</f>
        <v>#N/A</v>
      </c>
      <c r="E502" s="115" t="e">
        <f t="shared" si="160"/>
        <v>#N/A</v>
      </c>
      <c r="F502" s="115" t="e">
        <f t="shared" si="160"/>
        <v>#N/A</v>
      </c>
      <c r="G502" s="115" t="e">
        <f t="shared" si="160"/>
        <v>#N/A</v>
      </c>
      <c r="H502" s="115" t="e">
        <f t="shared" si="160"/>
        <v>#N/A</v>
      </c>
      <c r="I502" s="115" t="e">
        <f t="shared" si="160"/>
        <v>#N/A</v>
      </c>
      <c r="J502" s="115" t="e">
        <f t="shared" si="160"/>
        <v>#N/A</v>
      </c>
      <c r="K502" s="115" t="e">
        <f t="shared" si="160"/>
        <v>#N/A</v>
      </c>
      <c r="L502" s="115" t="e">
        <f t="shared" si="160"/>
        <v>#N/A</v>
      </c>
      <c r="M502" s="115" t="e">
        <f t="shared" si="160"/>
        <v>#N/A</v>
      </c>
      <c r="N502" s="115" t="e">
        <f t="shared" si="160"/>
        <v>#N/A</v>
      </c>
      <c r="O502" s="115" t="e">
        <f t="shared" si="160"/>
        <v>#N/A</v>
      </c>
      <c r="P502" s="115" t="e">
        <f t="shared" si="160"/>
        <v>#N/A</v>
      </c>
      <c r="Q502" s="115" t="e">
        <f t="shared" si="160"/>
        <v>#N/A</v>
      </c>
      <c r="R502" s="115" t="e">
        <f t="shared" si="160"/>
        <v>#N/A</v>
      </c>
      <c r="S502" s="115" t="e">
        <f t="shared" si="160"/>
        <v>#N/A</v>
      </c>
      <c r="T502" s="115" t="e">
        <f t="shared" si="160"/>
        <v>#N/A</v>
      </c>
      <c r="U502" s="115" t="e">
        <f t="shared" si="160"/>
        <v>#N/A</v>
      </c>
      <c r="V502" s="115" t="e">
        <f t="shared" si="160"/>
        <v>#N/A</v>
      </c>
      <c r="W502" s="115" t="e">
        <f t="shared" si="160"/>
        <v>#N/A</v>
      </c>
      <c r="X502" s="115" t="e">
        <f t="shared" si="160"/>
        <v>#N/A</v>
      </c>
      <c r="Y502" s="115" t="e">
        <f t="shared" si="160"/>
        <v>#N/A</v>
      </c>
      <c r="Z502" s="115" t="e">
        <f t="shared" si="160"/>
        <v>#N/A</v>
      </c>
      <c r="AA502" s="115" t="e">
        <f t="shared" si="160"/>
        <v>#N/A</v>
      </c>
      <c r="AB502" s="115" t="e">
        <f t="shared" si="160"/>
        <v>#N/A</v>
      </c>
      <c r="AC502" s="115" t="e">
        <f t="shared" si="160"/>
        <v>#N/A</v>
      </c>
      <c r="AD502" s="115" t="e">
        <f t="shared" si="160"/>
        <v>#N/A</v>
      </c>
      <c r="AE502" s="115" t="e">
        <f t="shared" si="160"/>
        <v>#N/A</v>
      </c>
      <c r="AF502" s="115" t="e">
        <f t="shared" si="160"/>
        <v>#N/A</v>
      </c>
      <c r="AG502" s="115" t="e">
        <f t="shared" si="160"/>
        <v>#N/A</v>
      </c>
      <c r="AH502" s="115" t="e">
        <f t="shared" si="160"/>
        <v>#N/A</v>
      </c>
      <c r="AI502" s="115" t="e">
        <f t="shared" si="160"/>
        <v>#N/A</v>
      </c>
      <c r="AJ502" s="115" t="e">
        <f t="shared" si="160"/>
        <v>#N/A</v>
      </c>
      <c r="AK502" s="115" t="e">
        <f t="shared" si="160"/>
        <v>#N/A</v>
      </c>
      <c r="AL502" s="115" t="e">
        <f t="shared" si="160"/>
        <v>#N/A</v>
      </c>
      <c r="AM502" s="115" t="e">
        <f t="shared" si="160"/>
        <v>#N/A</v>
      </c>
      <c r="AN502" s="115" t="e">
        <f t="shared" si="160"/>
        <v>#N/A</v>
      </c>
      <c r="AO502" s="115" t="e">
        <f t="shared" si="160"/>
        <v>#N/A</v>
      </c>
      <c r="AP502" s="115" t="e">
        <f t="shared" si="160"/>
        <v>#N/A</v>
      </c>
    </row>
    <row r="503" spans="1:42" x14ac:dyDescent="0.2">
      <c r="A503" s="22" t="str">
        <f t="shared" si="157"/>
        <v>15-yr SL</v>
      </c>
      <c r="B503" s="172">
        <f t="array" ref="B503">SUM(IF(ISNUMBER(C503:AP503),C503:AP503))</f>
        <v>0</v>
      </c>
      <c r="C503" s="115" t="e">
        <f>C495/100*$Q$461</f>
        <v>#N/A</v>
      </c>
      <c r="D503" s="115" t="e">
        <f t="shared" ref="D503:AP503" si="161">D495/100*$Q$461</f>
        <v>#N/A</v>
      </c>
      <c r="E503" s="115" t="e">
        <f t="shared" si="161"/>
        <v>#N/A</v>
      </c>
      <c r="F503" s="115" t="e">
        <f t="shared" si="161"/>
        <v>#N/A</v>
      </c>
      <c r="G503" s="115" t="e">
        <f t="shared" si="161"/>
        <v>#N/A</v>
      </c>
      <c r="H503" s="115" t="e">
        <f t="shared" si="161"/>
        <v>#N/A</v>
      </c>
      <c r="I503" s="115" t="e">
        <f t="shared" si="161"/>
        <v>#N/A</v>
      </c>
      <c r="J503" s="115" t="e">
        <f t="shared" si="161"/>
        <v>#N/A</v>
      </c>
      <c r="K503" s="115" t="e">
        <f t="shared" si="161"/>
        <v>#N/A</v>
      </c>
      <c r="L503" s="115" t="e">
        <f t="shared" si="161"/>
        <v>#N/A</v>
      </c>
      <c r="M503" s="115" t="e">
        <f t="shared" si="161"/>
        <v>#N/A</v>
      </c>
      <c r="N503" s="115" t="e">
        <f t="shared" si="161"/>
        <v>#N/A</v>
      </c>
      <c r="O503" s="115" t="e">
        <f t="shared" si="161"/>
        <v>#N/A</v>
      </c>
      <c r="P503" s="115" t="e">
        <f t="shared" si="161"/>
        <v>#N/A</v>
      </c>
      <c r="Q503" s="115" t="e">
        <f t="shared" si="161"/>
        <v>#N/A</v>
      </c>
      <c r="R503" s="115" t="e">
        <f t="shared" si="161"/>
        <v>#N/A</v>
      </c>
      <c r="S503" s="115" t="e">
        <f t="shared" si="161"/>
        <v>#N/A</v>
      </c>
      <c r="T503" s="115" t="e">
        <f t="shared" si="161"/>
        <v>#N/A</v>
      </c>
      <c r="U503" s="115" t="e">
        <f t="shared" si="161"/>
        <v>#N/A</v>
      </c>
      <c r="V503" s="115" t="e">
        <f t="shared" si="161"/>
        <v>#N/A</v>
      </c>
      <c r="W503" s="115" t="e">
        <f t="shared" si="161"/>
        <v>#N/A</v>
      </c>
      <c r="X503" s="115" t="e">
        <f t="shared" si="161"/>
        <v>#N/A</v>
      </c>
      <c r="Y503" s="115" t="e">
        <f t="shared" si="161"/>
        <v>#N/A</v>
      </c>
      <c r="Z503" s="115" t="e">
        <f t="shared" si="161"/>
        <v>#N/A</v>
      </c>
      <c r="AA503" s="115" t="e">
        <f t="shared" si="161"/>
        <v>#N/A</v>
      </c>
      <c r="AB503" s="115" t="e">
        <f t="shared" si="161"/>
        <v>#N/A</v>
      </c>
      <c r="AC503" s="115" t="e">
        <f t="shared" si="161"/>
        <v>#N/A</v>
      </c>
      <c r="AD503" s="115" t="e">
        <f t="shared" si="161"/>
        <v>#N/A</v>
      </c>
      <c r="AE503" s="115" t="e">
        <f t="shared" si="161"/>
        <v>#N/A</v>
      </c>
      <c r="AF503" s="115" t="e">
        <f t="shared" si="161"/>
        <v>#N/A</v>
      </c>
      <c r="AG503" s="115" t="e">
        <f t="shared" si="161"/>
        <v>#N/A</v>
      </c>
      <c r="AH503" s="115" t="e">
        <f t="shared" si="161"/>
        <v>#N/A</v>
      </c>
      <c r="AI503" s="115" t="e">
        <f t="shared" si="161"/>
        <v>#N/A</v>
      </c>
      <c r="AJ503" s="115" t="e">
        <f t="shared" si="161"/>
        <v>#N/A</v>
      </c>
      <c r="AK503" s="115" t="e">
        <f t="shared" si="161"/>
        <v>#N/A</v>
      </c>
      <c r="AL503" s="115" t="e">
        <f t="shared" si="161"/>
        <v>#N/A</v>
      </c>
      <c r="AM503" s="115" t="e">
        <f t="shared" si="161"/>
        <v>#N/A</v>
      </c>
      <c r="AN503" s="115" t="e">
        <f t="shared" si="161"/>
        <v>#N/A</v>
      </c>
      <c r="AO503" s="115" t="e">
        <f t="shared" si="161"/>
        <v>#N/A</v>
      </c>
      <c r="AP503" s="115" t="e">
        <f t="shared" si="161"/>
        <v>#N/A</v>
      </c>
    </row>
    <row r="504" spans="1:42" x14ac:dyDescent="0.2">
      <c r="A504" s="22" t="str">
        <f t="shared" si="157"/>
        <v>20-yr SL</v>
      </c>
      <c r="B504" s="172">
        <f t="array" ref="B504">SUM(IF(ISNUMBER(C504:AP504),C504:AP504))</f>
        <v>0</v>
      </c>
      <c r="C504" s="115" t="e">
        <f>C496/100*$Q$462</f>
        <v>#N/A</v>
      </c>
      <c r="D504" s="115" t="e">
        <f t="shared" ref="D504:AP504" si="162">D496/100*$Q$462</f>
        <v>#N/A</v>
      </c>
      <c r="E504" s="115" t="e">
        <f t="shared" si="162"/>
        <v>#N/A</v>
      </c>
      <c r="F504" s="115" t="e">
        <f t="shared" si="162"/>
        <v>#N/A</v>
      </c>
      <c r="G504" s="115" t="e">
        <f t="shared" si="162"/>
        <v>#N/A</v>
      </c>
      <c r="H504" s="115" t="e">
        <f t="shared" si="162"/>
        <v>#N/A</v>
      </c>
      <c r="I504" s="115" t="e">
        <f t="shared" si="162"/>
        <v>#N/A</v>
      </c>
      <c r="J504" s="115" t="e">
        <f t="shared" si="162"/>
        <v>#N/A</v>
      </c>
      <c r="K504" s="115" t="e">
        <f t="shared" si="162"/>
        <v>#N/A</v>
      </c>
      <c r="L504" s="115" t="e">
        <f t="shared" si="162"/>
        <v>#N/A</v>
      </c>
      <c r="M504" s="115" t="e">
        <f t="shared" si="162"/>
        <v>#N/A</v>
      </c>
      <c r="N504" s="115" t="e">
        <f t="shared" si="162"/>
        <v>#N/A</v>
      </c>
      <c r="O504" s="115" t="e">
        <f t="shared" si="162"/>
        <v>#N/A</v>
      </c>
      <c r="P504" s="115" t="e">
        <f t="shared" si="162"/>
        <v>#N/A</v>
      </c>
      <c r="Q504" s="115" t="e">
        <f t="shared" si="162"/>
        <v>#N/A</v>
      </c>
      <c r="R504" s="115" t="e">
        <f t="shared" si="162"/>
        <v>#N/A</v>
      </c>
      <c r="S504" s="115" t="e">
        <f t="shared" si="162"/>
        <v>#N/A</v>
      </c>
      <c r="T504" s="115" t="e">
        <f t="shared" si="162"/>
        <v>#N/A</v>
      </c>
      <c r="U504" s="115" t="e">
        <f t="shared" si="162"/>
        <v>#N/A</v>
      </c>
      <c r="V504" s="115" t="e">
        <f t="shared" si="162"/>
        <v>#N/A</v>
      </c>
      <c r="W504" s="115" t="e">
        <f t="shared" si="162"/>
        <v>#N/A</v>
      </c>
      <c r="X504" s="115" t="e">
        <f t="shared" si="162"/>
        <v>#N/A</v>
      </c>
      <c r="Y504" s="115" t="e">
        <f t="shared" si="162"/>
        <v>#N/A</v>
      </c>
      <c r="Z504" s="115" t="e">
        <f t="shared" si="162"/>
        <v>#N/A</v>
      </c>
      <c r="AA504" s="115" t="e">
        <f t="shared" si="162"/>
        <v>#N/A</v>
      </c>
      <c r="AB504" s="115" t="e">
        <f t="shared" si="162"/>
        <v>#N/A</v>
      </c>
      <c r="AC504" s="115" t="e">
        <f t="shared" si="162"/>
        <v>#N/A</v>
      </c>
      <c r="AD504" s="115" t="e">
        <f t="shared" si="162"/>
        <v>#N/A</v>
      </c>
      <c r="AE504" s="115" t="e">
        <f t="shared" si="162"/>
        <v>#N/A</v>
      </c>
      <c r="AF504" s="115" t="e">
        <f t="shared" si="162"/>
        <v>#N/A</v>
      </c>
      <c r="AG504" s="115" t="e">
        <f t="shared" si="162"/>
        <v>#N/A</v>
      </c>
      <c r="AH504" s="115" t="e">
        <f t="shared" si="162"/>
        <v>#N/A</v>
      </c>
      <c r="AI504" s="115" t="e">
        <f t="shared" si="162"/>
        <v>#N/A</v>
      </c>
      <c r="AJ504" s="115" t="e">
        <f t="shared" si="162"/>
        <v>#N/A</v>
      </c>
      <c r="AK504" s="115" t="e">
        <f t="shared" si="162"/>
        <v>#N/A</v>
      </c>
      <c r="AL504" s="115" t="e">
        <f t="shared" si="162"/>
        <v>#N/A</v>
      </c>
      <c r="AM504" s="115" t="e">
        <f t="shared" si="162"/>
        <v>#N/A</v>
      </c>
      <c r="AN504" s="115" t="e">
        <f t="shared" si="162"/>
        <v>#N/A</v>
      </c>
      <c r="AO504" s="115" t="e">
        <f t="shared" si="162"/>
        <v>#N/A</v>
      </c>
      <c r="AP504" s="115" t="e">
        <f t="shared" si="162"/>
        <v>#N/A</v>
      </c>
    </row>
    <row r="505" spans="1:42" x14ac:dyDescent="0.2">
      <c r="A505" s="22" t="str">
        <f t="shared" si="157"/>
        <v>39-yr SL</v>
      </c>
      <c r="B505" s="172">
        <f>SUM(IF(ISNUMBER(C505:AP505),C505:AP505))</f>
        <v>0</v>
      </c>
      <c r="C505" s="115" t="e">
        <f>C497/100*$Q$463</f>
        <v>#N/A</v>
      </c>
      <c r="D505" s="115" t="e">
        <f t="shared" ref="D505:AP505" si="163">D497/100*$Q$463</f>
        <v>#N/A</v>
      </c>
      <c r="E505" s="115" t="e">
        <f t="shared" si="163"/>
        <v>#N/A</v>
      </c>
      <c r="F505" s="115" t="e">
        <f t="shared" si="163"/>
        <v>#N/A</v>
      </c>
      <c r="G505" s="115" t="e">
        <f t="shared" si="163"/>
        <v>#N/A</v>
      </c>
      <c r="H505" s="115" t="e">
        <f t="shared" si="163"/>
        <v>#N/A</v>
      </c>
      <c r="I505" s="115" t="e">
        <f t="shared" si="163"/>
        <v>#N/A</v>
      </c>
      <c r="J505" s="115" t="e">
        <f t="shared" si="163"/>
        <v>#N/A</v>
      </c>
      <c r="K505" s="115" t="e">
        <f t="shared" si="163"/>
        <v>#N/A</v>
      </c>
      <c r="L505" s="115" t="e">
        <f t="shared" si="163"/>
        <v>#N/A</v>
      </c>
      <c r="M505" s="115" t="e">
        <f t="shared" si="163"/>
        <v>#N/A</v>
      </c>
      <c r="N505" s="115" t="e">
        <f t="shared" si="163"/>
        <v>#N/A</v>
      </c>
      <c r="O505" s="115" t="e">
        <f t="shared" si="163"/>
        <v>#N/A</v>
      </c>
      <c r="P505" s="115" t="e">
        <f t="shared" si="163"/>
        <v>#N/A</v>
      </c>
      <c r="Q505" s="115" t="e">
        <f t="shared" si="163"/>
        <v>#N/A</v>
      </c>
      <c r="R505" s="115" t="e">
        <f t="shared" si="163"/>
        <v>#N/A</v>
      </c>
      <c r="S505" s="115" t="e">
        <f t="shared" si="163"/>
        <v>#N/A</v>
      </c>
      <c r="T505" s="115" t="e">
        <f t="shared" si="163"/>
        <v>#N/A</v>
      </c>
      <c r="U505" s="115" t="e">
        <f t="shared" si="163"/>
        <v>#N/A</v>
      </c>
      <c r="V505" s="115" t="e">
        <f t="shared" si="163"/>
        <v>#N/A</v>
      </c>
      <c r="W505" s="115" t="e">
        <f t="shared" si="163"/>
        <v>#N/A</v>
      </c>
      <c r="X505" s="115" t="e">
        <f t="shared" si="163"/>
        <v>#N/A</v>
      </c>
      <c r="Y505" s="115" t="e">
        <f t="shared" si="163"/>
        <v>#N/A</v>
      </c>
      <c r="Z505" s="115" t="e">
        <f t="shared" si="163"/>
        <v>#N/A</v>
      </c>
      <c r="AA505" s="115" t="e">
        <f t="shared" si="163"/>
        <v>#N/A</v>
      </c>
      <c r="AB505" s="115" t="e">
        <f t="shared" si="163"/>
        <v>#N/A</v>
      </c>
      <c r="AC505" s="115" t="e">
        <f t="shared" si="163"/>
        <v>#N/A</v>
      </c>
      <c r="AD505" s="115" t="e">
        <f t="shared" si="163"/>
        <v>#N/A</v>
      </c>
      <c r="AE505" s="115" t="e">
        <f t="shared" si="163"/>
        <v>#N/A</v>
      </c>
      <c r="AF505" s="115" t="e">
        <f t="shared" si="163"/>
        <v>#N/A</v>
      </c>
      <c r="AG505" s="115" t="e">
        <f t="shared" si="163"/>
        <v>#N/A</v>
      </c>
      <c r="AH505" s="115" t="e">
        <f t="shared" si="163"/>
        <v>#N/A</v>
      </c>
      <c r="AI505" s="115" t="e">
        <f t="shared" si="163"/>
        <v>#N/A</v>
      </c>
      <c r="AJ505" s="115" t="e">
        <f t="shared" si="163"/>
        <v>#N/A</v>
      </c>
      <c r="AK505" s="115" t="e">
        <f t="shared" si="163"/>
        <v>#N/A</v>
      </c>
      <c r="AL505" s="115" t="e">
        <f t="shared" si="163"/>
        <v>#N/A</v>
      </c>
      <c r="AM505" s="115" t="e">
        <f t="shared" si="163"/>
        <v>#N/A</v>
      </c>
      <c r="AN505" s="115" t="e">
        <f t="shared" si="163"/>
        <v>#N/A</v>
      </c>
      <c r="AO505" s="115" t="e">
        <f t="shared" si="163"/>
        <v>#N/A</v>
      </c>
      <c r="AP505" s="115" t="e">
        <f t="shared" si="163"/>
        <v>#N/A</v>
      </c>
    </row>
    <row r="506" spans="1:42" x14ac:dyDescent="0.2">
      <c r="A506" s="22" t="s">
        <v>222</v>
      </c>
      <c r="B506" s="172">
        <f>SUM(IF(ISNUMBER(C506:AP506),C506:AP506))</f>
        <v>0</v>
      </c>
      <c r="C506" s="115">
        <f>IF(C2&lt;=analysis_period,C498/100*$Q$464,0)</f>
        <v>0</v>
      </c>
      <c r="D506" s="115">
        <f>IF(D2&lt;=analysis_period,D498/100*$Q$464,0)</f>
        <v>0</v>
      </c>
      <c r="E506" s="115">
        <f>IF(E2&lt;=analysis_period,E498/100*$Q$464,0)</f>
        <v>0</v>
      </c>
      <c r="F506" s="115">
        <f>IF(F2&lt;=analysis_period,F498/100*$Q$464,0)</f>
        <v>0</v>
      </c>
      <c r="G506" s="115">
        <f>IF(G2&lt;=analysis_period,G498/100*$Q$464,0)</f>
        <v>0</v>
      </c>
      <c r="H506" s="115">
        <f>IF(H2&lt;=analysis_period,H498/100*$Q$464,0)</f>
        <v>0</v>
      </c>
      <c r="I506" s="115">
        <f>IF(I2&lt;=analysis_period,I498/100*$Q$464,0)</f>
        <v>0</v>
      </c>
      <c r="J506" s="115">
        <f>IF(J2&lt;=analysis_period,J498/100*$Q$464,0)</f>
        <v>0</v>
      </c>
      <c r="K506" s="115">
        <f>IF(K2&lt;=analysis_period,K498/100*$Q$464,0)</f>
        <v>0</v>
      </c>
      <c r="L506" s="115">
        <f>IF(L2&lt;=analysis_period,L498/100*$Q$464,0)</f>
        <v>0</v>
      </c>
      <c r="M506" s="115">
        <f>IF(M2&lt;=analysis_period,M498/100*$Q$464,0)</f>
        <v>0</v>
      </c>
      <c r="N506" s="115">
        <f>IF(N2&lt;=analysis_period,N498/100*$Q$464,0)</f>
        <v>0</v>
      </c>
      <c r="O506" s="115">
        <f>IF(O2&lt;=analysis_period,O498/100*$Q$464,0)</f>
        <v>0</v>
      </c>
      <c r="P506" s="115">
        <f>IF(P2&lt;=analysis_period,P498/100*$Q$464,0)</f>
        <v>0</v>
      </c>
      <c r="Q506" s="115">
        <f>IF(Q2&lt;=analysis_period,Q498/100*$Q$464,0)</f>
        <v>0</v>
      </c>
      <c r="R506" s="115">
        <f>IF(R2&lt;=analysis_period,R498/100*$Q$464,0)</f>
        <v>0</v>
      </c>
      <c r="S506" s="115">
        <f>IF(S2&lt;=analysis_period,S498/100*$Q$464,0)</f>
        <v>0</v>
      </c>
      <c r="T506" s="115">
        <f>IF(T2&lt;=analysis_period,T498/100*$Q$464,0)</f>
        <v>0</v>
      </c>
      <c r="U506" s="115">
        <f>IF(U2&lt;=analysis_period,U498/100*$Q$464,0)</f>
        <v>0</v>
      </c>
      <c r="V506" s="115">
        <f>IF(V2&lt;=analysis_period,V498/100*$Q$464,0)</f>
        <v>0</v>
      </c>
      <c r="W506" s="115">
        <f>IF(W2&lt;=analysis_period,W498/100*$Q$464,0)</f>
        <v>0</v>
      </c>
      <c r="X506" s="115">
        <f>IF(X2&lt;=analysis_period,X498/100*$Q$464,0)</f>
        <v>0</v>
      </c>
      <c r="Y506" s="115">
        <f>IF(Y2&lt;=analysis_period,Y498/100*$Q$464,0)</f>
        <v>0</v>
      </c>
      <c r="Z506" s="115">
        <f>IF(Z2&lt;=analysis_period,Z498/100*$Q$464,0)</f>
        <v>0</v>
      </c>
      <c r="AA506" s="115">
        <f>IF(AA2&lt;=analysis_period,AA498/100*$Q$464,0)</f>
        <v>0</v>
      </c>
      <c r="AB506" s="115">
        <f>IF(AB2&lt;=analysis_period,AB498/100*$Q$464,0)</f>
        <v>0</v>
      </c>
      <c r="AC506" s="115">
        <f>IF(AC2&lt;=analysis_period,AC498/100*$Q$464,0)</f>
        <v>0</v>
      </c>
      <c r="AD506" s="115">
        <f>IF(AD2&lt;=analysis_period,AD498/100*$Q$464,0)</f>
        <v>0</v>
      </c>
      <c r="AE506" s="115">
        <f>IF(AE2&lt;=analysis_period,AE498/100*$Q$464,0)</f>
        <v>0</v>
      </c>
      <c r="AF506" s="115">
        <f>IF(AF2&lt;=analysis_period,AF498/100*$Q$464,0)</f>
        <v>0</v>
      </c>
      <c r="AG506" s="115">
        <f>IF(AG2&lt;=analysis_period,AG498/100*$Q$464,0)</f>
        <v>0</v>
      </c>
      <c r="AH506" s="115">
        <f>IF(AH2&lt;=analysis_period,AH498/100*$Q$464,0)</f>
        <v>0</v>
      </c>
      <c r="AI506" s="115">
        <f>IF(AI2&lt;=analysis_period,AI498/100*$Q$464,0)</f>
        <v>0</v>
      </c>
      <c r="AJ506" s="115">
        <f>IF(AJ2&lt;=analysis_period,AJ498/100*$Q$464,0)</f>
        <v>0</v>
      </c>
      <c r="AK506" s="115">
        <f>IF(AK2&lt;=analysis_period,AK498/100*$Q$464,0)</f>
        <v>0</v>
      </c>
      <c r="AL506" s="115">
        <f>IF(AL2&lt;=analysis_period,AL498/100*$Q$464,0)</f>
        <v>0</v>
      </c>
      <c r="AM506" s="115">
        <f>IF(AM2&lt;=analysis_period,AM498/100*$Q$464,0)</f>
        <v>0</v>
      </c>
      <c r="AN506" s="115">
        <f>IF(AN2&lt;=analysis_period,AN498/100*$Q$464,0)</f>
        <v>0</v>
      </c>
      <c r="AO506" s="115">
        <f>IF(AO2&lt;=analysis_period,AO498/100*$Q$464,0)</f>
        <v>0</v>
      </c>
      <c r="AP506" s="115">
        <f>IF(AP2&lt;=analysis_period,AP498/100*$Q$464,0)</f>
        <v>0</v>
      </c>
    </row>
    <row r="507" spans="1:42" x14ac:dyDescent="0.2">
      <c r="A507" s="22" t="s">
        <v>58</v>
      </c>
      <c r="B507" s="172">
        <f t="array" ref="B507">SUM(IF(ISNUMBER(C507:AP507),C507:AP507))</f>
        <v>0</v>
      </c>
      <c r="C507" s="116">
        <f>P465</f>
        <v>0</v>
      </c>
      <c r="D507" s="116">
        <v>0</v>
      </c>
      <c r="E507" s="116">
        <v>0</v>
      </c>
      <c r="F507" s="116">
        <v>0</v>
      </c>
      <c r="G507" s="116">
        <v>0</v>
      </c>
      <c r="H507" s="116">
        <v>0</v>
      </c>
      <c r="I507" s="116">
        <v>0</v>
      </c>
      <c r="J507" s="116">
        <v>0</v>
      </c>
      <c r="K507" s="116">
        <v>0</v>
      </c>
      <c r="L507" s="116">
        <v>0</v>
      </c>
      <c r="M507" s="116">
        <v>0</v>
      </c>
      <c r="N507" s="116">
        <v>0</v>
      </c>
      <c r="O507" s="116">
        <v>0</v>
      </c>
      <c r="P507" s="116">
        <v>0</v>
      </c>
      <c r="Q507" s="116">
        <v>0</v>
      </c>
      <c r="R507" s="116">
        <v>0</v>
      </c>
      <c r="S507" s="116">
        <v>0</v>
      </c>
      <c r="T507" s="116">
        <v>0</v>
      </c>
      <c r="U507" s="116">
        <v>0</v>
      </c>
      <c r="V507" s="116">
        <v>0</v>
      </c>
      <c r="W507" s="116">
        <v>0</v>
      </c>
      <c r="X507" s="116">
        <v>0</v>
      </c>
      <c r="Y507" s="116">
        <v>0</v>
      </c>
      <c r="Z507" s="116">
        <v>0</v>
      </c>
      <c r="AA507" s="116">
        <v>0</v>
      </c>
      <c r="AB507" s="116">
        <v>0</v>
      </c>
      <c r="AC507" s="116">
        <v>0</v>
      </c>
      <c r="AD507" s="116">
        <v>0</v>
      </c>
      <c r="AE507" s="116">
        <v>0</v>
      </c>
      <c r="AF507" s="116">
        <v>0</v>
      </c>
      <c r="AG507" s="116">
        <v>0</v>
      </c>
      <c r="AH507" s="116">
        <v>0</v>
      </c>
      <c r="AI507" s="116">
        <v>0</v>
      </c>
      <c r="AJ507" s="116">
        <v>0</v>
      </c>
      <c r="AK507" s="116">
        <v>0</v>
      </c>
      <c r="AL507" s="116">
        <v>0</v>
      </c>
      <c r="AM507" s="116">
        <v>0</v>
      </c>
      <c r="AN507" s="116">
        <v>0</v>
      </c>
      <c r="AO507" s="116">
        <v>0</v>
      </c>
      <c r="AP507" s="116">
        <v>0</v>
      </c>
    </row>
    <row r="508" spans="1:42" x14ac:dyDescent="0.2">
      <c r="A508" s="21"/>
      <c r="B508" s="173">
        <f t="array" ref="B508">SUM(IF(ISNUMBER(C508:AP508),C508:AP508))</f>
        <v>0</v>
      </c>
      <c r="C508" s="115" t="e">
        <f>SUM(C500:C507)</f>
        <v>#N/A</v>
      </c>
      <c r="D508" s="115" t="e">
        <f t="shared" ref="D508:AP508" si="164">SUM(D500:D507)</f>
        <v>#N/A</v>
      </c>
      <c r="E508" s="115" t="e">
        <f t="shared" si="164"/>
        <v>#N/A</v>
      </c>
      <c r="F508" s="115" t="e">
        <f t="shared" si="164"/>
        <v>#N/A</v>
      </c>
      <c r="G508" s="115" t="e">
        <f t="shared" si="164"/>
        <v>#N/A</v>
      </c>
      <c r="H508" s="115" t="e">
        <f t="shared" si="164"/>
        <v>#N/A</v>
      </c>
      <c r="I508" s="115" t="e">
        <f t="shared" si="164"/>
        <v>#N/A</v>
      </c>
      <c r="J508" s="115" t="e">
        <f t="shared" si="164"/>
        <v>#N/A</v>
      </c>
      <c r="K508" s="115" t="e">
        <f t="shared" si="164"/>
        <v>#N/A</v>
      </c>
      <c r="L508" s="115" t="e">
        <f t="shared" si="164"/>
        <v>#N/A</v>
      </c>
      <c r="M508" s="115" t="e">
        <f t="shared" si="164"/>
        <v>#N/A</v>
      </c>
      <c r="N508" s="115" t="e">
        <f t="shared" si="164"/>
        <v>#N/A</v>
      </c>
      <c r="O508" s="115" t="e">
        <f t="shared" si="164"/>
        <v>#N/A</v>
      </c>
      <c r="P508" s="115" t="e">
        <f t="shared" si="164"/>
        <v>#N/A</v>
      </c>
      <c r="Q508" s="115" t="e">
        <f t="shared" si="164"/>
        <v>#N/A</v>
      </c>
      <c r="R508" s="115" t="e">
        <f t="shared" si="164"/>
        <v>#N/A</v>
      </c>
      <c r="S508" s="115" t="e">
        <f t="shared" si="164"/>
        <v>#N/A</v>
      </c>
      <c r="T508" s="115" t="e">
        <f t="shared" si="164"/>
        <v>#N/A</v>
      </c>
      <c r="U508" s="115" t="e">
        <f t="shared" si="164"/>
        <v>#N/A</v>
      </c>
      <c r="V508" s="115" t="e">
        <f t="shared" si="164"/>
        <v>#N/A</v>
      </c>
      <c r="W508" s="115" t="e">
        <f t="shared" si="164"/>
        <v>#N/A</v>
      </c>
      <c r="X508" s="115" t="e">
        <f t="shared" si="164"/>
        <v>#N/A</v>
      </c>
      <c r="Y508" s="115" t="e">
        <f t="shared" si="164"/>
        <v>#N/A</v>
      </c>
      <c r="Z508" s="115" t="e">
        <f t="shared" si="164"/>
        <v>#N/A</v>
      </c>
      <c r="AA508" s="115" t="e">
        <f t="shared" si="164"/>
        <v>#N/A</v>
      </c>
      <c r="AB508" s="115" t="e">
        <f t="shared" si="164"/>
        <v>#N/A</v>
      </c>
      <c r="AC508" s="115" t="e">
        <f t="shared" si="164"/>
        <v>#N/A</v>
      </c>
      <c r="AD508" s="115" t="e">
        <f t="shared" si="164"/>
        <v>#N/A</v>
      </c>
      <c r="AE508" s="115" t="e">
        <f t="shared" si="164"/>
        <v>#N/A</v>
      </c>
      <c r="AF508" s="115" t="e">
        <f t="shared" si="164"/>
        <v>#N/A</v>
      </c>
      <c r="AG508" s="115" t="e">
        <f t="shared" si="164"/>
        <v>#N/A</v>
      </c>
      <c r="AH508" s="115" t="e">
        <f t="shared" si="164"/>
        <v>#N/A</v>
      </c>
      <c r="AI508" s="115" t="e">
        <f t="shared" si="164"/>
        <v>#N/A</v>
      </c>
      <c r="AJ508" s="115" t="e">
        <f t="shared" si="164"/>
        <v>#N/A</v>
      </c>
      <c r="AK508" s="115" t="e">
        <f t="shared" si="164"/>
        <v>#N/A</v>
      </c>
      <c r="AL508" s="115" t="e">
        <f t="shared" si="164"/>
        <v>#N/A</v>
      </c>
      <c r="AM508" s="115" t="e">
        <f t="shared" si="164"/>
        <v>#N/A</v>
      </c>
      <c r="AN508" s="115" t="e">
        <f t="shared" si="164"/>
        <v>#N/A</v>
      </c>
      <c r="AO508" s="115" t="e">
        <f t="shared" si="164"/>
        <v>#N/A</v>
      </c>
      <c r="AP508" s="115" t="e">
        <f t="shared" si="164"/>
        <v>#N/A</v>
      </c>
    </row>
    <row r="509" spans="1:42" x14ac:dyDescent="0.2">
      <c r="A509" s="21"/>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row>
    <row r="510" spans="1:42" x14ac:dyDescent="0.2">
      <c r="A510" s="83" t="s">
        <v>460</v>
      </c>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row>
    <row r="511" spans="1:42" x14ac:dyDescent="0.2">
      <c r="A511" s="21" t="s">
        <v>453</v>
      </c>
      <c r="B511" s="24" t="str">
        <f>equip_reserve_depr_fed</f>
        <v>5-yr MACRS</v>
      </c>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row>
    <row r="512" spans="1:42" x14ac:dyDescent="0.2">
      <c r="A512" s="21" t="s">
        <v>49</v>
      </c>
      <c r="B512" s="168">
        <f>B2</f>
        <v>0</v>
      </c>
      <c r="C512" s="168" t="str">
        <f>C2</f>
        <v/>
      </c>
      <c r="D512" s="168" t="str">
        <f>D2</f>
        <v/>
      </c>
      <c r="E512" s="168" t="str">
        <f>E2</f>
        <v/>
      </c>
      <c r="F512" s="168" t="str">
        <f>F2</f>
        <v/>
      </c>
      <c r="G512" s="168" t="str">
        <f>G2</f>
        <v/>
      </c>
      <c r="H512" s="168" t="str">
        <f>H2</f>
        <v/>
      </c>
      <c r="I512" s="168" t="str">
        <f>I2</f>
        <v/>
      </c>
      <c r="J512" s="168" t="str">
        <f>J2</f>
        <v/>
      </c>
      <c r="K512" s="168" t="str">
        <f>K2</f>
        <v/>
      </c>
      <c r="L512" s="168" t="str">
        <f>L2</f>
        <v/>
      </c>
      <c r="M512" s="168" t="str">
        <f>M2</f>
        <v/>
      </c>
      <c r="N512" s="168" t="str">
        <f>N2</f>
        <v/>
      </c>
      <c r="O512" s="168" t="str">
        <f>O2</f>
        <v/>
      </c>
      <c r="P512" s="168" t="str">
        <f>P2</f>
        <v/>
      </c>
      <c r="Q512" s="168" t="str">
        <f>Q2</f>
        <v/>
      </c>
      <c r="R512" s="168" t="str">
        <f>R2</f>
        <v/>
      </c>
      <c r="S512" s="168" t="str">
        <f>S2</f>
        <v/>
      </c>
      <c r="T512" s="168" t="str">
        <f>T2</f>
        <v/>
      </c>
      <c r="U512" s="168" t="str">
        <f>U2</f>
        <v/>
      </c>
      <c r="V512" s="168" t="str">
        <f>V2</f>
        <v/>
      </c>
      <c r="W512" s="168" t="str">
        <f>W2</f>
        <v/>
      </c>
      <c r="X512" s="168" t="str">
        <f>X2</f>
        <v/>
      </c>
      <c r="Y512" s="168" t="str">
        <f>Y2</f>
        <v/>
      </c>
      <c r="Z512" s="168" t="str">
        <f>Z2</f>
        <v/>
      </c>
      <c r="AA512" s="168" t="str">
        <f>AA2</f>
        <v/>
      </c>
      <c r="AB512" s="168" t="str">
        <f>AB2</f>
        <v/>
      </c>
      <c r="AC512" s="168" t="str">
        <f>AC2</f>
        <v/>
      </c>
      <c r="AD512" s="168" t="str">
        <f>AD2</f>
        <v/>
      </c>
      <c r="AE512" s="168" t="str">
        <f>AE2</f>
        <v/>
      </c>
      <c r="AF512" s="168" t="str">
        <f>AF2</f>
        <v/>
      </c>
      <c r="AG512" s="168" t="str">
        <f>AG2</f>
        <v/>
      </c>
      <c r="AH512" s="168" t="str">
        <f>AH2</f>
        <v/>
      </c>
      <c r="AI512" s="168" t="str">
        <f>AI2</f>
        <v/>
      </c>
      <c r="AJ512" s="168" t="str">
        <f>AJ2</f>
        <v/>
      </c>
      <c r="AK512" s="168" t="str">
        <f>AK2</f>
        <v/>
      </c>
      <c r="AL512" s="168" t="str">
        <f>AL2</f>
        <v/>
      </c>
      <c r="AM512" s="168" t="str">
        <f>AM2</f>
        <v/>
      </c>
      <c r="AN512" s="168" t="str">
        <f>AN2</f>
        <v/>
      </c>
      <c r="AO512" s="168" t="str">
        <f>AO2</f>
        <v/>
      </c>
      <c r="AP512" s="168" t="str">
        <f>AP2</f>
        <v/>
      </c>
    </row>
    <row r="513" spans="1:42" x14ac:dyDescent="0.2">
      <c r="A513" s="21" t="s">
        <v>50</v>
      </c>
      <c r="B513" s="167">
        <v>0</v>
      </c>
      <c r="C513" s="160" t="e">
        <f t="shared" ref="C513:AP513" si="165">IF($B$511=$A492,C492,0)+IF($B$511=$A493,C493,0)+IF($B$511=$A494,C494,0)+IF($B$511=$A495,C495,0)+IF($B$511=$A496,C496,0)+IF($B$511=$A497,C497,0)</f>
        <v>#N/A</v>
      </c>
      <c r="D513" s="160" t="e">
        <f t="shared" si="165"/>
        <v>#N/A</v>
      </c>
      <c r="E513" s="160" t="e">
        <f t="shared" si="165"/>
        <v>#N/A</v>
      </c>
      <c r="F513" s="160" t="e">
        <f t="shared" si="165"/>
        <v>#N/A</v>
      </c>
      <c r="G513" s="160" t="e">
        <f t="shared" si="165"/>
        <v>#N/A</v>
      </c>
      <c r="H513" s="160" t="e">
        <f t="shared" si="165"/>
        <v>#N/A</v>
      </c>
      <c r="I513" s="160" t="e">
        <f t="shared" si="165"/>
        <v>#N/A</v>
      </c>
      <c r="J513" s="160" t="e">
        <f t="shared" si="165"/>
        <v>#N/A</v>
      </c>
      <c r="K513" s="160" t="e">
        <f t="shared" si="165"/>
        <v>#N/A</v>
      </c>
      <c r="L513" s="160" t="e">
        <f t="shared" si="165"/>
        <v>#N/A</v>
      </c>
      <c r="M513" s="160" t="e">
        <f t="shared" si="165"/>
        <v>#N/A</v>
      </c>
      <c r="N513" s="160" t="e">
        <f t="shared" si="165"/>
        <v>#N/A</v>
      </c>
      <c r="O513" s="160" t="e">
        <f t="shared" si="165"/>
        <v>#N/A</v>
      </c>
      <c r="P513" s="160" t="e">
        <f t="shared" si="165"/>
        <v>#N/A</v>
      </c>
      <c r="Q513" s="160" t="e">
        <f t="shared" si="165"/>
        <v>#N/A</v>
      </c>
      <c r="R513" s="160" t="e">
        <f t="shared" si="165"/>
        <v>#N/A</v>
      </c>
      <c r="S513" s="160" t="e">
        <f t="shared" si="165"/>
        <v>#N/A</v>
      </c>
      <c r="T513" s="160" t="e">
        <f t="shared" si="165"/>
        <v>#N/A</v>
      </c>
      <c r="U513" s="160" t="e">
        <f t="shared" si="165"/>
        <v>#N/A</v>
      </c>
      <c r="V513" s="160" t="e">
        <f t="shared" si="165"/>
        <v>#N/A</v>
      </c>
      <c r="W513" s="160" t="e">
        <f t="shared" si="165"/>
        <v>#N/A</v>
      </c>
      <c r="X513" s="160" t="e">
        <f t="shared" si="165"/>
        <v>#N/A</v>
      </c>
      <c r="Y513" s="160" t="e">
        <f t="shared" si="165"/>
        <v>#N/A</v>
      </c>
      <c r="Z513" s="160" t="e">
        <f t="shared" si="165"/>
        <v>#N/A</v>
      </c>
      <c r="AA513" s="160" t="e">
        <f t="shared" si="165"/>
        <v>#N/A</v>
      </c>
      <c r="AB513" s="160" t="e">
        <f t="shared" si="165"/>
        <v>#N/A</v>
      </c>
      <c r="AC513" s="160" t="e">
        <f t="shared" si="165"/>
        <v>#N/A</v>
      </c>
      <c r="AD513" s="160" t="e">
        <f t="shared" si="165"/>
        <v>#N/A</v>
      </c>
      <c r="AE513" s="160" t="e">
        <f t="shared" si="165"/>
        <v>#N/A</v>
      </c>
      <c r="AF513" s="160" t="e">
        <f t="shared" si="165"/>
        <v>#N/A</v>
      </c>
      <c r="AG513" s="160" t="e">
        <f t="shared" si="165"/>
        <v>#N/A</v>
      </c>
      <c r="AH513" s="160" t="e">
        <f t="shared" si="165"/>
        <v>#N/A</v>
      </c>
      <c r="AI513" s="160" t="e">
        <f t="shared" si="165"/>
        <v>#N/A</v>
      </c>
      <c r="AJ513" s="160" t="e">
        <f t="shared" si="165"/>
        <v>#N/A</v>
      </c>
      <c r="AK513" s="160" t="e">
        <f t="shared" si="165"/>
        <v>#N/A</v>
      </c>
      <c r="AL513" s="160" t="e">
        <f t="shared" si="165"/>
        <v>#N/A</v>
      </c>
      <c r="AM513" s="160" t="e">
        <f t="shared" si="165"/>
        <v>#N/A</v>
      </c>
      <c r="AN513" s="160" t="e">
        <f t="shared" si="165"/>
        <v>#N/A</v>
      </c>
      <c r="AO513" s="160" t="e">
        <f t="shared" si="165"/>
        <v>#N/A</v>
      </c>
      <c r="AP513" s="160" t="e">
        <f t="shared" si="165"/>
        <v>#N/A</v>
      </c>
    </row>
    <row r="514" spans="1:42" x14ac:dyDescent="0.2">
      <c r="A514" s="17"/>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x14ac:dyDescent="0.2">
      <c r="A515" s="21" t="s">
        <v>59</v>
      </c>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row>
    <row r="516" spans="1:42" x14ac:dyDescent="0.2">
      <c r="A516" s="84" t="s">
        <v>48</v>
      </c>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row>
    <row r="517" spans="1:42" x14ac:dyDescent="0.2">
      <c r="A517" s="4">
        <v>1</v>
      </c>
      <c r="C517" s="152">
        <f>C380</f>
        <v>0</v>
      </c>
      <c r="D517" s="152">
        <f>D380</f>
        <v>0</v>
      </c>
      <c r="E517" s="152">
        <f>E380</f>
        <v>0</v>
      </c>
      <c r="F517" s="152">
        <f>F380</f>
        <v>0</v>
      </c>
      <c r="G517" s="152">
        <f>G380</f>
        <v>0</v>
      </c>
      <c r="H517" s="152">
        <f>H380</f>
        <v>0</v>
      </c>
      <c r="I517" s="152">
        <f>I380</f>
        <v>0</v>
      </c>
      <c r="J517" s="152">
        <f>J380</f>
        <v>0</v>
      </c>
      <c r="K517" s="152">
        <f>K380</f>
        <v>0</v>
      </c>
      <c r="L517" s="152">
        <f>L380</f>
        <v>0</v>
      </c>
      <c r="M517" s="152">
        <f>M380</f>
        <v>0</v>
      </c>
      <c r="N517" s="152">
        <f>N380</f>
        <v>0</v>
      </c>
      <c r="O517" s="152">
        <f>O380</f>
        <v>0</v>
      </c>
      <c r="P517" s="152">
        <f>P380</f>
        <v>0</v>
      </c>
      <c r="Q517" s="152">
        <f>Q380</f>
        <v>0</v>
      </c>
      <c r="R517" s="152">
        <f>R380</f>
        <v>0</v>
      </c>
      <c r="S517" s="152">
        <f>S380</f>
        <v>0</v>
      </c>
      <c r="T517" s="152">
        <f>T380</f>
        <v>0</v>
      </c>
      <c r="U517" s="152">
        <f>U380</f>
        <v>0</v>
      </c>
      <c r="V517" s="152">
        <f>V380</f>
        <v>0</v>
      </c>
      <c r="W517" s="152">
        <f>W380</f>
        <v>0</v>
      </c>
      <c r="X517" s="152">
        <f>X380</f>
        <v>0</v>
      </c>
      <c r="Y517" s="152">
        <f>Y380</f>
        <v>0</v>
      </c>
      <c r="Z517" s="152">
        <f>Z380</f>
        <v>0</v>
      </c>
      <c r="AA517" s="152">
        <f>AA380</f>
        <v>0</v>
      </c>
      <c r="AB517" s="152">
        <f>AB380</f>
        <v>0</v>
      </c>
      <c r="AC517" s="152">
        <f>AC380</f>
        <v>0</v>
      </c>
      <c r="AD517" s="152">
        <f>AD380</f>
        <v>0</v>
      </c>
      <c r="AE517" s="152">
        <f>AE380</f>
        <v>0</v>
      </c>
      <c r="AF517" s="152">
        <f>AF380</f>
        <v>0</v>
      </c>
      <c r="AG517" s="152">
        <f>AG380</f>
        <v>0</v>
      </c>
      <c r="AH517" s="152">
        <f>AH380</f>
        <v>0</v>
      </c>
      <c r="AI517" s="152">
        <f>AI380</f>
        <v>0</v>
      </c>
      <c r="AJ517" s="152">
        <f>AJ380</f>
        <v>0</v>
      </c>
      <c r="AK517" s="152">
        <f>AK380</f>
        <v>0</v>
      </c>
      <c r="AL517" s="152">
        <f>AL380</f>
        <v>0</v>
      </c>
      <c r="AM517" s="152">
        <f>AM380</f>
        <v>0</v>
      </c>
      <c r="AN517" s="152">
        <f>AN380</f>
        <v>0</v>
      </c>
      <c r="AO517" s="152">
        <f>AO380</f>
        <v>0</v>
      </c>
      <c r="AP517" s="152">
        <f>AP380</f>
        <v>0</v>
      </c>
    </row>
    <row r="518" spans="1:42" x14ac:dyDescent="0.2">
      <c r="A518" s="4">
        <f>A517+1</f>
        <v>2</v>
      </c>
      <c r="C518" s="152">
        <f>C381</f>
        <v>0</v>
      </c>
      <c r="D518" s="152">
        <f>D381</f>
        <v>0</v>
      </c>
      <c r="E518" s="152">
        <f>E381</f>
        <v>0</v>
      </c>
      <c r="F518" s="152">
        <f>F381</f>
        <v>0</v>
      </c>
      <c r="G518" s="152">
        <f>G381</f>
        <v>0</v>
      </c>
      <c r="H518" s="152">
        <f>H381</f>
        <v>0</v>
      </c>
      <c r="I518" s="152">
        <f>I381</f>
        <v>0</v>
      </c>
      <c r="J518" s="152">
        <f>J381</f>
        <v>0</v>
      </c>
      <c r="K518" s="152">
        <f>K381</f>
        <v>0</v>
      </c>
      <c r="L518" s="152">
        <f>L381</f>
        <v>0</v>
      </c>
      <c r="M518" s="152">
        <f>M381</f>
        <v>0</v>
      </c>
      <c r="N518" s="152">
        <f>N381</f>
        <v>0</v>
      </c>
      <c r="O518" s="152">
        <f>O381</f>
        <v>0</v>
      </c>
      <c r="P518" s="152">
        <f>P381</f>
        <v>0</v>
      </c>
      <c r="Q518" s="152">
        <f>Q381</f>
        <v>0</v>
      </c>
      <c r="R518" s="152">
        <f>R381</f>
        <v>0</v>
      </c>
      <c r="S518" s="152">
        <f>S381</f>
        <v>0</v>
      </c>
      <c r="T518" s="152">
        <f>T381</f>
        <v>0</v>
      </c>
      <c r="U518" s="152">
        <f>U381</f>
        <v>0</v>
      </c>
      <c r="V518" s="152">
        <f>V381</f>
        <v>0</v>
      </c>
      <c r="W518" s="152">
        <f>W381</f>
        <v>0</v>
      </c>
      <c r="X518" s="152">
        <f>X381</f>
        <v>0</v>
      </c>
      <c r="Y518" s="152">
        <f>Y381</f>
        <v>0</v>
      </c>
      <c r="Z518" s="152">
        <f>Z381</f>
        <v>0</v>
      </c>
      <c r="AA518" s="152">
        <f>AA381</f>
        <v>0</v>
      </c>
      <c r="AB518" s="152">
        <f>AB381</f>
        <v>0</v>
      </c>
      <c r="AC518" s="152">
        <f>AC381</f>
        <v>0</v>
      </c>
      <c r="AD518" s="152">
        <f>AD381</f>
        <v>0</v>
      </c>
      <c r="AE518" s="152">
        <f>AE381</f>
        <v>0</v>
      </c>
      <c r="AF518" s="152">
        <f>AF381</f>
        <v>0</v>
      </c>
      <c r="AG518" s="152">
        <f>AG381</f>
        <v>0</v>
      </c>
      <c r="AH518" s="152">
        <f>AH381</f>
        <v>0</v>
      </c>
      <c r="AI518" s="152">
        <f>AI381</f>
        <v>0</v>
      </c>
      <c r="AJ518" s="152">
        <f>AJ381</f>
        <v>0</v>
      </c>
      <c r="AK518" s="152">
        <f>AK381</f>
        <v>0</v>
      </c>
      <c r="AL518" s="152">
        <f>AL381</f>
        <v>0</v>
      </c>
      <c r="AM518" s="152">
        <f>AM381</f>
        <v>0</v>
      </c>
      <c r="AN518" s="152">
        <f>AN381</f>
        <v>0</v>
      </c>
      <c r="AO518" s="152">
        <f>AO381</f>
        <v>0</v>
      </c>
      <c r="AP518" s="152">
        <f>AP381</f>
        <v>0</v>
      </c>
    </row>
    <row r="519" spans="1:42" x14ac:dyDescent="0.2">
      <c r="A519" s="4">
        <f t="shared" ref="A519:A524" si="166">A518+1</f>
        <v>3</v>
      </c>
      <c r="C519" s="152">
        <f>C382</f>
        <v>0</v>
      </c>
      <c r="D519" s="152">
        <f>D382</f>
        <v>0</v>
      </c>
      <c r="E519" s="152">
        <f>E382</f>
        <v>0</v>
      </c>
      <c r="F519" s="152">
        <f>F382</f>
        <v>0</v>
      </c>
      <c r="G519" s="152">
        <f>G382</f>
        <v>0</v>
      </c>
      <c r="H519" s="152">
        <f>H382</f>
        <v>0</v>
      </c>
      <c r="I519" s="152">
        <f>I382</f>
        <v>0</v>
      </c>
      <c r="J519" s="152">
        <f>J382</f>
        <v>0</v>
      </c>
      <c r="K519" s="152">
        <f>K382</f>
        <v>0</v>
      </c>
      <c r="L519" s="152">
        <f>L382</f>
        <v>0</v>
      </c>
      <c r="M519" s="152">
        <f>M382</f>
        <v>0</v>
      </c>
      <c r="N519" s="152">
        <f>N382</f>
        <v>0</v>
      </c>
      <c r="O519" s="152">
        <f>O382</f>
        <v>0</v>
      </c>
      <c r="P519" s="152">
        <f>P382</f>
        <v>0</v>
      </c>
      <c r="Q519" s="152">
        <f>Q382</f>
        <v>0</v>
      </c>
      <c r="R519" s="152">
        <f>R382</f>
        <v>0</v>
      </c>
      <c r="S519" s="152">
        <f>S382</f>
        <v>0</v>
      </c>
      <c r="T519" s="152">
        <f>T382</f>
        <v>0</v>
      </c>
      <c r="U519" s="152">
        <f>U382</f>
        <v>0</v>
      </c>
      <c r="V519" s="152">
        <f>V382</f>
        <v>0</v>
      </c>
      <c r="W519" s="152">
        <f>W382</f>
        <v>0</v>
      </c>
      <c r="X519" s="152">
        <f>X382</f>
        <v>0</v>
      </c>
      <c r="Y519" s="152">
        <f>Y382</f>
        <v>0</v>
      </c>
      <c r="Z519" s="152">
        <f>Z382</f>
        <v>0</v>
      </c>
      <c r="AA519" s="152">
        <f>AA382</f>
        <v>0</v>
      </c>
      <c r="AB519" s="152">
        <f>AB382</f>
        <v>0</v>
      </c>
      <c r="AC519" s="152">
        <f>AC382</f>
        <v>0</v>
      </c>
      <c r="AD519" s="152">
        <f>AD382</f>
        <v>0</v>
      </c>
      <c r="AE519" s="152">
        <f>AE382</f>
        <v>0</v>
      </c>
      <c r="AF519" s="152">
        <f>AF382</f>
        <v>0</v>
      </c>
      <c r="AG519" s="152">
        <f>AG382</f>
        <v>0</v>
      </c>
      <c r="AH519" s="152">
        <f>AH382</f>
        <v>0</v>
      </c>
      <c r="AI519" s="152">
        <f>AI382</f>
        <v>0</v>
      </c>
      <c r="AJ519" s="152">
        <f>AJ382</f>
        <v>0</v>
      </c>
      <c r="AK519" s="152">
        <f>AK382</f>
        <v>0</v>
      </c>
      <c r="AL519" s="152">
        <f>AL382</f>
        <v>0</v>
      </c>
      <c r="AM519" s="152">
        <f>AM382</f>
        <v>0</v>
      </c>
      <c r="AN519" s="152">
        <f>AN382</f>
        <v>0</v>
      </c>
      <c r="AO519" s="152">
        <f>AO382</f>
        <v>0</v>
      </c>
      <c r="AP519" s="152">
        <f>AP382</f>
        <v>0</v>
      </c>
    </row>
    <row r="520" spans="1:42" x14ac:dyDescent="0.2">
      <c r="A520" s="4">
        <f t="shared" si="166"/>
        <v>4</v>
      </c>
      <c r="C520" s="152">
        <f>C383</f>
        <v>0</v>
      </c>
      <c r="D520" s="152">
        <f>D383</f>
        <v>0</v>
      </c>
      <c r="E520" s="152">
        <f>E383</f>
        <v>0</v>
      </c>
      <c r="F520" s="152">
        <f>F383</f>
        <v>0</v>
      </c>
      <c r="G520" s="152">
        <f>G383</f>
        <v>0</v>
      </c>
      <c r="H520" s="152">
        <f>H383</f>
        <v>0</v>
      </c>
      <c r="I520" s="152">
        <f>I383</f>
        <v>0</v>
      </c>
      <c r="J520" s="152">
        <f>J383</f>
        <v>0</v>
      </c>
      <c r="K520" s="152">
        <f>K383</f>
        <v>0</v>
      </c>
      <c r="L520" s="152">
        <f>L383</f>
        <v>0</v>
      </c>
      <c r="M520" s="152">
        <f>M383</f>
        <v>0</v>
      </c>
      <c r="N520" s="152">
        <f>N383</f>
        <v>0</v>
      </c>
      <c r="O520" s="152">
        <f>O383</f>
        <v>0</v>
      </c>
      <c r="P520" s="152">
        <f>P383</f>
        <v>0</v>
      </c>
      <c r="Q520" s="152">
        <f>Q383</f>
        <v>0</v>
      </c>
      <c r="R520" s="152">
        <f>R383</f>
        <v>0</v>
      </c>
      <c r="S520" s="152">
        <f>S383</f>
        <v>0</v>
      </c>
      <c r="T520" s="152">
        <f>T383</f>
        <v>0</v>
      </c>
      <c r="U520" s="152">
        <f>U383</f>
        <v>0</v>
      </c>
      <c r="V520" s="152">
        <f>V383</f>
        <v>0</v>
      </c>
      <c r="W520" s="152">
        <f>W383</f>
        <v>0</v>
      </c>
      <c r="X520" s="152">
        <f>X383</f>
        <v>0</v>
      </c>
      <c r="Y520" s="152">
        <f>Y383</f>
        <v>0</v>
      </c>
      <c r="Z520" s="152">
        <f>Z383</f>
        <v>0</v>
      </c>
      <c r="AA520" s="152">
        <f>AA383</f>
        <v>0</v>
      </c>
      <c r="AB520" s="152">
        <f>AB383</f>
        <v>0</v>
      </c>
      <c r="AC520" s="152">
        <f>AC383</f>
        <v>0</v>
      </c>
      <c r="AD520" s="152">
        <f>AD383</f>
        <v>0</v>
      </c>
      <c r="AE520" s="152">
        <f>AE383</f>
        <v>0</v>
      </c>
      <c r="AF520" s="152">
        <f>AF383</f>
        <v>0</v>
      </c>
      <c r="AG520" s="152">
        <f>AG383</f>
        <v>0</v>
      </c>
      <c r="AH520" s="152">
        <f>AH383</f>
        <v>0</v>
      </c>
      <c r="AI520" s="152">
        <f>AI383</f>
        <v>0</v>
      </c>
      <c r="AJ520" s="152">
        <f>AJ383</f>
        <v>0</v>
      </c>
      <c r="AK520" s="152">
        <f>AK383</f>
        <v>0</v>
      </c>
      <c r="AL520" s="152">
        <f>AL383</f>
        <v>0</v>
      </c>
      <c r="AM520" s="152">
        <f>AM383</f>
        <v>0</v>
      </c>
      <c r="AN520" s="152">
        <f>AN383</f>
        <v>0</v>
      </c>
      <c r="AO520" s="152">
        <f>AO383</f>
        <v>0</v>
      </c>
      <c r="AP520" s="152">
        <f>AP383</f>
        <v>0</v>
      </c>
    </row>
    <row r="521" spans="1:42" x14ac:dyDescent="0.2">
      <c r="A521" s="4">
        <f t="shared" si="166"/>
        <v>5</v>
      </c>
      <c r="C521" s="152">
        <f>C384</f>
        <v>0</v>
      </c>
      <c r="D521" s="152">
        <f>D384</f>
        <v>0</v>
      </c>
      <c r="E521" s="152">
        <f>E384</f>
        <v>0</v>
      </c>
      <c r="F521" s="152">
        <f>F384</f>
        <v>0</v>
      </c>
      <c r="G521" s="152">
        <f>G384</f>
        <v>0</v>
      </c>
      <c r="H521" s="152">
        <f>H384</f>
        <v>0</v>
      </c>
      <c r="I521" s="152">
        <f>I384</f>
        <v>0</v>
      </c>
      <c r="J521" s="152">
        <f>J384</f>
        <v>0</v>
      </c>
      <c r="K521" s="152">
        <f>K384</f>
        <v>0</v>
      </c>
      <c r="L521" s="152">
        <f>L384</f>
        <v>0</v>
      </c>
      <c r="M521" s="152">
        <f>M384</f>
        <v>0</v>
      </c>
      <c r="N521" s="152">
        <f>N384</f>
        <v>0</v>
      </c>
      <c r="O521" s="152">
        <f>O384</f>
        <v>0</v>
      </c>
      <c r="P521" s="152">
        <f>P384</f>
        <v>0</v>
      </c>
      <c r="Q521" s="152">
        <f>Q384</f>
        <v>0</v>
      </c>
      <c r="R521" s="152">
        <f>R384</f>
        <v>0</v>
      </c>
      <c r="S521" s="152">
        <f>S384</f>
        <v>0</v>
      </c>
      <c r="T521" s="152">
        <f>T384</f>
        <v>0</v>
      </c>
      <c r="U521" s="152">
        <f>U384</f>
        <v>0</v>
      </c>
      <c r="V521" s="152">
        <f>V384</f>
        <v>0</v>
      </c>
      <c r="W521" s="152">
        <f>W384</f>
        <v>0</v>
      </c>
      <c r="X521" s="152">
        <f>X384</f>
        <v>0</v>
      </c>
      <c r="Y521" s="152">
        <f>Y384</f>
        <v>0</v>
      </c>
      <c r="Z521" s="152">
        <f>Z384</f>
        <v>0</v>
      </c>
      <c r="AA521" s="152">
        <f>AA384</f>
        <v>0</v>
      </c>
      <c r="AB521" s="152">
        <f>AB384</f>
        <v>0</v>
      </c>
      <c r="AC521" s="152">
        <f>AC384</f>
        <v>0</v>
      </c>
      <c r="AD521" s="152">
        <f>AD384</f>
        <v>0</v>
      </c>
      <c r="AE521" s="152">
        <f>AE384</f>
        <v>0</v>
      </c>
      <c r="AF521" s="152">
        <f>AF384</f>
        <v>0</v>
      </c>
      <c r="AG521" s="152">
        <f>AG384</f>
        <v>0</v>
      </c>
      <c r="AH521" s="152">
        <f>AH384</f>
        <v>0</v>
      </c>
      <c r="AI521" s="152">
        <f>AI384</f>
        <v>0</v>
      </c>
      <c r="AJ521" s="152">
        <f>AJ384</f>
        <v>0</v>
      </c>
      <c r="AK521" s="152">
        <f>AK384</f>
        <v>0</v>
      </c>
      <c r="AL521" s="152">
        <f>AL384</f>
        <v>0</v>
      </c>
      <c r="AM521" s="152">
        <f>AM384</f>
        <v>0</v>
      </c>
      <c r="AN521" s="152">
        <f>AN384</f>
        <v>0</v>
      </c>
      <c r="AO521" s="152">
        <f>AO384</f>
        <v>0</v>
      </c>
      <c r="AP521" s="152">
        <f>AP384</f>
        <v>0</v>
      </c>
    </row>
    <row r="522" spans="1:42" x14ac:dyDescent="0.2">
      <c r="A522" s="4">
        <f t="shared" si="166"/>
        <v>6</v>
      </c>
      <c r="C522" s="152">
        <f>C385</f>
        <v>0</v>
      </c>
      <c r="D522" s="152">
        <f>D385</f>
        <v>0</v>
      </c>
      <c r="E522" s="152">
        <f>E385</f>
        <v>0</v>
      </c>
      <c r="F522" s="152">
        <f>F385</f>
        <v>0</v>
      </c>
      <c r="G522" s="152">
        <f>G385</f>
        <v>0</v>
      </c>
      <c r="H522" s="152">
        <f>H385</f>
        <v>0</v>
      </c>
      <c r="I522" s="152">
        <f>I385</f>
        <v>0</v>
      </c>
      <c r="J522" s="152">
        <f>J385</f>
        <v>0</v>
      </c>
      <c r="K522" s="152">
        <f>K385</f>
        <v>0</v>
      </c>
      <c r="L522" s="152">
        <f>L385</f>
        <v>0</v>
      </c>
      <c r="M522" s="152">
        <f>M385</f>
        <v>0</v>
      </c>
      <c r="N522" s="152">
        <f>N385</f>
        <v>0</v>
      </c>
      <c r="O522" s="152">
        <f>O385</f>
        <v>0</v>
      </c>
      <c r="P522" s="152">
        <f>P385</f>
        <v>0</v>
      </c>
      <c r="Q522" s="152">
        <f>Q385</f>
        <v>0</v>
      </c>
      <c r="R522" s="152">
        <f>R385</f>
        <v>0</v>
      </c>
      <c r="S522" s="152">
        <f>S385</f>
        <v>0</v>
      </c>
      <c r="T522" s="152">
        <f>T385</f>
        <v>0</v>
      </c>
      <c r="U522" s="152">
        <f>U385</f>
        <v>0</v>
      </c>
      <c r="V522" s="152">
        <f>V385</f>
        <v>0</v>
      </c>
      <c r="W522" s="152">
        <f>W385</f>
        <v>0</v>
      </c>
      <c r="X522" s="152">
        <f>X385</f>
        <v>0</v>
      </c>
      <c r="Y522" s="152">
        <f>Y385</f>
        <v>0</v>
      </c>
      <c r="Z522" s="152">
        <f>Z385</f>
        <v>0</v>
      </c>
      <c r="AA522" s="152">
        <f>AA385</f>
        <v>0</v>
      </c>
      <c r="AB522" s="152">
        <f>AB385</f>
        <v>0</v>
      </c>
      <c r="AC522" s="152">
        <f>AC385</f>
        <v>0</v>
      </c>
      <c r="AD522" s="152">
        <f>AD385</f>
        <v>0</v>
      </c>
      <c r="AE522" s="152">
        <f>AE385</f>
        <v>0</v>
      </c>
      <c r="AF522" s="152">
        <f>AF385</f>
        <v>0</v>
      </c>
      <c r="AG522" s="152">
        <f>AG385</f>
        <v>0</v>
      </c>
      <c r="AH522" s="152">
        <f>AH385</f>
        <v>0</v>
      </c>
      <c r="AI522" s="152">
        <f>AI385</f>
        <v>0</v>
      </c>
      <c r="AJ522" s="152">
        <f>AJ385</f>
        <v>0</v>
      </c>
      <c r="AK522" s="152">
        <f>AK385</f>
        <v>0</v>
      </c>
      <c r="AL522" s="152">
        <f>AL385</f>
        <v>0</v>
      </c>
      <c r="AM522" s="152">
        <f>AM385</f>
        <v>0</v>
      </c>
      <c r="AN522" s="152">
        <f>AN385</f>
        <v>0</v>
      </c>
      <c r="AO522" s="152">
        <f>AO385</f>
        <v>0</v>
      </c>
      <c r="AP522" s="152">
        <f>AP385</f>
        <v>0</v>
      </c>
    </row>
    <row r="523" spans="1:42" x14ac:dyDescent="0.2">
      <c r="A523" s="4">
        <f t="shared" si="166"/>
        <v>7</v>
      </c>
      <c r="C523" s="152">
        <f>C386</f>
        <v>0</v>
      </c>
      <c r="D523" s="152">
        <f>D386</f>
        <v>0</v>
      </c>
      <c r="E523" s="152">
        <f>E386</f>
        <v>0</v>
      </c>
      <c r="F523" s="152">
        <f>F386</f>
        <v>0</v>
      </c>
      <c r="G523" s="152">
        <f>G386</f>
        <v>0</v>
      </c>
      <c r="H523" s="152">
        <f>H386</f>
        <v>0</v>
      </c>
      <c r="I523" s="152">
        <f>I386</f>
        <v>0</v>
      </c>
      <c r="J523" s="152">
        <f>J386</f>
        <v>0</v>
      </c>
      <c r="K523" s="152">
        <f>K386</f>
        <v>0</v>
      </c>
      <c r="L523" s="152">
        <f>L386</f>
        <v>0</v>
      </c>
      <c r="M523" s="152">
        <f>M386</f>
        <v>0</v>
      </c>
      <c r="N523" s="152">
        <f>N386</f>
        <v>0</v>
      </c>
      <c r="O523" s="152">
        <f>O386</f>
        <v>0</v>
      </c>
      <c r="P523" s="152">
        <f>P386</f>
        <v>0</v>
      </c>
      <c r="Q523" s="152">
        <f>Q386</f>
        <v>0</v>
      </c>
      <c r="R523" s="152">
        <f>R386</f>
        <v>0</v>
      </c>
      <c r="S523" s="152">
        <f>S386</f>
        <v>0</v>
      </c>
      <c r="T523" s="152">
        <f>T386</f>
        <v>0</v>
      </c>
      <c r="U523" s="152">
        <f>U386</f>
        <v>0</v>
      </c>
      <c r="V523" s="152">
        <f>V386</f>
        <v>0</v>
      </c>
      <c r="W523" s="152">
        <f>W386</f>
        <v>0</v>
      </c>
      <c r="X523" s="152">
        <f>X386</f>
        <v>0</v>
      </c>
      <c r="Y523" s="152">
        <f>Y386</f>
        <v>0</v>
      </c>
      <c r="Z523" s="152">
        <f>Z386</f>
        <v>0</v>
      </c>
      <c r="AA523" s="152">
        <f>AA386</f>
        <v>0</v>
      </c>
      <c r="AB523" s="152">
        <f>AB386</f>
        <v>0</v>
      </c>
      <c r="AC523" s="152">
        <f>AC386</f>
        <v>0</v>
      </c>
      <c r="AD523" s="152">
        <f>AD386</f>
        <v>0</v>
      </c>
      <c r="AE523" s="152">
        <f>AE386</f>
        <v>0</v>
      </c>
      <c r="AF523" s="152">
        <f>AF386</f>
        <v>0</v>
      </c>
      <c r="AG523" s="152">
        <f>AG386</f>
        <v>0</v>
      </c>
      <c r="AH523" s="152">
        <f>AH386</f>
        <v>0</v>
      </c>
      <c r="AI523" s="152">
        <f>AI386</f>
        <v>0</v>
      </c>
      <c r="AJ523" s="152">
        <f>AJ386</f>
        <v>0</v>
      </c>
      <c r="AK523" s="152">
        <f>AK386</f>
        <v>0</v>
      </c>
      <c r="AL523" s="152">
        <f>AL386</f>
        <v>0</v>
      </c>
      <c r="AM523" s="152">
        <f>AM386</f>
        <v>0</v>
      </c>
      <c r="AN523" s="152">
        <f>AN386</f>
        <v>0</v>
      </c>
      <c r="AO523" s="152">
        <f>AO386</f>
        <v>0</v>
      </c>
      <c r="AP523" s="152">
        <f>AP386</f>
        <v>0</v>
      </c>
    </row>
    <row r="524" spans="1:42" x14ac:dyDescent="0.2">
      <c r="A524" s="4">
        <f t="shared" si="166"/>
        <v>8</v>
      </c>
      <c r="C524" s="152">
        <f>C387</f>
        <v>0</v>
      </c>
      <c r="D524" s="152">
        <f>D387</f>
        <v>0</v>
      </c>
      <c r="E524" s="152">
        <f>E387</f>
        <v>0</v>
      </c>
      <c r="F524" s="152">
        <f>F387</f>
        <v>0</v>
      </c>
      <c r="G524" s="152">
        <f>G387</f>
        <v>0</v>
      </c>
      <c r="H524" s="152">
        <f>H387</f>
        <v>0</v>
      </c>
      <c r="I524" s="152">
        <f>I387</f>
        <v>0</v>
      </c>
      <c r="J524" s="152">
        <f>J387</f>
        <v>0</v>
      </c>
      <c r="K524" s="152">
        <f>K387</f>
        <v>0</v>
      </c>
      <c r="L524" s="152">
        <f>L387</f>
        <v>0</v>
      </c>
      <c r="M524" s="152">
        <f>M387</f>
        <v>0</v>
      </c>
      <c r="N524" s="152">
        <f>N387</f>
        <v>0</v>
      </c>
      <c r="O524" s="152">
        <f>O387</f>
        <v>0</v>
      </c>
      <c r="P524" s="152">
        <f>P387</f>
        <v>0</v>
      </c>
      <c r="Q524" s="152">
        <f>Q387</f>
        <v>0</v>
      </c>
      <c r="R524" s="152">
        <f>R387</f>
        <v>0</v>
      </c>
      <c r="S524" s="152">
        <f>S387</f>
        <v>0</v>
      </c>
      <c r="T524" s="152">
        <f>T387</f>
        <v>0</v>
      </c>
      <c r="U524" s="152">
        <f>U387</f>
        <v>0</v>
      </c>
      <c r="V524" s="152">
        <f>V387</f>
        <v>0</v>
      </c>
      <c r="W524" s="152">
        <f>W387</f>
        <v>0</v>
      </c>
      <c r="X524" s="152">
        <f>X387</f>
        <v>0</v>
      </c>
      <c r="Y524" s="152">
        <f>Y387</f>
        <v>0</v>
      </c>
      <c r="Z524" s="152">
        <f>Z387</f>
        <v>0</v>
      </c>
      <c r="AA524" s="152">
        <f>AA387</f>
        <v>0</v>
      </c>
      <c r="AB524" s="152">
        <f>AB387</f>
        <v>0</v>
      </c>
      <c r="AC524" s="152">
        <f>AC387</f>
        <v>0</v>
      </c>
      <c r="AD524" s="152">
        <f>AD387</f>
        <v>0</v>
      </c>
      <c r="AE524" s="152">
        <f>AE387</f>
        <v>0</v>
      </c>
      <c r="AF524" s="152">
        <f>AF387</f>
        <v>0</v>
      </c>
      <c r="AG524" s="152">
        <f>AG387</f>
        <v>0</v>
      </c>
      <c r="AH524" s="152">
        <f>AH387</f>
        <v>0</v>
      </c>
      <c r="AI524" s="152">
        <f>AI387</f>
        <v>0</v>
      </c>
      <c r="AJ524" s="152">
        <f>AJ387</f>
        <v>0</v>
      </c>
      <c r="AK524" s="152">
        <f>AK387</f>
        <v>0</v>
      </c>
      <c r="AL524" s="152">
        <f>AL387</f>
        <v>0</v>
      </c>
      <c r="AM524" s="152">
        <f>AM387</f>
        <v>0</v>
      </c>
      <c r="AN524" s="152">
        <f>AN387</f>
        <v>0</v>
      </c>
      <c r="AO524" s="152">
        <f>AO387</f>
        <v>0</v>
      </c>
      <c r="AP524" s="152">
        <f>AP387</f>
        <v>0</v>
      </c>
    </row>
    <row r="525" spans="1:42" x14ac:dyDescent="0.2">
      <c r="A525" s="4">
        <f>A524+1</f>
        <v>9</v>
      </c>
      <c r="C525" s="152">
        <f>C388</f>
        <v>0</v>
      </c>
      <c r="D525" s="152">
        <f>D388</f>
        <v>0</v>
      </c>
      <c r="E525" s="152">
        <f>E388</f>
        <v>0</v>
      </c>
      <c r="F525" s="152">
        <f>F388</f>
        <v>0</v>
      </c>
      <c r="G525" s="152">
        <f>G388</f>
        <v>0</v>
      </c>
      <c r="H525" s="152">
        <f>H388</f>
        <v>0</v>
      </c>
      <c r="I525" s="152">
        <f>I388</f>
        <v>0</v>
      </c>
      <c r="J525" s="152">
        <f>J388</f>
        <v>0</v>
      </c>
      <c r="K525" s="152">
        <f>K388</f>
        <v>0</v>
      </c>
      <c r="L525" s="152">
        <f>L388</f>
        <v>0</v>
      </c>
      <c r="M525" s="152">
        <f>M388</f>
        <v>0</v>
      </c>
      <c r="N525" s="152">
        <f>N388</f>
        <v>0</v>
      </c>
      <c r="O525" s="152">
        <f>O388</f>
        <v>0</v>
      </c>
      <c r="P525" s="152">
        <f>P388</f>
        <v>0</v>
      </c>
      <c r="Q525" s="152">
        <f>Q388</f>
        <v>0</v>
      </c>
      <c r="R525" s="152">
        <f>R388</f>
        <v>0</v>
      </c>
      <c r="S525" s="152">
        <f>S388</f>
        <v>0</v>
      </c>
      <c r="T525" s="152">
        <f>T388</f>
        <v>0</v>
      </c>
      <c r="U525" s="152">
        <f>U388</f>
        <v>0</v>
      </c>
      <c r="V525" s="152">
        <f>V388</f>
        <v>0</v>
      </c>
      <c r="W525" s="152">
        <f>W388</f>
        <v>0</v>
      </c>
      <c r="X525" s="152">
        <f>X388</f>
        <v>0</v>
      </c>
      <c r="Y525" s="152">
        <f>Y388</f>
        <v>0</v>
      </c>
      <c r="Z525" s="152">
        <f>Z388</f>
        <v>0</v>
      </c>
      <c r="AA525" s="152">
        <f>AA388</f>
        <v>0</v>
      </c>
      <c r="AB525" s="152">
        <f>AB388</f>
        <v>0</v>
      </c>
      <c r="AC525" s="152">
        <f>AC388</f>
        <v>0</v>
      </c>
      <c r="AD525" s="152">
        <f>AD388</f>
        <v>0</v>
      </c>
      <c r="AE525" s="152">
        <f>AE388</f>
        <v>0</v>
      </c>
      <c r="AF525" s="152">
        <f>AF388</f>
        <v>0</v>
      </c>
      <c r="AG525" s="152">
        <f>AG388</f>
        <v>0</v>
      </c>
      <c r="AH525" s="152">
        <f>AH388</f>
        <v>0</v>
      </c>
      <c r="AI525" s="152">
        <f>AI388</f>
        <v>0</v>
      </c>
      <c r="AJ525" s="152">
        <f>AJ388</f>
        <v>0</v>
      </c>
      <c r="AK525" s="152">
        <f>AK388</f>
        <v>0</v>
      </c>
      <c r="AL525" s="152">
        <f>AL388</f>
        <v>0</v>
      </c>
      <c r="AM525" s="152">
        <f>AM388</f>
        <v>0</v>
      </c>
      <c r="AN525" s="152">
        <f>AN388</f>
        <v>0</v>
      </c>
      <c r="AO525" s="152">
        <f>AO388</f>
        <v>0</v>
      </c>
      <c r="AP525" s="152">
        <f>AP388</f>
        <v>0</v>
      </c>
    </row>
    <row r="526" spans="1:42" x14ac:dyDescent="0.2">
      <c r="A526" s="4">
        <f t="shared" ref="A526" si="167">A525+1</f>
        <v>10</v>
      </c>
      <c r="C526" s="152">
        <f>C389</f>
        <v>0</v>
      </c>
      <c r="D526" s="152">
        <f>D389</f>
        <v>0</v>
      </c>
      <c r="E526" s="152">
        <f>E389</f>
        <v>0</v>
      </c>
      <c r="F526" s="152">
        <f>F389</f>
        <v>0</v>
      </c>
      <c r="G526" s="152">
        <f>G389</f>
        <v>0</v>
      </c>
      <c r="H526" s="152">
        <f>H389</f>
        <v>0</v>
      </c>
      <c r="I526" s="152">
        <f>I389</f>
        <v>0</v>
      </c>
      <c r="J526" s="152">
        <f>J389</f>
        <v>0</v>
      </c>
      <c r="K526" s="152">
        <f>K389</f>
        <v>0</v>
      </c>
      <c r="L526" s="152">
        <f>L389</f>
        <v>0</v>
      </c>
      <c r="M526" s="152">
        <f>M389</f>
        <v>0</v>
      </c>
      <c r="N526" s="152">
        <f>N389</f>
        <v>0</v>
      </c>
      <c r="O526" s="152">
        <f>O389</f>
        <v>0</v>
      </c>
      <c r="P526" s="152">
        <f>P389</f>
        <v>0</v>
      </c>
      <c r="Q526" s="152">
        <f>Q389</f>
        <v>0</v>
      </c>
      <c r="R526" s="152">
        <f>R389</f>
        <v>0</v>
      </c>
      <c r="S526" s="152">
        <f>S389</f>
        <v>0</v>
      </c>
      <c r="T526" s="152">
        <f>T389</f>
        <v>0</v>
      </c>
      <c r="U526" s="152">
        <f>U389</f>
        <v>0</v>
      </c>
      <c r="V526" s="152">
        <f>V389</f>
        <v>0</v>
      </c>
      <c r="W526" s="152">
        <f>W389</f>
        <v>0</v>
      </c>
      <c r="X526" s="152">
        <f>X389</f>
        <v>0</v>
      </c>
      <c r="Y526" s="152">
        <f>Y389</f>
        <v>0</v>
      </c>
      <c r="Z526" s="152">
        <f>Z389</f>
        <v>0</v>
      </c>
      <c r="AA526" s="152">
        <f>AA389</f>
        <v>0</v>
      </c>
      <c r="AB526" s="152">
        <f>AB389</f>
        <v>0</v>
      </c>
      <c r="AC526" s="152">
        <f>AC389</f>
        <v>0</v>
      </c>
      <c r="AD526" s="152">
        <f>AD389</f>
        <v>0</v>
      </c>
      <c r="AE526" s="152">
        <f>AE389</f>
        <v>0</v>
      </c>
      <c r="AF526" s="152">
        <f>AF389</f>
        <v>0</v>
      </c>
      <c r="AG526" s="152">
        <f>AG389</f>
        <v>0</v>
      </c>
      <c r="AH526" s="152">
        <f>AH389</f>
        <v>0</v>
      </c>
      <c r="AI526" s="152">
        <f>AI389</f>
        <v>0</v>
      </c>
      <c r="AJ526" s="152">
        <f>AJ389</f>
        <v>0</v>
      </c>
      <c r="AK526" s="152">
        <f>AK389</f>
        <v>0</v>
      </c>
      <c r="AL526" s="152">
        <f>AL389</f>
        <v>0</v>
      </c>
      <c r="AM526" s="152">
        <f>AM389</f>
        <v>0</v>
      </c>
      <c r="AN526" s="152">
        <f>AN389</f>
        <v>0</v>
      </c>
      <c r="AO526" s="152">
        <f>AO389</f>
        <v>0</v>
      </c>
      <c r="AP526" s="152">
        <f>AP389</f>
        <v>0</v>
      </c>
    </row>
    <row r="527" spans="1:42" x14ac:dyDescent="0.2">
      <c r="A527" s="21"/>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row>
    <row r="528" spans="1:42" x14ac:dyDescent="0.2">
      <c r="A528" s="84" t="s">
        <v>51</v>
      </c>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row>
    <row r="529" spans="1:42" x14ac:dyDescent="0.2">
      <c r="A529" s="4">
        <v>1</v>
      </c>
      <c r="B529" s="169">
        <f t="shared" ref="B529:B538" si="168">SUM(C529:AP529)</f>
        <v>0</v>
      </c>
      <c r="C529" s="171">
        <f t="shared" ref="C529:AP529" si="169">LOOKUP(C517,$B$512:$AP$512,$B$513:$AP$513)*$B688/100</f>
        <v>0</v>
      </c>
      <c r="D529" s="152">
        <f t="shared" si="169"/>
        <v>0</v>
      </c>
      <c r="E529" s="152">
        <f t="shared" si="169"/>
        <v>0</v>
      </c>
      <c r="F529" s="152">
        <f t="shared" si="169"/>
        <v>0</v>
      </c>
      <c r="G529" s="152">
        <f t="shared" si="169"/>
        <v>0</v>
      </c>
      <c r="H529" s="152">
        <f t="shared" si="169"/>
        <v>0</v>
      </c>
      <c r="I529" s="152">
        <f t="shared" si="169"/>
        <v>0</v>
      </c>
      <c r="J529" s="152">
        <f t="shared" si="169"/>
        <v>0</v>
      </c>
      <c r="K529" s="152">
        <f t="shared" si="169"/>
        <v>0</v>
      </c>
      <c r="L529" s="152">
        <f t="shared" si="169"/>
        <v>0</v>
      </c>
      <c r="M529" s="152">
        <f t="shared" si="169"/>
        <v>0</v>
      </c>
      <c r="N529" s="152">
        <f t="shared" si="169"/>
        <v>0</v>
      </c>
      <c r="O529" s="152">
        <f t="shared" si="169"/>
        <v>0</v>
      </c>
      <c r="P529" s="152">
        <f t="shared" si="169"/>
        <v>0</v>
      </c>
      <c r="Q529" s="152">
        <f t="shared" si="169"/>
        <v>0</v>
      </c>
      <c r="R529" s="152">
        <f t="shared" si="169"/>
        <v>0</v>
      </c>
      <c r="S529" s="152">
        <f t="shared" si="169"/>
        <v>0</v>
      </c>
      <c r="T529" s="152">
        <f t="shared" si="169"/>
        <v>0</v>
      </c>
      <c r="U529" s="152">
        <f t="shared" si="169"/>
        <v>0</v>
      </c>
      <c r="V529" s="152">
        <f t="shared" si="169"/>
        <v>0</v>
      </c>
      <c r="W529" s="152">
        <f t="shared" si="169"/>
        <v>0</v>
      </c>
      <c r="X529" s="152">
        <f t="shared" si="169"/>
        <v>0</v>
      </c>
      <c r="Y529" s="152">
        <f t="shared" si="169"/>
        <v>0</v>
      </c>
      <c r="Z529" s="152">
        <f t="shared" si="169"/>
        <v>0</v>
      </c>
      <c r="AA529" s="152">
        <f t="shared" si="169"/>
        <v>0</v>
      </c>
      <c r="AB529" s="152">
        <f t="shared" si="169"/>
        <v>0</v>
      </c>
      <c r="AC529" s="152">
        <f t="shared" si="169"/>
        <v>0</v>
      </c>
      <c r="AD529" s="152">
        <f t="shared" si="169"/>
        <v>0</v>
      </c>
      <c r="AE529" s="152">
        <f t="shared" si="169"/>
        <v>0</v>
      </c>
      <c r="AF529" s="152">
        <f t="shared" si="169"/>
        <v>0</v>
      </c>
      <c r="AG529" s="152">
        <f t="shared" si="169"/>
        <v>0</v>
      </c>
      <c r="AH529" s="152">
        <f t="shared" si="169"/>
        <v>0</v>
      </c>
      <c r="AI529" s="152">
        <f t="shared" si="169"/>
        <v>0</v>
      </c>
      <c r="AJ529" s="152">
        <f t="shared" si="169"/>
        <v>0</v>
      </c>
      <c r="AK529" s="152">
        <f t="shared" si="169"/>
        <v>0</v>
      </c>
      <c r="AL529" s="152">
        <f t="shared" si="169"/>
        <v>0</v>
      </c>
      <c r="AM529" s="152">
        <f t="shared" si="169"/>
        <v>0</v>
      </c>
      <c r="AN529" s="152">
        <f t="shared" si="169"/>
        <v>0</v>
      </c>
      <c r="AO529" s="152">
        <f t="shared" si="169"/>
        <v>0</v>
      </c>
      <c r="AP529" s="152">
        <f t="shared" si="169"/>
        <v>0</v>
      </c>
    </row>
    <row r="530" spans="1:42" x14ac:dyDescent="0.2">
      <c r="A530" s="4">
        <f>A529+1</f>
        <v>2</v>
      </c>
      <c r="B530" s="169">
        <f t="shared" si="168"/>
        <v>0</v>
      </c>
      <c r="C530" s="171">
        <f t="shared" ref="C530:AP530" si="170">LOOKUP(C518,$B$512:$AP$512,$B$513:$AP$513)*$B689/100</f>
        <v>0</v>
      </c>
      <c r="D530" s="152">
        <f t="shared" si="170"/>
        <v>0</v>
      </c>
      <c r="E530" s="152">
        <f t="shared" si="170"/>
        <v>0</v>
      </c>
      <c r="F530" s="152">
        <f t="shared" si="170"/>
        <v>0</v>
      </c>
      <c r="G530" s="152">
        <f t="shared" si="170"/>
        <v>0</v>
      </c>
      <c r="H530" s="152">
        <f t="shared" si="170"/>
        <v>0</v>
      </c>
      <c r="I530" s="152">
        <f t="shared" si="170"/>
        <v>0</v>
      </c>
      <c r="J530" s="152">
        <f t="shared" si="170"/>
        <v>0</v>
      </c>
      <c r="K530" s="152">
        <f t="shared" si="170"/>
        <v>0</v>
      </c>
      <c r="L530" s="152">
        <f t="shared" si="170"/>
        <v>0</v>
      </c>
      <c r="M530" s="152">
        <f t="shared" si="170"/>
        <v>0</v>
      </c>
      <c r="N530" s="152">
        <f t="shared" si="170"/>
        <v>0</v>
      </c>
      <c r="O530" s="152">
        <f t="shared" si="170"/>
        <v>0</v>
      </c>
      <c r="P530" s="152">
        <f t="shared" si="170"/>
        <v>0</v>
      </c>
      <c r="Q530" s="152">
        <f t="shared" si="170"/>
        <v>0</v>
      </c>
      <c r="R530" s="152">
        <f t="shared" si="170"/>
        <v>0</v>
      </c>
      <c r="S530" s="152">
        <f t="shared" si="170"/>
        <v>0</v>
      </c>
      <c r="T530" s="152">
        <f t="shared" si="170"/>
        <v>0</v>
      </c>
      <c r="U530" s="152">
        <f t="shared" si="170"/>
        <v>0</v>
      </c>
      <c r="V530" s="152">
        <f t="shared" si="170"/>
        <v>0</v>
      </c>
      <c r="W530" s="152">
        <f t="shared" si="170"/>
        <v>0</v>
      </c>
      <c r="X530" s="152">
        <f t="shared" si="170"/>
        <v>0</v>
      </c>
      <c r="Y530" s="152">
        <f t="shared" si="170"/>
        <v>0</v>
      </c>
      <c r="Z530" s="152">
        <f t="shared" si="170"/>
        <v>0</v>
      </c>
      <c r="AA530" s="152">
        <f t="shared" si="170"/>
        <v>0</v>
      </c>
      <c r="AB530" s="152">
        <f t="shared" si="170"/>
        <v>0</v>
      </c>
      <c r="AC530" s="152">
        <f t="shared" si="170"/>
        <v>0</v>
      </c>
      <c r="AD530" s="152">
        <f t="shared" si="170"/>
        <v>0</v>
      </c>
      <c r="AE530" s="152">
        <f t="shared" si="170"/>
        <v>0</v>
      </c>
      <c r="AF530" s="152">
        <f t="shared" si="170"/>
        <v>0</v>
      </c>
      <c r="AG530" s="152">
        <f t="shared" si="170"/>
        <v>0</v>
      </c>
      <c r="AH530" s="152">
        <f t="shared" si="170"/>
        <v>0</v>
      </c>
      <c r="AI530" s="152">
        <f t="shared" si="170"/>
        <v>0</v>
      </c>
      <c r="AJ530" s="152">
        <f t="shared" si="170"/>
        <v>0</v>
      </c>
      <c r="AK530" s="152">
        <f t="shared" si="170"/>
        <v>0</v>
      </c>
      <c r="AL530" s="152">
        <f t="shared" si="170"/>
        <v>0</v>
      </c>
      <c r="AM530" s="152">
        <f t="shared" si="170"/>
        <v>0</v>
      </c>
      <c r="AN530" s="152">
        <f t="shared" si="170"/>
        <v>0</v>
      </c>
      <c r="AO530" s="152">
        <f t="shared" si="170"/>
        <v>0</v>
      </c>
      <c r="AP530" s="152">
        <f t="shared" si="170"/>
        <v>0</v>
      </c>
    </row>
    <row r="531" spans="1:42" x14ac:dyDescent="0.2">
      <c r="A531" s="4">
        <f t="shared" ref="A531:A536" si="171">A530+1</f>
        <v>3</v>
      </c>
      <c r="B531" s="169">
        <f t="shared" si="168"/>
        <v>0</v>
      </c>
      <c r="C531" s="171">
        <f t="shared" ref="C531:AP531" si="172">LOOKUP(C519,$B$512:$AP$512,$B$513:$AP$513)*$B690/100</f>
        <v>0</v>
      </c>
      <c r="D531" s="152">
        <f t="shared" si="172"/>
        <v>0</v>
      </c>
      <c r="E531" s="152">
        <f t="shared" si="172"/>
        <v>0</v>
      </c>
      <c r="F531" s="152">
        <f t="shared" si="172"/>
        <v>0</v>
      </c>
      <c r="G531" s="152">
        <f t="shared" si="172"/>
        <v>0</v>
      </c>
      <c r="H531" s="152">
        <f t="shared" si="172"/>
        <v>0</v>
      </c>
      <c r="I531" s="152">
        <f t="shared" si="172"/>
        <v>0</v>
      </c>
      <c r="J531" s="152">
        <f t="shared" si="172"/>
        <v>0</v>
      </c>
      <c r="K531" s="152">
        <f t="shared" si="172"/>
        <v>0</v>
      </c>
      <c r="L531" s="152">
        <f t="shared" si="172"/>
        <v>0</v>
      </c>
      <c r="M531" s="152">
        <f t="shared" si="172"/>
        <v>0</v>
      </c>
      <c r="N531" s="152">
        <f t="shared" si="172"/>
        <v>0</v>
      </c>
      <c r="O531" s="152">
        <f t="shared" si="172"/>
        <v>0</v>
      </c>
      <c r="P531" s="152">
        <f t="shared" si="172"/>
        <v>0</v>
      </c>
      <c r="Q531" s="152">
        <f t="shared" si="172"/>
        <v>0</v>
      </c>
      <c r="R531" s="152">
        <f t="shared" si="172"/>
        <v>0</v>
      </c>
      <c r="S531" s="152">
        <f t="shared" si="172"/>
        <v>0</v>
      </c>
      <c r="T531" s="152">
        <f t="shared" si="172"/>
        <v>0</v>
      </c>
      <c r="U531" s="152">
        <f t="shared" si="172"/>
        <v>0</v>
      </c>
      <c r="V531" s="152">
        <f t="shared" si="172"/>
        <v>0</v>
      </c>
      <c r="W531" s="152">
        <f t="shared" si="172"/>
        <v>0</v>
      </c>
      <c r="X531" s="152">
        <f t="shared" si="172"/>
        <v>0</v>
      </c>
      <c r="Y531" s="152">
        <f t="shared" si="172"/>
        <v>0</v>
      </c>
      <c r="Z531" s="152">
        <f t="shared" si="172"/>
        <v>0</v>
      </c>
      <c r="AA531" s="152">
        <f t="shared" si="172"/>
        <v>0</v>
      </c>
      <c r="AB531" s="152">
        <f t="shared" si="172"/>
        <v>0</v>
      </c>
      <c r="AC531" s="152">
        <f t="shared" si="172"/>
        <v>0</v>
      </c>
      <c r="AD531" s="152">
        <f t="shared" si="172"/>
        <v>0</v>
      </c>
      <c r="AE531" s="152">
        <f t="shared" si="172"/>
        <v>0</v>
      </c>
      <c r="AF531" s="152">
        <f t="shared" si="172"/>
        <v>0</v>
      </c>
      <c r="AG531" s="152">
        <f t="shared" si="172"/>
        <v>0</v>
      </c>
      <c r="AH531" s="152">
        <f t="shared" si="172"/>
        <v>0</v>
      </c>
      <c r="AI531" s="152">
        <f t="shared" si="172"/>
        <v>0</v>
      </c>
      <c r="AJ531" s="152">
        <f t="shared" si="172"/>
        <v>0</v>
      </c>
      <c r="AK531" s="152">
        <f t="shared" si="172"/>
        <v>0</v>
      </c>
      <c r="AL531" s="152">
        <f t="shared" si="172"/>
        <v>0</v>
      </c>
      <c r="AM531" s="152">
        <f t="shared" si="172"/>
        <v>0</v>
      </c>
      <c r="AN531" s="152">
        <f t="shared" si="172"/>
        <v>0</v>
      </c>
      <c r="AO531" s="152">
        <f t="shared" si="172"/>
        <v>0</v>
      </c>
      <c r="AP531" s="152">
        <f t="shared" si="172"/>
        <v>0</v>
      </c>
    </row>
    <row r="532" spans="1:42" x14ac:dyDescent="0.2">
      <c r="A532" s="4">
        <f t="shared" si="171"/>
        <v>4</v>
      </c>
      <c r="B532" s="169">
        <f t="shared" si="168"/>
        <v>0</v>
      </c>
      <c r="C532" s="171">
        <f t="shared" ref="C532:AP532" si="173">LOOKUP(C520,$B$512:$AP$512,$B$513:$AP$513)*$B691/100</f>
        <v>0</v>
      </c>
      <c r="D532" s="152">
        <f t="shared" si="173"/>
        <v>0</v>
      </c>
      <c r="E532" s="152">
        <f t="shared" si="173"/>
        <v>0</v>
      </c>
      <c r="F532" s="152">
        <f t="shared" si="173"/>
        <v>0</v>
      </c>
      <c r="G532" s="152">
        <f t="shared" si="173"/>
        <v>0</v>
      </c>
      <c r="H532" s="152">
        <f t="shared" si="173"/>
        <v>0</v>
      </c>
      <c r="I532" s="152">
        <f t="shared" si="173"/>
        <v>0</v>
      </c>
      <c r="J532" s="152">
        <f t="shared" si="173"/>
        <v>0</v>
      </c>
      <c r="K532" s="152">
        <f t="shared" si="173"/>
        <v>0</v>
      </c>
      <c r="L532" s="152">
        <f t="shared" si="173"/>
        <v>0</v>
      </c>
      <c r="M532" s="152">
        <f t="shared" si="173"/>
        <v>0</v>
      </c>
      <c r="N532" s="152">
        <f t="shared" si="173"/>
        <v>0</v>
      </c>
      <c r="O532" s="152">
        <f t="shared" si="173"/>
        <v>0</v>
      </c>
      <c r="P532" s="152">
        <f t="shared" si="173"/>
        <v>0</v>
      </c>
      <c r="Q532" s="152">
        <f t="shared" si="173"/>
        <v>0</v>
      </c>
      <c r="R532" s="152">
        <f t="shared" si="173"/>
        <v>0</v>
      </c>
      <c r="S532" s="152">
        <f t="shared" si="173"/>
        <v>0</v>
      </c>
      <c r="T532" s="152">
        <f t="shared" si="173"/>
        <v>0</v>
      </c>
      <c r="U532" s="152">
        <f t="shared" si="173"/>
        <v>0</v>
      </c>
      <c r="V532" s="152">
        <f t="shared" si="173"/>
        <v>0</v>
      </c>
      <c r="W532" s="152">
        <f t="shared" si="173"/>
        <v>0</v>
      </c>
      <c r="X532" s="152">
        <f t="shared" si="173"/>
        <v>0</v>
      </c>
      <c r="Y532" s="152">
        <f t="shared" si="173"/>
        <v>0</v>
      </c>
      <c r="Z532" s="152">
        <f t="shared" si="173"/>
        <v>0</v>
      </c>
      <c r="AA532" s="152">
        <f t="shared" si="173"/>
        <v>0</v>
      </c>
      <c r="AB532" s="152">
        <f t="shared" si="173"/>
        <v>0</v>
      </c>
      <c r="AC532" s="152">
        <f t="shared" si="173"/>
        <v>0</v>
      </c>
      <c r="AD532" s="152">
        <f t="shared" si="173"/>
        <v>0</v>
      </c>
      <c r="AE532" s="152">
        <f t="shared" si="173"/>
        <v>0</v>
      </c>
      <c r="AF532" s="152">
        <f t="shared" si="173"/>
        <v>0</v>
      </c>
      <c r="AG532" s="152">
        <f t="shared" si="173"/>
        <v>0</v>
      </c>
      <c r="AH532" s="152">
        <f t="shared" si="173"/>
        <v>0</v>
      </c>
      <c r="AI532" s="152">
        <f t="shared" si="173"/>
        <v>0</v>
      </c>
      <c r="AJ532" s="152">
        <f t="shared" si="173"/>
        <v>0</v>
      </c>
      <c r="AK532" s="152">
        <f t="shared" si="173"/>
        <v>0</v>
      </c>
      <c r="AL532" s="152">
        <f t="shared" si="173"/>
        <v>0</v>
      </c>
      <c r="AM532" s="152">
        <f t="shared" si="173"/>
        <v>0</v>
      </c>
      <c r="AN532" s="152">
        <f t="shared" si="173"/>
        <v>0</v>
      </c>
      <c r="AO532" s="152">
        <f t="shared" si="173"/>
        <v>0</v>
      </c>
      <c r="AP532" s="152">
        <f t="shared" si="173"/>
        <v>0</v>
      </c>
    </row>
    <row r="533" spans="1:42" x14ac:dyDescent="0.2">
      <c r="A533" s="4">
        <f t="shared" si="171"/>
        <v>5</v>
      </c>
      <c r="B533" s="169">
        <f t="shared" si="168"/>
        <v>0</v>
      </c>
      <c r="C533" s="171">
        <f t="shared" ref="C533:AP533" si="174">LOOKUP(C521,$B$512:$AP$512,$B$513:$AP$513)*$B692/100</f>
        <v>0</v>
      </c>
      <c r="D533" s="152">
        <f t="shared" si="174"/>
        <v>0</v>
      </c>
      <c r="E533" s="152">
        <f t="shared" si="174"/>
        <v>0</v>
      </c>
      <c r="F533" s="152">
        <f t="shared" si="174"/>
        <v>0</v>
      </c>
      <c r="G533" s="152">
        <f t="shared" si="174"/>
        <v>0</v>
      </c>
      <c r="H533" s="152">
        <f t="shared" si="174"/>
        <v>0</v>
      </c>
      <c r="I533" s="152">
        <f t="shared" si="174"/>
        <v>0</v>
      </c>
      <c r="J533" s="152">
        <f t="shared" si="174"/>
        <v>0</v>
      </c>
      <c r="K533" s="152">
        <f t="shared" si="174"/>
        <v>0</v>
      </c>
      <c r="L533" s="152">
        <f t="shared" si="174"/>
        <v>0</v>
      </c>
      <c r="M533" s="152">
        <f t="shared" si="174"/>
        <v>0</v>
      </c>
      <c r="N533" s="152">
        <f t="shared" si="174"/>
        <v>0</v>
      </c>
      <c r="O533" s="152">
        <f t="shared" si="174"/>
        <v>0</v>
      </c>
      <c r="P533" s="152">
        <f t="shared" si="174"/>
        <v>0</v>
      </c>
      <c r="Q533" s="152">
        <f t="shared" si="174"/>
        <v>0</v>
      </c>
      <c r="R533" s="152">
        <f t="shared" si="174"/>
        <v>0</v>
      </c>
      <c r="S533" s="152">
        <f t="shared" si="174"/>
        <v>0</v>
      </c>
      <c r="T533" s="152">
        <f t="shared" si="174"/>
        <v>0</v>
      </c>
      <c r="U533" s="152">
        <f t="shared" si="174"/>
        <v>0</v>
      </c>
      <c r="V533" s="152">
        <f t="shared" si="174"/>
        <v>0</v>
      </c>
      <c r="W533" s="152">
        <f t="shared" si="174"/>
        <v>0</v>
      </c>
      <c r="X533" s="152">
        <f t="shared" si="174"/>
        <v>0</v>
      </c>
      <c r="Y533" s="152">
        <f t="shared" si="174"/>
        <v>0</v>
      </c>
      <c r="Z533" s="152">
        <f t="shared" si="174"/>
        <v>0</v>
      </c>
      <c r="AA533" s="152">
        <f t="shared" si="174"/>
        <v>0</v>
      </c>
      <c r="AB533" s="152">
        <f t="shared" si="174"/>
        <v>0</v>
      </c>
      <c r="AC533" s="152">
        <f t="shared" si="174"/>
        <v>0</v>
      </c>
      <c r="AD533" s="152">
        <f t="shared" si="174"/>
        <v>0</v>
      </c>
      <c r="AE533" s="152">
        <f t="shared" si="174"/>
        <v>0</v>
      </c>
      <c r="AF533" s="152">
        <f t="shared" si="174"/>
        <v>0</v>
      </c>
      <c r="AG533" s="152">
        <f t="shared" si="174"/>
        <v>0</v>
      </c>
      <c r="AH533" s="152">
        <f t="shared" si="174"/>
        <v>0</v>
      </c>
      <c r="AI533" s="152">
        <f t="shared" si="174"/>
        <v>0</v>
      </c>
      <c r="AJ533" s="152">
        <f t="shared" si="174"/>
        <v>0</v>
      </c>
      <c r="AK533" s="152">
        <f t="shared" si="174"/>
        <v>0</v>
      </c>
      <c r="AL533" s="152">
        <f t="shared" si="174"/>
        <v>0</v>
      </c>
      <c r="AM533" s="152">
        <f t="shared" si="174"/>
        <v>0</v>
      </c>
      <c r="AN533" s="152">
        <f t="shared" si="174"/>
        <v>0</v>
      </c>
      <c r="AO533" s="152">
        <f t="shared" si="174"/>
        <v>0</v>
      </c>
      <c r="AP533" s="152">
        <f t="shared" si="174"/>
        <v>0</v>
      </c>
    </row>
    <row r="534" spans="1:42" x14ac:dyDescent="0.2">
      <c r="A534" s="4">
        <f t="shared" si="171"/>
        <v>6</v>
      </c>
      <c r="B534" s="169">
        <f>SUM(C534:AP534)</f>
        <v>0</v>
      </c>
      <c r="C534" s="171">
        <f t="shared" ref="C534:AP534" si="175">LOOKUP(C522,$B$512:$AP$512,$B$513:$AP$513)*$B693/100</f>
        <v>0</v>
      </c>
      <c r="D534" s="152">
        <f t="shared" si="175"/>
        <v>0</v>
      </c>
      <c r="E534" s="152">
        <f t="shared" si="175"/>
        <v>0</v>
      </c>
      <c r="F534" s="152">
        <f t="shared" si="175"/>
        <v>0</v>
      </c>
      <c r="G534" s="152">
        <f t="shared" si="175"/>
        <v>0</v>
      </c>
      <c r="H534" s="152">
        <f t="shared" si="175"/>
        <v>0</v>
      </c>
      <c r="I534" s="152">
        <f t="shared" si="175"/>
        <v>0</v>
      </c>
      <c r="J534" s="152">
        <f t="shared" si="175"/>
        <v>0</v>
      </c>
      <c r="K534" s="152">
        <f t="shared" si="175"/>
        <v>0</v>
      </c>
      <c r="L534" s="152">
        <f t="shared" si="175"/>
        <v>0</v>
      </c>
      <c r="M534" s="152">
        <f t="shared" si="175"/>
        <v>0</v>
      </c>
      <c r="N534" s="152">
        <f t="shared" si="175"/>
        <v>0</v>
      </c>
      <c r="O534" s="152">
        <f t="shared" si="175"/>
        <v>0</v>
      </c>
      <c r="P534" s="152">
        <f t="shared" si="175"/>
        <v>0</v>
      </c>
      <c r="Q534" s="152">
        <f t="shared" si="175"/>
        <v>0</v>
      </c>
      <c r="R534" s="152">
        <f t="shared" si="175"/>
        <v>0</v>
      </c>
      <c r="S534" s="152">
        <f t="shared" si="175"/>
        <v>0</v>
      </c>
      <c r="T534" s="152">
        <f t="shared" si="175"/>
        <v>0</v>
      </c>
      <c r="U534" s="152">
        <f t="shared" si="175"/>
        <v>0</v>
      </c>
      <c r="V534" s="152">
        <f t="shared" si="175"/>
        <v>0</v>
      </c>
      <c r="W534" s="152">
        <f t="shared" si="175"/>
        <v>0</v>
      </c>
      <c r="X534" s="152">
        <f t="shared" si="175"/>
        <v>0</v>
      </c>
      <c r="Y534" s="152">
        <f t="shared" si="175"/>
        <v>0</v>
      </c>
      <c r="Z534" s="152">
        <f t="shared" si="175"/>
        <v>0</v>
      </c>
      <c r="AA534" s="152">
        <f t="shared" si="175"/>
        <v>0</v>
      </c>
      <c r="AB534" s="152">
        <f t="shared" si="175"/>
        <v>0</v>
      </c>
      <c r="AC534" s="152">
        <f t="shared" si="175"/>
        <v>0</v>
      </c>
      <c r="AD534" s="152">
        <f t="shared" si="175"/>
        <v>0</v>
      </c>
      <c r="AE534" s="152">
        <f t="shared" si="175"/>
        <v>0</v>
      </c>
      <c r="AF534" s="152">
        <f t="shared" si="175"/>
        <v>0</v>
      </c>
      <c r="AG534" s="152">
        <f t="shared" si="175"/>
        <v>0</v>
      </c>
      <c r="AH534" s="152">
        <f t="shared" si="175"/>
        <v>0</v>
      </c>
      <c r="AI534" s="152">
        <f t="shared" si="175"/>
        <v>0</v>
      </c>
      <c r="AJ534" s="152">
        <f t="shared" si="175"/>
        <v>0</v>
      </c>
      <c r="AK534" s="152">
        <f t="shared" si="175"/>
        <v>0</v>
      </c>
      <c r="AL534" s="152">
        <f t="shared" si="175"/>
        <v>0</v>
      </c>
      <c r="AM534" s="152">
        <f t="shared" si="175"/>
        <v>0</v>
      </c>
      <c r="AN534" s="152">
        <f t="shared" si="175"/>
        <v>0</v>
      </c>
      <c r="AO534" s="152">
        <f t="shared" si="175"/>
        <v>0</v>
      </c>
      <c r="AP534" s="152">
        <f t="shared" si="175"/>
        <v>0</v>
      </c>
    </row>
    <row r="535" spans="1:42" x14ac:dyDescent="0.2">
      <c r="A535" s="4">
        <f t="shared" si="171"/>
        <v>7</v>
      </c>
      <c r="B535" s="169">
        <f t="shared" si="168"/>
        <v>0</v>
      </c>
      <c r="C535" s="171">
        <f t="shared" ref="C535:AP535" si="176">LOOKUP(C523,$B$512:$AP$512,$B$513:$AP$513)*$B694/100</f>
        <v>0</v>
      </c>
      <c r="D535" s="152">
        <f t="shared" si="176"/>
        <v>0</v>
      </c>
      <c r="E535" s="152">
        <f t="shared" si="176"/>
        <v>0</v>
      </c>
      <c r="F535" s="152">
        <f t="shared" si="176"/>
        <v>0</v>
      </c>
      <c r="G535" s="152">
        <f t="shared" si="176"/>
        <v>0</v>
      </c>
      <c r="H535" s="152">
        <f t="shared" si="176"/>
        <v>0</v>
      </c>
      <c r="I535" s="152">
        <f t="shared" si="176"/>
        <v>0</v>
      </c>
      <c r="J535" s="152">
        <f t="shared" si="176"/>
        <v>0</v>
      </c>
      <c r="K535" s="152">
        <f t="shared" si="176"/>
        <v>0</v>
      </c>
      <c r="L535" s="152">
        <f t="shared" si="176"/>
        <v>0</v>
      </c>
      <c r="M535" s="152">
        <f t="shared" si="176"/>
        <v>0</v>
      </c>
      <c r="N535" s="152">
        <f t="shared" si="176"/>
        <v>0</v>
      </c>
      <c r="O535" s="152">
        <f t="shared" si="176"/>
        <v>0</v>
      </c>
      <c r="P535" s="152">
        <f t="shared" si="176"/>
        <v>0</v>
      </c>
      <c r="Q535" s="152">
        <f t="shared" si="176"/>
        <v>0</v>
      </c>
      <c r="R535" s="152">
        <f t="shared" si="176"/>
        <v>0</v>
      </c>
      <c r="S535" s="152">
        <f t="shared" si="176"/>
        <v>0</v>
      </c>
      <c r="T535" s="152">
        <f t="shared" si="176"/>
        <v>0</v>
      </c>
      <c r="U535" s="152">
        <f t="shared" si="176"/>
        <v>0</v>
      </c>
      <c r="V535" s="152">
        <f t="shared" si="176"/>
        <v>0</v>
      </c>
      <c r="W535" s="152">
        <f t="shared" si="176"/>
        <v>0</v>
      </c>
      <c r="X535" s="152">
        <f t="shared" si="176"/>
        <v>0</v>
      </c>
      <c r="Y535" s="152">
        <f t="shared" si="176"/>
        <v>0</v>
      </c>
      <c r="Z535" s="152">
        <f t="shared" si="176"/>
        <v>0</v>
      </c>
      <c r="AA535" s="152">
        <f t="shared" si="176"/>
        <v>0</v>
      </c>
      <c r="AB535" s="152">
        <f t="shared" si="176"/>
        <v>0</v>
      </c>
      <c r="AC535" s="152">
        <f t="shared" si="176"/>
        <v>0</v>
      </c>
      <c r="AD535" s="152">
        <f t="shared" si="176"/>
        <v>0</v>
      </c>
      <c r="AE535" s="152">
        <f t="shared" si="176"/>
        <v>0</v>
      </c>
      <c r="AF535" s="152">
        <f t="shared" si="176"/>
        <v>0</v>
      </c>
      <c r="AG535" s="152">
        <f t="shared" si="176"/>
        <v>0</v>
      </c>
      <c r="AH535" s="152">
        <f t="shared" si="176"/>
        <v>0</v>
      </c>
      <c r="AI535" s="152">
        <f t="shared" si="176"/>
        <v>0</v>
      </c>
      <c r="AJ535" s="152">
        <f t="shared" si="176"/>
        <v>0</v>
      </c>
      <c r="AK535" s="152">
        <f t="shared" si="176"/>
        <v>0</v>
      </c>
      <c r="AL535" s="152">
        <f t="shared" si="176"/>
        <v>0</v>
      </c>
      <c r="AM535" s="152">
        <f t="shared" si="176"/>
        <v>0</v>
      </c>
      <c r="AN535" s="152">
        <f t="shared" si="176"/>
        <v>0</v>
      </c>
      <c r="AO535" s="152">
        <f t="shared" si="176"/>
        <v>0</v>
      </c>
      <c r="AP535" s="152">
        <f t="shared" si="176"/>
        <v>0</v>
      </c>
    </row>
    <row r="536" spans="1:42" x14ac:dyDescent="0.2">
      <c r="A536" s="4">
        <f t="shared" si="171"/>
        <v>8</v>
      </c>
      <c r="B536" s="169">
        <f t="shared" si="168"/>
        <v>0</v>
      </c>
      <c r="C536" s="171">
        <f t="shared" ref="C536:AP536" si="177">LOOKUP(C524,$B$512:$AP$512,$B$513:$AP$513)*$B695/100</f>
        <v>0</v>
      </c>
      <c r="D536" s="152">
        <f t="shared" si="177"/>
        <v>0</v>
      </c>
      <c r="E536" s="152">
        <f t="shared" si="177"/>
        <v>0</v>
      </c>
      <c r="F536" s="152">
        <f t="shared" si="177"/>
        <v>0</v>
      </c>
      <c r="G536" s="152">
        <f t="shared" si="177"/>
        <v>0</v>
      </c>
      <c r="H536" s="152">
        <f t="shared" si="177"/>
        <v>0</v>
      </c>
      <c r="I536" s="152">
        <f t="shared" si="177"/>
        <v>0</v>
      </c>
      <c r="J536" s="152">
        <f t="shared" si="177"/>
        <v>0</v>
      </c>
      <c r="K536" s="152">
        <f t="shared" si="177"/>
        <v>0</v>
      </c>
      <c r="L536" s="152">
        <f t="shared" si="177"/>
        <v>0</v>
      </c>
      <c r="M536" s="152">
        <f t="shared" si="177"/>
        <v>0</v>
      </c>
      <c r="N536" s="152">
        <f t="shared" si="177"/>
        <v>0</v>
      </c>
      <c r="O536" s="152">
        <f t="shared" si="177"/>
        <v>0</v>
      </c>
      <c r="P536" s="152">
        <f t="shared" si="177"/>
        <v>0</v>
      </c>
      <c r="Q536" s="152">
        <f t="shared" si="177"/>
        <v>0</v>
      </c>
      <c r="R536" s="152">
        <f t="shared" si="177"/>
        <v>0</v>
      </c>
      <c r="S536" s="152">
        <f t="shared" si="177"/>
        <v>0</v>
      </c>
      <c r="T536" s="152">
        <f t="shared" si="177"/>
        <v>0</v>
      </c>
      <c r="U536" s="152">
        <f t="shared" si="177"/>
        <v>0</v>
      </c>
      <c r="V536" s="152">
        <f t="shared" si="177"/>
        <v>0</v>
      </c>
      <c r="W536" s="152">
        <f t="shared" si="177"/>
        <v>0</v>
      </c>
      <c r="X536" s="152">
        <f t="shared" si="177"/>
        <v>0</v>
      </c>
      <c r="Y536" s="152">
        <f t="shared" si="177"/>
        <v>0</v>
      </c>
      <c r="Z536" s="152">
        <f t="shared" si="177"/>
        <v>0</v>
      </c>
      <c r="AA536" s="152">
        <f t="shared" si="177"/>
        <v>0</v>
      </c>
      <c r="AB536" s="152">
        <f t="shared" si="177"/>
        <v>0</v>
      </c>
      <c r="AC536" s="152">
        <f t="shared" si="177"/>
        <v>0</v>
      </c>
      <c r="AD536" s="152">
        <f t="shared" si="177"/>
        <v>0</v>
      </c>
      <c r="AE536" s="152">
        <f t="shared" si="177"/>
        <v>0</v>
      </c>
      <c r="AF536" s="152">
        <f t="shared" si="177"/>
        <v>0</v>
      </c>
      <c r="AG536" s="152">
        <f t="shared" si="177"/>
        <v>0</v>
      </c>
      <c r="AH536" s="152">
        <f t="shared" si="177"/>
        <v>0</v>
      </c>
      <c r="AI536" s="152">
        <f t="shared" si="177"/>
        <v>0</v>
      </c>
      <c r="AJ536" s="152">
        <f t="shared" si="177"/>
        <v>0</v>
      </c>
      <c r="AK536" s="152">
        <f t="shared" si="177"/>
        <v>0</v>
      </c>
      <c r="AL536" s="152">
        <f t="shared" si="177"/>
        <v>0</v>
      </c>
      <c r="AM536" s="152">
        <f t="shared" si="177"/>
        <v>0</v>
      </c>
      <c r="AN536" s="152">
        <f t="shared" si="177"/>
        <v>0</v>
      </c>
      <c r="AO536" s="152">
        <f t="shared" si="177"/>
        <v>0</v>
      </c>
      <c r="AP536" s="152">
        <f t="shared" si="177"/>
        <v>0</v>
      </c>
    </row>
    <row r="537" spans="1:42" x14ac:dyDescent="0.2">
      <c r="A537" s="4">
        <f>A536+1</f>
        <v>9</v>
      </c>
      <c r="B537" s="169">
        <f t="shared" si="168"/>
        <v>0</v>
      </c>
      <c r="C537" s="171">
        <f t="shared" ref="C537:AP537" si="178">LOOKUP(C525,$B$512:$AP$512,$B$513:$AP$513)*$B696/100</f>
        <v>0</v>
      </c>
      <c r="D537" s="152">
        <f t="shared" si="178"/>
        <v>0</v>
      </c>
      <c r="E537" s="152">
        <f t="shared" si="178"/>
        <v>0</v>
      </c>
      <c r="F537" s="152">
        <f t="shared" si="178"/>
        <v>0</v>
      </c>
      <c r="G537" s="152">
        <f t="shared" si="178"/>
        <v>0</v>
      </c>
      <c r="H537" s="152">
        <f t="shared" si="178"/>
        <v>0</v>
      </c>
      <c r="I537" s="152">
        <f t="shared" si="178"/>
        <v>0</v>
      </c>
      <c r="J537" s="152">
        <f t="shared" si="178"/>
        <v>0</v>
      </c>
      <c r="K537" s="152">
        <f t="shared" si="178"/>
        <v>0</v>
      </c>
      <c r="L537" s="152">
        <f t="shared" si="178"/>
        <v>0</v>
      </c>
      <c r="M537" s="152">
        <f t="shared" si="178"/>
        <v>0</v>
      </c>
      <c r="N537" s="152">
        <f t="shared" si="178"/>
        <v>0</v>
      </c>
      <c r="O537" s="152">
        <f t="shared" si="178"/>
        <v>0</v>
      </c>
      <c r="P537" s="152">
        <f t="shared" si="178"/>
        <v>0</v>
      </c>
      <c r="Q537" s="152">
        <f t="shared" si="178"/>
        <v>0</v>
      </c>
      <c r="R537" s="152">
        <f t="shared" si="178"/>
        <v>0</v>
      </c>
      <c r="S537" s="152">
        <f t="shared" si="178"/>
        <v>0</v>
      </c>
      <c r="T537" s="152">
        <f t="shared" si="178"/>
        <v>0</v>
      </c>
      <c r="U537" s="152">
        <f t="shared" si="178"/>
        <v>0</v>
      </c>
      <c r="V537" s="152">
        <f t="shared" si="178"/>
        <v>0</v>
      </c>
      <c r="W537" s="152">
        <f t="shared" si="178"/>
        <v>0</v>
      </c>
      <c r="X537" s="152">
        <f t="shared" si="178"/>
        <v>0</v>
      </c>
      <c r="Y537" s="152">
        <f t="shared" si="178"/>
        <v>0</v>
      </c>
      <c r="Z537" s="152">
        <f t="shared" si="178"/>
        <v>0</v>
      </c>
      <c r="AA537" s="152">
        <f t="shared" si="178"/>
        <v>0</v>
      </c>
      <c r="AB537" s="152">
        <f t="shared" si="178"/>
        <v>0</v>
      </c>
      <c r="AC537" s="152">
        <f t="shared" si="178"/>
        <v>0</v>
      </c>
      <c r="AD537" s="152">
        <f t="shared" si="178"/>
        <v>0</v>
      </c>
      <c r="AE537" s="152">
        <f t="shared" si="178"/>
        <v>0</v>
      </c>
      <c r="AF537" s="152">
        <f t="shared" si="178"/>
        <v>0</v>
      </c>
      <c r="AG537" s="152">
        <f t="shared" si="178"/>
        <v>0</v>
      </c>
      <c r="AH537" s="152">
        <f t="shared" si="178"/>
        <v>0</v>
      </c>
      <c r="AI537" s="152">
        <f t="shared" si="178"/>
        <v>0</v>
      </c>
      <c r="AJ537" s="152">
        <f t="shared" si="178"/>
        <v>0</v>
      </c>
      <c r="AK537" s="152">
        <f t="shared" si="178"/>
        <v>0</v>
      </c>
      <c r="AL537" s="152">
        <f t="shared" si="178"/>
        <v>0</v>
      </c>
      <c r="AM537" s="152">
        <f t="shared" si="178"/>
        <v>0</v>
      </c>
      <c r="AN537" s="152">
        <f t="shared" si="178"/>
        <v>0</v>
      </c>
      <c r="AO537" s="152">
        <f t="shared" si="178"/>
        <v>0</v>
      </c>
      <c r="AP537" s="152">
        <f t="shared" si="178"/>
        <v>0</v>
      </c>
    </row>
    <row r="538" spans="1:42" x14ac:dyDescent="0.2">
      <c r="A538" s="4">
        <f t="shared" ref="A538" si="179">A537+1</f>
        <v>10</v>
      </c>
      <c r="B538" s="169">
        <f t="shared" si="168"/>
        <v>0</v>
      </c>
      <c r="C538" s="170">
        <f t="shared" ref="C538:AP538" si="180">LOOKUP(C526,$B$512:$AP$512,$B$513:$AP$513)*$B697/100</f>
        <v>0</v>
      </c>
      <c r="D538" s="153">
        <f t="shared" si="180"/>
        <v>0</v>
      </c>
      <c r="E538" s="153">
        <f t="shared" si="180"/>
        <v>0</v>
      </c>
      <c r="F538" s="153">
        <f t="shared" si="180"/>
        <v>0</v>
      </c>
      <c r="G538" s="153">
        <f t="shared" si="180"/>
        <v>0</v>
      </c>
      <c r="H538" s="153">
        <f t="shared" si="180"/>
        <v>0</v>
      </c>
      <c r="I538" s="153">
        <f t="shared" si="180"/>
        <v>0</v>
      </c>
      <c r="J538" s="153">
        <f t="shared" si="180"/>
        <v>0</v>
      </c>
      <c r="K538" s="153">
        <f t="shared" si="180"/>
        <v>0</v>
      </c>
      <c r="L538" s="153">
        <f t="shared" si="180"/>
        <v>0</v>
      </c>
      <c r="M538" s="153">
        <f t="shared" si="180"/>
        <v>0</v>
      </c>
      <c r="N538" s="153">
        <f t="shared" si="180"/>
        <v>0</v>
      </c>
      <c r="O538" s="153">
        <f t="shared" si="180"/>
        <v>0</v>
      </c>
      <c r="P538" s="153">
        <f t="shared" si="180"/>
        <v>0</v>
      </c>
      <c r="Q538" s="153">
        <f t="shared" si="180"/>
        <v>0</v>
      </c>
      <c r="R538" s="153">
        <f t="shared" si="180"/>
        <v>0</v>
      </c>
      <c r="S538" s="153">
        <f t="shared" si="180"/>
        <v>0</v>
      </c>
      <c r="T538" s="153">
        <f t="shared" si="180"/>
        <v>0</v>
      </c>
      <c r="U538" s="153">
        <f t="shared" si="180"/>
        <v>0</v>
      </c>
      <c r="V538" s="153">
        <f t="shared" si="180"/>
        <v>0</v>
      </c>
      <c r="W538" s="153">
        <f t="shared" si="180"/>
        <v>0</v>
      </c>
      <c r="X538" s="153">
        <f t="shared" si="180"/>
        <v>0</v>
      </c>
      <c r="Y538" s="153">
        <f t="shared" si="180"/>
        <v>0</v>
      </c>
      <c r="Z538" s="153">
        <f t="shared" si="180"/>
        <v>0</v>
      </c>
      <c r="AA538" s="153">
        <f t="shared" si="180"/>
        <v>0</v>
      </c>
      <c r="AB538" s="153">
        <f t="shared" si="180"/>
        <v>0</v>
      </c>
      <c r="AC538" s="153">
        <f t="shared" si="180"/>
        <v>0</v>
      </c>
      <c r="AD538" s="153">
        <f t="shared" si="180"/>
        <v>0</v>
      </c>
      <c r="AE538" s="153">
        <f t="shared" si="180"/>
        <v>0</v>
      </c>
      <c r="AF538" s="153">
        <f t="shared" si="180"/>
        <v>0</v>
      </c>
      <c r="AG538" s="153">
        <f t="shared" si="180"/>
        <v>0</v>
      </c>
      <c r="AH538" s="153">
        <f t="shared" si="180"/>
        <v>0</v>
      </c>
      <c r="AI538" s="153">
        <f t="shared" si="180"/>
        <v>0</v>
      </c>
      <c r="AJ538" s="153">
        <f t="shared" si="180"/>
        <v>0</v>
      </c>
      <c r="AK538" s="153">
        <f t="shared" si="180"/>
        <v>0</v>
      </c>
      <c r="AL538" s="153">
        <f t="shared" si="180"/>
        <v>0</v>
      </c>
      <c r="AM538" s="153">
        <f t="shared" si="180"/>
        <v>0</v>
      </c>
      <c r="AN538" s="153">
        <f t="shared" si="180"/>
        <v>0</v>
      </c>
      <c r="AO538" s="153">
        <f t="shared" si="180"/>
        <v>0</v>
      </c>
      <c r="AP538" s="153">
        <f t="shared" si="180"/>
        <v>0</v>
      </c>
    </row>
    <row r="539" spans="1:42" x14ac:dyDescent="0.2">
      <c r="A539" s="24" t="s">
        <v>13</v>
      </c>
      <c r="B539" s="14"/>
      <c r="C539" s="152">
        <f>SUM(C529:C538)</f>
        <v>0</v>
      </c>
      <c r="D539" s="152">
        <f t="shared" ref="D539:AP539" si="181">SUM(D529:D538)</f>
        <v>0</v>
      </c>
      <c r="E539" s="152">
        <f t="shared" si="181"/>
        <v>0</v>
      </c>
      <c r="F539" s="152">
        <f t="shared" si="181"/>
        <v>0</v>
      </c>
      <c r="G539" s="152">
        <f t="shared" si="181"/>
        <v>0</v>
      </c>
      <c r="H539" s="152">
        <f t="shared" si="181"/>
        <v>0</v>
      </c>
      <c r="I539" s="152">
        <f t="shared" si="181"/>
        <v>0</v>
      </c>
      <c r="J539" s="152">
        <f t="shared" si="181"/>
        <v>0</v>
      </c>
      <c r="K539" s="152">
        <f t="shared" si="181"/>
        <v>0</v>
      </c>
      <c r="L539" s="152">
        <f t="shared" si="181"/>
        <v>0</v>
      </c>
      <c r="M539" s="152">
        <f t="shared" si="181"/>
        <v>0</v>
      </c>
      <c r="N539" s="152">
        <f t="shared" si="181"/>
        <v>0</v>
      </c>
      <c r="O539" s="152">
        <f t="shared" si="181"/>
        <v>0</v>
      </c>
      <c r="P539" s="152">
        <f t="shared" si="181"/>
        <v>0</v>
      </c>
      <c r="Q539" s="152">
        <f t="shared" si="181"/>
        <v>0</v>
      </c>
      <c r="R539" s="152">
        <f t="shared" si="181"/>
        <v>0</v>
      </c>
      <c r="S539" s="152">
        <f t="shared" si="181"/>
        <v>0</v>
      </c>
      <c r="T539" s="152">
        <f t="shared" si="181"/>
        <v>0</v>
      </c>
      <c r="U539" s="152">
        <f t="shared" si="181"/>
        <v>0</v>
      </c>
      <c r="V539" s="152">
        <f t="shared" si="181"/>
        <v>0</v>
      </c>
      <c r="W539" s="152">
        <f t="shared" si="181"/>
        <v>0</v>
      </c>
      <c r="X539" s="152">
        <f t="shared" si="181"/>
        <v>0</v>
      </c>
      <c r="Y539" s="152">
        <f t="shared" si="181"/>
        <v>0</v>
      </c>
      <c r="Z539" s="152">
        <f t="shared" si="181"/>
        <v>0</v>
      </c>
      <c r="AA539" s="152">
        <f t="shared" si="181"/>
        <v>0</v>
      </c>
      <c r="AB539" s="152">
        <f t="shared" si="181"/>
        <v>0</v>
      </c>
      <c r="AC539" s="152">
        <f t="shared" si="181"/>
        <v>0</v>
      </c>
      <c r="AD539" s="152">
        <f t="shared" si="181"/>
        <v>0</v>
      </c>
      <c r="AE539" s="152">
        <f t="shared" si="181"/>
        <v>0</v>
      </c>
      <c r="AF539" s="152">
        <f t="shared" si="181"/>
        <v>0</v>
      </c>
      <c r="AG539" s="152">
        <f t="shared" si="181"/>
        <v>0</v>
      </c>
      <c r="AH539" s="152">
        <f t="shared" si="181"/>
        <v>0</v>
      </c>
      <c r="AI539" s="152">
        <f t="shared" si="181"/>
        <v>0</v>
      </c>
      <c r="AJ539" s="152">
        <f t="shared" si="181"/>
        <v>0</v>
      </c>
      <c r="AK539" s="152">
        <f t="shared" si="181"/>
        <v>0</v>
      </c>
      <c r="AL539" s="152">
        <f t="shared" si="181"/>
        <v>0</v>
      </c>
      <c r="AM539" s="152">
        <f t="shared" si="181"/>
        <v>0</v>
      </c>
      <c r="AN539" s="152">
        <f t="shared" si="181"/>
        <v>0</v>
      </c>
      <c r="AO539" s="152">
        <f t="shared" si="181"/>
        <v>0</v>
      </c>
      <c r="AP539" s="152">
        <f t="shared" si="181"/>
        <v>0</v>
      </c>
    </row>
    <row r="540" spans="1:42" x14ac:dyDescent="0.2">
      <c r="A540" s="24"/>
      <c r="B540" s="14"/>
      <c r="C540" s="15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row>
    <row r="541" spans="1:42" x14ac:dyDescent="0.2">
      <c r="A541" s="21" t="s">
        <v>60</v>
      </c>
      <c r="C541" s="15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row>
    <row r="542" spans="1:42" x14ac:dyDescent="0.2">
      <c r="A542" s="84" t="s">
        <v>48</v>
      </c>
      <c r="C542" s="15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row>
    <row r="543" spans="1:42" x14ac:dyDescent="0.2">
      <c r="A543" s="4">
        <v>1</v>
      </c>
      <c r="C543" s="152">
        <f>C405</f>
        <v>0</v>
      </c>
      <c r="D543" s="152">
        <f>D405</f>
        <v>0</v>
      </c>
      <c r="E543" s="152">
        <f>E405</f>
        <v>0</v>
      </c>
      <c r="F543" s="152">
        <f>F405</f>
        <v>0</v>
      </c>
      <c r="G543" s="152">
        <f>G405</f>
        <v>0</v>
      </c>
      <c r="H543" s="152">
        <f>H405</f>
        <v>0</v>
      </c>
      <c r="I543" s="152">
        <f>I405</f>
        <v>0</v>
      </c>
      <c r="J543" s="152">
        <f>J405</f>
        <v>0</v>
      </c>
      <c r="K543" s="152">
        <f>K405</f>
        <v>0</v>
      </c>
      <c r="L543" s="152">
        <f>L405</f>
        <v>0</v>
      </c>
      <c r="M543" s="152">
        <f>M405</f>
        <v>0</v>
      </c>
      <c r="N543" s="152">
        <f>N405</f>
        <v>0</v>
      </c>
      <c r="O543" s="152">
        <f>O405</f>
        <v>0</v>
      </c>
      <c r="P543" s="152">
        <f>P405</f>
        <v>0</v>
      </c>
      <c r="Q543" s="152">
        <f>Q405</f>
        <v>0</v>
      </c>
      <c r="R543" s="152">
        <f>R405</f>
        <v>0</v>
      </c>
      <c r="S543" s="152">
        <f>S405</f>
        <v>0</v>
      </c>
      <c r="T543" s="152">
        <f>T405</f>
        <v>0</v>
      </c>
      <c r="U543" s="152">
        <f>U405</f>
        <v>0</v>
      </c>
      <c r="V543" s="152">
        <f>V405</f>
        <v>0</v>
      </c>
      <c r="W543" s="152">
        <f>W405</f>
        <v>0</v>
      </c>
      <c r="X543" s="152">
        <f>X405</f>
        <v>0</v>
      </c>
      <c r="Y543" s="152">
        <f>Y405</f>
        <v>0</v>
      </c>
      <c r="Z543" s="152">
        <f>Z405</f>
        <v>0</v>
      </c>
      <c r="AA543" s="152">
        <f>AA405</f>
        <v>0</v>
      </c>
      <c r="AB543" s="152">
        <f>AB405</f>
        <v>0</v>
      </c>
      <c r="AC543" s="152">
        <f>AC405</f>
        <v>0</v>
      </c>
      <c r="AD543" s="152">
        <f>AD405</f>
        <v>0</v>
      </c>
      <c r="AE543" s="152">
        <f>AE405</f>
        <v>0</v>
      </c>
      <c r="AF543" s="152">
        <f>AF405</f>
        <v>0</v>
      </c>
      <c r="AG543" s="152">
        <f>AG405</f>
        <v>0</v>
      </c>
      <c r="AH543" s="152">
        <f>AH405</f>
        <v>0</v>
      </c>
      <c r="AI543" s="152">
        <f>AI405</f>
        <v>0</v>
      </c>
      <c r="AJ543" s="152">
        <f>AJ405</f>
        <v>0</v>
      </c>
      <c r="AK543" s="152">
        <f>AK405</f>
        <v>0</v>
      </c>
      <c r="AL543" s="152">
        <f>AL405</f>
        <v>0</v>
      </c>
      <c r="AM543" s="152">
        <f>AM405</f>
        <v>0</v>
      </c>
      <c r="AN543" s="152">
        <f>AN405</f>
        <v>0</v>
      </c>
      <c r="AO543" s="152">
        <f>AO405</f>
        <v>0</v>
      </c>
      <c r="AP543" s="152">
        <f>AP405</f>
        <v>0</v>
      </c>
    </row>
    <row r="544" spans="1:42" x14ac:dyDescent="0.2">
      <c r="A544" s="4">
        <f>A543+1</f>
        <v>2</v>
      </c>
      <c r="C544" s="152">
        <f>C406</f>
        <v>0</v>
      </c>
      <c r="D544" s="152">
        <f>D406</f>
        <v>0</v>
      </c>
      <c r="E544" s="152">
        <f>E406</f>
        <v>0</v>
      </c>
      <c r="F544" s="152">
        <f>F406</f>
        <v>0</v>
      </c>
      <c r="G544" s="152">
        <f>G406</f>
        <v>0</v>
      </c>
      <c r="H544" s="152">
        <f>H406</f>
        <v>0</v>
      </c>
      <c r="I544" s="152">
        <f>I406</f>
        <v>0</v>
      </c>
      <c r="J544" s="152">
        <f>J406</f>
        <v>0</v>
      </c>
      <c r="K544" s="152">
        <f>K406</f>
        <v>0</v>
      </c>
      <c r="L544" s="152">
        <f>L406</f>
        <v>0</v>
      </c>
      <c r="M544" s="152">
        <f>M406</f>
        <v>0</v>
      </c>
      <c r="N544" s="152">
        <f>N406</f>
        <v>0</v>
      </c>
      <c r="O544" s="152">
        <f>O406</f>
        <v>0</v>
      </c>
      <c r="P544" s="152">
        <f>P406</f>
        <v>0</v>
      </c>
      <c r="Q544" s="152">
        <f>Q406</f>
        <v>0</v>
      </c>
      <c r="R544" s="152">
        <f>R406</f>
        <v>0</v>
      </c>
      <c r="S544" s="152">
        <f>S406</f>
        <v>0</v>
      </c>
      <c r="T544" s="152">
        <f>T406</f>
        <v>0</v>
      </c>
      <c r="U544" s="152">
        <f>U406</f>
        <v>0</v>
      </c>
      <c r="V544" s="152">
        <f>V406</f>
        <v>0</v>
      </c>
      <c r="W544" s="152">
        <f>W406</f>
        <v>0</v>
      </c>
      <c r="X544" s="152">
        <f>X406</f>
        <v>0</v>
      </c>
      <c r="Y544" s="152">
        <f>Y406</f>
        <v>0</v>
      </c>
      <c r="Z544" s="152">
        <f>Z406</f>
        <v>0</v>
      </c>
      <c r="AA544" s="152">
        <f>AA406</f>
        <v>0</v>
      </c>
      <c r="AB544" s="152">
        <f>AB406</f>
        <v>0</v>
      </c>
      <c r="AC544" s="152">
        <f>AC406</f>
        <v>0</v>
      </c>
      <c r="AD544" s="152">
        <f>AD406</f>
        <v>0</v>
      </c>
      <c r="AE544" s="152">
        <f>AE406</f>
        <v>0</v>
      </c>
      <c r="AF544" s="152">
        <f>AF406</f>
        <v>0</v>
      </c>
      <c r="AG544" s="152">
        <f>AG406</f>
        <v>0</v>
      </c>
      <c r="AH544" s="152">
        <f>AH406</f>
        <v>0</v>
      </c>
      <c r="AI544" s="152">
        <f>AI406</f>
        <v>0</v>
      </c>
      <c r="AJ544" s="152">
        <f>AJ406</f>
        <v>0</v>
      </c>
      <c r="AK544" s="152">
        <f>AK406</f>
        <v>0</v>
      </c>
      <c r="AL544" s="152">
        <f>AL406</f>
        <v>0</v>
      </c>
      <c r="AM544" s="152">
        <f>AM406</f>
        <v>0</v>
      </c>
      <c r="AN544" s="152">
        <f>AN406</f>
        <v>0</v>
      </c>
      <c r="AO544" s="152">
        <f>AO406</f>
        <v>0</v>
      </c>
      <c r="AP544" s="152">
        <f>AP406</f>
        <v>0</v>
      </c>
    </row>
    <row r="545" spans="1:42" x14ac:dyDescent="0.2">
      <c r="A545" s="4">
        <f t="shared" ref="A545:A550" si="182">A544+1</f>
        <v>3</v>
      </c>
      <c r="C545" s="152">
        <f>C407</f>
        <v>0</v>
      </c>
      <c r="D545" s="152">
        <f>D407</f>
        <v>0</v>
      </c>
      <c r="E545" s="152">
        <f>E407</f>
        <v>0</v>
      </c>
      <c r="F545" s="152">
        <f>F407</f>
        <v>0</v>
      </c>
      <c r="G545" s="152">
        <f>G407</f>
        <v>0</v>
      </c>
      <c r="H545" s="152">
        <f>H407</f>
        <v>0</v>
      </c>
      <c r="I545" s="152">
        <f>I407</f>
        <v>0</v>
      </c>
      <c r="J545" s="152">
        <f>J407</f>
        <v>0</v>
      </c>
      <c r="K545" s="152">
        <f>K407</f>
        <v>0</v>
      </c>
      <c r="L545" s="152">
        <f>L407</f>
        <v>0</v>
      </c>
      <c r="M545" s="152">
        <f>M407</f>
        <v>0</v>
      </c>
      <c r="N545" s="152">
        <f>N407</f>
        <v>0</v>
      </c>
      <c r="O545" s="152">
        <f>O407</f>
        <v>0</v>
      </c>
      <c r="P545" s="152">
        <f>P407</f>
        <v>0</v>
      </c>
      <c r="Q545" s="152">
        <f>Q407</f>
        <v>0</v>
      </c>
      <c r="R545" s="152">
        <f>R407</f>
        <v>0</v>
      </c>
      <c r="S545" s="152">
        <f>S407</f>
        <v>0</v>
      </c>
      <c r="T545" s="152">
        <f>T407</f>
        <v>0</v>
      </c>
      <c r="U545" s="152">
        <f>U407</f>
        <v>0</v>
      </c>
      <c r="V545" s="152">
        <f>V407</f>
        <v>0</v>
      </c>
      <c r="W545" s="152">
        <f>W407</f>
        <v>0</v>
      </c>
      <c r="X545" s="152">
        <f>X407</f>
        <v>0</v>
      </c>
      <c r="Y545" s="152">
        <f>Y407</f>
        <v>0</v>
      </c>
      <c r="Z545" s="152">
        <f>Z407</f>
        <v>0</v>
      </c>
      <c r="AA545" s="152">
        <f>AA407</f>
        <v>0</v>
      </c>
      <c r="AB545" s="152">
        <f>AB407</f>
        <v>0</v>
      </c>
      <c r="AC545" s="152">
        <f>AC407</f>
        <v>0</v>
      </c>
      <c r="AD545" s="152">
        <f>AD407</f>
        <v>0</v>
      </c>
      <c r="AE545" s="152">
        <f>AE407</f>
        <v>0</v>
      </c>
      <c r="AF545" s="152">
        <f>AF407</f>
        <v>0</v>
      </c>
      <c r="AG545" s="152">
        <f>AG407</f>
        <v>0</v>
      </c>
      <c r="AH545" s="152">
        <f>AH407</f>
        <v>0</v>
      </c>
      <c r="AI545" s="152">
        <f>AI407</f>
        <v>0</v>
      </c>
      <c r="AJ545" s="152">
        <f>AJ407</f>
        <v>0</v>
      </c>
      <c r="AK545" s="152">
        <f>AK407</f>
        <v>0</v>
      </c>
      <c r="AL545" s="152">
        <f>AL407</f>
        <v>0</v>
      </c>
      <c r="AM545" s="152">
        <f>AM407</f>
        <v>0</v>
      </c>
      <c r="AN545" s="152">
        <f>AN407</f>
        <v>0</v>
      </c>
      <c r="AO545" s="152">
        <f>AO407</f>
        <v>0</v>
      </c>
      <c r="AP545" s="152">
        <f>AP407</f>
        <v>0</v>
      </c>
    </row>
    <row r="546" spans="1:42" x14ac:dyDescent="0.2">
      <c r="A546" s="4">
        <f t="shared" si="182"/>
        <v>4</v>
      </c>
      <c r="C546" s="152">
        <f>C408</f>
        <v>0</v>
      </c>
      <c r="D546" s="152">
        <f>D408</f>
        <v>0</v>
      </c>
      <c r="E546" s="152">
        <f>E408</f>
        <v>0</v>
      </c>
      <c r="F546" s="152">
        <f>F408</f>
        <v>0</v>
      </c>
      <c r="G546" s="152">
        <f>G408</f>
        <v>0</v>
      </c>
      <c r="H546" s="152">
        <f>H408</f>
        <v>0</v>
      </c>
      <c r="I546" s="152">
        <f>I408</f>
        <v>0</v>
      </c>
      <c r="J546" s="152">
        <f>J408</f>
        <v>0</v>
      </c>
      <c r="K546" s="152">
        <f>K408</f>
        <v>0</v>
      </c>
      <c r="L546" s="152">
        <f>L408</f>
        <v>0</v>
      </c>
      <c r="M546" s="152">
        <f>M408</f>
        <v>0</v>
      </c>
      <c r="N546" s="152">
        <f>N408</f>
        <v>0</v>
      </c>
      <c r="O546" s="152">
        <f>O408</f>
        <v>0</v>
      </c>
      <c r="P546" s="152">
        <f>P408</f>
        <v>0</v>
      </c>
      <c r="Q546" s="152">
        <f>Q408</f>
        <v>0</v>
      </c>
      <c r="R546" s="152">
        <f>R408</f>
        <v>0</v>
      </c>
      <c r="S546" s="152">
        <f>S408</f>
        <v>0</v>
      </c>
      <c r="T546" s="152">
        <f>T408</f>
        <v>0</v>
      </c>
      <c r="U546" s="152">
        <f>U408</f>
        <v>0</v>
      </c>
      <c r="V546" s="152">
        <f>V408</f>
        <v>0</v>
      </c>
      <c r="W546" s="152">
        <f>W408</f>
        <v>0</v>
      </c>
      <c r="X546" s="152">
        <f>X408</f>
        <v>0</v>
      </c>
      <c r="Y546" s="152">
        <f>Y408</f>
        <v>0</v>
      </c>
      <c r="Z546" s="152">
        <f>Z408</f>
        <v>0</v>
      </c>
      <c r="AA546" s="152">
        <f>AA408</f>
        <v>0</v>
      </c>
      <c r="AB546" s="152">
        <f>AB408</f>
        <v>0</v>
      </c>
      <c r="AC546" s="152">
        <f>AC408</f>
        <v>0</v>
      </c>
      <c r="AD546" s="152">
        <f>AD408</f>
        <v>0</v>
      </c>
      <c r="AE546" s="152">
        <f>AE408</f>
        <v>0</v>
      </c>
      <c r="AF546" s="152">
        <f>AF408</f>
        <v>0</v>
      </c>
      <c r="AG546" s="152">
        <f>AG408</f>
        <v>0</v>
      </c>
      <c r="AH546" s="152">
        <f>AH408</f>
        <v>0</v>
      </c>
      <c r="AI546" s="152">
        <f>AI408</f>
        <v>0</v>
      </c>
      <c r="AJ546" s="152">
        <f>AJ408</f>
        <v>0</v>
      </c>
      <c r="AK546" s="152">
        <f>AK408</f>
        <v>0</v>
      </c>
      <c r="AL546" s="152">
        <f>AL408</f>
        <v>0</v>
      </c>
      <c r="AM546" s="152">
        <f>AM408</f>
        <v>0</v>
      </c>
      <c r="AN546" s="152">
        <f>AN408</f>
        <v>0</v>
      </c>
      <c r="AO546" s="152">
        <f>AO408</f>
        <v>0</v>
      </c>
      <c r="AP546" s="152">
        <f>AP408</f>
        <v>0</v>
      </c>
    </row>
    <row r="547" spans="1:42" x14ac:dyDescent="0.2">
      <c r="A547" s="4">
        <f t="shared" si="182"/>
        <v>5</v>
      </c>
      <c r="C547" s="152">
        <f>C409</f>
        <v>0</v>
      </c>
      <c r="D547" s="152">
        <f>D409</f>
        <v>0</v>
      </c>
      <c r="E547" s="152">
        <f>E409</f>
        <v>0</v>
      </c>
      <c r="F547" s="152">
        <f>F409</f>
        <v>0</v>
      </c>
      <c r="G547" s="152">
        <f>G409</f>
        <v>0</v>
      </c>
      <c r="H547" s="152">
        <f>H409</f>
        <v>0</v>
      </c>
      <c r="I547" s="152">
        <f>I409</f>
        <v>0</v>
      </c>
      <c r="J547" s="152">
        <f>J409</f>
        <v>0</v>
      </c>
      <c r="K547" s="152">
        <f>K409</f>
        <v>0</v>
      </c>
      <c r="L547" s="152">
        <f>L409</f>
        <v>0</v>
      </c>
      <c r="M547" s="152">
        <f>M409</f>
        <v>0</v>
      </c>
      <c r="N547" s="152">
        <f>N409</f>
        <v>0</v>
      </c>
      <c r="O547" s="152">
        <f>O409</f>
        <v>0</v>
      </c>
      <c r="P547" s="152">
        <f>P409</f>
        <v>0</v>
      </c>
      <c r="Q547" s="152">
        <f>Q409</f>
        <v>0</v>
      </c>
      <c r="R547" s="152">
        <f>R409</f>
        <v>0</v>
      </c>
      <c r="S547" s="152">
        <f>S409</f>
        <v>0</v>
      </c>
      <c r="T547" s="152">
        <f>T409</f>
        <v>0</v>
      </c>
      <c r="U547" s="152">
        <f>U409</f>
        <v>0</v>
      </c>
      <c r="V547" s="152">
        <f>V409</f>
        <v>0</v>
      </c>
      <c r="W547" s="152">
        <f>W409</f>
        <v>0</v>
      </c>
      <c r="X547" s="152">
        <f>X409</f>
        <v>0</v>
      </c>
      <c r="Y547" s="152">
        <f>Y409</f>
        <v>0</v>
      </c>
      <c r="Z547" s="152">
        <f>Z409</f>
        <v>0</v>
      </c>
      <c r="AA547" s="152">
        <f>AA409</f>
        <v>0</v>
      </c>
      <c r="AB547" s="152">
        <f>AB409</f>
        <v>0</v>
      </c>
      <c r="AC547" s="152">
        <f>AC409</f>
        <v>0</v>
      </c>
      <c r="AD547" s="152">
        <f>AD409</f>
        <v>0</v>
      </c>
      <c r="AE547" s="152">
        <f>AE409</f>
        <v>0</v>
      </c>
      <c r="AF547" s="152">
        <f>AF409</f>
        <v>0</v>
      </c>
      <c r="AG547" s="152">
        <f>AG409</f>
        <v>0</v>
      </c>
      <c r="AH547" s="152">
        <f>AH409</f>
        <v>0</v>
      </c>
      <c r="AI547" s="152">
        <f>AI409</f>
        <v>0</v>
      </c>
      <c r="AJ547" s="152">
        <f>AJ409</f>
        <v>0</v>
      </c>
      <c r="AK547" s="152">
        <f>AK409</f>
        <v>0</v>
      </c>
      <c r="AL547" s="152">
        <f>AL409</f>
        <v>0</v>
      </c>
      <c r="AM547" s="152">
        <f>AM409</f>
        <v>0</v>
      </c>
      <c r="AN547" s="152">
        <f>AN409</f>
        <v>0</v>
      </c>
      <c r="AO547" s="152">
        <f>AO409</f>
        <v>0</v>
      </c>
      <c r="AP547" s="152">
        <f>AP409</f>
        <v>0</v>
      </c>
    </row>
    <row r="548" spans="1:42" x14ac:dyDescent="0.2">
      <c r="A548" s="4">
        <f t="shared" si="182"/>
        <v>6</v>
      </c>
      <c r="C548" s="152">
        <f>C410</f>
        <v>0</v>
      </c>
      <c r="D548" s="152">
        <f>D410</f>
        <v>0</v>
      </c>
      <c r="E548" s="152">
        <f>E410</f>
        <v>0</v>
      </c>
      <c r="F548" s="152">
        <f>F410</f>
        <v>0</v>
      </c>
      <c r="G548" s="152">
        <f>G410</f>
        <v>0</v>
      </c>
      <c r="H548" s="152">
        <f>H410</f>
        <v>0</v>
      </c>
      <c r="I548" s="152">
        <f>I410</f>
        <v>0</v>
      </c>
      <c r="J548" s="152">
        <f>J410</f>
        <v>0</v>
      </c>
      <c r="K548" s="152">
        <f>K410</f>
        <v>0</v>
      </c>
      <c r="L548" s="152">
        <f>L410</f>
        <v>0</v>
      </c>
      <c r="M548" s="152">
        <f>M410</f>
        <v>0</v>
      </c>
      <c r="N548" s="152">
        <f>N410</f>
        <v>0</v>
      </c>
      <c r="O548" s="152">
        <f>O410</f>
        <v>0</v>
      </c>
      <c r="P548" s="152">
        <f>P410</f>
        <v>0</v>
      </c>
      <c r="Q548" s="152">
        <f>Q410</f>
        <v>0</v>
      </c>
      <c r="R548" s="152">
        <f>R410</f>
        <v>0</v>
      </c>
      <c r="S548" s="152">
        <f>S410</f>
        <v>0</v>
      </c>
      <c r="T548" s="152">
        <f>T410</f>
        <v>0</v>
      </c>
      <c r="U548" s="152">
        <f>U410</f>
        <v>0</v>
      </c>
      <c r="V548" s="152">
        <f>V410</f>
        <v>0</v>
      </c>
      <c r="W548" s="152">
        <f>W410</f>
        <v>0</v>
      </c>
      <c r="X548" s="152">
        <f>X410</f>
        <v>0</v>
      </c>
      <c r="Y548" s="152">
        <f>Y410</f>
        <v>0</v>
      </c>
      <c r="Z548" s="152">
        <f>Z410</f>
        <v>0</v>
      </c>
      <c r="AA548" s="152">
        <f>AA410</f>
        <v>0</v>
      </c>
      <c r="AB548" s="152">
        <f>AB410</f>
        <v>0</v>
      </c>
      <c r="AC548" s="152">
        <f>AC410</f>
        <v>0</v>
      </c>
      <c r="AD548" s="152">
        <f>AD410</f>
        <v>0</v>
      </c>
      <c r="AE548" s="152">
        <f>AE410</f>
        <v>0</v>
      </c>
      <c r="AF548" s="152">
        <f>AF410</f>
        <v>0</v>
      </c>
      <c r="AG548" s="152">
        <f>AG410</f>
        <v>0</v>
      </c>
      <c r="AH548" s="152">
        <f>AH410</f>
        <v>0</v>
      </c>
      <c r="AI548" s="152">
        <f>AI410</f>
        <v>0</v>
      </c>
      <c r="AJ548" s="152">
        <f>AJ410</f>
        <v>0</v>
      </c>
      <c r="AK548" s="152">
        <f>AK410</f>
        <v>0</v>
      </c>
      <c r="AL548" s="152">
        <f>AL410</f>
        <v>0</v>
      </c>
      <c r="AM548" s="152">
        <f>AM410</f>
        <v>0</v>
      </c>
      <c r="AN548" s="152">
        <f>AN410</f>
        <v>0</v>
      </c>
      <c r="AO548" s="152">
        <f>AO410</f>
        <v>0</v>
      </c>
      <c r="AP548" s="152">
        <f>AP410</f>
        <v>0</v>
      </c>
    </row>
    <row r="549" spans="1:42" x14ac:dyDescent="0.2">
      <c r="A549" s="4">
        <f t="shared" si="182"/>
        <v>7</v>
      </c>
      <c r="C549" s="152">
        <f>C411</f>
        <v>0</v>
      </c>
      <c r="D549" s="152">
        <f>D411</f>
        <v>0</v>
      </c>
      <c r="E549" s="152">
        <f>E411</f>
        <v>0</v>
      </c>
      <c r="F549" s="152">
        <f>F411</f>
        <v>0</v>
      </c>
      <c r="G549" s="152">
        <f>G411</f>
        <v>0</v>
      </c>
      <c r="H549" s="152">
        <f>H411</f>
        <v>0</v>
      </c>
      <c r="I549" s="152">
        <f>I411</f>
        <v>0</v>
      </c>
      <c r="J549" s="152">
        <f>J411</f>
        <v>0</v>
      </c>
      <c r="K549" s="152">
        <f>K411</f>
        <v>0</v>
      </c>
      <c r="L549" s="152">
        <f>L411</f>
        <v>0</v>
      </c>
      <c r="M549" s="152">
        <f>M411</f>
        <v>0</v>
      </c>
      <c r="N549" s="152">
        <f>N411</f>
        <v>0</v>
      </c>
      <c r="O549" s="152">
        <f>O411</f>
        <v>0</v>
      </c>
      <c r="P549" s="152">
        <f>P411</f>
        <v>0</v>
      </c>
      <c r="Q549" s="152">
        <f>Q411</f>
        <v>0</v>
      </c>
      <c r="R549" s="152">
        <f>R411</f>
        <v>0</v>
      </c>
      <c r="S549" s="152">
        <f>S411</f>
        <v>0</v>
      </c>
      <c r="T549" s="152">
        <f>T411</f>
        <v>0</v>
      </c>
      <c r="U549" s="152">
        <f>U411</f>
        <v>0</v>
      </c>
      <c r="V549" s="152">
        <f>V411</f>
        <v>0</v>
      </c>
      <c r="W549" s="152">
        <f>W411</f>
        <v>0</v>
      </c>
      <c r="X549" s="152">
        <f>X411</f>
        <v>0</v>
      </c>
      <c r="Y549" s="152">
        <f>Y411</f>
        <v>0</v>
      </c>
      <c r="Z549" s="152">
        <f>Z411</f>
        <v>0</v>
      </c>
      <c r="AA549" s="152">
        <f>AA411</f>
        <v>0</v>
      </c>
      <c r="AB549" s="152">
        <f>AB411</f>
        <v>0</v>
      </c>
      <c r="AC549" s="152">
        <f>AC411</f>
        <v>0</v>
      </c>
      <c r="AD549" s="152">
        <f>AD411</f>
        <v>0</v>
      </c>
      <c r="AE549" s="152">
        <f>AE411</f>
        <v>0</v>
      </c>
      <c r="AF549" s="152">
        <f>AF411</f>
        <v>0</v>
      </c>
      <c r="AG549" s="152">
        <f>AG411</f>
        <v>0</v>
      </c>
      <c r="AH549" s="152">
        <f>AH411</f>
        <v>0</v>
      </c>
      <c r="AI549" s="152">
        <f>AI411</f>
        <v>0</v>
      </c>
      <c r="AJ549" s="152">
        <f>AJ411</f>
        <v>0</v>
      </c>
      <c r="AK549" s="152">
        <f>AK411</f>
        <v>0</v>
      </c>
      <c r="AL549" s="152">
        <f>AL411</f>
        <v>0</v>
      </c>
      <c r="AM549" s="152">
        <f>AM411</f>
        <v>0</v>
      </c>
      <c r="AN549" s="152">
        <f>AN411</f>
        <v>0</v>
      </c>
      <c r="AO549" s="152">
        <f>AO411</f>
        <v>0</v>
      </c>
      <c r="AP549" s="152">
        <f>AP411</f>
        <v>0</v>
      </c>
    </row>
    <row r="550" spans="1:42" x14ac:dyDescent="0.2">
      <c r="A550" s="4">
        <f t="shared" si="182"/>
        <v>8</v>
      </c>
      <c r="C550" s="152">
        <f>C412</f>
        <v>0</v>
      </c>
      <c r="D550" s="152">
        <f>D412</f>
        <v>0</v>
      </c>
      <c r="E550" s="152">
        <f>E412</f>
        <v>0</v>
      </c>
      <c r="F550" s="152">
        <f>F412</f>
        <v>0</v>
      </c>
      <c r="G550" s="152">
        <f>G412</f>
        <v>0</v>
      </c>
      <c r="H550" s="152">
        <f>H412</f>
        <v>0</v>
      </c>
      <c r="I550" s="152">
        <f>I412</f>
        <v>0</v>
      </c>
      <c r="J550" s="152">
        <f>J412</f>
        <v>0</v>
      </c>
      <c r="K550" s="152">
        <f>K412</f>
        <v>0</v>
      </c>
      <c r="L550" s="152">
        <f>L412</f>
        <v>0</v>
      </c>
      <c r="M550" s="152">
        <f>M412</f>
        <v>0</v>
      </c>
      <c r="N550" s="152">
        <f>N412</f>
        <v>0</v>
      </c>
      <c r="O550" s="152">
        <f>O412</f>
        <v>0</v>
      </c>
      <c r="P550" s="152">
        <f>P412</f>
        <v>0</v>
      </c>
      <c r="Q550" s="152">
        <f>Q412</f>
        <v>0</v>
      </c>
      <c r="R550" s="152">
        <f>R412</f>
        <v>0</v>
      </c>
      <c r="S550" s="152">
        <f>S412</f>
        <v>0</v>
      </c>
      <c r="T550" s="152">
        <f>T412</f>
        <v>0</v>
      </c>
      <c r="U550" s="152">
        <f>U412</f>
        <v>0</v>
      </c>
      <c r="V550" s="152">
        <f>V412</f>
        <v>0</v>
      </c>
      <c r="W550" s="152">
        <f>W412</f>
        <v>0</v>
      </c>
      <c r="X550" s="152">
        <f>X412</f>
        <v>0</v>
      </c>
      <c r="Y550" s="152">
        <f>Y412</f>
        <v>0</v>
      </c>
      <c r="Z550" s="152">
        <f>Z412</f>
        <v>0</v>
      </c>
      <c r="AA550" s="152">
        <f>AA412</f>
        <v>0</v>
      </c>
      <c r="AB550" s="152">
        <f>AB412</f>
        <v>0</v>
      </c>
      <c r="AC550" s="152">
        <f>AC412</f>
        <v>0</v>
      </c>
      <c r="AD550" s="152">
        <f>AD412</f>
        <v>0</v>
      </c>
      <c r="AE550" s="152">
        <f>AE412</f>
        <v>0</v>
      </c>
      <c r="AF550" s="152">
        <f>AF412</f>
        <v>0</v>
      </c>
      <c r="AG550" s="152">
        <f>AG412</f>
        <v>0</v>
      </c>
      <c r="AH550" s="152">
        <f>AH412</f>
        <v>0</v>
      </c>
      <c r="AI550" s="152">
        <f>AI412</f>
        <v>0</v>
      </c>
      <c r="AJ550" s="152">
        <f>AJ412</f>
        <v>0</v>
      </c>
      <c r="AK550" s="152">
        <f>AK412</f>
        <v>0</v>
      </c>
      <c r="AL550" s="152">
        <f>AL412</f>
        <v>0</v>
      </c>
      <c r="AM550" s="152">
        <f>AM412</f>
        <v>0</v>
      </c>
      <c r="AN550" s="152">
        <f>AN412</f>
        <v>0</v>
      </c>
      <c r="AO550" s="152">
        <f>AO412</f>
        <v>0</v>
      </c>
      <c r="AP550" s="152">
        <f>AP412</f>
        <v>0</v>
      </c>
    </row>
    <row r="551" spans="1:42" x14ac:dyDescent="0.2">
      <c r="A551" s="4">
        <f>A550+1</f>
        <v>9</v>
      </c>
      <c r="C551" s="152">
        <f>C413</f>
        <v>0</v>
      </c>
      <c r="D551" s="152">
        <f>D413</f>
        <v>0</v>
      </c>
      <c r="E551" s="152">
        <f>E413</f>
        <v>0</v>
      </c>
      <c r="F551" s="152">
        <f>F413</f>
        <v>0</v>
      </c>
      <c r="G551" s="152">
        <f>G413</f>
        <v>0</v>
      </c>
      <c r="H551" s="152">
        <f>H413</f>
        <v>0</v>
      </c>
      <c r="I551" s="152">
        <f>I413</f>
        <v>0</v>
      </c>
      <c r="J551" s="152">
        <f>J413</f>
        <v>0</v>
      </c>
      <c r="K551" s="152">
        <f>K413</f>
        <v>0</v>
      </c>
      <c r="L551" s="152">
        <f>L413</f>
        <v>0</v>
      </c>
      <c r="M551" s="152">
        <f>M413</f>
        <v>0</v>
      </c>
      <c r="N551" s="152">
        <f>N413</f>
        <v>0</v>
      </c>
      <c r="O551" s="152">
        <f>O413</f>
        <v>0</v>
      </c>
      <c r="P551" s="152">
        <f>P413</f>
        <v>0</v>
      </c>
      <c r="Q551" s="152">
        <f>Q413</f>
        <v>0</v>
      </c>
      <c r="R551" s="152">
        <f>R413</f>
        <v>0</v>
      </c>
      <c r="S551" s="152">
        <f>S413</f>
        <v>0</v>
      </c>
      <c r="T551" s="152">
        <f>T413</f>
        <v>0</v>
      </c>
      <c r="U551" s="152">
        <f>U413</f>
        <v>0</v>
      </c>
      <c r="V551" s="152">
        <f>V413</f>
        <v>0</v>
      </c>
      <c r="W551" s="152">
        <f>W413</f>
        <v>0</v>
      </c>
      <c r="X551" s="152">
        <f>X413</f>
        <v>0</v>
      </c>
      <c r="Y551" s="152">
        <f>Y413</f>
        <v>0</v>
      </c>
      <c r="Z551" s="152">
        <f>Z413</f>
        <v>0</v>
      </c>
      <c r="AA551" s="152">
        <f>AA413</f>
        <v>0</v>
      </c>
      <c r="AB551" s="152">
        <f>AB413</f>
        <v>0</v>
      </c>
      <c r="AC551" s="152">
        <f>AC413</f>
        <v>0</v>
      </c>
      <c r="AD551" s="152">
        <f>AD413</f>
        <v>0</v>
      </c>
      <c r="AE551" s="152">
        <f>AE413</f>
        <v>0</v>
      </c>
      <c r="AF551" s="152">
        <f>AF413</f>
        <v>0</v>
      </c>
      <c r="AG551" s="152">
        <f>AG413</f>
        <v>0</v>
      </c>
      <c r="AH551" s="152">
        <f>AH413</f>
        <v>0</v>
      </c>
      <c r="AI551" s="152">
        <f>AI413</f>
        <v>0</v>
      </c>
      <c r="AJ551" s="152">
        <f>AJ413</f>
        <v>0</v>
      </c>
      <c r="AK551" s="152">
        <f>AK413</f>
        <v>0</v>
      </c>
      <c r="AL551" s="152">
        <f>AL413</f>
        <v>0</v>
      </c>
      <c r="AM551" s="152">
        <f>AM413</f>
        <v>0</v>
      </c>
      <c r="AN551" s="152">
        <f>AN413</f>
        <v>0</v>
      </c>
      <c r="AO551" s="152">
        <f>AO413</f>
        <v>0</v>
      </c>
      <c r="AP551" s="152">
        <f>AP413</f>
        <v>0</v>
      </c>
    </row>
    <row r="552" spans="1:42" x14ac:dyDescent="0.2">
      <c r="A552" s="4">
        <f t="shared" ref="A552" si="183">A551+1</f>
        <v>10</v>
      </c>
      <c r="C552" s="152">
        <f>C414</f>
        <v>0</v>
      </c>
      <c r="D552" s="152">
        <f>D414</f>
        <v>0</v>
      </c>
      <c r="E552" s="152">
        <f>E414</f>
        <v>0</v>
      </c>
      <c r="F552" s="152">
        <f>F414</f>
        <v>0</v>
      </c>
      <c r="G552" s="152">
        <f>G414</f>
        <v>0</v>
      </c>
      <c r="H552" s="152">
        <f>H414</f>
        <v>0</v>
      </c>
      <c r="I552" s="152">
        <f>I414</f>
        <v>0</v>
      </c>
      <c r="J552" s="152">
        <f>J414</f>
        <v>0</v>
      </c>
      <c r="K552" s="152">
        <f>K414</f>
        <v>0</v>
      </c>
      <c r="L552" s="152">
        <f>L414</f>
        <v>0</v>
      </c>
      <c r="M552" s="152">
        <f>M414</f>
        <v>0</v>
      </c>
      <c r="N552" s="152">
        <f>N414</f>
        <v>0</v>
      </c>
      <c r="O552" s="152">
        <f>O414</f>
        <v>0</v>
      </c>
      <c r="P552" s="152">
        <f>P414</f>
        <v>0</v>
      </c>
      <c r="Q552" s="152">
        <f>Q414</f>
        <v>0</v>
      </c>
      <c r="R552" s="152">
        <f>R414</f>
        <v>0</v>
      </c>
      <c r="S552" s="152">
        <f>S414</f>
        <v>0</v>
      </c>
      <c r="T552" s="152">
        <f>T414</f>
        <v>0</v>
      </c>
      <c r="U552" s="152">
        <f>U414</f>
        <v>0</v>
      </c>
      <c r="V552" s="152">
        <f>V414</f>
        <v>0</v>
      </c>
      <c r="W552" s="152">
        <f>W414</f>
        <v>0</v>
      </c>
      <c r="X552" s="152">
        <f>X414</f>
        <v>0</v>
      </c>
      <c r="Y552" s="152">
        <f>Y414</f>
        <v>0</v>
      </c>
      <c r="Z552" s="152">
        <f>Z414</f>
        <v>0</v>
      </c>
      <c r="AA552" s="152">
        <f>AA414</f>
        <v>0</v>
      </c>
      <c r="AB552" s="152">
        <f>AB414</f>
        <v>0</v>
      </c>
      <c r="AC552" s="152">
        <f>AC414</f>
        <v>0</v>
      </c>
      <c r="AD552" s="152">
        <f>AD414</f>
        <v>0</v>
      </c>
      <c r="AE552" s="152">
        <f>AE414</f>
        <v>0</v>
      </c>
      <c r="AF552" s="152">
        <f>AF414</f>
        <v>0</v>
      </c>
      <c r="AG552" s="152">
        <f>AG414</f>
        <v>0</v>
      </c>
      <c r="AH552" s="152">
        <f>AH414</f>
        <v>0</v>
      </c>
      <c r="AI552" s="152">
        <f>AI414</f>
        <v>0</v>
      </c>
      <c r="AJ552" s="152">
        <f>AJ414</f>
        <v>0</v>
      </c>
      <c r="AK552" s="152">
        <f>AK414</f>
        <v>0</v>
      </c>
      <c r="AL552" s="152">
        <f>AL414</f>
        <v>0</v>
      </c>
      <c r="AM552" s="152">
        <f>AM414</f>
        <v>0</v>
      </c>
      <c r="AN552" s="152">
        <f>AN414</f>
        <v>0</v>
      </c>
      <c r="AO552" s="152">
        <f>AO414</f>
        <v>0</v>
      </c>
      <c r="AP552" s="152">
        <f>AP414</f>
        <v>0</v>
      </c>
    </row>
    <row r="553" spans="1:42" x14ac:dyDescent="0.2">
      <c r="A553" s="21"/>
      <c r="C553" s="15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row>
    <row r="554" spans="1:42" x14ac:dyDescent="0.2">
      <c r="A554" s="84" t="s">
        <v>51</v>
      </c>
      <c r="C554" s="15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row>
    <row r="555" spans="1:42" x14ac:dyDescent="0.2">
      <c r="A555" s="4">
        <v>1</v>
      </c>
      <c r="B555" s="142">
        <f t="shared" ref="B555:B564" si="184">SUM(C555:AP555)</f>
        <v>0</v>
      </c>
      <c r="C555" s="152">
        <f t="shared" ref="C555:AP555" si="185">LOOKUP(C543,$B$512:$AP$512,$B$513:$AP$513)*$B720/100</f>
        <v>0</v>
      </c>
      <c r="D555" s="152">
        <f t="shared" si="185"/>
        <v>0</v>
      </c>
      <c r="E555" s="152">
        <f t="shared" si="185"/>
        <v>0</v>
      </c>
      <c r="F555" s="152">
        <f t="shared" si="185"/>
        <v>0</v>
      </c>
      <c r="G555" s="152">
        <f t="shared" si="185"/>
        <v>0</v>
      </c>
      <c r="H555" s="152">
        <f t="shared" si="185"/>
        <v>0</v>
      </c>
      <c r="I555" s="152">
        <f t="shared" si="185"/>
        <v>0</v>
      </c>
      <c r="J555" s="152">
        <f t="shared" si="185"/>
        <v>0</v>
      </c>
      <c r="K555" s="152">
        <f t="shared" si="185"/>
        <v>0</v>
      </c>
      <c r="L555" s="152">
        <f t="shared" si="185"/>
        <v>0</v>
      </c>
      <c r="M555" s="152">
        <f t="shared" si="185"/>
        <v>0</v>
      </c>
      <c r="N555" s="152">
        <f t="shared" si="185"/>
        <v>0</v>
      </c>
      <c r="O555" s="152">
        <f t="shared" si="185"/>
        <v>0</v>
      </c>
      <c r="P555" s="152">
        <f t="shared" si="185"/>
        <v>0</v>
      </c>
      <c r="Q555" s="152">
        <f t="shared" si="185"/>
        <v>0</v>
      </c>
      <c r="R555" s="152">
        <f t="shared" si="185"/>
        <v>0</v>
      </c>
      <c r="S555" s="152">
        <f t="shared" si="185"/>
        <v>0</v>
      </c>
      <c r="T555" s="152">
        <f t="shared" si="185"/>
        <v>0</v>
      </c>
      <c r="U555" s="152">
        <f t="shared" si="185"/>
        <v>0</v>
      </c>
      <c r="V555" s="152">
        <f t="shared" si="185"/>
        <v>0</v>
      </c>
      <c r="W555" s="152">
        <f t="shared" si="185"/>
        <v>0</v>
      </c>
      <c r="X555" s="152">
        <f t="shared" si="185"/>
        <v>0</v>
      </c>
      <c r="Y555" s="152">
        <f t="shared" si="185"/>
        <v>0</v>
      </c>
      <c r="Z555" s="152">
        <f t="shared" si="185"/>
        <v>0</v>
      </c>
      <c r="AA555" s="152">
        <f t="shared" si="185"/>
        <v>0</v>
      </c>
      <c r="AB555" s="152">
        <f t="shared" si="185"/>
        <v>0</v>
      </c>
      <c r="AC555" s="152">
        <f t="shared" si="185"/>
        <v>0</v>
      </c>
      <c r="AD555" s="152">
        <f t="shared" si="185"/>
        <v>0</v>
      </c>
      <c r="AE555" s="152">
        <f t="shared" si="185"/>
        <v>0</v>
      </c>
      <c r="AF555" s="152">
        <f t="shared" si="185"/>
        <v>0</v>
      </c>
      <c r="AG555" s="152">
        <f t="shared" si="185"/>
        <v>0</v>
      </c>
      <c r="AH555" s="152">
        <f t="shared" si="185"/>
        <v>0</v>
      </c>
      <c r="AI555" s="152">
        <f t="shared" si="185"/>
        <v>0</v>
      </c>
      <c r="AJ555" s="152">
        <f t="shared" si="185"/>
        <v>0</v>
      </c>
      <c r="AK555" s="152">
        <f t="shared" si="185"/>
        <v>0</v>
      </c>
      <c r="AL555" s="152">
        <f t="shared" si="185"/>
        <v>0</v>
      </c>
      <c r="AM555" s="152">
        <f t="shared" si="185"/>
        <v>0</v>
      </c>
      <c r="AN555" s="152">
        <f t="shared" si="185"/>
        <v>0</v>
      </c>
      <c r="AO555" s="152">
        <f t="shared" si="185"/>
        <v>0</v>
      </c>
      <c r="AP555" s="152">
        <f t="shared" si="185"/>
        <v>0</v>
      </c>
    </row>
    <row r="556" spans="1:42" x14ac:dyDescent="0.2">
      <c r="A556" s="4">
        <f>A555+1</f>
        <v>2</v>
      </c>
      <c r="B556" s="142">
        <f t="shared" si="184"/>
        <v>0</v>
      </c>
      <c r="C556" s="152">
        <f t="shared" ref="C556:AP556" si="186">LOOKUP(C544,$B$512:$AP$512,$B$513:$AP$513)*$B721/100</f>
        <v>0</v>
      </c>
      <c r="D556" s="152">
        <f t="shared" si="186"/>
        <v>0</v>
      </c>
      <c r="E556" s="152">
        <f t="shared" si="186"/>
        <v>0</v>
      </c>
      <c r="F556" s="152">
        <f t="shared" si="186"/>
        <v>0</v>
      </c>
      <c r="G556" s="152">
        <f t="shared" si="186"/>
        <v>0</v>
      </c>
      <c r="H556" s="152">
        <f t="shared" si="186"/>
        <v>0</v>
      </c>
      <c r="I556" s="152">
        <f t="shared" si="186"/>
        <v>0</v>
      </c>
      <c r="J556" s="152">
        <f t="shared" si="186"/>
        <v>0</v>
      </c>
      <c r="K556" s="152">
        <f t="shared" si="186"/>
        <v>0</v>
      </c>
      <c r="L556" s="152">
        <f t="shared" si="186"/>
        <v>0</v>
      </c>
      <c r="M556" s="152">
        <f t="shared" si="186"/>
        <v>0</v>
      </c>
      <c r="N556" s="152">
        <f t="shared" si="186"/>
        <v>0</v>
      </c>
      <c r="O556" s="152">
        <f t="shared" si="186"/>
        <v>0</v>
      </c>
      <c r="P556" s="152">
        <f t="shared" si="186"/>
        <v>0</v>
      </c>
      <c r="Q556" s="152">
        <f t="shared" si="186"/>
        <v>0</v>
      </c>
      <c r="R556" s="152">
        <f t="shared" si="186"/>
        <v>0</v>
      </c>
      <c r="S556" s="152">
        <f t="shared" si="186"/>
        <v>0</v>
      </c>
      <c r="T556" s="152">
        <f t="shared" si="186"/>
        <v>0</v>
      </c>
      <c r="U556" s="152">
        <f t="shared" si="186"/>
        <v>0</v>
      </c>
      <c r="V556" s="152">
        <f t="shared" si="186"/>
        <v>0</v>
      </c>
      <c r="W556" s="152">
        <f t="shared" si="186"/>
        <v>0</v>
      </c>
      <c r="X556" s="152">
        <f t="shared" si="186"/>
        <v>0</v>
      </c>
      <c r="Y556" s="152">
        <f t="shared" si="186"/>
        <v>0</v>
      </c>
      <c r="Z556" s="152">
        <f t="shared" si="186"/>
        <v>0</v>
      </c>
      <c r="AA556" s="152">
        <f t="shared" si="186"/>
        <v>0</v>
      </c>
      <c r="AB556" s="152">
        <f t="shared" si="186"/>
        <v>0</v>
      </c>
      <c r="AC556" s="152">
        <f t="shared" si="186"/>
        <v>0</v>
      </c>
      <c r="AD556" s="152">
        <f t="shared" si="186"/>
        <v>0</v>
      </c>
      <c r="AE556" s="152">
        <f t="shared" si="186"/>
        <v>0</v>
      </c>
      <c r="AF556" s="152">
        <f t="shared" si="186"/>
        <v>0</v>
      </c>
      <c r="AG556" s="152">
        <f t="shared" si="186"/>
        <v>0</v>
      </c>
      <c r="AH556" s="152">
        <f t="shared" si="186"/>
        <v>0</v>
      </c>
      <c r="AI556" s="152">
        <f t="shared" si="186"/>
        <v>0</v>
      </c>
      <c r="AJ556" s="152">
        <f t="shared" si="186"/>
        <v>0</v>
      </c>
      <c r="AK556" s="152">
        <f t="shared" si="186"/>
        <v>0</v>
      </c>
      <c r="AL556" s="152">
        <f t="shared" si="186"/>
        <v>0</v>
      </c>
      <c r="AM556" s="152">
        <f t="shared" si="186"/>
        <v>0</v>
      </c>
      <c r="AN556" s="152">
        <f t="shared" si="186"/>
        <v>0</v>
      </c>
      <c r="AO556" s="152">
        <f t="shared" si="186"/>
        <v>0</v>
      </c>
      <c r="AP556" s="152">
        <f t="shared" si="186"/>
        <v>0</v>
      </c>
    </row>
    <row r="557" spans="1:42" x14ac:dyDescent="0.2">
      <c r="A557" s="4">
        <f t="shared" ref="A557:A562" si="187">A556+1</f>
        <v>3</v>
      </c>
      <c r="B557" s="142">
        <f t="shared" si="184"/>
        <v>0</v>
      </c>
      <c r="C557" s="152">
        <f t="shared" ref="C557:AP557" si="188">LOOKUP(C545,$B$512:$AP$512,$B$513:$AP$513)*$B722/100</f>
        <v>0</v>
      </c>
      <c r="D557" s="152">
        <f t="shared" si="188"/>
        <v>0</v>
      </c>
      <c r="E557" s="152">
        <f t="shared" si="188"/>
        <v>0</v>
      </c>
      <c r="F557" s="152">
        <f t="shared" si="188"/>
        <v>0</v>
      </c>
      <c r="G557" s="152">
        <f t="shared" si="188"/>
        <v>0</v>
      </c>
      <c r="H557" s="152">
        <f t="shared" si="188"/>
        <v>0</v>
      </c>
      <c r="I557" s="152">
        <f t="shared" si="188"/>
        <v>0</v>
      </c>
      <c r="J557" s="152">
        <f t="shared" si="188"/>
        <v>0</v>
      </c>
      <c r="K557" s="152">
        <f t="shared" si="188"/>
        <v>0</v>
      </c>
      <c r="L557" s="152">
        <f t="shared" si="188"/>
        <v>0</v>
      </c>
      <c r="M557" s="152">
        <f t="shared" si="188"/>
        <v>0</v>
      </c>
      <c r="N557" s="152">
        <f t="shared" si="188"/>
        <v>0</v>
      </c>
      <c r="O557" s="152">
        <f t="shared" si="188"/>
        <v>0</v>
      </c>
      <c r="P557" s="152">
        <f t="shared" si="188"/>
        <v>0</v>
      </c>
      <c r="Q557" s="152">
        <f t="shared" si="188"/>
        <v>0</v>
      </c>
      <c r="R557" s="152">
        <f t="shared" si="188"/>
        <v>0</v>
      </c>
      <c r="S557" s="152">
        <f t="shared" si="188"/>
        <v>0</v>
      </c>
      <c r="T557" s="152">
        <f t="shared" si="188"/>
        <v>0</v>
      </c>
      <c r="U557" s="152">
        <f t="shared" si="188"/>
        <v>0</v>
      </c>
      <c r="V557" s="152">
        <f t="shared" si="188"/>
        <v>0</v>
      </c>
      <c r="W557" s="152">
        <f t="shared" si="188"/>
        <v>0</v>
      </c>
      <c r="X557" s="152">
        <f t="shared" si="188"/>
        <v>0</v>
      </c>
      <c r="Y557" s="152">
        <f t="shared" si="188"/>
        <v>0</v>
      </c>
      <c r="Z557" s="152">
        <f t="shared" si="188"/>
        <v>0</v>
      </c>
      <c r="AA557" s="152">
        <f t="shared" si="188"/>
        <v>0</v>
      </c>
      <c r="AB557" s="152">
        <f t="shared" si="188"/>
        <v>0</v>
      </c>
      <c r="AC557" s="152">
        <f t="shared" si="188"/>
        <v>0</v>
      </c>
      <c r="AD557" s="152">
        <f t="shared" si="188"/>
        <v>0</v>
      </c>
      <c r="AE557" s="152">
        <f t="shared" si="188"/>
        <v>0</v>
      </c>
      <c r="AF557" s="152">
        <f t="shared" si="188"/>
        <v>0</v>
      </c>
      <c r="AG557" s="152">
        <f t="shared" si="188"/>
        <v>0</v>
      </c>
      <c r="AH557" s="152">
        <f t="shared" si="188"/>
        <v>0</v>
      </c>
      <c r="AI557" s="152">
        <f t="shared" si="188"/>
        <v>0</v>
      </c>
      <c r="AJ557" s="152">
        <f t="shared" si="188"/>
        <v>0</v>
      </c>
      <c r="AK557" s="152">
        <f t="shared" si="188"/>
        <v>0</v>
      </c>
      <c r="AL557" s="152">
        <f t="shared" si="188"/>
        <v>0</v>
      </c>
      <c r="AM557" s="152">
        <f t="shared" si="188"/>
        <v>0</v>
      </c>
      <c r="AN557" s="152">
        <f t="shared" si="188"/>
        <v>0</v>
      </c>
      <c r="AO557" s="152">
        <f t="shared" si="188"/>
        <v>0</v>
      </c>
      <c r="AP557" s="152">
        <f t="shared" si="188"/>
        <v>0</v>
      </c>
    </row>
    <row r="558" spans="1:42" x14ac:dyDescent="0.2">
      <c r="A558" s="4">
        <f t="shared" si="187"/>
        <v>4</v>
      </c>
      <c r="B558" s="142">
        <f t="shared" si="184"/>
        <v>0</v>
      </c>
      <c r="C558" s="152">
        <f t="shared" ref="C558:AP558" si="189">LOOKUP(C546,$B$512:$AP$512,$B$513:$AP$513)*$B723/100</f>
        <v>0</v>
      </c>
      <c r="D558" s="152">
        <f t="shared" si="189"/>
        <v>0</v>
      </c>
      <c r="E558" s="152">
        <f t="shared" si="189"/>
        <v>0</v>
      </c>
      <c r="F558" s="152">
        <f t="shared" si="189"/>
        <v>0</v>
      </c>
      <c r="G558" s="152">
        <f t="shared" si="189"/>
        <v>0</v>
      </c>
      <c r="H558" s="152">
        <f t="shared" si="189"/>
        <v>0</v>
      </c>
      <c r="I558" s="152">
        <f t="shared" si="189"/>
        <v>0</v>
      </c>
      <c r="J558" s="152">
        <f t="shared" si="189"/>
        <v>0</v>
      </c>
      <c r="K558" s="152">
        <f t="shared" si="189"/>
        <v>0</v>
      </c>
      <c r="L558" s="152">
        <f t="shared" si="189"/>
        <v>0</v>
      </c>
      <c r="M558" s="152">
        <f t="shared" si="189"/>
        <v>0</v>
      </c>
      <c r="N558" s="152">
        <f t="shared" si="189"/>
        <v>0</v>
      </c>
      <c r="O558" s="152">
        <f t="shared" si="189"/>
        <v>0</v>
      </c>
      <c r="P558" s="152">
        <f t="shared" si="189"/>
        <v>0</v>
      </c>
      <c r="Q558" s="152">
        <f t="shared" si="189"/>
        <v>0</v>
      </c>
      <c r="R558" s="152">
        <f t="shared" si="189"/>
        <v>0</v>
      </c>
      <c r="S558" s="152">
        <f t="shared" si="189"/>
        <v>0</v>
      </c>
      <c r="T558" s="152">
        <f t="shared" si="189"/>
        <v>0</v>
      </c>
      <c r="U558" s="152">
        <f t="shared" si="189"/>
        <v>0</v>
      </c>
      <c r="V558" s="152">
        <f t="shared" si="189"/>
        <v>0</v>
      </c>
      <c r="W558" s="152">
        <f t="shared" si="189"/>
        <v>0</v>
      </c>
      <c r="X558" s="152">
        <f t="shared" si="189"/>
        <v>0</v>
      </c>
      <c r="Y558" s="152">
        <f t="shared" si="189"/>
        <v>0</v>
      </c>
      <c r="Z558" s="152">
        <f t="shared" si="189"/>
        <v>0</v>
      </c>
      <c r="AA558" s="152">
        <f t="shared" si="189"/>
        <v>0</v>
      </c>
      <c r="AB558" s="152">
        <f t="shared" si="189"/>
        <v>0</v>
      </c>
      <c r="AC558" s="152">
        <f t="shared" si="189"/>
        <v>0</v>
      </c>
      <c r="AD558" s="152">
        <f t="shared" si="189"/>
        <v>0</v>
      </c>
      <c r="AE558" s="152">
        <f t="shared" si="189"/>
        <v>0</v>
      </c>
      <c r="AF558" s="152">
        <f t="shared" si="189"/>
        <v>0</v>
      </c>
      <c r="AG558" s="152">
        <f t="shared" si="189"/>
        <v>0</v>
      </c>
      <c r="AH558" s="152">
        <f t="shared" si="189"/>
        <v>0</v>
      </c>
      <c r="AI558" s="152">
        <f t="shared" si="189"/>
        <v>0</v>
      </c>
      <c r="AJ558" s="152">
        <f t="shared" si="189"/>
        <v>0</v>
      </c>
      <c r="AK558" s="152">
        <f t="shared" si="189"/>
        <v>0</v>
      </c>
      <c r="AL558" s="152">
        <f t="shared" si="189"/>
        <v>0</v>
      </c>
      <c r="AM558" s="152">
        <f t="shared" si="189"/>
        <v>0</v>
      </c>
      <c r="AN558" s="152">
        <f t="shared" si="189"/>
        <v>0</v>
      </c>
      <c r="AO558" s="152">
        <f t="shared" si="189"/>
        <v>0</v>
      </c>
      <c r="AP558" s="152">
        <f t="shared" si="189"/>
        <v>0</v>
      </c>
    </row>
    <row r="559" spans="1:42" x14ac:dyDescent="0.2">
      <c r="A559" s="4">
        <f t="shared" si="187"/>
        <v>5</v>
      </c>
      <c r="B559" s="142">
        <f t="shared" si="184"/>
        <v>0</v>
      </c>
      <c r="C559" s="152">
        <f t="shared" ref="C559:AP559" si="190">LOOKUP(C547,$B$512:$AP$512,$B$513:$AP$513)*$B724/100</f>
        <v>0</v>
      </c>
      <c r="D559" s="152">
        <f t="shared" si="190"/>
        <v>0</v>
      </c>
      <c r="E559" s="152">
        <f t="shared" si="190"/>
        <v>0</v>
      </c>
      <c r="F559" s="152">
        <f t="shared" si="190"/>
        <v>0</v>
      </c>
      <c r="G559" s="152">
        <f t="shared" si="190"/>
        <v>0</v>
      </c>
      <c r="H559" s="152">
        <f t="shared" si="190"/>
        <v>0</v>
      </c>
      <c r="I559" s="152">
        <f t="shared" si="190"/>
        <v>0</v>
      </c>
      <c r="J559" s="152">
        <f t="shared" si="190"/>
        <v>0</v>
      </c>
      <c r="K559" s="152">
        <f t="shared" si="190"/>
        <v>0</v>
      </c>
      <c r="L559" s="152">
        <f t="shared" si="190"/>
        <v>0</v>
      </c>
      <c r="M559" s="152">
        <f t="shared" si="190"/>
        <v>0</v>
      </c>
      <c r="N559" s="152">
        <f t="shared" si="190"/>
        <v>0</v>
      </c>
      <c r="O559" s="152">
        <f t="shared" si="190"/>
        <v>0</v>
      </c>
      <c r="P559" s="152">
        <f t="shared" si="190"/>
        <v>0</v>
      </c>
      <c r="Q559" s="152">
        <f t="shared" si="190"/>
        <v>0</v>
      </c>
      <c r="R559" s="152">
        <f t="shared" si="190"/>
        <v>0</v>
      </c>
      <c r="S559" s="152">
        <f t="shared" si="190"/>
        <v>0</v>
      </c>
      <c r="T559" s="152">
        <f t="shared" si="190"/>
        <v>0</v>
      </c>
      <c r="U559" s="152">
        <f t="shared" si="190"/>
        <v>0</v>
      </c>
      <c r="V559" s="152">
        <f t="shared" si="190"/>
        <v>0</v>
      </c>
      <c r="W559" s="152">
        <f t="shared" si="190"/>
        <v>0</v>
      </c>
      <c r="X559" s="152">
        <f t="shared" si="190"/>
        <v>0</v>
      </c>
      <c r="Y559" s="152">
        <f t="shared" si="190"/>
        <v>0</v>
      </c>
      <c r="Z559" s="152">
        <f t="shared" si="190"/>
        <v>0</v>
      </c>
      <c r="AA559" s="152">
        <f t="shared" si="190"/>
        <v>0</v>
      </c>
      <c r="AB559" s="152">
        <f t="shared" si="190"/>
        <v>0</v>
      </c>
      <c r="AC559" s="152">
        <f t="shared" si="190"/>
        <v>0</v>
      </c>
      <c r="AD559" s="152">
        <f t="shared" si="190"/>
        <v>0</v>
      </c>
      <c r="AE559" s="152">
        <f t="shared" si="190"/>
        <v>0</v>
      </c>
      <c r="AF559" s="152">
        <f t="shared" si="190"/>
        <v>0</v>
      </c>
      <c r="AG559" s="152">
        <f t="shared" si="190"/>
        <v>0</v>
      </c>
      <c r="AH559" s="152">
        <f t="shared" si="190"/>
        <v>0</v>
      </c>
      <c r="AI559" s="152">
        <f t="shared" si="190"/>
        <v>0</v>
      </c>
      <c r="AJ559" s="152">
        <f t="shared" si="190"/>
        <v>0</v>
      </c>
      <c r="AK559" s="152">
        <f t="shared" si="190"/>
        <v>0</v>
      </c>
      <c r="AL559" s="152">
        <f t="shared" si="190"/>
        <v>0</v>
      </c>
      <c r="AM559" s="152">
        <f t="shared" si="190"/>
        <v>0</v>
      </c>
      <c r="AN559" s="152">
        <f t="shared" si="190"/>
        <v>0</v>
      </c>
      <c r="AO559" s="152">
        <f t="shared" si="190"/>
        <v>0</v>
      </c>
      <c r="AP559" s="152">
        <f t="shared" si="190"/>
        <v>0</v>
      </c>
    </row>
    <row r="560" spans="1:42" x14ac:dyDescent="0.2">
      <c r="A560" s="4">
        <f t="shared" si="187"/>
        <v>6</v>
      </c>
      <c r="B560" s="142">
        <f t="shared" si="184"/>
        <v>0</v>
      </c>
      <c r="C560" s="152">
        <f t="shared" ref="C560:AP560" si="191">LOOKUP(C548,$B$512:$AP$512,$B$513:$AP$513)*$B725/100</f>
        <v>0</v>
      </c>
      <c r="D560" s="152">
        <f t="shared" si="191"/>
        <v>0</v>
      </c>
      <c r="E560" s="152">
        <f t="shared" si="191"/>
        <v>0</v>
      </c>
      <c r="F560" s="152">
        <f t="shared" si="191"/>
        <v>0</v>
      </c>
      <c r="G560" s="152">
        <f t="shared" si="191"/>
        <v>0</v>
      </c>
      <c r="H560" s="152">
        <f t="shared" si="191"/>
        <v>0</v>
      </c>
      <c r="I560" s="152">
        <f t="shared" si="191"/>
        <v>0</v>
      </c>
      <c r="J560" s="152">
        <f t="shared" si="191"/>
        <v>0</v>
      </c>
      <c r="K560" s="152">
        <f t="shared" si="191"/>
        <v>0</v>
      </c>
      <c r="L560" s="152">
        <f t="shared" si="191"/>
        <v>0</v>
      </c>
      <c r="M560" s="152">
        <f t="shared" si="191"/>
        <v>0</v>
      </c>
      <c r="N560" s="152">
        <f t="shared" si="191"/>
        <v>0</v>
      </c>
      <c r="O560" s="152">
        <f t="shared" si="191"/>
        <v>0</v>
      </c>
      <c r="P560" s="152">
        <f t="shared" si="191"/>
        <v>0</v>
      </c>
      <c r="Q560" s="152">
        <f t="shared" si="191"/>
        <v>0</v>
      </c>
      <c r="R560" s="152">
        <f t="shared" si="191"/>
        <v>0</v>
      </c>
      <c r="S560" s="152">
        <f t="shared" si="191"/>
        <v>0</v>
      </c>
      <c r="T560" s="152">
        <f t="shared" si="191"/>
        <v>0</v>
      </c>
      <c r="U560" s="152">
        <f t="shared" si="191"/>
        <v>0</v>
      </c>
      <c r="V560" s="152">
        <f t="shared" si="191"/>
        <v>0</v>
      </c>
      <c r="W560" s="152">
        <f t="shared" si="191"/>
        <v>0</v>
      </c>
      <c r="X560" s="152">
        <f t="shared" si="191"/>
        <v>0</v>
      </c>
      <c r="Y560" s="152">
        <f t="shared" si="191"/>
        <v>0</v>
      </c>
      <c r="Z560" s="152">
        <f t="shared" si="191"/>
        <v>0</v>
      </c>
      <c r="AA560" s="152">
        <f t="shared" si="191"/>
        <v>0</v>
      </c>
      <c r="AB560" s="152">
        <f t="shared" si="191"/>
        <v>0</v>
      </c>
      <c r="AC560" s="152">
        <f t="shared" si="191"/>
        <v>0</v>
      </c>
      <c r="AD560" s="152">
        <f t="shared" si="191"/>
        <v>0</v>
      </c>
      <c r="AE560" s="152">
        <f t="shared" si="191"/>
        <v>0</v>
      </c>
      <c r="AF560" s="152">
        <f t="shared" si="191"/>
        <v>0</v>
      </c>
      <c r="AG560" s="152">
        <f t="shared" si="191"/>
        <v>0</v>
      </c>
      <c r="AH560" s="152">
        <f t="shared" si="191"/>
        <v>0</v>
      </c>
      <c r="AI560" s="152">
        <f t="shared" si="191"/>
        <v>0</v>
      </c>
      <c r="AJ560" s="152">
        <f t="shared" si="191"/>
        <v>0</v>
      </c>
      <c r="AK560" s="152">
        <f t="shared" si="191"/>
        <v>0</v>
      </c>
      <c r="AL560" s="152">
        <f t="shared" si="191"/>
        <v>0</v>
      </c>
      <c r="AM560" s="152">
        <f t="shared" si="191"/>
        <v>0</v>
      </c>
      <c r="AN560" s="152">
        <f t="shared" si="191"/>
        <v>0</v>
      </c>
      <c r="AO560" s="152">
        <f t="shared" si="191"/>
        <v>0</v>
      </c>
      <c r="AP560" s="152">
        <f t="shared" si="191"/>
        <v>0</v>
      </c>
    </row>
    <row r="561" spans="1:42" x14ac:dyDescent="0.2">
      <c r="A561" s="4">
        <f t="shared" si="187"/>
        <v>7</v>
      </c>
      <c r="B561" s="142">
        <f t="shared" si="184"/>
        <v>0</v>
      </c>
      <c r="C561" s="152">
        <f t="shared" ref="C561:AP561" si="192">LOOKUP(C549,$B$512:$AP$512,$B$513:$AP$513)*$B726/100</f>
        <v>0</v>
      </c>
      <c r="D561" s="152">
        <f t="shared" si="192"/>
        <v>0</v>
      </c>
      <c r="E561" s="152">
        <f t="shared" si="192"/>
        <v>0</v>
      </c>
      <c r="F561" s="152">
        <f t="shared" si="192"/>
        <v>0</v>
      </c>
      <c r="G561" s="152">
        <f t="shared" si="192"/>
        <v>0</v>
      </c>
      <c r="H561" s="152">
        <f t="shared" si="192"/>
        <v>0</v>
      </c>
      <c r="I561" s="152">
        <f t="shared" si="192"/>
        <v>0</v>
      </c>
      <c r="J561" s="152">
        <f t="shared" si="192"/>
        <v>0</v>
      </c>
      <c r="K561" s="152">
        <f t="shared" si="192"/>
        <v>0</v>
      </c>
      <c r="L561" s="152">
        <f t="shared" si="192"/>
        <v>0</v>
      </c>
      <c r="M561" s="152">
        <f t="shared" si="192"/>
        <v>0</v>
      </c>
      <c r="N561" s="152">
        <f t="shared" si="192"/>
        <v>0</v>
      </c>
      <c r="O561" s="152">
        <f t="shared" si="192"/>
        <v>0</v>
      </c>
      <c r="P561" s="152">
        <f t="shared" si="192"/>
        <v>0</v>
      </c>
      <c r="Q561" s="152">
        <f t="shared" si="192"/>
        <v>0</v>
      </c>
      <c r="R561" s="152">
        <f t="shared" si="192"/>
        <v>0</v>
      </c>
      <c r="S561" s="152">
        <f t="shared" si="192"/>
        <v>0</v>
      </c>
      <c r="T561" s="152">
        <f t="shared" si="192"/>
        <v>0</v>
      </c>
      <c r="U561" s="152">
        <f t="shared" si="192"/>
        <v>0</v>
      </c>
      <c r="V561" s="152">
        <f t="shared" si="192"/>
        <v>0</v>
      </c>
      <c r="W561" s="152">
        <f t="shared" si="192"/>
        <v>0</v>
      </c>
      <c r="X561" s="152">
        <f t="shared" si="192"/>
        <v>0</v>
      </c>
      <c r="Y561" s="152">
        <f t="shared" si="192"/>
        <v>0</v>
      </c>
      <c r="Z561" s="152">
        <f t="shared" si="192"/>
        <v>0</v>
      </c>
      <c r="AA561" s="152">
        <f t="shared" si="192"/>
        <v>0</v>
      </c>
      <c r="AB561" s="152">
        <f t="shared" si="192"/>
        <v>0</v>
      </c>
      <c r="AC561" s="152">
        <f t="shared" si="192"/>
        <v>0</v>
      </c>
      <c r="AD561" s="152">
        <f t="shared" si="192"/>
        <v>0</v>
      </c>
      <c r="AE561" s="152">
        <f t="shared" si="192"/>
        <v>0</v>
      </c>
      <c r="AF561" s="152">
        <f t="shared" si="192"/>
        <v>0</v>
      </c>
      <c r="AG561" s="152">
        <f t="shared" si="192"/>
        <v>0</v>
      </c>
      <c r="AH561" s="152">
        <f t="shared" si="192"/>
        <v>0</v>
      </c>
      <c r="AI561" s="152">
        <f t="shared" si="192"/>
        <v>0</v>
      </c>
      <c r="AJ561" s="152">
        <f t="shared" si="192"/>
        <v>0</v>
      </c>
      <c r="AK561" s="152">
        <f t="shared" si="192"/>
        <v>0</v>
      </c>
      <c r="AL561" s="152">
        <f t="shared" si="192"/>
        <v>0</v>
      </c>
      <c r="AM561" s="152">
        <f t="shared" si="192"/>
        <v>0</v>
      </c>
      <c r="AN561" s="152">
        <f t="shared" si="192"/>
        <v>0</v>
      </c>
      <c r="AO561" s="152">
        <f t="shared" si="192"/>
        <v>0</v>
      </c>
      <c r="AP561" s="152">
        <f t="shared" si="192"/>
        <v>0</v>
      </c>
    </row>
    <row r="562" spans="1:42" x14ac:dyDescent="0.2">
      <c r="A562" s="4">
        <f t="shared" si="187"/>
        <v>8</v>
      </c>
      <c r="B562" s="142">
        <f t="shared" si="184"/>
        <v>0</v>
      </c>
      <c r="C562" s="152">
        <f t="shared" ref="C562:AP562" si="193">LOOKUP(C550,$B$512:$AP$512,$B$513:$AP$513)*$B727/100</f>
        <v>0</v>
      </c>
      <c r="D562" s="152">
        <f t="shared" si="193"/>
        <v>0</v>
      </c>
      <c r="E562" s="152">
        <f t="shared" si="193"/>
        <v>0</v>
      </c>
      <c r="F562" s="152">
        <f t="shared" si="193"/>
        <v>0</v>
      </c>
      <c r="G562" s="152">
        <f t="shared" si="193"/>
        <v>0</v>
      </c>
      <c r="H562" s="152">
        <f t="shared" si="193"/>
        <v>0</v>
      </c>
      <c r="I562" s="152">
        <f t="shared" si="193"/>
        <v>0</v>
      </c>
      <c r="J562" s="152">
        <f t="shared" si="193"/>
        <v>0</v>
      </c>
      <c r="K562" s="152">
        <f t="shared" si="193"/>
        <v>0</v>
      </c>
      <c r="L562" s="152">
        <f t="shared" si="193"/>
        <v>0</v>
      </c>
      <c r="M562" s="152">
        <f t="shared" si="193"/>
        <v>0</v>
      </c>
      <c r="N562" s="152">
        <f t="shared" si="193"/>
        <v>0</v>
      </c>
      <c r="O562" s="152">
        <f t="shared" si="193"/>
        <v>0</v>
      </c>
      <c r="P562" s="152">
        <f t="shared" si="193"/>
        <v>0</v>
      </c>
      <c r="Q562" s="152">
        <f t="shared" si="193"/>
        <v>0</v>
      </c>
      <c r="R562" s="152">
        <f t="shared" si="193"/>
        <v>0</v>
      </c>
      <c r="S562" s="152">
        <f t="shared" si="193"/>
        <v>0</v>
      </c>
      <c r="T562" s="152">
        <f t="shared" si="193"/>
        <v>0</v>
      </c>
      <c r="U562" s="152">
        <f t="shared" si="193"/>
        <v>0</v>
      </c>
      <c r="V562" s="152">
        <f t="shared" si="193"/>
        <v>0</v>
      </c>
      <c r="W562" s="152">
        <f t="shared" si="193"/>
        <v>0</v>
      </c>
      <c r="X562" s="152">
        <f t="shared" si="193"/>
        <v>0</v>
      </c>
      <c r="Y562" s="152">
        <f t="shared" si="193"/>
        <v>0</v>
      </c>
      <c r="Z562" s="152">
        <f t="shared" si="193"/>
        <v>0</v>
      </c>
      <c r="AA562" s="152">
        <f t="shared" si="193"/>
        <v>0</v>
      </c>
      <c r="AB562" s="152">
        <f t="shared" si="193"/>
        <v>0</v>
      </c>
      <c r="AC562" s="152">
        <f t="shared" si="193"/>
        <v>0</v>
      </c>
      <c r="AD562" s="152">
        <f t="shared" si="193"/>
        <v>0</v>
      </c>
      <c r="AE562" s="152">
        <f t="shared" si="193"/>
        <v>0</v>
      </c>
      <c r="AF562" s="152">
        <f t="shared" si="193"/>
        <v>0</v>
      </c>
      <c r="AG562" s="152">
        <f t="shared" si="193"/>
        <v>0</v>
      </c>
      <c r="AH562" s="152">
        <f t="shared" si="193"/>
        <v>0</v>
      </c>
      <c r="AI562" s="152">
        <f t="shared" si="193"/>
        <v>0</v>
      </c>
      <c r="AJ562" s="152">
        <f t="shared" si="193"/>
        <v>0</v>
      </c>
      <c r="AK562" s="152">
        <f t="shared" si="193"/>
        <v>0</v>
      </c>
      <c r="AL562" s="152">
        <f t="shared" si="193"/>
        <v>0</v>
      </c>
      <c r="AM562" s="152">
        <f t="shared" si="193"/>
        <v>0</v>
      </c>
      <c r="AN562" s="152">
        <f t="shared" si="193"/>
        <v>0</v>
      </c>
      <c r="AO562" s="152">
        <f t="shared" si="193"/>
        <v>0</v>
      </c>
      <c r="AP562" s="152">
        <f t="shared" si="193"/>
        <v>0</v>
      </c>
    </row>
    <row r="563" spans="1:42" x14ac:dyDescent="0.2">
      <c r="A563" s="4">
        <f>A562+1</f>
        <v>9</v>
      </c>
      <c r="B563" s="142">
        <f t="shared" si="184"/>
        <v>0</v>
      </c>
      <c r="C563" s="152">
        <f t="shared" ref="C563:AP563" si="194">LOOKUP(C551,$B$512:$AP$512,$B$513:$AP$513)*$B728/100</f>
        <v>0</v>
      </c>
      <c r="D563" s="152">
        <f t="shared" si="194"/>
        <v>0</v>
      </c>
      <c r="E563" s="152">
        <f t="shared" si="194"/>
        <v>0</v>
      </c>
      <c r="F563" s="152">
        <f t="shared" si="194"/>
        <v>0</v>
      </c>
      <c r="G563" s="152">
        <f t="shared" si="194"/>
        <v>0</v>
      </c>
      <c r="H563" s="152">
        <f t="shared" si="194"/>
        <v>0</v>
      </c>
      <c r="I563" s="152">
        <f t="shared" si="194"/>
        <v>0</v>
      </c>
      <c r="J563" s="152">
        <f t="shared" si="194"/>
        <v>0</v>
      </c>
      <c r="K563" s="152">
        <f t="shared" si="194"/>
        <v>0</v>
      </c>
      <c r="L563" s="152">
        <f t="shared" si="194"/>
        <v>0</v>
      </c>
      <c r="M563" s="152">
        <f t="shared" si="194"/>
        <v>0</v>
      </c>
      <c r="N563" s="152">
        <f t="shared" si="194"/>
        <v>0</v>
      </c>
      <c r="O563" s="152">
        <f t="shared" si="194"/>
        <v>0</v>
      </c>
      <c r="P563" s="152">
        <f t="shared" si="194"/>
        <v>0</v>
      </c>
      <c r="Q563" s="152">
        <f t="shared" si="194"/>
        <v>0</v>
      </c>
      <c r="R563" s="152">
        <f t="shared" si="194"/>
        <v>0</v>
      </c>
      <c r="S563" s="152">
        <f t="shared" si="194"/>
        <v>0</v>
      </c>
      <c r="T563" s="152">
        <f t="shared" si="194"/>
        <v>0</v>
      </c>
      <c r="U563" s="152">
        <f t="shared" si="194"/>
        <v>0</v>
      </c>
      <c r="V563" s="152">
        <f t="shared" si="194"/>
        <v>0</v>
      </c>
      <c r="W563" s="152">
        <f t="shared" si="194"/>
        <v>0</v>
      </c>
      <c r="X563" s="152">
        <f t="shared" si="194"/>
        <v>0</v>
      </c>
      <c r="Y563" s="152">
        <f t="shared" si="194"/>
        <v>0</v>
      </c>
      <c r="Z563" s="152">
        <f t="shared" si="194"/>
        <v>0</v>
      </c>
      <c r="AA563" s="152">
        <f t="shared" si="194"/>
        <v>0</v>
      </c>
      <c r="AB563" s="152">
        <f t="shared" si="194"/>
        <v>0</v>
      </c>
      <c r="AC563" s="152">
        <f t="shared" si="194"/>
        <v>0</v>
      </c>
      <c r="AD563" s="152">
        <f t="shared" si="194"/>
        <v>0</v>
      </c>
      <c r="AE563" s="152">
        <f t="shared" si="194"/>
        <v>0</v>
      </c>
      <c r="AF563" s="152">
        <f t="shared" si="194"/>
        <v>0</v>
      </c>
      <c r="AG563" s="152">
        <f t="shared" si="194"/>
        <v>0</v>
      </c>
      <c r="AH563" s="152">
        <f t="shared" si="194"/>
        <v>0</v>
      </c>
      <c r="AI563" s="152">
        <f t="shared" si="194"/>
        <v>0</v>
      </c>
      <c r="AJ563" s="152">
        <f t="shared" si="194"/>
        <v>0</v>
      </c>
      <c r="AK563" s="152">
        <f t="shared" si="194"/>
        <v>0</v>
      </c>
      <c r="AL563" s="152">
        <f t="shared" si="194"/>
        <v>0</v>
      </c>
      <c r="AM563" s="152">
        <f t="shared" si="194"/>
        <v>0</v>
      </c>
      <c r="AN563" s="152">
        <f t="shared" si="194"/>
        <v>0</v>
      </c>
      <c r="AO563" s="152">
        <f t="shared" si="194"/>
        <v>0</v>
      </c>
      <c r="AP563" s="152">
        <f t="shared" si="194"/>
        <v>0</v>
      </c>
    </row>
    <row r="564" spans="1:42" x14ac:dyDescent="0.2">
      <c r="A564" s="4">
        <f t="shared" ref="A564" si="195">A563+1</f>
        <v>10</v>
      </c>
      <c r="B564" s="142">
        <f t="shared" si="184"/>
        <v>0</v>
      </c>
      <c r="C564" s="170">
        <f t="shared" ref="C564:AP564" si="196">LOOKUP(C552,$B$512:$AP$512,$B$513:$AP$513)*$B729/100</f>
        <v>0</v>
      </c>
      <c r="D564" s="153">
        <f t="shared" si="196"/>
        <v>0</v>
      </c>
      <c r="E564" s="153">
        <f t="shared" si="196"/>
        <v>0</v>
      </c>
      <c r="F564" s="153">
        <f t="shared" si="196"/>
        <v>0</v>
      </c>
      <c r="G564" s="153">
        <f t="shared" si="196"/>
        <v>0</v>
      </c>
      <c r="H564" s="153">
        <f t="shared" si="196"/>
        <v>0</v>
      </c>
      <c r="I564" s="153">
        <f t="shared" si="196"/>
        <v>0</v>
      </c>
      <c r="J564" s="153">
        <f t="shared" si="196"/>
        <v>0</v>
      </c>
      <c r="K564" s="153">
        <f t="shared" si="196"/>
        <v>0</v>
      </c>
      <c r="L564" s="153">
        <f t="shared" si="196"/>
        <v>0</v>
      </c>
      <c r="M564" s="153">
        <f t="shared" si="196"/>
        <v>0</v>
      </c>
      <c r="N564" s="153">
        <f t="shared" si="196"/>
        <v>0</v>
      </c>
      <c r="O564" s="153">
        <f t="shared" si="196"/>
        <v>0</v>
      </c>
      <c r="P564" s="153">
        <f t="shared" si="196"/>
        <v>0</v>
      </c>
      <c r="Q564" s="153">
        <f t="shared" si="196"/>
        <v>0</v>
      </c>
      <c r="R564" s="153">
        <f t="shared" si="196"/>
        <v>0</v>
      </c>
      <c r="S564" s="153">
        <f t="shared" si="196"/>
        <v>0</v>
      </c>
      <c r="T564" s="153">
        <f t="shared" si="196"/>
        <v>0</v>
      </c>
      <c r="U564" s="153">
        <f t="shared" si="196"/>
        <v>0</v>
      </c>
      <c r="V564" s="153">
        <f t="shared" si="196"/>
        <v>0</v>
      </c>
      <c r="W564" s="153">
        <f t="shared" si="196"/>
        <v>0</v>
      </c>
      <c r="X564" s="153">
        <f t="shared" si="196"/>
        <v>0</v>
      </c>
      <c r="Y564" s="153">
        <f t="shared" si="196"/>
        <v>0</v>
      </c>
      <c r="Z564" s="153">
        <f t="shared" si="196"/>
        <v>0</v>
      </c>
      <c r="AA564" s="153">
        <f t="shared" si="196"/>
        <v>0</v>
      </c>
      <c r="AB564" s="153">
        <f t="shared" si="196"/>
        <v>0</v>
      </c>
      <c r="AC564" s="153">
        <f t="shared" si="196"/>
        <v>0</v>
      </c>
      <c r="AD564" s="153">
        <f t="shared" si="196"/>
        <v>0</v>
      </c>
      <c r="AE564" s="153">
        <f t="shared" si="196"/>
        <v>0</v>
      </c>
      <c r="AF564" s="153">
        <f t="shared" si="196"/>
        <v>0</v>
      </c>
      <c r="AG564" s="153">
        <f t="shared" si="196"/>
        <v>0</v>
      </c>
      <c r="AH564" s="153">
        <f t="shared" si="196"/>
        <v>0</v>
      </c>
      <c r="AI564" s="153">
        <f t="shared" si="196"/>
        <v>0</v>
      </c>
      <c r="AJ564" s="153">
        <f t="shared" si="196"/>
        <v>0</v>
      </c>
      <c r="AK564" s="153">
        <f t="shared" si="196"/>
        <v>0</v>
      </c>
      <c r="AL564" s="153">
        <f t="shared" si="196"/>
        <v>0</v>
      </c>
      <c r="AM564" s="153">
        <f t="shared" si="196"/>
        <v>0</v>
      </c>
      <c r="AN564" s="153">
        <f t="shared" si="196"/>
        <v>0</v>
      </c>
      <c r="AO564" s="153">
        <f t="shared" si="196"/>
        <v>0</v>
      </c>
      <c r="AP564" s="153">
        <f t="shared" si="196"/>
        <v>0</v>
      </c>
    </row>
    <row r="565" spans="1:42" x14ac:dyDescent="0.2">
      <c r="A565" s="24" t="s">
        <v>13</v>
      </c>
      <c r="B565" s="14"/>
      <c r="C565" s="152">
        <f>SUM(C555:C564)</f>
        <v>0</v>
      </c>
      <c r="D565" s="152">
        <f t="shared" ref="D565:AP565" si="197">SUM(D555:D564)</f>
        <v>0</v>
      </c>
      <c r="E565" s="152">
        <f t="shared" si="197"/>
        <v>0</v>
      </c>
      <c r="F565" s="152">
        <f t="shared" si="197"/>
        <v>0</v>
      </c>
      <c r="G565" s="152">
        <f t="shared" si="197"/>
        <v>0</v>
      </c>
      <c r="H565" s="152">
        <f t="shared" si="197"/>
        <v>0</v>
      </c>
      <c r="I565" s="152">
        <f t="shared" si="197"/>
        <v>0</v>
      </c>
      <c r="J565" s="152">
        <f t="shared" si="197"/>
        <v>0</v>
      </c>
      <c r="K565" s="152">
        <f t="shared" si="197"/>
        <v>0</v>
      </c>
      <c r="L565" s="152">
        <f t="shared" si="197"/>
        <v>0</v>
      </c>
      <c r="M565" s="152">
        <f t="shared" si="197"/>
        <v>0</v>
      </c>
      <c r="N565" s="152">
        <f t="shared" si="197"/>
        <v>0</v>
      </c>
      <c r="O565" s="152">
        <f t="shared" si="197"/>
        <v>0</v>
      </c>
      <c r="P565" s="152">
        <f t="shared" si="197"/>
        <v>0</v>
      </c>
      <c r="Q565" s="152">
        <f t="shared" si="197"/>
        <v>0</v>
      </c>
      <c r="R565" s="152">
        <f t="shared" si="197"/>
        <v>0</v>
      </c>
      <c r="S565" s="152">
        <f t="shared" si="197"/>
        <v>0</v>
      </c>
      <c r="T565" s="152">
        <f t="shared" si="197"/>
        <v>0</v>
      </c>
      <c r="U565" s="152">
        <f t="shared" si="197"/>
        <v>0</v>
      </c>
      <c r="V565" s="152">
        <f t="shared" si="197"/>
        <v>0</v>
      </c>
      <c r="W565" s="152">
        <f t="shared" si="197"/>
        <v>0</v>
      </c>
      <c r="X565" s="152">
        <f t="shared" si="197"/>
        <v>0</v>
      </c>
      <c r="Y565" s="152">
        <f t="shared" si="197"/>
        <v>0</v>
      </c>
      <c r="Z565" s="152">
        <f t="shared" si="197"/>
        <v>0</v>
      </c>
      <c r="AA565" s="152">
        <f t="shared" si="197"/>
        <v>0</v>
      </c>
      <c r="AB565" s="152">
        <f t="shared" si="197"/>
        <v>0</v>
      </c>
      <c r="AC565" s="152">
        <f t="shared" si="197"/>
        <v>0</v>
      </c>
      <c r="AD565" s="152">
        <f t="shared" si="197"/>
        <v>0</v>
      </c>
      <c r="AE565" s="152">
        <f t="shared" si="197"/>
        <v>0</v>
      </c>
      <c r="AF565" s="152">
        <f t="shared" si="197"/>
        <v>0</v>
      </c>
      <c r="AG565" s="152">
        <f t="shared" si="197"/>
        <v>0</v>
      </c>
      <c r="AH565" s="152">
        <f t="shared" si="197"/>
        <v>0</v>
      </c>
      <c r="AI565" s="152">
        <f t="shared" si="197"/>
        <v>0</v>
      </c>
      <c r="AJ565" s="152">
        <f t="shared" si="197"/>
        <v>0</v>
      </c>
      <c r="AK565" s="152">
        <f t="shared" si="197"/>
        <v>0</v>
      </c>
      <c r="AL565" s="152">
        <f t="shared" si="197"/>
        <v>0</v>
      </c>
      <c r="AM565" s="152">
        <f t="shared" si="197"/>
        <v>0</v>
      </c>
      <c r="AN565" s="152">
        <f t="shared" si="197"/>
        <v>0</v>
      </c>
      <c r="AO565" s="152">
        <f t="shared" si="197"/>
        <v>0</v>
      </c>
      <c r="AP565" s="152">
        <f t="shared" si="197"/>
        <v>0</v>
      </c>
    </row>
    <row r="566" spans="1:42" x14ac:dyDescent="0.2">
      <c r="A566" s="24"/>
      <c r="B566" s="14"/>
      <c r="C566" s="15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
        <v>61</v>
      </c>
      <c r="C567" s="15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84" t="s">
        <v>48</v>
      </c>
      <c r="C568" s="15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4">
        <v>1</v>
      </c>
      <c r="C569" s="152">
        <f>C431</f>
        <v>0</v>
      </c>
      <c r="D569" s="152">
        <f>D431</f>
        <v>0</v>
      </c>
      <c r="E569" s="152">
        <f>E431</f>
        <v>0</v>
      </c>
      <c r="F569" s="152">
        <f>F431</f>
        <v>0</v>
      </c>
      <c r="G569" s="152">
        <f>G431</f>
        <v>0</v>
      </c>
      <c r="H569" s="152">
        <f>H431</f>
        <v>0</v>
      </c>
      <c r="I569" s="152">
        <f>I431</f>
        <v>0</v>
      </c>
      <c r="J569" s="152">
        <f>J431</f>
        <v>0</v>
      </c>
      <c r="K569" s="152">
        <f>K431</f>
        <v>0</v>
      </c>
      <c r="L569" s="152">
        <f>L431</f>
        <v>0</v>
      </c>
      <c r="M569" s="152">
        <f>M431</f>
        <v>0</v>
      </c>
      <c r="N569" s="152">
        <f>N431</f>
        <v>0</v>
      </c>
      <c r="O569" s="152">
        <f>O431</f>
        <v>0</v>
      </c>
      <c r="P569" s="152">
        <f>P431</f>
        <v>0</v>
      </c>
      <c r="Q569" s="152">
        <f>Q431</f>
        <v>0</v>
      </c>
      <c r="R569" s="152">
        <f>R431</f>
        <v>0</v>
      </c>
      <c r="S569" s="152">
        <f>S431</f>
        <v>0</v>
      </c>
      <c r="T569" s="152">
        <f>T431</f>
        <v>0</v>
      </c>
      <c r="U569" s="152">
        <f>U431</f>
        <v>0</v>
      </c>
      <c r="V569" s="152">
        <f>V431</f>
        <v>0</v>
      </c>
      <c r="W569" s="152">
        <f>W431</f>
        <v>0</v>
      </c>
      <c r="X569" s="152">
        <f>X431</f>
        <v>0</v>
      </c>
      <c r="Y569" s="152">
        <f>Y431</f>
        <v>0</v>
      </c>
      <c r="Z569" s="152">
        <f>Z431</f>
        <v>0</v>
      </c>
      <c r="AA569" s="152">
        <f>AA431</f>
        <v>0</v>
      </c>
      <c r="AB569" s="152">
        <f>AB431</f>
        <v>0</v>
      </c>
      <c r="AC569" s="152">
        <f>AC431</f>
        <v>0</v>
      </c>
      <c r="AD569" s="152">
        <f>AD431</f>
        <v>0</v>
      </c>
      <c r="AE569" s="152">
        <f>AE431</f>
        <v>0</v>
      </c>
      <c r="AF569" s="152">
        <f>AF431</f>
        <v>0</v>
      </c>
      <c r="AG569" s="152">
        <f>AG431</f>
        <v>0</v>
      </c>
      <c r="AH569" s="152">
        <f>AH431</f>
        <v>0</v>
      </c>
      <c r="AI569" s="152">
        <f>AI431</f>
        <v>0</v>
      </c>
      <c r="AJ569" s="152">
        <f>AJ431</f>
        <v>0</v>
      </c>
      <c r="AK569" s="152">
        <f>AK431</f>
        <v>0</v>
      </c>
      <c r="AL569" s="152">
        <f>AL431</f>
        <v>0</v>
      </c>
      <c r="AM569" s="152">
        <f>AM431</f>
        <v>0</v>
      </c>
      <c r="AN569" s="152">
        <f>AN431</f>
        <v>0</v>
      </c>
      <c r="AO569" s="152">
        <f>AO431</f>
        <v>0</v>
      </c>
      <c r="AP569" s="152">
        <f>AP431</f>
        <v>0</v>
      </c>
    </row>
    <row r="570" spans="1:42" x14ac:dyDescent="0.2">
      <c r="A570" s="4">
        <f>A569+1</f>
        <v>2</v>
      </c>
      <c r="C570" s="152">
        <f>C432</f>
        <v>0</v>
      </c>
      <c r="D570" s="152">
        <f>D432</f>
        <v>0</v>
      </c>
      <c r="E570" s="152">
        <f>E432</f>
        <v>0</v>
      </c>
      <c r="F570" s="152">
        <f>F432</f>
        <v>0</v>
      </c>
      <c r="G570" s="152">
        <f>G432</f>
        <v>0</v>
      </c>
      <c r="H570" s="152">
        <f>H432</f>
        <v>0</v>
      </c>
      <c r="I570" s="152">
        <f>I432</f>
        <v>0</v>
      </c>
      <c r="J570" s="152">
        <f>J432</f>
        <v>0</v>
      </c>
      <c r="K570" s="152">
        <f>K432</f>
        <v>0</v>
      </c>
      <c r="L570" s="152">
        <f>L432</f>
        <v>0</v>
      </c>
      <c r="M570" s="152">
        <f>M432</f>
        <v>0</v>
      </c>
      <c r="N570" s="152">
        <f>N432</f>
        <v>0</v>
      </c>
      <c r="O570" s="152">
        <f>O432</f>
        <v>0</v>
      </c>
      <c r="P570" s="152">
        <f>P432</f>
        <v>0</v>
      </c>
      <c r="Q570" s="152">
        <f>Q432</f>
        <v>0</v>
      </c>
      <c r="R570" s="152">
        <f>R432</f>
        <v>0</v>
      </c>
      <c r="S570" s="152">
        <f>S432</f>
        <v>0</v>
      </c>
      <c r="T570" s="152">
        <f>T432</f>
        <v>0</v>
      </c>
      <c r="U570" s="152">
        <f>U432</f>
        <v>0</v>
      </c>
      <c r="V570" s="152">
        <f>V432</f>
        <v>0</v>
      </c>
      <c r="W570" s="152">
        <f>W432</f>
        <v>0</v>
      </c>
      <c r="X570" s="152">
        <f>X432</f>
        <v>0</v>
      </c>
      <c r="Y570" s="152">
        <f>Y432</f>
        <v>0</v>
      </c>
      <c r="Z570" s="152">
        <f>Z432</f>
        <v>0</v>
      </c>
      <c r="AA570" s="152">
        <f>AA432</f>
        <v>0</v>
      </c>
      <c r="AB570" s="152">
        <f>AB432</f>
        <v>0</v>
      </c>
      <c r="AC570" s="152">
        <f>AC432</f>
        <v>0</v>
      </c>
      <c r="AD570" s="152">
        <f>AD432</f>
        <v>0</v>
      </c>
      <c r="AE570" s="152">
        <f>AE432</f>
        <v>0</v>
      </c>
      <c r="AF570" s="152">
        <f>AF432</f>
        <v>0</v>
      </c>
      <c r="AG570" s="152">
        <f>AG432</f>
        <v>0</v>
      </c>
      <c r="AH570" s="152">
        <f>AH432</f>
        <v>0</v>
      </c>
      <c r="AI570" s="152">
        <f>AI432</f>
        <v>0</v>
      </c>
      <c r="AJ570" s="152">
        <f>AJ432</f>
        <v>0</v>
      </c>
      <c r="AK570" s="152">
        <f>AK432</f>
        <v>0</v>
      </c>
      <c r="AL570" s="152">
        <f>AL432</f>
        <v>0</v>
      </c>
      <c r="AM570" s="152">
        <f>AM432</f>
        <v>0</v>
      </c>
      <c r="AN570" s="152">
        <f>AN432</f>
        <v>0</v>
      </c>
      <c r="AO570" s="152">
        <f>AO432</f>
        <v>0</v>
      </c>
      <c r="AP570" s="152">
        <f>AP432</f>
        <v>0</v>
      </c>
    </row>
    <row r="571" spans="1:42" x14ac:dyDescent="0.2">
      <c r="A571" s="4">
        <f t="shared" ref="A571:A576" si="198">A570+1</f>
        <v>3</v>
      </c>
      <c r="C571" s="152">
        <f>C433</f>
        <v>0</v>
      </c>
      <c r="D571" s="152">
        <f>D433</f>
        <v>0</v>
      </c>
      <c r="E571" s="152">
        <f>E433</f>
        <v>0</v>
      </c>
      <c r="F571" s="152">
        <f>F433</f>
        <v>0</v>
      </c>
      <c r="G571" s="152">
        <f>G433</f>
        <v>0</v>
      </c>
      <c r="H571" s="152">
        <f>H433</f>
        <v>0</v>
      </c>
      <c r="I571" s="152">
        <f>I433</f>
        <v>0</v>
      </c>
      <c r="J571" s="152">
        <f>J433</f>
        <v>0</v>
      </c>
      <c r="K571" s="152">
        <f>K433</f>
        <v>0</v>
      </c>
      <c r="L571" s="152">
        <f>L433</f>
        <v>0</v>
      </c>
      <c r="M571" s="152">
        <f>M433</f>
        <v>0</v>
      </c>
      <c r="N571" s="152">
        <f>N433</f>
        <v>0</v>
      </c>
      <c r="O571" s="152">
        <f>O433</f>
        <v>0</v>
      </c>
      <c r="P571" s="152">
        <f>P433</f>
        <v>0</v>
      </c>
      <c r="Q571" s="152">
        <f>Q433</f>
        <v>0</v>
      </c>
      <c r="R571" s="152">
        <f>R433</f>
        <v>0</v>
      </c>
      <c r="S571" s="152">
        <f>S433</f>
        <v>0</v>
      </c>
      <c r="T571" s="152">
        <f>T433</f>
        <v>0</v>
      </c>
      <c r="U571" s="152">
        <f>U433</f>
        <v>0</v>
      </c>
      <c r="V571" s="152">
        <f>V433</f>
        <v>0</v>
      </c>
      <c r="W571" s="152">
        <f>W433</f>
        <v>0</v>
      </c>
      <c r="X571" s="152">
        <f>X433</f>
        <v>0</v>
      </c>
      <c r="Y571" s="152">
        <f>Y433</f>
        <v>0</v>
      </c>
      <c r="Z571" s="152">
        <f>Z433</f>
        <v>0</v>
      </c>
      <c r="AA571" s="152">
        <f>AA433</f>
        <v>0</v>
      </c>
      <c r="AB571" s="152">
        <f>AB433</f>
        <v>0</v>
      </c>
      <c r="AC571" s="152">
        <f>AC433</f>
        <v>0</v>
      </c>
      <c r="AD571" s="152">
        <f>AD433</f>
        <v>0</v>
      </c>
      <c r="AE571" s="152">
        <f>AE433</f>
        <v>0</v>
      </c>
      <c r="AF571" s="152">
        <f>AF433</f>
        <v>0</v>
      </c>
      <c r="AG571" s="152">
        <f>AG433</f>
        <v>0</v>
      </c>
      <c r="AH571" s="152">
        <f>AH433</f>
        <v>0</v>
      </c>
      <c r="AI571" s="152">
        <f>AI433</f>
        <v>0</v>
      </c>
      <c r="AJ571" s="152">
        <f>AJ433</f>
        <v>0</v>
      </c>
      <c r="AK571" s="152">
        <f>AK433</f>
        <v>0</v>
      </c>
      <c r="AL571" s="152">
        <f>AL433</f>
        <v>0</v>
      </c>
      <c r="AM571" s="152">
        <f>AM433</f>
        <v>0</v>
      </c>
      <c r="AN571" s="152">
        <f>AN433</f>
        <v>0</v>
      </c>
      <c r="AO571" s="152">
        <f>AO433</f>
        <v>0</v>
      </c>
      <c r="AP571" s="152">
        <f>AP433</f>
        <v>0</v>
      </c>
    </row>
    <row r="572" spans="1:42" x14ac:dyDescent="0.2">
      <c r="A572" s="4">
        <f t="shared" si="198"/>
        <v>4</v>
      </c>
      <c r="C572" s="152">
        <f>C434</f>
        <v>0</v>
      </c>
      <c r="D572" s="152">
        <f>D434</f>
        <v>0</v>
      </c>
      <c r="E572" s="152">
        <f>E434</f>
        <v>0</v>
      </c>
      <c r="F572" s="152">
        <f>F434</f>
        <v>0</v>
      </c>
      <c r="G572" s="152">
        <f>G434</f>
        <v>0</v>
      </c>
      <c r="H572" s="152">
        <f>H434</f>
        <v>0</v>
      </c>
      <c r="I572" s="152">
        <f>I434</f>
        <v>0</v>
      </c>
      <c r="J572" s="152">
        <f>J434</f>
        <v>0</v>
      </c>
      <c r="K572" s="152">
        <f>K434</f>
        <v>0</v>
      </c>
      <c r="L572" s="152">
        <f>L434</f>
        <v>0</v>
      </c>
      <c r="M572" s="152">
        <f>M434</f>
        <v>0</v>
      </c>
      <c r="N572" s="152">
        <f>N434</f>
        <v>0</v>
      </c>
      <c r="O572" s="152">
        <f>O434</f>
        <v>0</v>
      </c>
      <c r="P572" s="152">
        <f>P434</f>
        <v>0</v>
      </c>
      <c r="Q572" s="152">
        <f>Q434</f>
        <v>0</v>
      </c>
      <c r="R572" s="152">
        <f>R434</f>
        <v>0</v>
      </c>
      <c r="S572" s="152">
        <f>S434</f>
        <v>0</v>
      </c>
      <c r="T572" s="152">
        <f>T434</f>
        <v>0</v>
      </c>
      <c r="U572" s="152">
        <f>U434</f>
        <v>0</v>
      </c>
      <c r="V572" s="152">
        <f>V434</f>
        <v>0</v>
      </c>
      <c r="W572" s="152">
        <f>W434</f>
        <v>0</v>
      </c>
      <c r="X572" s="152">
        <f>X434</f>
        <v>0</v>
      </c>
      <c r="Y572" s="152">
        <f>Y434</f>
        <v>0</v>
      </c>
      <c r="Z572" s="152">
        <f>Z434</f>
        <v>0</v>
      </c>
      <c r="AA572" s="152">
        <f>AA434</f>
        <v>0</v>
      </c>
      <c r="AB572" s="152">
        <f>AB434</f>
        <v>0</v>
      </c>
      <c r="AC572" s="152">
        <f>AC434</f>
        <v>0</v>
      </c>
      <c r="AD572" s="152">
        <f>AD434</f>
        <v>0</v>
      </c>
      <c r="AE572" s="152">
        <f>AE434</f>
        <v>0</v>
      </c>
      <c r="AF572" s="152">
        <f>AF434</f>
        <v>0</v>
      </c>
      <c r="AG572" s="152">
        <f>AG434</f>
        <v>0</v>
      </c>
      <c r="AH572" s="152">
        <f>AH434</f>
        <v>0</v>
      </c>
      <c r="AI572" s="152">
        <f>AI434</f>
        <v>0</v>
      </c>
      <c r="AJ572" s="152">
        <f>AJ434</f>
        <v>0</v>
      </c>
      <c r="AK572" s="152">
        <f>AK434</f>
        <v>0</v>
      </c>
      <c r="AL572" s="152">
        <f>AL434</f>
        <v>0</v>
      </c>
      <c r="AM572" s="152">
        <f>AM434</f>
        <v>0</v>
      </c>
      <c r="AN572" s="152">
        <f>AN434</f>
        <v>0</v>
      </c>
      <c r="AO572" s="152">
        <f>AO434</f>
        <v>0</v>
      </c>
      <c r="AP572" s="152">
        <f>AP434</f>
        <v>0</v>
      </c>
    </row>
    <row r="573" spans="1:42" x14ac:dyDescent="0.2">
      <c r="A573" s="4">
        <f t="shared" si="198"/>
        <v>5</v>
      </c>
      <c r="C573" s="152">
        <f>C435</f>
        <v>0</v>
      </c>
      <c r="D573" s="152">
        <f>D435</f>
        <v>0</v>
      </c>
      <c r="E573" s="152">
        <f>E435</f>
        <v>0</v>
      </c>
      <c r="F573" s="152">
        <f>F435</f>
        <v>0</v>
      </c>
      <c r="G573" s="152">
        <f>G435</f>
        <v>0</v>
      </c>
      <c r="H573" s="152">
        <f>H435</f>
        <v>0</v>
      </c>
      <c r="I573" s="152">
        <f>I435</f>
        <v>0</v>
      </c>
      <c r="J573" s="152">
        <f>J435</f>
        <v>0</v>
      </c>
      <c r="K573" s="152">
        <f>K435</f>
        <v>0</v>
      </c>
      <c r="L573" s="152">
        <f>L435</f>
        <v>0</v>
      </c>
      <c r="M573" s="152">
        <f>M435</f>
        <v>0</v>
      </c>
      <c r="N573" s="152">
        <f>N435</f>
        <v>0</v>
      </c>
      <c r="O573" s="152">
        <f>O435</f>
        <v>0</v>
      </c>
      <c r="P573" s="152">
        <f>P435</f>
        <v>0</v>
      </c>
      <c r="Q573" s="152">
        <f>Q435</f>
        <v>0</v>
      </c>
      <c r="R573" s="152">
        <f>R435</f>
        <v>0</v>
      </c>
      <c r="S573" s="152">
        <f>S435</f>
        <v>0</v>
      </c>
      <c r="T573" s="152">
        <f>T435</f>
        <v>0</v>
      </c>
      <c r="U573" s="152">
        <f>U435</f>
        <v>0</v>
      </c>
      <c r="V573" s="152">
        <f>V435</f>
        <v>0</v>
      </c>
      <c r="W573" s="152">
        <f>W435</f>
        <v>0</v>
      </c>
      <c r="X573" s="152">
        <f>X435</f>
        <v>0</v>
      </c>
      <c r="Y573" s="152">
        <f>Y435</f>
        <v>0</v>
      </c>
      <c r="Z573" s="152">
        <f>Z435</f>
        <v>0</v>
      </c>
      <c r="AA573" s="152">
        <f>AA435</f>
        <v>0</v>
      </c>
      <c r="AB573" s="152">
        <f>AB435</f>
        <v>0</v>
      </c>
      <c r="AC573" s="152">
        <f>AC435</f>
        <v>0</v>
      </c>
      <c r="AD573" s="152">
        <f>AD435</f>
        <v>0</v>
      </c>
      <c r="AE573" s="152">
        <f>AE435</f>
        <v>0</v>
      </c>
      <c r="AF573" s="152">
        <f>AF435</f>
        <v>0</v>
      </c>
      <c r="AG573" s="152">
        <f>AG435</f>
        <v>0</v>
      </c>
      <c r="AH573" s="152">
        <f>AH435</f>
        <v>0</v>
      </c>
      <c r="AI573" s="152">
        <f>AI435</f>
        <v>0</v>
      </c>
      <c r="AJ573" s="152">
        <f>AJ435</f>
        <v>0</v>
      </c>
      <c r="AK573" s="152">
        <f>AK435</f>
        <v>0</v>
      </c>
      <c r="AL573" s="152">
        <f>AL435</f>
        <v>0</v>
      </c>
      <c r="AM573" s="152">
        <f>AM435</f>
        <v>0</v>
      </c>
      <c r="AN573" s="152">
        <f>AN435</f>
        <v>0</v>
      </c>
      <c r="AO573" s="152">
        <f>AO435</f>
        <v>0</v>
      </c>
      <c r="AP573" s="152">
        <f>AP435</f>
        <v>0</v>
      </c>
    </row>
    <row r="574" spans="1:42" x14ac:dyDescent="0.2">
      <c r="A574" s="4">
        <f t="shared" si="198"/>
        <v>6</v>
      </c>
      <c r="C574" s="152">
        <f>C436</f>
        <v>0</v>
      </c>
      <c r="D574" s="152">
        <f>D436</f>
        <v>0</v>
      </c>
      <c r="E574" s="152">
        <f>E436</f>
        <v>0</v>
      </c>
      <c r="F574" s="152">
        <f>F436</f>
        <v>0</v>
      </c>
      <c r="G574" s="152">
        <f>G436</f>
        <v>0</v>
      </c>
      <c r="H574" s="152">
        <f>H436</f>
        <v>0</v>
      </c>
      <c r="I574" s="152">
        <f>I436</f>
        <v>0</v>
      </c>
      <c r="J574" s="152">
        <f>J436</f>
        <v>0</v>
      </c>
      <c r="K574" s="152">
        <f>K436</f>
        <v>0</v>
      </c>
      <c r="L574" s="152">
        <f>L436</f>
        <v>0</v>
      </c>
      <c r="M574" s="152">
        <f>M436</f>
        <v>0</v>
      </c>
      <c r="N574" s="152">
        <f>N436</f>
        <v>0</v>
      </c>
      <c r="O574" s="152">
        <f>O436</f>
        <v>0</v>
      </c>
      <c r="P574" s="152">
        <f>P436</f>
        <v>0</v>
      </c>
      <c r="Q574" s="152">
        <f>Q436</f>
        <v>0</v>
      </c>
      <c r="R574" s="152">
        <f>R436</f>
        <v>0</v>
      </c>
      <c r="S574" s="152">
        <f>S436</f>
        <v>0</v>
      </c>
      <c r="T574" s="152">
        <f>T436</f>
        <v>0</v>
      </c>
      <c r="U574" s="152">
        <f>U436</f>
        <v>0</v>
      </c>
      <c r="V574" s="152">
        <f>V436</f>
        <v>0</v>
      </c>
      <c r="W574" s="152">
        <f>W436</f>
        <v>0</v>
      </c>
      <c r="X574" s="152">
        <f>X436</f>
        <v>0</v>
      </c>
      <c r="Y574" s="152">
        <f>Y436</f>
        <v>0</v>
      </c>
      <c r="Z574" s="152">
        <f>Z436</f>
        <v>0</v>
      </c>
      <c r="AA574" s="152">
        <f>AA436</f>
        <v>0</v>
      </c>
      <c r="AB574" s="152">
        <f>AB436</f>
        <v>0</v>
      </c>
      <c r="AC574" s="152">
        <f>AC436</f>
        <v>0</v>
      </c>
      <c r="AD574" s="152">
        <f>AD436</f>
        <v>0</v>
      </c>
      <c r="AE574" s="152">
        <f>AE436</f>
        <v>0</v>
      </c>
      <c r="AF574" s="152">
        <f>AF436</f>
        <v>0</v>
      </c>
      <c r="AG574" s="152">
        <f>AG436</f>
        <v>0</v>
      </c>
      <c r="AH574" s="152">
        <f>AH436</f>
        <v>0</v>
      </c>
      <c r="AI574" s="152">
        <f>AI436</f>
        <v>0</v>
      </c>
      <c r="AJ574" s="152">
        <f>AJ436</f>
        <v>0</v>
      </c>
      <c r="AK574" s="152">
        <f>AK436</f>
        <v>0</v>
      </c>
      <c r="AL574" s="152">
        <f>AL436</f>
        <v>0</v>
      </c>
      <c r="AM574" s="152">
        <f>AM436</f>
        <v>0</v>
      </c>
      <c r="AN574" s="152">
        <f>AN436</f>
        <v>0</v>
      </c>
      <c r="AO574" s="152">
        <f>AO436</f>
        <v>0</v>
      </c>
      <c r="AP574" s="152">
        <f>AP436</f>
        <v>0</v>
      </c>
    </row>
    <row r="575" spans="1:42" x14ac:dyDescent="0.2">
      <c r="A575" s="4">
        <f t="shared" si="198"/>
        <v>7</v>
      </c>
      <c r="C575" s="152">
        <f>C437</f>
        <v>0</v>
      </c>
      <c r="D575" s="152">
        <f>D437</f>
        <v>0</v>
      </c>
      <c r="E575" s="152">
        <f>E437</f>
        <v>0</v>
      </c>
      <c r="F575" s="152">
        <f>F437</f>
        <v>0</v>
      </c>
      <c r="G575" s="152">
        <f>G437</f>
        <v>0</v>
      </c>
      <c r="H575" s="152">
        <f>H437</f>
        <v>0</v>
      </c>
      <c r="I575" s="152">
        <f>I437</f>
        <v>0</v>
      </c>
      <c r="J575" s="152">
        <f>J437</f>
        <v>0</v>
      </c>
      <c r="K575" s="152">
        <f>K437</f>
        <v>0</v>
      </c>
      <c r="L575" s="152">
        <f>L437</f>
        <v>0</v>
      </c>
      <c r="M575" s="152">
        <f>M437</f>
        <v>0</v>
      </c>
      <c r="N575" s="152">
        <f>N437</f>
        <v>0</v>
      </c>
      <c r="O575" s="152">
        <f>O437</f>
        <v>0</v>
      </c>
      <c r="P575" s="152">
        <f>P437</f>
        <v>0</v>
      </c>
      <c r="Q575" s="152">
        <f>Q437</f>
        <v>0</v>
      </c>
      <c r="R575" s="152">
        <f>R437</f>
        <v>0</v>
      </c>
      <c r="S575" s="152">
        <f>S437</f>
        <v>0</v>
      </c>
      <c r="T575" s="152">
        <f>T437</f>
        <v>0</v>
      </c>
      <c r="U575" s="152">
        <f>U437</f>
        <v>0</v>
      </c>
      <c r="V575" s="152">
        <f>V437</f>
        <v>0</v>
      </c>
      <c r="W575" s="152">
        <f>W437</f>
        <v>0</v>
      </c>
      <c r="X575" s="152">
        <f>X437</f>
        <v>0</v>
      </c>
      <c r="Y575" s="152">
        <f>Y437</f>
        <v>0</v>
      </c>
      <c r="Z575" s="152">
        <f>Z437</f>
        <v>0</v>
      </c>
      <c r="AA575" s="152">
        <f>AA437</f>
        <v>0</v>
      </c>
      <c r="AB575" s="152">
        <f>AB437</f>
        <v>0</v>
      </c>
      <c r="AC575" s="152">
        <f>AC437</f>
        <v>0</v>
      </c>
      <c r="AD575" s="152">
        <f>AD437</f>
        <v>0</v>
      </c>
      <c r="AE575" s="152">
        <f>AE437</f>
        <v>0</v>
      </c>
      <c r="AF575" s="152">
        <f>AF437</f>
        <v>0</v>
      </c>
      <c r="AG575" s="152">
        <f>AG437</f>
        <v>0</v>
      </c>
      <c r="AH575" s="152">
        <f>AH437</f>
        <v>0</v>
      </c>
      <c r="AI575" s="152">
        <f>AI437</f>
        <v>0</v>
      </c>
      <c r="AJ575" s="152">
        <f>AJ437</f>
        <v>0</v>
      </c>
      <c r="AK575" s="152">
        <f>AK437</f>
        <v>0</v>
      </c>
      <c r="AL575" s="152">
        <f>AL437</f>
        <v>0</v>
      </c>
      <c r="AM575" s="152">
        <f>AM437</f>
        <v>0</v>
      </c>
      <c r="AN575" s="152">
        <f>AN437</f>
        <v>0</v>
      </c>
      <c r="AO575" s="152">
        <f>AO437</f>
        <v>0</v>
      </c>
      <c r="AP575" s="152">
        <f>AP437</f>
        <v>0</v>
      </c>
    </row>
    <row r="576" spans="1:42" x14ac:dyDescent="0.2">
      <c r="A576" s="4">
        <f t="shared" si="198"/>
        <v>8</v>
      </c>
      <c r="C576" s="152">
        <f>C438</f>
        <v>0</v>
      </c>
      <c r="D576" s="152">
        <f>D438</f>
        <v>0</v>
      </c>
      <c r="E576" s="152">
        <f>E438</f>
        <v>0</v>
      </c>
      <c r="F576" s="152">
        <f>F438</f>
        <v>0</v>
      </c>
      <c r="G576" s="152">
        <f>G438</f>
        <v>0</v>
      </c>
      <c r="H576" s="152">
        <f>H438</f>
        <v>0</v>
      </c>
      <c r="I576" s="152">
        <f>I438</f>
        <v>0</v>
      </c>
      <c r="J576" s="152">
        <f>J438</f>
        <v>0</v>
      </c>
      <c r="K576" s="152">
        <f>K438</f>
        <v>0</v>
      </c>
      <c r="L576" s="152">
        <f>L438</f>
        <v>0</v>
      </c>
      <c r="M576" s="152">
        <f>M438</f>
        <v>0</v>
      </c>
      <c r="N576" s="152">
        <f>N438</f>
        <v>0</v>
      </c>
      <c r="O576" s="152">
        <f>O438</f>
        <v>0</v>
      </c>
      <c r="P576" s="152">
        <f>P438</f>
        <v>0</v>
      </c>
      <c r="Q576" s="152">
        <f>Q438</f>
        <v>0</v>
      </c>
      <c r="R576" s="152">
        <f>R438</f>
        <v>0</v>
      </c>
      <c r="S576" s="152">
        <f>S438</f>
        <v>0</v>
      </c>
      <c r="T576" s="152">
        <f>T438</f>
        <v>0</v>
      </c>
      <c r="U576" s="152">
        <f>U438</f>
        <v>0</v>
      </c>
      <c r="V576" s="152">
        <f>V438</f>
        <v>0</v>
      </c>
      <c r="W576" s="152">
        <f>W438</f>
        <v>0</v>
      </c>
      <c r="X576" s="152">
        <f>X438</f>
        <v>0</v>
      </c>
      <c r="Y576" s="152">
        <f>Y438</f>
        <v>0</v>
      </c>
      <c r="Z576" s="152">
        <f>Z438</f>
        <v>0</v>
      </c>
      <c r="AA576" s="152">
        <f>AA438</f>
        <v>0</v>
      </c>
      <c r="AB576" s="152">
        <f>AB438</f>
        <v>0</v>
      </c>
      <c r="AC576" s="152">
        <f>AC438</f>
        <v>0</v>
      </c>
      <c r="AD576" s="152">
        <f>AD438</f>
        <v>0</v>
      </c>
      <c r="AE576" s="152">
        <f>AE438</f>
        <v>0</v>
      </c>
      <c r="AF576" s="152">
        <f>AF438</f>
        <v>0</v>
      </c>
      <c r="AG576" s="152">
        <f>AG438</f>
        <v>0</v>
      </c>
      <c r="AH576" s="152">
        <f>AH438</f>
        <v>0</v>
      </c>
      <c r="AI576" s="152">
        <f>AI438</f>
        <v>0</v>
      </c>
      <c r="AJ576" s="152">
        <f>AJ438</f>
        <v>0</v>
      </c>
      <c r="AK576" s="152">
        <f>AK438</f>
        <v>0</v>
      </c>
      <c r="AL576" s="152">
        <f>AL438</f>
        <v>0</v>
      </c>
      <c r="AM576" s="152">
        <f>AM438</f>
        <v>0</v>
      </c>
      <c r="AN576" s="152">
        <f>AN438</f>
        <v>0</v>
      </c>
      <c r="AO576" s="152">
        <f>AO438</f>
        <v>0</v>
      </c>
      <c r="AP576" s="152">
        <f>AP438</f>
        <v>0</v>
      </c>
    </row>
    <row r="577" spans="1:42" x14ac:dyDescent="0.2">
      <c r="A577" s="4">
        <f>A576+1</f>
        <v>9</v>
      </c>
      <c r="C577" s="152">
        <f>C439</f>
        <v>0</v>
      </c>
      <c r="D577" s="152">
        <f>D439</f>
        <v>0</v>
      </c>
      <c r="E577" s="152">
        <f>E439</f>
        <v>0</v>
      </c>
      <c r="F577" s="152">
        <f>F439</f>
        <v>0</v>
      </c>
      <c r="G577" s="152">
        <f>G439</f>
        <v>0</v>
      </c>
      <c r="H577" s="152">
        <f>H439</f>
        <v>0</v>
      </c>
      <c r="I577" s="152">
        <f>I439</f>
        <v>0</v>
      </c>
      <c r="J577" s="152">
        <f>J439</f>
        <v>0</v>
      </c>
      <c r="K577" s="152">
        <f>K439</f>
        <v>0</v>
      </c>
      <c r="L577" s="152">
        <f>L439</f>
        <v>0</v>
      </c>
      <c r="M577" s="152">
        <f>M439</f>
        <v>0</v>
      </c>
      <c r="N577" s="152">
        <f>N439</f>
        <v>0</v>
      </c>
      <c r="O577" s="152">
        <f>O439</f>
        <v>0</v>
      </c>
      <c r="P577" s="152">
        <f>P439</f>
        <v>0</v>
      </c>
      <c r="Q577" s="152">
        <f>Q439</f>
        <v>0</v>
      </c>
      <c r="R577" s="152">
        <f>R439</f>
        <v>0</v>
      </c>
      <c r="S577" s="152">
        <f>S439</f>
        <v>0</v>
      </c>
      <c r="T577" s="152">
        <f>T439</f>
        <v>0</v>
      </c>
      <c r="U577" s="152">
        <f>U439</f>
        <v>0</v>
      </c>
      <c r="V577" s="152">
        <f>V439</f>
        <v>0</v>
      </c>
      <c r="W577" s="152">
        <f>W439</f>
        <v>0</v>
      </c>
      <c r="X577" s="152">
        <f>X439</f>
        <v>0</v>
      </c>
      <c r="Y577" s="152">
        <f>Y439</f>
        <v>0</v>
      </c>
      <c r="Z577" s="152">
        <f>Z439</f>
        <v>0</v>
      </c>
      <c r="AA577" s="152">
        <f>AA439</f>
        <v>0</v>
      </c>
      <c r="AB577" s="152">
        <f>AB439</f>
        <v>0</v>
      </c>
      <c r="AC577" s="152">
        <f>AC439</f>
        <v>0</v>
      </c>
      <c r="AD577" s="152">
        <f>AD439</f>
        <v>0</v>
      </c>
      <c r="AE577" s="152">
        <f>AE439</f>
        <v>0</v>
      </c>
      <c r="AF577" s="152">
        <f>AF439</f>
        <v>0</v>
      </c>
      <c r="AG577" s="152">
        <f>AG439</f>
        <v>0</v>
      </c>
      <c r="AH577" s="152">
        <f>AH439</f>
        <v>0</v>
      </c>
      <c r="AI577" s="152">
        <f>AI439</f>
        <v>0</v>
      </c>
      <c r="AJ577" s="152">
        <f>AJ439</f>
        <v>0</v>
      </c>
      <c r="AK577" s="152">
        <f>AK439</f>
        <v>0</v>
      </c>
      <c r="AL577" s="152">
        <f>AL439</f>
        <v>0</v>
      </c>
      <c r="AM577" s="152">
        <f>AM439</f>
        <v>0</v>
      </c>
      <c r="AN577" s="152">
        <f>AN439</f>
        <v>0</v>
      </c>
      <c r="AO577" s="152">
        <f>AO439</f>
        <v>0</v>
      </c>
      <c r="AP577" s="152">
        <f>AP439</f>
        <v>0</v>
      </c>
    </row>
    <row r="578" spans="1:42" x14ac:dyDescent="0.2">
      <c r="A578" s="4">
        <f t="shared" ref="A578" si="199">A577+1</f>
        <v>10</v>
      </c>
      <c r="C578" s="152">
        <f>C440</f>
        <v>0</v>
      </c>
      <c r="D578" s="152">
        <f>D440</f>
        <v>0</v>
      </c>
      <c r="E578" s="152">
        <f>E440</f>
        <v>0</v>
      </c>
      <c r="F578" s="152">
        <f>F440</f>
        <v>0</v>
      </c>
      <c r="G578" s="152">
        <f>G440</f>
        <v>0</v>
      </c>
      <c r="H578" s="152">
        <f>H440</f>
        <v>0</v>
      </c>
      <c r="I578" s="152">
        <f>I440</f>
        <v>0</v>
      </c>
      <c r="J578" s="152">
        <f>J440</f>
        <v>0</v>
      </c>
      <c r="K578" s="152">
        <f>K440</f>
        <v>0</v>
      </c>
      <c r="L578" s="152">
        <f>L440</f>
        <v>0</v>
      </c>
      <c r="M578" s="152">
        <f>M440</f>
        <v>0</v>
      </c>
      <c r="N578" s="152">
        <f>N440</f>
        <v>0</v>
      </c>
      <c r="O578" s="152">
        <f>O440</f>
        <v>0</v>
      </c>
      <c r="P578" s="152">
        <f>P440</f>
        <v>0</v>
      </c>
      <c r="Q578" s="152">
        <f>Q440</f>
        <v>0</v>
      </c>
      <c r="R578" s="152">
        <f>R440</f>
        <v>0</v>
      </c>
      <c r="S578" s="152">
        <f>S440</f>
        <v>0</v>
      </c>
      <c r="T578" s="152">
        <f>T440</f>
        <v>0</v>
      </c>
      <c r="U578" s="152">
        <f>U440</f>
        <v>0</v>
      </c>
      <c r="V578" s="152">
        <f>V440</f>
        <v>0</v>
      </c>
      <c r="W578" s="152">
        <f>W440</f>
        <v>0</v>
      </c>
      <c r="X578" s="152">
        <f>X440</f>
        <v>0</v>
      </c>
      <c r="Y578" s="152">
        <f>Y440</f>
        <v>0</v>
      </c>
      <c r="Z578" s="152">
        <f>Z440</f>
        <v>0</v>
      </c>
      <c r="AA578" s="152">
        <f>AA440</f>
        <v>0</v>
      </c>
      <c r="AB578" s="152">
        <f>AB440</f>
        <v>0</v>
      </c>
      <c r="AC578" s="152">
        <f>AC440</f>
        <v>0</v>
      </c>
      <c r="AD578" s="152">
        <f>AD440</f>
        <v>0</v>
      </c>
      <c r="AE578" s="152">
        <f>AE440</f>
        <v>0</v>
      </c>
      <c r="AF578" s="152">
        <f>AF440</f>
        <v>0</v>
      </c>
      <c r="AG578" s="152">
        <f>AG440</f>
        <v>0</v>
      </c>
      <c r="AH578" s="152">
        <f>AH440</f>
        <v>0</v>
      </c>
      <c r="AI578" s="152">
        <f>AI440</f>
        <v>0</v>
      </c>
      <c r="AJ578" s="152">
        <f>AJ440</f>
        <v>0</v>
      </c>
      <c r="AK578" s="152">
        <f>AK440</f>
        <v>0</v>
      </c>
      <c r="AL578" s="152">
        <f>AL440</f>
        <v>0</v>
      </c>
      <c r="AM578" s="152">
        <f>AM440</f>
        <v>0</v>
      </c>
      <c r="AN578" s="152">
        <f>AN440</f>
        <v>0</v>
      </c>
      <c r="AO578" s="152">
        <f>AO440</f>
        <v>0</v>
      </c>
      <c r="AP578" s="152">
        <f>AP440</f>
        <v>0</v>
      </c>
    </row>
    <row r="579" spans="1:42" x14ac:dyDescent="0.2">
      <c r="A579" s="21"/>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row>
    <row r="580" spans="1:42" x14ac:dyDescent="0.2">
      <c r="A580" s="84" t="s">
        <v>51</v>
      </c>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row>
    <row r="581" spans="1:42" x14ac:dyDescent="0.2">
      <c r="A581" s="4">
        <v>1</v>
      </c>
      <c r="B581" s="169">
        <f t="shared" ref="B581:B590" si="200">SUM(C581:AP581)</f>
        <v>0</v>
      </c>
      <c r="C581" s="171">
        <f t="shared" ref="C581:AP581" si="201">LOOKUP(C569,$B$512:$AP$512,$B$513:$AP$513)*$B752/100</f>
        <v>0</v>
      </c>
      <c r="D581" s="152">
        <f t="shared" si="201"/>
        <v>0</v>
      </c>
      <c r="E581" s="152">
        <f t="shared" si="201"/>
        <v>0</v>
      </c>
      <c r="F581" s="152">
        <f t="shared" si="201"/>
        <v>0</v>
      </c>
      <c r="G581" s="152">
        <f t="shared" si="201"/>
        <v>0</v>
      </c>
      <c r="H581" s="152">
        <f t="shared" si="201"/>
        <v>0</v>
      </c>
      <c r="I581" s="152">
        <f t="shared" si="201"/>
        <v>0</v>
      </c>
      <c r="J581" s="152">
        <f t="shared" si="201"/>
        <v>0</v>
      </c>
      <c r="K581" s="152">
        <f t="shared" si="201"/>
        <v>0</v>
      </c>
      <c r="L581" s="152">
        <f t="shared" si="201"/>
        <v>0</v>
      </c>
      <c r="M581" s="152">
        <f t="shared" si="201"/>
        <v>0</v>
      </c>
      <c r="N581" s="152">
        <f t="shared" si="201"/>
        <v>0</v>
      </c>
      <c r="O581" s="152">
        <f t="shared" si="201"/>
        <v>0</v>
      </c>
      <c r="P581" s="152">
        <f t="shared" si="201"/>
        <v>0</v>
      </c>
      <c r="Q581" s="152">
        <f t="shared" si="201"/>
        <v>0</v>
      </c>
      <c r="R581" s="152">
        <f t="shared" si="201"/>
        <v>0</v>
      </c>
      <c r="S581" s="152">
        <f t="shared" si="201"/>
        <v>0</v>
      </c>
      <c r="T581" s="152">
        <f t="shared" si="201"/>
        <v>0</v>
      </c>
      <c r="U581" s="152">
        <f t="shared" si="201"/>
        <v>0</v>
      </c>
      <c r="V581" s="152">
        <f t="shared" si="201"/>
        <v>0</v>
      </c>
      <c r="W581" s="152">
        <f t="shared" si="201"/>
        <v>0</v>
      </c>
      <c r="X581" s="152">
        <f t="shared" si="201"/>
        <v>0</v>
      </c>
      <c r="Y581" s="152">
        <f t="shared" si="201"/>
        <v>0</v>
      </c>
      <c r="Z581" s="152">
        <f t="shared" si="201"/>
        <v>0</v>
      </c>
      <c r="AA581" s="152">
        <f t="shared" si="201"/>
        <v>0</v>
      </c>
      <c r="AB581" s="152">
        <f t="shared" si="201"/>
        <v>0</v>
      </c>
      <c r="AC581" s="152">
        <f t="shared" si="201"/>
        <v>0</v>
      </c>
      <c r="AD581" s="152">
        <f t="shared" si="201"/>
        <v>0</v>
      </c>
      <c r="AE581" s="152">
        <f t="shared" si="201"/>
        <v>0</v>
      </c>
      <c r="AF581" s="152">
        <f t="shared" si="201"/>
        <v>0</v>
      </c>
      <c r="AG581" s="152">
        <f t="shared" si="201"/>
        <v>0</v>
      </c>
      <c r="AH581" s="152">
        <f t="shared" si="201"/>
        <v>0</v>
      </c>
      <c r="AI581" s="152">
        <f t="shared" si="201"/>
        <v>0</v>
      </c>
      <c r="AJ581" s="152">
        <f t="shared" si="201"/>
        <v>0</v>
      </c>
      <c r="AK581" s="152">
        <f t="shared" si="201"/>
        <v>0</v>
      </c>
      <c r="AL581" s="152">
        <f t="shared" si="201"/>
        <v>0</v>
      </c>
      <c r="AM581" s="152">
        <f t="shared" si="201"/>
        <v>0</v>
      </c>
      <c r="AN581" s="152">
        <f t="shared" si="201"/>
        <v>0</v>
      </c>
      <c r="AO581" s="152">
        <f t="shared" si="201"/>
        <v>0</v>
      </c>
      <c r="AP581" s="152">
        <f t="shared" si="201"/>
        <v>0</v>
      </c>
    </row>
    <row r="582" spans="1:42" x14ac:dyDescent="0.2">
      <c r="A582" s="4">
        <f>A581+1</f>
        <v>2</v>
      </c>
      <c r="B582" s="169">
        <f t="shared" si="200"/>
        <v>0</v>
      </c>
      <c r="C582" s="171">
        <f t="shared" ref="C582:AP582" si="202">LOOKUP(C570,$B$512:$AP$512,$B$513:$AP$513)*$B753/100</f>
        <v>0</v>
      </c>
      <c r="D582" s="152">
        <f t="shared" si="202"/>
        <v>0</v>
      </c>
      <c r="E582" s="152">
        <f t="shared" si="202"/>
        <v>0</v>
      </c>
      <c r="F582" s="152">
        <f t="shared" si="202"/>
        <v>0</v>
      </c>
      <c r="G582" s="152">
        <f t="shared" si="202"/>
        <v>0</v>
      </c>
      <c r="H582" s="152">
        <f t="shared" si="202"/>
        <v>0</v>
      </c>
      <c r="I582" s="152">
        <f t="shared" si="202"/>
        <v>0</v>
      </c>
      <c r="J582" s="152">
        <f t="shared" si="202"/>
        <v>0</v>
      </c>
      <c r="K582" s="152">
        <f t="shared" si="202"/>
        <v>0</v>
      </c>
      <c r="L582" s="152">
        <f t="shared" si="202"/>
        <v>0</v>
      </c>
      <c r="M582" s="152">
        <f t="shared" si="202"/>
        <v>0</v>
      </c>
      <c r="N582" s="152">
        <f t="shared" si="202"/>
        <v>0</v>
      </c>
      <c r="O582" s="152">
        <f t="shared" si="202"/>
        <v>0</v>
      </c>
      <c r="P582" s="152">
        <f t="shared" si="202"/>
        <v>0</v>
      </c>
      <c r="Q582" s="152">
        <f t="shared" si="202"/>
        <v>0</v>
      </c>
      <c r="R582" s="152">
        <f t="shared" si="202"/>
        <v>0</v>
      </c>
      <c r="S582" s="152">
        <f t="shared" si="202"/>
        <v>0</v>
      </c>
      <c r="T582" s="152">
        <f t="shared" si="202"/>
        <v>0</v>
      </c>
      <c r="U582" s="152">
        <f t="shared" si="202"/>
        <v>0</v>
      </c>
      <c r="V582" s="152">
        <f t="shared" si="202"/>
        <v>0</v>
      </c>
      <c r="W582" s="152">
        <f t="shared" si="202"/>
        <v>0</v>
      </c>
      <c r="X582" s="152">
        <f t="shared" si="202"/>
        <v>0</v>
      </c>
      <c r="Y582" s="152">
        <f t="shared" si="202"/>
        <v>0</v>
      </c>
      <c r="Z582" s="152">
        <f t="shared" si="202"/>
        <v>0</v>
      </c>
      <c r="AA582" s="152">
        <f t="shared" si="202"/>
        <v>0</v>
      </c>
      <c r="AB582" s="152">
        <f t="shared" si="202"/>
        <v>0</v>
      </c>
      <c r="AC582" s="152">
        <f t="shared" si="202"/>
        <v>0</v>
      </c>
      <c r="AD582" s="152">
        <f t="shared" si="202"/>
        <v>0</v>
      </c>
      <c r="AE582" s="152">
        <f t="shared" si="202"/>
        <v>0</v>
      </c>
      <c r="AF582" s="152">
        <f t="shared" si="202"/>
        <v>0</v>
      </c>
      <c r="AG582" s="152">
        <f t="shared" si="202"/>
        <v>0</v>
      </c>
      <c r="AH582" s="152">
        <f t="shared" si="202"/>
        <v>0</v>
      </c>
      <c r="AI582" s="152">
        <f t="shared" si="202"/>
        <v>0</v>
      </c>
      <c r="AJ582" s="152">
        <f t="shared" si="202"/>
        <v>0</v>
      </c>
      <c r="AK582" s="152">
        <f t="shared" si="202"/>
        <v>0</v>
      </c>
      <c r="AL582" s="152">
        <f t="shared" si="202"/>
        <v>0</v>
      </c>
      <c r="AM582" s="152">
        <f t="shared" si="202"/>
        <v>0</v>
      </c>
      <c r="AN582" s="152">
        <f t="shared" si="202"/>
        <v>0</v>
      </c>
      <c r="AO582" s="152">
        <f t="shared" si="202"/>
        <v>0</v>
      </c>
      <c r="AP582" s="152">
        <f t="shared" si="202"/>
        <v>0</v>
      </c>
    </row>
    <row r="583" spans="1:42" x14ac:dyDescent="0.2">
      <c r="A583" s="4">
        <f t="shared" ref="A583:A588" si="203">A582+1</f>
        <v>3</v>
      </c>
      <c r="B583" s="169">
        <f t="shared" si="200"/>
        <v>0</v>
      </c>
      <c r="C583" s="171">
        <f t="shared" ref="C583:AP583" si="204">LOOKUP(C571,$B$512:$AP$512,$B$513:$AP$513)*$B754/100</f>
        <v>0</v>
      </c>
      <c r="D583" s="152">
        <f t="shared" si="204"/>
        <v>0</v>
      </c>
      <c r="E583" s="152">
        <f t="shared" si="204"/>
        <v>0</v>
      </c>
      <c r="F583" s="152">
        <f t="shared" si="204"/>
        <v>0</v>
      </c>
      <c r="G583" s="152">
        <f t="shared" si="204"/>
        <v>0</v>
      </c>
      <c r="H583" s="152">
        <f t="shared" si="204"/>
        <v>0</v>
      </c>
      <c r="I583" s="152">
        <f t="shared" si="204"/>
        <v>0</v>
      </c>
      <c r="J583" s="152">
        <f t="shared" si="204"/>
        <v>0</v>
      </c>
      <c r="K583" s="152">
        <f t="shared" si="204"/>
        <v>0</v>
      </c>
      <c r="L583" s="152">
        <f t="shared" si="204"/>
        <v>0</v>
      </c>
      <c r="M583" s="152">
        <f t="shared" si="204"/>
        <v>0</v>
      </c>
      <c r="N583" s="152">
        <f t="shared" si="204"/>
        <v>0</v>
      </c>
      <c r="O583" s="152">
        <f t="shared" si="204"/>
        <v>0</v>
      </c>
      <c r="P583" s="152">
        <f t="shared" si="204"/>
        <v>0</v>
      </c>
      <c r="Q583" s="152">
        <f t="shared" si="204"/>
        <v>0</v>
      </c>
      <c r="R583" s="152">
        <f t="shared" si="204"/>
        <v>0</v>
      </c>
      <c r="S583" s="152">
        <f t="shared" si="204"/>
        <v>0</v>
      </c>
      <c r="T583" s="152">
        <f t="shared" si="204"/>
        <v>0</v>
      </c>
      <c r="U583" s="152">
        <f t="shared" si="204"/>
        <v>0</v>
      </c>
      <c r="V583" s="152">
        <f t="shared" si="204"/>
        <v>0</v>
      </c>
      <c r="W583" s="152">
        <f t="shared" si="204"/>
        <v>0</v>
      </c>
      <c r="X583" s="152">
        <f t="shared" si="204"/>
        <v>0</v>
      </c>
      <c r="Y583" s="152">
        <f t="shared" si="204"/>
        <v>0</v>
      </c>
      <c r="Z583" s="152">
        <f t="shared" si="204"/>
        <v>0</v>
      </c>
      <c r="AA583" s="152">
        <f t="shared" si="204"/>
        <v>0</v>
      </c>
      <c r="AB583" s="152">
        <f t="shared" si="204"/>
        <v>0</v>
      </c>
      <c r="AC583" s="152">
        <f t="shared" si="204"/>
        <v>0</v>
      </c>
      <c r="AD583" s="152">
        <f t="shared" si="204"/>
        <v>0</v>
      </c>
      <c r="AE583" s="152">
        <f t="shared" si="204"/>
        <v>0</v>
      </c>
      <c r="AF583" s="152">
        <f t="shared" si="204"/>
        <v>0</v>
      </c>
      <c r="AG583" s="152">
        <f t="shared" si="204"/>
        <v>0</v>
      </c>
      <c r="AH583" s="152">
        <f t="shared" si="204"/>
        <v>0</v>
      </c>
      <c r="AI583" s="152">
        <f t="shared" si="204"/>
        <v>0</v>
      </c>
      <c r="AJ583" s="152">
        <f t="shared" si="204"/>
        <v>0</v>
      </c>
      <c r="AK583" s="152">
        <f t="shared" si="204"/>
        <v>0</v>
      </c>
      <c r="AL583" s="152">
        <f t="shared" si="204"/>
        <v>0</v>
      </c>
      <c r="AM583" s="152">
        <f t="shared" si="204"/>
        <v>0</v>
      </c>
      <c r="AN583" s="152">
        <f t="shared" si="204"/>
        <v>0</v>
      </c>
      <c r="AO583" s="152">
        <f t="shared" si="204"/>
        <v>0</v>
      </c>
      <c r="AP583" s="152">
        <f t="shared" si="204"/>
        <v>0</v>
      </c>
    </row>
    <row r="584" spans="1:42" x14ac:dyDescent="0.2">
      <c r="A584" s="4">
        <f t="shared" si="203"/>
        <v>4</v>
      </c>
      <c r="B584" s="169">
        <f t="shared" si="200"/>
        <v>0</v>
      </c>
      <c r="C584" s="171">
        <f t="shared" ref="C584:AP584" si="205">LOOKUP(C572,$B$512:$AP$512,$B$513:$AP$513)*$B755/100</f>
        <v>0</v>
      </c>
      <c r="D584" s="152">
        <f t="shared" si="205"/>
        <v>0</v>
      </c>
      <c r="E584" s="152">
        <f t="shared" si="205"/>
        <v>0</v>
      </c>
      <c r="F584" s="152">
        <f t="shared" si="205"/>
        <v>0</v>
      </c>
      <c r="G584" s="152">
        <f t="shared" si="205"/>
        <v>0</v>
      </c>
      <c r="H584" s="152">
        <f t="shared" si="205"/>
        <v>0</v>
      </c>
      <c r="I584" s="152">
        <f t="shared" si="205"/>
        <v>0</v>
      </c>
      <c r="J584" s="152">
        <f t="shared" si="205"/>
        <v>0</v>
      </c>
      <c r="K584" s="152">
        <f t="shared" si="205"/>
        <v>0</v>
      </c>
      <c r="L584" s="152">
        <f t="shared" si="205"/>
        <v>0</v>
      </c>
      <c r="M584" s="152">
        <f t="shared" si="205"/>
        <v>0</v>
      </c>
      <c r="N584" s="152">
        <f t="shared" si="205"/>
        <v>0</v>
      </c>
      <c r="O584" s="152">
        <f t="shared" si="205"/>
        <v>0</v>
      </c>
      <c r="P584" s="152">
        <f t="shared" si="205"/>
        <v>0</v>
      </c>
      <c r="Q584" s="152">
        <f t="shared" si="205"/>
        <v>0</v>
      </c>
      <c r="R584" s="152">
        <f t="shared" si="205"/>
        <v>0</v>
      </c>
      <c r="S584" s="152">
        <f t="shared" si="205"/>
        <v>0</v>
      </c>
      <c r="T584" s="152">
        <f t="shared" si="205"/>
        <v>0</v>
      </c>
      <c r="U584" s="152">
        <f t="shared" si="205"/>
        <v>0</v>
      </c>
      <c r="V584" s="152">
        <f t="shared" si="205"/>
        <v>0</v>
      </c>
      <c r="W584" s="152">
        <f t="shared" si="205"/>
        <v>0</v>
      </c>
      <c r="X584" s="152">
        <f t="shared" si="205"/>
        <v>0</v>
      </c>
      <c r="Y584" s="152">
        <f t="shared" si="205"/>
        <v>0</v>
      </c>
      <c r="Z584" s="152">
        <f t="shared" si="205"/>
        <v>0</v>
      </c>
      <c r="AA584" s="152">
        <f t="shared" si="205"/>
        <v>0</v>
      </c>
      <c r="AB584" s="152">
        <f t="shared" si="205"/>
        <v>0</v>
      </c>
      <c r="AC584" s="152">
        <f t="shared" si="205"/>
        <v>0</v>
      </c>
      <c r="AD584" s="152">
        <f t="shared" si="205"/>
        <v>0</v>
      </c>
      <c r="AE584" s="152">
        <f t="shared" si="205"/>
        <v>0</v>
      </c>
      <c r="AF584" s="152">
        <f t="shared" si="205"/>
        <v>0</v>
      </c>
      <c r="AG584" s="152">
        <f t="shared" si="205"/>
        <v>0</v>
      </c>
      <c r="AH584" s="152">
        <f t="shared" si="205"/>
        <v>0</v>
      </c>
      <c r="AI584" s="152">
        <f t="shared" si="205"/>
        <v>0</v>
      </c>
      <c r="AJ584" s="152">
        <f t="shared" si="205"/>
        <v>0</v>
      </c>
      <c r="AK584" s="152">
        <f t="shared" si="205"/>
        <v>0</v>
      </c>
      <c r="AL584" s="152">
        <f t="shared" si="205"/>
        <v>0</v>
      </c>
      <c r="AM584" s="152">
        <f t="shared" si="205"/>
        <v>0</v>
      </c>
      <c r="AN584" s="152">
        <f t="shared" si="205"/>
        <v>0</v>
      </c>
      <c r="AO584" s="152">
        <f t="shared" si="205"/>
        <v>0</v>
      </c>
      <c r="AP584" s="152">
        <f t="shared" si="205"/>
        <v>0</v>
      </c>
    </row>
    <row r="585" spans="1:42" x14ac:dyDescent="0.2">
      <c r="A585" s="4">
        <f t="shared" si="203"/>
        <v>5</v>
      </c>
      <c r="B585" s="169">
        <f t="shared" si="200"/>
        <v>0</v>
      </c>
      <c r="C585" s="171">
        <f t="shared" ref="C585:AP585" si="206">LOOKUP(C573,$B$512:$AP$512,$B$513:$AP$513)*$B756/100</f>
        <v>0</v>
      </c>
      <c r="D585" s="152">
        <f t="shared" si="206"/>
        <v>0</v>
      </c>
      <c r="E585" s="152">
        <f t="shared" si="206"/>
        <v>0</v>
      </c>
      <c r="F585" s="152">
        <f t="shared" si="206"/>
        <v>0</v>
      </c>
      <c r="G585" s="152">
        <f t="shared" si="206"/>
        <v>0</v>
      </c>
      <c r="H585" s="152">
        <f t="shared" si="206"/>
        <v>0</v>
      </c>
      <c r="I585" s="152">
        <f t="shared" si="206"/>
        <v>0</v>
      </c>
      <c r="J585" s="152">
        <f t="shared" si="206"/>
        <v>0</v>
      </c>
      <c r="K585" s="152">
        <f t="shared" si="206"/>
        <v>0</v>
      </c>
      <c r="L585" s="152">
        <f t="shared" si="206"/>
        <v>0</v>
      </c>
      <c r="M585" s="152">
        <f t="shared" si="206"/>
        <v>0</v>
      </c>
      <c r="N585" s="152">
        <f t="shared" si="206"/>
        <v>0</v>
      </c>
      <c r="O585" s="152">
        <f t="shared" si="206"/>
        <v>0</v>
      </c>
      <c r="P585" s="152">
        <f t="shared" si="206"/>
        <v>0</v>
      </c>
      <c r="Q585" s="152">
        <f t="shared" si="206"/>
        <v>0</v>
      </c>
      <c r="R585" s="152">
        <f t="shared" si="206"/>
        <v>0</v>
      </c>
      <c r="S585" s="152">
        <f t="shared" si="206"/>
        <v>0</v>
      </c>
      <c r="T585" s="152">
        <f t="shared" si="206"/>
        <v>0</v>
      </c>
      <c r="U585" s="152">
        <f t="shared" si="206"/>
        <v>0</v>
      </c>
      <c r="V585" s="152">
        <f t="shared" si="206"/>
        <v>0</v>
      </c>
      <c r="W585" s="152">
        <f t="shared" si="206"/>
        <v>0</v>
      </c>
      <c r="X585" s="152">
        <f t="shared" si="206"/>
        <v>0</v>
      </c>
      <c r="Y585" s="152">
        <f t="shared" si="206"/>
        <v>0</v>
      </c>
      <c r="Z585" s="152">
        <f t="shared" si="206"/>
        <v>0</v>
      </c>
      <c r="AA585" s="152">
        <f t="shared" si="206"/>
        <v>0</v>
      </c>
      <c r="AB585" s="152">
        <f t="shared" si="206"/>
        <v>0</v>
      </c>
      <c r="AC585" s="152">
        <f t="shared" si="206"/>
        <v>0</v>
      </c>
      <c r="AD585" s="152">
        <f t="shared" si="206"/>
        <v>0</v>
      </c>
      <c r="AE585" s="152">
        <f t="shared" si="206"/>
        <v>0</v>
      </c>
      <c r="AF585" s="152">
        <f t="shared" si="206"/>
        <v>0</v>
      </c>
      <c r="AG585" s="152">
        <f t="shared" si="206"/>
        <v>0</v>
      </c>
      <c r="AH585" s="152">
        <f t="shared" si="206"/>
        <v>0</v>
      </c>
      <c r="AI585" s="152">
        <f t="shared" si="206"/>
        <v>0</v>
      </c>
      <c r="AJ585" s="152">
        <f t="shared" si="206"/>
        <v>0</v>
      </c>
      <c r="AK585" s="152">
        <f t="shared" si="206"/>
        <v>0</v>
      </c>
      <c r="AL585" s="152">
        <f t="shared" si="206"/>
        <v>0</v>
      </c>
      <c r="AM585" s="152">
        <f t="shared" si="206"/>
        <v>0</v>
      </c>
      <c r="AN585" s="152">
        <f t="shared" si="206"/>
        <v>0</v>
      </c>
      <c r="AO585" s="152">
        <f t="shared" si="206"/>
        <v>0</v>
      </c>
      <c r="AP585" s="152">
        <f t="shared" si="206"/>
        <v>0</v>
      </c>
    </row>
    <row r="586" spans="1:42" x14ac:dyDescent="0.2">
      <c r="A586" s="4">
        <f t="shared" si="203"/>
        <v>6</v>
      </c>
      <c r="B586" s="169">
        <f t="shared" si="200"/>
        <v>0</v>
      </c>
      <c r="C586" s="171">
        <f t="shared" ref="C586:AP586" si="207">LOOKUP(C574,$B$512:$AP$512,$B$513:$AP$513)*$B757/100</f>
        <v>0</v>
      </c>
      <c r="D586" s="152">
        <f t="shared" si="207"/>
        <v>0</v>
      </c>
      <c r="E586" s="152">
        <f t="shared" si="207"/>
        <v>0</v>
      </c>
      <c r="F586" s="152">
        <f t="shared" si="207"/>
        <v>0</v>
      </c>
      <c r="G586" s="152">
        <f t="shared" si="207"/>
        <v>0</v>
      </c>
      <c r="H586" s="152">
        <f t="shared" si="207"/>
        <v>0</v>
      </c>
      <c r="I586" s="152">
        <f t="shared" si="207"/>
        <v>0</v>
      </c>
      <c r="J586" s="152">
        <f t="shared" si="207"/>
        <v>0</v>
      </c>
      <c r="K586" s="152">
        <f t="shared" si="207"/>
        <v>0</v>
      </c>
      <c r="L586" s="152">
        <f t="shared" si="207"/>
        <v>0</v>
      </c>
      <c r="M586" s="152">
        <f t="shared" si="207"/>
        <v>0</v>
      </c>
      <c r="N586" s="152">
        <f t="shared" si="207"/>
        <v>0</v>
      </c>
      <c r="O586" s="152">
        <f t="shared" si="207"/>
        <v>0</v>
      </c>
      <c r="P586" s="152">
        <f t="shared" si="207"/>
        <v>0</v>
      </c>
      <c r="Q586" s="152">
        <f t="shared" si="207"/>
        <v>0</v>
      </c>
      <c r="R586" s="152">
        <f t="shared" si="207"/>
        <v>0</v>
      </c>
      <c r="S586" s="152">
        <f t="shared" si="207"/>
        <v>0</v>
      </c>
      <c r="T586" s="152">
        <f t="shared" si="207"/>
        <v>0</v>
      </c>
      <c r="U586" s="152">
        <f t="shared" si="207"/>
        <v>0</v>
      </c>
      <c r="V586" s="152">
        <f t="shared" si="207"/>
        <v>0</v>
      </c>
      <c r="W586" s="152">
        <f t="shared" si="207"/>
        <v>0</v>
      </c>
      <c r="X586" s="152">
        <f t="shared" si="207"/>
        <v>0</v>
      </c>
      <c r="Y586" s="152">
        <f t="shared" si="207"/>
        <v>0</v>
      </c>
      <c r="Z586" s="152">
        <f t="shared" si="207"/>
        <v>0</v>
      </c>
      <c r="AA586" s="152">
        <f t="shared" si="207"/>
        <v>0</v>
      </c>
      <c r="AB586" s="152">
        <f t="shared" si="207"/>
        <v>0</v>
      </c>
      <c r="AC586" s="152">
        <f t="shared" si="207"/>
        <v>0</v>
      </c>
      <c r="AD586" s="152">
        <f t="shared" si="207"/>
        <v>0</v>
      </c>
      <c r="AE586" s="152">
        <f t="shared" si="207"/>
        <v>0</v>
      </c>
      <c r="AF586" s="152">
        <f t="shared" si="207"/>
        <v>0</v>
      </c>
      <c r="AG586" s="152">
        <f t="shared" si="207"/>
        <v>0</v>
      </c>
      <c r="AH586" s="152">
        <f t="shared" si="207"/>
        <v>0</v>
      </c>
      <c r="AI586" s="152">
        <f t="shared" si="207"/>
        <v>0</v>
      </c>
      <c r="AJ586" s="152">
        <f t="shared" si="207"/>
        <v>0</v>
      </c>
      <c r="AK586" s="152">
        <f t="shared" si="207"/>
        <v>0</v>
      </c>
      <c r="AL586" s="152">
        <f t="shared" si="207"/>
        <v>0</v>
      </c>
      <c r="AM586" s="152">
        <f t="shared" si="207"/>
        <v>0</v>
      </c>
      <c r="AN586" s="152">
        <f t="shared" si="207"/>
        <v>0</v>
      </c>
      <c r="AO586" s="152">
        <f t="shared" si="207"/>
        <v>0</v>
      </c>
      <c r="AP586" s="152">
        <f t="shared" si="207"/>
        <v>0</v>
      </c>
    </row>
    <row r="587" spans="1:42" x14ac:dyDescent="0.2">
      <c r="A587" s="4">
        <f t="shared" si="203"/>
        <v>7</v>
      </c>
      <c r="B587" s="169">
        <f t="shared" si="200"/>
        <v>0</v>
      </c>
      <c r="C587" s="171">
        <f t="shared" ref="C587:AP587" si="208">LOOKUP(C575,$B$512:$AP$512,$B$513:$AP$513)*$B758/100</f>
        <v>0</v>
      </c>
      <c r="D587" s="152">
        <f t="shared" si="208"/>
        <v>0</v>
      </c>
      <c r="E587" s="152">
        <f t="shared" si="208"/>
        <v>0</v>
      </c>
      <c r="F587" s="152">
        <f t="shared" si="208"/>
        <v>0</v>
      </c>
      <c r="G587" s="152">
        <f t="shared" si="208"/>
        <v>0</v>
      </c>
      <c r="H587" s="152">
        <f t="shared" si="208"/>
        <v>0</v>
      </c>
      <c r="I587" s="152">
        <f t="shared" si="208"/>
        <v>0</v>
      </c>
      <c r="J587" s="152">
        <f t="shared" si="208"/>
        <v>0</v>
      </c>
      <c r="K587" s="152">
        <f t="shared" si="208"/>
        <v>0</v>
      </c>
      <c r="L587" s="152">
        <f t="shared" si="208"/>
        <v>0</v>
      </c>
      <c r="M587" s="152">
        <f t="shared" si="208"/>
        <v>0</v>
      </c>
      <c r="N587" s="152">
        <f t="shared" si="208"/>
        <v>0</v>
      </c>
      <c r="O587" s="152">
        <f t="shared" si="208"/>
        <v>0</v>
      </c>
      <c r="P587" s="152">
        <f t="shared" si="208"/>
        <v>0</v>
      </c>
      <c r="Q587" s="152">
        <f t="shared" si="208"/>
        <v>0</v>
      </c>
      <c r="R587" s="152">
        <f t="shared" si="208"/>
        <v>0</v>
      </c>
      <c r="S587" s="152">
        <f t="shared" si="208"/>
        <v>0</v>
      </c>
      <c r="T587" s="152">
        <f t="shared" si="208"/>
        <v>0</v>
      </c>
      <c r="U587" s="152">
        <f t="shared" si="208"/>
        <v>0</v>
      </c>
      <c r="V587" s="152">
        <f t="shared" si="208"/>
        <v>0</v>
      </c>
      <c r="W587" s="152">
        <f t="shared" si="208"/>
        <v>0</v>
      </c>
      <c r="X587" s="152">
        <f t="shared" si="208"/>
        <v>0</v>
      </c>
      <c r="Y587" s="152">
        <f t="shared" si="208"/>
        <v>0</v>
      </c>
      <c r="Z587" s="152">
        <f t="shared" si="208"/>
        <v>0</v>
      </c>
      <c r="AA587" s="152">
        <f t="shared" si="208"/>
        <v>0</v>
      </c>
      <c r="AB587" s="152">
        <f t="shared" si="208"/>
        <v>0</v>
      </c>
      <c r="AC587" s="152">
        <f t="shared" si="208"/>
        <v>0</v>
      </c>
      <c r="AD587" s="152">
        <f t="shared" si="208"/>
        <v>0</v>
      </c>
      <c r="AE587" s="152">
        <f t="shared" si="208"/>
        <v>0</v>
      </c>
      <c r="AF587" s="152">
        <f t="shared" si="208"/>
        <v>0</v>
      </c>
      <c r="AG587" s="152">
        <f t="shared" si="208"/>
        <v>0</v>
      </c>
      <c r="AH587" s="152">
        <f t="shared" si="208"/>
        <v>0</v>
      </c>
      <c r="AI587" s="152">
        <f t="shared" si="208"/>
        <v>0</v>
      </c>
      <c r="AJ587" s="152">
        <f t="shared" si="208"/>
        <v>0</v>
      </c>
      <c r="AK587" s="152">
        <f t="shared" si="208"/>
        <v>0</v>
      </c>
      <c r="AL587" s="152">
        <f t="shared" si="208"/>
        <v>0</v>
      </c>
      <c r="AM587" s="152">
        <f t="shared" si="208"/>
        <v>0</v>
      </c>
      <c r="AN587" s="152">
        <f t="shared" si="208"/>
        <v>0</v>
      </c>
      <c r="AO587" s="152">
        <f t="shared" si="208"/>
        <v>0</v>
      </c>
      <c r="AP587" s="152">
        <f t="shared" si="208"/>
        <v>0</v>
      </c>
    </row>
    <row r="588" spans="1:42" x14ac:dyDescent="0.2">
      <c r="A588" s="4">
        <f t="shared" si="203"/>
        <v>8</v>
      </c>
      <c r="B588" s="169">
        <f t="shared" si="200"/>
        <v>0</v>
      </c>
      <c r="C588" s="171">
        <f t="shared" ref="C588:AP588" si="209">LOOKUP(C576,$B$512:$AP$512,$B$513:$AP$513)*$B759/100</f>
        <v>0</v>
      </c>
      <c r="D588" s="152">
        <f t="shared" si="209"/>
        <v>0</v>
      </c>
      <c r="E588" s="152">
        <f t="shared" si="209"/>
        <v>0</v>
      </c>
      <c r="F588" s="152">
        <f t="shared" si="209"/>
        <v>0</v>
      </c>
      <c r="G588" s="152">
        <f t="shared" si="209"/>
        <v>0</v>
      </c>
      <c r="H588" s="152">
        <f t="shared" si="209"/>
        <v>0</v>
      </c>
      <c r="I588" s="152">
        <f t="shared" si="209"/>
        <v>0</v>
      </c>
      <c r="J588" s="152">
        <f t="shared" si="209"/>
        <v>0</v>
      </c>
      <c r="K588" s="152">
        <f t="shared" si="209"/>
        <v>0</v>
      </c>
      <c r="L588" s="152">
        <f t="shared" si="209"/>
        <v>0</v>
      </c>
      <c r="M588" s="152">
        <f t="shared" si="209"/>
        <v>0</v>
      </c>
      <c r="N588" s="152">
        <f t="shared" si="209"/>
        <v>0</v>
      </c>
      <c r="O588" s="152">
        <f t="shared" si="209"/>
        <v>0</v>
      </c>
      <c r="P588" s="152">
        <f t="shared" si="209"/>
        <v>0</v>
      </c>
      <c r="Q588" s="152">
        <f t="shared" si="209"/>
        <v>0</v>
      </c>
      <c r="R588" s="152">
        <f t="shared" si="209"/>
        <v>0</v>
      </c>
      <c r="S588" s="152">
        <f t="shared" si="209"/>
        <v>0</v>
      </c>
      <c r="T588" s="152">
        <f t="shared" si="209"/>
        <v>0</v>
      </c>
      <c r="U588" s="152">
        <f t="shared" si="209"/>
        <v>0</v>
      </c>
      <c r="V588" s="152">
        <f t="shared" si="209"/>
        <v>0</v>
      </c>
      <c r="W588" s="152">
        <f t="shared" si="209"/>
        <v>0</v>
      </c>
      <c r="X588" s="152">
        <f t="shared" si="209"/>
        <v>0</v>
      </c>
      <c r="Y588" s="152">
        <f t="shared" si="209"/>
        <v>0</v>
      </c>
      <c r="Z588" s="152">
        <f t="shared" si="209"/>
        <v>0</v>
      </c>
      <c r="AA588" s="152">
        <f t="shared" si="209"/>
        <v>0</v>
      </c>
      <c r="AB588" s="152">
        <f t="shared" si="209"/>
        <v>0</v>
      </c>
      <c r="AC588" s="152">
        <f t="shared" si="209"/>
        <v>0</v>
      </c>
      <c r="AD588" s="152">
        <f t="shared" si="209"/>
        <v>0</v>
      </c>
      <c r="AE588" s="152">
        <f t="shared" si="209"/>
        <v>0</v>
      </c>
      <c r="AF588" s="152">
        <f t="shared" si="209"/>
        <v>0</v>
      </c>
      <c r="AG588" s="152">
        <f t="shared" si="209"/>
        <v>0</v>
      </c>
      <c r="AH588" s="152">
        <f t="shared" si="209"/>
        <v>0</v>
      </c>
      <c r="AI588" s="152">
        <f t="shared" si="209"/>
        <v>0</v>
      </c>
      <c r="AJ588" s="152">
        <f t="shared" si="209"/>
        <v>0</v>
      </c>
      <c r="AK588" s="152">
        <f t="shared" si="209"/>
        <v>0</v>
      </c>
      <c r="AL588" s="152">
        <f t="shared" si="209"/>
        <v>0</v>
      </c>
      <c r="AM588" s="152">
        <f t="shared" si="209"/>
        <v>0</v>
      </c>
      <c r="AN588" s="152">
        <f t="shared" si="209"/>
        <v>0</v>
      </c>
      <c r="AO588" s="152">
        <f t="shared" si="209"/>
        <v>0</v>
      </c>
      <c r="AP588" s="152">
        <f t="shared" si="209"/>
        <v>0</v>
      </c>
    </row>
    <row r="589" spans="1:42" x14ac:dyDescent="0.2">
      <c r="A589" s="4">
        <f>A588+1</f>
        <v>9</v>
      </c>
      <c r="B589" s="169">
        <f t="shared" si="200"/>
        <v>0</v>
      </c>
      <c r="C589" s="171">
        <f t="shared" ref="C589:AP589" si="210">LOOKUP(C577,$B$512:$AP$512,$B$513:$AP$513)*$B760/100</f>
        <v>0</v>
      </c>
      <c r="D589" s="152">
        <f t="shared" si="210"/>
        <v>0</v>
      </c>
      <c r="E589" s="152">
        <f t="shared" si="210"/>
        <v>0</v>
      </c>
      <c r="F589" s="152">
        <f t="shared" si="210"/>
        <v>0</v>
      </c>
      <c r="G589" s="152">
        <f t="shared" si="210"/>
        <v>0</v>
      </c>
      <c r="H589" s="152">
        <f t="shared" si="210"/>
        <v>0</v>
      </c>
      <c r="I589" s="152">
        <f t="shared" si="210"/>
        <v>0</v>
      </c>
      <c r="J589" s="152">
        <f t="shared" si="210"/>
        <v>0</v>
      </c>
      <c r="K589" s="152">
        <f t="shared" si="210"/>
        <v>0</v>
      </c>
      <c r="L589" s="152">
        <f t="shared" si="210"/>
        <v>0</v>
      </c>
      <c r="M589" s="152">
        <f t="shared" si="210"/>
        <v>0</v>
      </c>
      <c r="N589" s="152">
        <f t="shared" si="210"/>
        <v>0</v>
      </c>
      <c r="O589" s="152">
        <f t="shared" si="210"/>
        <v>0</v>
      </c>
      <c r="P589" s="152">
        <f t="shared" si="210"/>
        <v>0</v>
      </c>
      <c r="Q589" s="152">
        <f t="shared" si="210"/>
        <v>0</v>
      </c>
      <c r="R589" s="152">
        <f t="shared" si="210"/>
        <v>0</v>
      </c>
      <c r="S589" s="152">
        <f t="shared" si="210"/>
        <v>0</v>
      </c>
      <c r="T589" s="152">
        <f t="shared" si="210"/>
        <v>0</v>
      </c>
      <c r="U589" s="152">
        <f t="shared" si="210"/>
        <v>0</v>
      </c>
      <c r="V589" s="152">
        <f t="shared" si="210"/>
        <v>0</v>
      </c>
      <c r="W589" s="152">
        <f t="shared" si="210"/>
        <v>0</v>
      </c>
      <c r="X589" s="152">
        <f t="shared" si="210"/>
        <v>0</v>
      </c>
      <c r="Y589" s="152">
        <f t="shared" si="210"/>
        <v>0</v>
      </c>
      <c r="Z589" s="152">
        <f t="shared" si="210"/>
        <v>0</v>
      </c>
      <c r="AA589" s="152">
        <f t="shared" si="210"/>
        <v>0</v>
      </c>
      <c r="AB589" s="152">
        <f t="shared" si="210"/>
        <v>0</v>
      </c>
      <c r="AC589" s="152">
        <f t="shared" si="210"/>
        <v>0</v>
      </c>
      <c r="AD589" s="152">
        <f t="shared" si="210"/>
        <v>0</v>
      </c>
      <c r="AE589" s="152">
        <f t="shared" si="210"/>
        <v>0</v>
      </c>
      <c r="AF589" s="152">
        <f t="shared" si="210"/>
        <v>0</v>
      </c>
      <c r="AG589" s="152">
        <f t="shared" si="210"/>
        <v>0</v>
      </c>
      <c r="AH589" s="152">
        <f t="shared" si="210"/>
        <v>0</v>
      </c>
      <c r="AI589" s="152">
        <f t="shared" si="210"/>
        <v>0</v>
      </c>
      <c r="AJ589" s="152">
        <f t="shared" si="210"/>
        <v>0</v>
      </c>
      <c r="AK589" s="152">
        <f t="shared" si="210"/>
        <v>0</v>
      </c>
      <c r="AL589" s="152">
        <f t="shared" si="210"/>
        <v>0</v>
      </c>
      <c r="AM589" s="152">
        <f t="shared" si="210"/>
        <v>0</v>
      </c>
      <c r="AN589" s="152">
        <f t="shared" si="210"/>
        <v>0</v>
      </c>
      <c r="AO589" s="152">
        <f t="shared" si="210"/>
        <v>0</v>
      </c>
      <c r="AP589" s="152">
        <f t="shared" si="210"/>
        <v>0</v>
      </c>
    </row>
    <row r="590" spans="1:42" x14ac:dyDescent="0.2">
      <c r="A590" s="4">
        <f t="shared" ref="A590" si="211">A589+1</f>
        <v>10</v>
      </c>
      <c r="B590" s="169">
        <f t="shared" si="200"/>
        <v>0</v>
      </c>
      <c r="C590" s="170">
        <f t="shared" ref="C590:AP590" si="212">LOOKUP(C578,$B$512:$AP$512,$B$513:$AP$513)*$B761/100</f>
        <v>0</v>
      </c>
      <c r="D590" s="153">
        <f t="shared" si="212"/>
        <v>0</v>
      </c>
      <c r="E590" s="153">
        <f t="shared" si="212"/>
        <v>0</v>
      </c>
      <c r="F590" s="153">
        <f t="shared" si="212"/>
        <v>0</v>
      </c>
      <c r="G590" s="153">
        <f t="shared" si="212"/>
        <v>0</v>
      </c>
      <c r="H590" s="153">
        <f t="shared" si="212"/>
        <v>0</v>
      </c>
      <c r="I590" s="153">
        <f t="shared" si="212"/>
        <v>0</v>
      </c>
      <c r="J590" s="153">
        <f t="shared" si="212"/>
        <v>0</v>
      </c>
      <c r="K590" s="153">
        <f t="shared" si="212"/>
        <v>0</v>
      </c>
      <c r="L590" s="153">
        <f t="shared" si="212"/>
        <v>0</v>
      </c>
      <c r="M590" s="153">
        <f t="shared" si="212"/>
        <v>0</v>
      </c>
      <c r="N590" s="153">
        <f t="shared" si="212"/>
        <v>0</v>
      </c>
      <c r="O590" s="153">
        <f t="shared" si="212"/>
        <v>0</v>
      </c>
      <c r="P590" s="153">
        <f t="shared" si="212"/>
        <v>0</v>
      </c>
      <c r="Q590" s="153">
        <f t="shared" si="212"/>
        <v>0</v>
      </c>
      <c r="R590" s="153">
        <f t="shared" si="212"/>
        <v>0</v>
      </c>
      <c r="S590" s="153">
        <f t="shared" si="212"/>
        <v>0</v>
      </c>
      <c r="T590" s="153">
        <f t="shared" si="212"/>
        <v>0</v>
      </c>
      <c r="U590" s="153">
        <f t="shared" si="212"/>
        <v>0</v>
      </c>
      <c r="V590" s="153">
        <f t="shared" si="212"/>
        <v>0</v>
      </c>
      <c r="W590" s="153">
        <f t="shared" si="212"/>
        <v>0</v>
      </c>
      <c r="X590" s="153">
        <f t="shared" si="212"/>
        <v>0</v>
      </c>
      <c r="Y590" s="153">
        <f t="shared" si="212"/>
        <v>0</v>
      </c>
      <c r="Z590" s="153">
        <f t="shared" si="212"/>
        <v>0</v>
      </c>
      <c r="AA590" s="153">
        <f t="shared" si="212"/>
        <v>0</v>
      </c>
      <c r="AB590" s="153">
        <f t="shared" si="212"/>
        <v>0</v>
      </c>
      <c r="AC590" s="153">
        <f t="shared" si="212"/>
        <v>0</v>
      </c>
      <c r="AD590" s="153">
        <f t="shared" si="212"/>
        <v>0</v>
      </c>
      <c r="AE590" s="153">
        <f t="shared" si="212"/>
        <v>0</v>
      </c>
      <c r="AF590" s="153">
        <f t="shared" si="212"/>
        <v>0</v>
      </c>
      <c r="AG590" s="153">
        <f t="shared" si="212"/>
        <v>0</v>
      </c>
      <c r="AH590" s="153">
        <f t="shared" si="212"/>
        <v>0</v>
      </c>
      <c r="AI590" s="153">
        <f t="shared" si="212"/>
        <v>0</v>
      </c>
      <c r="AJ590" s="153">
        <f t="shared" si="212"/>
        <v>0</v>
      </c>
      <c r="AK590" s="153">
        <f t="shared" si="212"/>
        <v>0</v>
      </c>
      <c r="AL590" s="153">
        <f t="shared" si="212"/>
        <v>0</v>
      </c>
      <c r="AM590" s="153">
        <f t="shared" si="212"/>
        <v>0</v>
      </c>
      <c r="AN590" s="153">
        <f t="shared" si="212"/>
        <v>0</v>
      </c>
      <c r="AO590" s="153">
        <f t="shared" si="212"/>
        <v>0</v>
      </c>
      <c r="AP590" s="153">
        <f t="shared" si="212"/>
        <v>0</v>
      </c>
    </row>
    <row r="591" spans="1:42" x14ac:dyDescent="0.2">
      <c r="A591" s="24" t="s">
        <v>13</v>
      </c>
      <c r="B591" s="14"/>
      <c r="C591" s="152">
        <f>SUM(C581:C590)</f>
        <v>0</v>
      </c>
      <c r="D591" s="152">
        <f t="shared" ref="D591:AP591" si="213">SUM(D581:D590)</f>
        <v>0</v>
      </c>
      <c r="E591" s="152">
        <f t="shared" si="213"/>
        <v>0</v>
      </c>
      <c r="F591" s="152">
        <f t="shared" si="213"/>
        <v>0</v>
      </c>
      <c r="G591" s="152">
        <f t="shared" si="213"/>
        <v>0</v>
      </c>
      <c r="H591" s="152">
        <f t="shared" si="213"/>
        <v>0</v>
      </c>
      <c r="I591" s="152">
        <f t="shared" si="213"/>
        <v>0</v>
      </c>
      <c r="J591" s="152">
        <f t="shared" si="213"/>
        <v>0</v>
      </c>
      <c r="K591" s="152">
        <f t="shared" si="213"/>
        <v>0</v>
      </c>
      <c r="L591" s="152">
        <f t="shared" si="213"/>
        <v>0</v>
      </c>
      <c r="M591" s="152">
        <f t="shared" si="213"/>
        <v>0</v>
      </c>
      <c r="N591" s="152">
        <f t="shared" si="213"/>
        <v>0</v>
      </c>
      <c r="O591" s="152">
        <f t="shared" si="213"/>
        <v>0</v>
      </c>
      <c r="P591" s="152">
        <f t="shared" si="213"/>
        <v>0</v>
      </c>
      <c r="Q591" s="152">
        <f t="shared" si="213"/>
        <v>0</v>
      </c>
      <c r="R591" s="152">
        <f t="shared" si="213"/>
        <v>0</v>
      </c>
      <c r="S591" s="152">
        <f t="shared" si="213"/>
        <v>0</v>
      </c>
      <c r="T591" s="152">
        <f t="shared" si="213"/>
        <v>0</v>
      </c>
      <c r="U591" s="152">
        <f t="shared" si="213"/>
        <v>0</v>
      </c>
      <c r="V591" s="152">
        <f t="shared" si="213"/>
        <v>0</v>
      </c>
      <c r="W591" s="152">
        <f t="shared" si="213"/>
        <v>0</v>
      </c>
      <c r="X591" s="152">
        <f t="shared" si="213"/>
        <v>0</v>
      </c>
      <c r="Y591" s="152">
        <f t="shared" si="213"/>
        <v>0</v>
      </c>
      <c r="Z591" s="152">
        <f t="shared" si="213"/>
        <v>0</v>
      </c>
      <c r="AA591" s="152">
        <f t="shared" si="213"/>
        <v>0</v>
      </c>
      <c r="AB591" s="152">
        <f t="shared" si="213"/>
        <v>0</v>
      </c>
      <c r="AC591" s="152">
        <f t="shared" si="213"/>
        <v>0</v>
      </c>
      <c r="AD591" s="152">
        <f t="shared" si="213"/>
        <v>0</v>
      </c>
      <c r="AE591" s="152">
        <f t="shared" si="213"/>
        <v>0</v>
      </c>
      <c r="AF591" s="152">
        <f t="shared" si="213"/>
        <v>0</v>
      </c>
      <c r="AG591" s="152">
        <f t="shared" si="213"/>
        <v>0</v>
      </c>
      <c r="AH591" s="152">
        <f t="shared" si="213"/>
        <v>0</v>
      </c>
      <c r="AI591" s="152">
        <f t="shared" si="213"/>
        <v>0</v>
      </c>
      <c r="AJ591" s="152">
        <f t="shared" si="213"/>
        <v>0</v>
      </c>
      <c r="AK591" s="152">
        <f t="shared" si="213"/>
        <v>0</v>
      </c>
      <c r="AL591" s="152">
        <f t="shared" si="213"/>
        <v>0</v>
      </c>
      <c r="AM591" s="152">
        <f t="shared" si="213"/>
        <v>0</v>
      </c>
      <c r="AN591" s="152">
        <f t="shared" si="213"/>
        <v>0</v>
      </c>
      <c r="AO591" s="152">
        <f t="shared" si="213"/>
        <v>0</v>
      </c>
      <c r="AP591" s="152">
        <f t="shared" si="213"/>
        <v>0</v>
      </c>
    </row>
    <row r="592" spans="1:42" x14ac:dyDescent="0.2">
      <c r="A592" s="24"/>
      <c r="B592" s="14"/>
      <c r="C592" s="152"/>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c r="AA592" s="152"/>
      <c r="AB592" s="152"/>
      <c r="AC592" s="152"/>
      <c r="AD592" s="152"/>
      <c r="AE592" s="152"/>
      <c r="AF592" s="152"/>
      <c r="AG592" s="152"/>
      <c r="AH592" s="152"/>
      <c r="AI592" s="152"/>
      <c r="AJ592" s="152"/>
      <c r="AK592" s="152"/>
      <c r="AL592" s="152"/>
      <c r="AM592" s="152"/>
      <c r="AN592" s="152"/>
      <c r="AO592" s="152"/>
      <c r="AP592" s="152"/>
    </row>
    <row r="593" spans="1:42" x14ac:dyDescent="0.2">
      <c r="A593" s="348" t="s">
        <v>158</v>
      </c>
      <c r="B593" s="349"/>
      <c r="C593" s="349"/>
      <c r="D593" s="349"/>
      <c r="E593" s="349"/>
      <c r="F593" s="349"/>
      <c r="G593" s="349"/>
      <c r="H593" s="349"/>
      <c r="I593" s="349"/>
      <c r="J593" s="349"/>
      <c r="K593" s="349"/>
      <c r="L593" s="349"/>
      <c r="M593" s="349"/>
      <c r="N593" s="349"/>
      <c r="O593" s="349"/>
      <c r="P593" s="349"/>
      <c r="Q593" s="349"/>
      <c r="R593" s="349"/>
      <c r="S593" s="349"/>
      <c r="T593" s="349"/>
      <c r="U593" s="349"/>
      <c r="V593" s="349"/>
      <c r="W593" s="349"/>
      <c r="X593" s="349"/>
      <c r="Y593" s="349"/>
      <c r="Z593" s="349"/>
      <c r="AA593" s="349"/>
      <c r="AB593" s="349"/>
      <c r="AC593" s="349"/>
      <c r="AD593" s="349"/>
      <c r="AE593" s="349"/>
      <c r="AF593" s="349"/>
      <c r="AG593" s="349"/>
      <c r="AH593" s="349"/>
      <c r="AI593" s="349"/>
      <c r="AJ593" s="349"/>
      <c r="AK593" s="349"/>
      <c r="AL593" s="349"/>
      <c r="AM593" s="349"/>
      <c r="AN593" s="349"/>
      <c r="AO593" s="349"/>
      <c r="AP593" s="349"/>
    </row>
    <row r="594" spans="1:42" x14ac:dyDescent="0.2">
      <c r="A594" s="19" t="s">
        <v>312</v>
      </c>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c r="AC594" s="115"/>
      <c r="AD594" s="115"/>
      <c r="AE594" s="115"/>
      <c r="AF594" s="115"/>
      <c r="AG594" s="115"/>
      <c r="AH594" s="115"/>
      <c r="AI594" s="115"/>
      <c r="AJ594" s="115"/>
      <c r="AK594" s="115"/>
      <c r="AL594" s="115"/>
      <c r="AM594" s="115"/>
      <c r="AN594" s="115"/>
      <c r="AO594" s="115"/>
      <c r="AP594" s="115"/>
    </row>
    <row r="595" spans="1:42" x14ac:dyDescent="0.2">
      <c r="A595" s="17" t="s">
        <v>5</v>
      </c>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c r="AC595" s="115"/>
      <c r="AD595" s="115"/>
      <c r="AE595" s="115"/>
      <c r="AF595" s="115"/>
      <c r="AG595" s="115"/>
      <c r="AH595" s="115"/>
      <c r="AI595" s="115"/>
      <c r="AJ595" s="115"/>
      <c r="AK595" s="115"/>
      <c r="AL595" s="115"/>
      <c r="AM595" s="115"/>
      <c r="AN595" s="115"/>
      <c r="AO595" s="115"/>
      <c r="AP595" s="115"/>
    </row>
    <row r="596" spans="1:42" x14ac:dyDescent="0.2">
      <c r="A596" s="83" t="s">
        <v>417</v>
      </c>
      <c r="B596" s="115"/>
      <c r="C596" s="115">
        <f t="array" ref="C596:AP596">Inputs!D160:AQ160</f>
        <v>0</v>
      </c>
      <c r="D596" s="115">
        <v>0</v>
      </c>
      <c r="E596" s="115">
        <v>0</v>
      </c>
      <c r="F596" s="115">
        <v>0</v>
      </c>
      <c r="G596" s="115">
        <v>0</v>
      </c>
      <c r="H596" s="115">
        <v>0</v>
      </c>
      <c r="I596" s="115">
        <v>0</v>
      </c>
      <c r="J596" s="115">
        <v>0</v>
      </c>
      <c r="K596" s="115">
        <v>0</v>
      </c>
      <c r="L596" s="115">
        <v>0</v>
      </c>
      <c r="M596" s="115">
        <v>0</v>
      </c>
      <c r="N596" s="115">
        <v>0</v>
      </c>
      <c r="O596" s="115">
        <v>0</v>
      </c>
      <c r="P596" s="115">
        <v>0</v>
      </c>
      <c r="Q596" s="115">
        <v>0</v>
      </c>
      <c r="R596" s="115">
        <v>0</v>
      </c>
      <c r="S596" s="115">
        <v>0</v>
      </c>
      <c r="T596" s="115">
        <v>0</v>
      </c>
      <c r="U596" s="115">
        <v>0</v>
      </c>
      <c r="V596" s="115">
        <v>0</v>
      </c>
      <c r="W596" s="115">
        <v>0</v>
      </c>
      <c r="X596" s="115">
        <v>0</v>
      </c>
      <c r="Y596" s="115">
        <v>0</v>
      </c>
      <c r="Z596" s="115">
        <v>0</v>
      </c>
      <c r="AA596" s="115">
        <v>0</v>
      </c>
      <c r="AB596" s="115">
        <v>0</v>
      </c>
      <c r="AC596" s="115">
        <v>0</v>
      </c>
      <c r="AD596" s="115">
        <v>0</v>
      </c>
      <c r="AE596" s="115">
        <v>0</v>
      </c>
      <c r="AF596" s="115">
        <v>0</v>
      </c>
      <c r="AG596" s="115">
        <v>0</v>
      </c>
      <c r="AH596" s="115">
        <v>0</v>
      </c>
      <c r="AI596" s="115">
        <v>0</v>
      </c>
      <c r="AJ596" s="115">
        <v>0</v>
      </c>
      <c r="AK596" s="115">
        <v>0</v>
      </c>
      <c r="AL596" s="115">
        <v>0</v>
      </c>
      <c r="AM596" s="115">
        <v>0</v>
      </c>
      <c r="AN596" s="115">
        <v>0</v>
      </c>
      <c r="AO596" s="115">
        <v>0</v>
      </c>
      <c r="AP596" s="115">
        <v>0</v>
      </c>
    </row>
    <row r="597" spans="1:42" x14ac:dyDescent="0.2">
      <c r="A597" s="83" t="s">
        <v>418</v>
      </c>
      <c r="B597" s="115"/>
      <c r="C597" s="115">
        <f t="array" ref="C597:AP597">Inputs!D163:AQ163</f>
        <v>0</v>
      </c>
      <c r="D597" s="115">
        <v>0</v>
      </c>
      <c r="E597" s="115">
        <v>0</v>
      </c>
      <c r="F597" s="115">
        <v>0</v>
      </c>
      <c r="G597" s="115">
        <v>0</v>
      </c>
      <c r="H597" s="115">
        <v>0</v>
      </c>
      <c r="I597" s="115">
        <v>0</v>
      </c>
      <c r="J597" s="115">
        <v>0</v>
      </c>
      <c r="K597" s="115">
        <v>0</v>
      </c>
      <c r="L597" s="115">
        <v>0</v>
      </c>
      <c r="M597" s="115">
        <v>0</v>
      </c>
      <c r="N597" s="115">
        <v>0</v>
      </c>
      <c r="O597" s="115">
        <v>0</v>
      </c>
      <c r="P597" s="115">
        <v>0</v>
      </c>
      <c r="Q597" s="115">
        <v>0</v>
      </c>
      <c r="R597" s="115">
        <v>0</v>
      </c>
      <c r="S597" s="115">
        <v>0</v>
      </c>
      <c r="T597" s="115">
        <v>0</v>
      </c>
      <c r="U597" s="115">
        <v>0</v>
      </c>
      <c r="V597" s="115">
        <v>0</v>
      </c>
      <c r="W597" s="115">
        <v>0</v>
      </c>
      <c r="X597" s="115">
        <v>0</v>
      </c>
      <c r="Y597" s="115">
        <v>0</v>
      </c>
      <c r="Z597" s="115">
        <v>0</v>
      </c>
      <c r="AA597" s="115">
        <v>0</v>
      </c>
      <c r="AB597" s="115">
        <v>0</v>
      </c>
      <c r="AC597" s="115">
        <v>0</v>
      </c>
      <c r="AD597" s="115">
        <v>0</v>
      </c>
      <c r="AE597" s="115">
        <v>0</v>
      </c>
      <c r="AF597" s="115">
        <v>0</v>
      </c>
      <c r="AG597" s="115">
        <v>0</v>
      </c>
      <c r="AH597" s="115">
        <v>0</v>
      </c>
      <c r="AI597" s="115">
        <v>0</v>
      </c>
      <c r="AJ597" s="115">
        <v>0</v>
      </c>
      <c r="AK597" s="115">
        <v>0</v>
      </c>
      <c r="AL597" s="115">
        <v>0</v>
      </c>
      <c r="AM597" s="115">
        <v>0</v>
      </c>
      <c r="AN597" s="115">
        <v>0</v>
      </c>
      <c r="AO597" s="115">
        <v>0</v>
      </c>
      <c r="AP597" s="115">
        <v>0</v>
      </c>
    </row>
    <row r="598" spans="1:42" x14ac:dyDescent="0.2">
      <c r="A598" s="21" t="s">
        <v>419</v>
      </c>
      <c r="B598" s="115"/>
      <c r="C598" s="350">
        <f t="array" ref="C598:AP598">Inputs!D164:AQ164</f>
        <v>0</v>
      </c>
      <c r="D598" s="350">
        <v>0</v>
      </c>
      <c r="E598" s="350">
        <v>0</v>
      </c>
      <c r="F598" s="350">
        <v>0</v>
      </c>
      <c r="G598" s="350">
        <v>0</v>
      </c>
      <c r="H598" s="350">
        <v>0</v>
      </c>
      <c r="I598" s="350">
        <v>0</v>
      </c>
      <c r="J598" s="350">
        <v>0</v>
      </c>
      <c r="K598" s="350">
        <v>0</v>
      </c>
      <c r="L598" s="350">
        <v>0</v>
      </c>
      <c r="M598" s="350">
        <v>0</v>
      </c>
      <c r="N598" s="350">
        <v>0</v>
      </c>
      <c r="O598" s="350">
        <v>0</v>
      </c>
      <c r="P598" s="350">
        <v>0</v>
      </c>
      <c r="Q598" s="350">
        <v>0</v>
      </c>
      <c r="R598" s="350">
        <v>0</v>
      </c>
      <c r="S598" s="350">
        <v>0</v>
      </c>
      <c r="T598" s="350">
        <v>0</v>
      </c>
      <c r="U598" s="350">
        <v>0</v>
      </c>
      <c r="V598" s="350">
        <v>0</v>
      </c>
      <c r="W598" s="350">
        <v>0</v>
      </c>
      <c r="X598" s="350">
        <v>0</v>
      </c>
      <c r="Y598" s="350">
        <v>0</v>
      </c>
      <c r="Z598" s="350">
        <v>0</v>
      </c>
      <c r="AA598" s="350">
        <v>0</v>
      </c>
      <c r="AB598" s="350">
        <v>0</v>
      </c>
      <c r="AC598" s="350">
        <v>0</v>
      </c>
      <c r="AD598" s="350">
        <v>0</v>
      </c>
      <c r="AE598" s="350">
        <v>0</v>
      </c>
      <c r="AF598" s="350">
        <v>0</v>
      </c>
      <c r="AG598" s="350">
        <v>0</v>
      </c>
      <c r="AH598" s="350">
        <v>0</v>
      </c>
      <c r="AI598" s="350">
        <v>0</v>
      </c>
      <c r="AJ598" s="350">
        <v>0</v>
      </c>
      <c r="AK598" s="350">
        <v>0</v>
      </c>
      <c r="AL598" s="350">
        <v>0</v>
      </c>
      <c r="AM598" s="350">
        <v>0</v>
      </c>
      <c r="AN598" s="350">
        <v>0</v>
      </c>
      <c r="AO598" s="350">
        <v>0</v>
      </c>
      <c r="AP598" s="350">
        <v>0</v>
      </c>
    </row>
    <row r="599" spans="1:42" x14ac:dyDescent="0.2">
      <c r="A599" s="21" t="s">
        <v>420</v>
      </c>
      <c r="B599" s="115"/>
      <c r="C599" s="115">
        <f>MIN(C$598,C$597/100*$G$327)</f>
        <v>0</v>
      </c>
      <c r="D599" s="115">
        <f>MIN(D$598,D$597/100*$G$327)</f>
        <v>0</v>
      </c>
      <c r="E599" s="115">
        <f>MIN(E$598,E$597/100*$G$327)</f>
        <v>0</v>
      </c>
      <c r="F599" s="115">
        <f>MIN(F$598,F$597/100*$G$327)</f>
        <v>0</v>
      </c>
      <c r="G599" s="115">
        <f>MIN(G$598,G$597/100*$G$327)</f>
        <v>0</v>
      </c>
      <c r="H599" s="115">
        <f>MIN(H$598,H$597/100*$G$327)</f>
        <v>0</v>
      </c>
      <c r="I599" s="115">
        <f>MIN(I$598,I$597/100*$G$327)</f>
        <v>0</v>
      </c>
      <c r="J599" s="115">
        <f>MIN(J$598,J$597/100*$G$327)</f>
        <v>0</v>
      </c>
      <c r="K599" s="115">
        <f>MIN(K$598,K$597/100*$G$327)</f>
        <v>0</v>
      </c>
      <c r="L599" s="115">
        <f>MIN(L$598,L$597/100*$G$327)</f>
        <v>0</v>
      </c>
      <c r="M599" s="115">
        <f>MIN(M$598,M$597/100*$G$327)</f>
        <v>0</v>
      </c>
      <c r="N599" s="115">
        <f>MIN(N$598,N$597/100*$G$327)</f>
        <v>0</v>
      </c>
      <c r="O599" s="115">
        <f>MIN(O$598,O$597/100*$G$327)</f>
        <v>0</v>
      </c>
      <c r="P599" s="115">
        <f>MIN(P$598,P$597/100*$G$327)</f>
        <v>0</v>
      </c>
      <c r="Q599" s="115">
        <f>MIN(Q$598,Q$597/100*$G$327)</f>
        <v>0</v>
      </c>
      <c r="R599" s="115">
        <f>MIN(R$598,R$597/100*$G$327)</f>
        <v>0</v>
      </c>
      <c r="S599" s="115">
        <f>MIN(S$598,S$597/100*$G$327)</f>
        <v>0</v>
      </c>
      <c r="T599" s="115">
        <f>MIN(T$598,T$597/100*$G$327)</f>
        <v>0</v>
      </c>
      <c r="U599" s="115">
        <f>MIN(U$598,U$597/100*$G$327)</f>
        <v>0</v>
      </c>
      <c r="V599" s="115">
        <f>MIN(V$598,V$597/100*$G$327)</f>
        <v>0</v>
      </c>
      <c r="W599" s="115">
        <f>MIN(W$598,W$597/100*$G$327)</f>
        <v>0</v>
      </c>
      <c r="X599" s="115">
        <f>MIN(X$598,X$597/100*$G$327)</f>
        <v>0</v>
      </c>
      <c r="Y599" s="115">
        <f>MIN(Y$598,Y$597/100*$G$327)</f>
        <v>0</v>
      </c>
      <c r="Z599" s="115">
        <f>MIN(Z$598,Z$597/100*$G$327)</f>
        <v>0</v>
      </c>
      <c r="AA599" s="115">
        <f>MIN(AA$598,AA$597/100*$G$327)</f>
        <v>0</v>
      </c>
      <c r="AB599" s="115">
        <f>MIN(AB$598,AB$597/100*$G$327)</f>
        <v>0</v>
      </c>
      <c r="AC599" s="115">
        <f>MIN(AC$598,AC$597/100*$G$327)</f>
        <v>0</v>
      </c>
      <c r="AD599" s="115">
        <f>MIN(AD$598,AD$597/100*$G$327)</f>
        <v>0</v>
      </c>
      <c r="AE599" s="115">
        <f>MIN(AE$598,AE$597/100*$G$327)</f>
        <v>0</v>
      </c>
      <c r="AF599" s="115">
        <f>MIN(AF$598,AF$597/100*$G$327)</f>
        <v>0</v>
      </c>
      <c r="AG599" s="115">
        <f>MIN(AG$598,AG$597/100*$G$327)</f>
        <v>0</v>
      </c>
      <c r="AH599" s="115">
        <f>MIN(AH$598,AH$597/100*$G$327)</f>
        <v>0</v>
      </c>
      <c r="AI599" s="115">
        <f>MIN(AI$598,AI$597/100*$G$327)</f>
        <v>0</v>
      </c>
      <c r="AJ599" s="115">
        <f>MIN(AJ$598,AJ$597/100*$G$327)</f>
        <v>0</v>
      </c>
      <c r="AK599" s="115">
        <f>MIN(AK$598,AK$597/100*$G$327)</f>
        <v>0</v>
      </c>
      <c r="AL599" s="115">
        <f>MIN(AL$598,AL$597/100*$G$327)</f>
        <v>0</v>
      </c>
      <c r="AM599" s="115">
        <f>MIN(AM$598,AM$597/100*$G$327)</f>
        <v>0</v>
      </c>
      <c r="AN599" s="115">
        <f>MIN(AN$598,AN$597/100*$G$327)</f>
        <v>0</v>
      </c>
      <c r="AO599" s="115">
        <f>MIN(AO$598,AO$597/100*$G$327)</f>
        <v>0</v>
      </c>
      <c r="AP599" s="115">
        <f>MIN(AP$598,AP$597/100*$G$327)</f>
        <v>0</v>
      </c>
    </row>
    <row r="600" spans="1:42" x14ac:dyDescent="0.2">
      <c r="A600" s="83" t="s">
        <v>13</v>
      </c>
      <c r="B600" s="115"/>
      <c r="C600" s="115">
        <f>C$596+C$599</f>
        <v>0</v>
      </c>
      <c r="D600" s="115">
        <f t="shared" ref="D600:AP600" si="214">D$596+D$599</f>
        <v>0</v>
      </c>
      <c r="E600" s="115">
        <f t="shared" si="214"/>
        <v>0</v>
      </c>
      <c r="F600" s="115">
        <f t="shared" si="214"/>
        <v>0</v>
      </c>
      <c r="G600" s="115">
        <f t="shared" si="214"/>
        <v>0</v>
      </c>
      <c r="H600" s="115">
        <f t="shared" si="214"/>
        <v>0</v>
      </c>
      <c r="I600" s="115">
        <f t="shared" si="214"/>
        <v>0</v>
      </c>
      <c r="J600" s="115">
        <f t="shared" si="214"/>
        <v>0</v>
      </c>
      <c r="K600" s="115">
        <f t="shared" si="214"/>
        <v>0</v>
      </c>
      <c r="L600" s="115">
        <f t="shared" si="214"/>
        <v>0</v>
      </c>
      <c r="M600" s="115">
        <f t="shared" si="214"/>
        <v>0</v>
      </c>
      <c r="N600" s="115">
        <f t="shared" si="214"/>
        <v>0</v>
      </c>
      <c r="O600" s="115">
        <f t="shared" si="214"/>
        <v>0</v>
      </c>
      <c r="P600" s="115">
        <f t="shared" si="214"/>
        <v>0</v>
      </c>
      <c r="Q600" s="115">
        <f t="shared" si="214"/>
        <v>0</v>
      </c>
      <c r="R600" s="115">
        <f t="shared" si="214"/>
        <v>0</v>
      </c>
      <c r="S600" s="115">
        <f t="shared" si="214"/>
        <v>0</v>
      </c>
      <c r="T600" s="115">
        <f t="shared" si="214"/>
        <v>0</v>
      </c>
      <c r="U600" s="115">
        <f t="shared" si="214"/>
        <v>0</v>
      </c>
      <c r="V600" s="115">
        <f t="shared" si="214"/>
        <v>0</v>
      </c>
      <c r="W600" s="115">
        <f t="shared" si="214"/>
        <v>0</v>
      </c>
      <c r="X600" s="115">
        <f t="shared" si="214"/>
        <v>0</v>
      </c>
      <c r="Y600" s="115">
        <f t="shared" si="214"/>
        <v>0</v>
      </c>
      <c r="Z600" s="115">
        <f t="shared" si="214"/>
        <v>0</v>
      </c>
      <c r="AA600" s="115">
        <f t="shared" si="214"/>
        <v>0</v>
      </c>
      <c r="AB600" s="115">
        <f t="shared" si="214"/>
        <v>0</v>
      </c>
      <c r="AC600" s="115">
        <f t="shared" si="214"/>
        <v>0</v>
      </c>
      <c r="AD600" s="115">
        <f t="shared" si="214"/>
        <v>0</v>
      </c>
      <c r="AE600" s="115">
        <f t="shared" si="214"/>
        <v>0</v>
      </c>
      <c r="AF600" s="115">
        <f t="shared" si="214"/>
        <v>0</v>
      </c>
      <c r="AG600" s="115">
        <f t="shared" si="214"/>
        <v>0</v>
      </c>
      <c r="AH600" s="115">
        <f t="shared" si="214"/>
        <v>0</v>
      </c>
      <c r="AI600" s="115">
        <f t="shared" si="214"/>
        <v>0</v>
      </c>
      <c r="AJ600" s="115">
        <f t="shared" si="214"/>
        <v>0</v>
      </c>
      <c r="AK600" s="115">
        <f t="shared" si="214"/>
        <v>0</v>
      </c>
      <c r="AL600" s="115">
        <f t="shared" si="214"/>
        <v>0</v>
      </c>
      <c r="AM600" s="115">
        <f t="shared" si="214"/>
        <v>0</v>
      </c>
      <c r="AN600" s="115">
        <f t="shared" si="214"/>
        <v>0</v>
      </c>
      <c r="AO600" s="115">
        <f t="shared" si="214"/>
        <v>0</v>
      </c>
      <c r="AP600" s="115">
        <f t="shared" si="214"/>
        <v>0</v>
      </c>
    </row>
    <row r="601" spans="1:42" x14ac:dyDescent="0.2">
      <c r="A601" s="17" t="s">
        <v>4</v>
      </c>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c r="AC601" s="115"/>
      <c r="AD601" s="115"/>
      <c r="AE601" s="115"/>
      <c r="AF601" s="115"/>
      <c r="AG601" s="115"/>
      <c r="AH601" s="115"/>
      <c r="AI601" s="115"/>
      <c r="AJ601" s="115"/>
      <c r="AK601" s="115"/>
      <c r="AL601" s="115"/>
      <c r="AM601" s="115"/>
      <c r="AN601" s="115"/>
      <c r="AO601" s="115"/>
      <c r="AP601" s="115"/>
    </row>
    <row r="602" spans="1:42" x14ac:dyDescent="0.2">
      <c r="A602" s="83" t="s">
        <v>417</v>
      </c>
      <c r="B602" s="115"/>
      <c r="C602" s="115">
        <f t="array" ref="C602:AP602">Inputs!D159:AQ159</f>
        <v>0</v>
      </c>
      <c r="D602" s="115">
        <v>0</v>
      </c>
      <c r="E602" s="115">
        <v>0</v>
      </c>
      <c r="F602" s="115">
        <v>0</v>
      </c>
      <c r="G602" s="115">
        <v>0</v>
      </c>
      <c r="H602" s="115">
        <v>0</v>
      </c>
      <c r="I602" s="115">
        <v>0</v>
      </c>
      <c r="J602" s="115">
        <v>0</v>
      </c>
      <c r="K602" s="115">
        <v>0</v>
      </c>
      <c r="L602" s="115">
        <v>0</v>
      </c>
      <c r="M602" s="115">
        <v>0</v>
      </c>
      <c r="N602" s="115">
        <v>0</v>
      </c>
      <c r="O602" s="115">
        <v>0</v>
      </c>
      <c r="P602" s="115">
        <v>0</v>
      </c>
      <c r="Q602" s="115">
        <v>0</v>
      </c>
      <c r="R602" s="115">
        <v>0</v>
      </c>
      <c r="S602" s="115">
        <v>0</v>
      </c>
      <c r="T602" s="115">
        <v>0</v>
      </c>
      <c r="U602" s="115">
        <v>0</v>
      </c>
      <c r="V602" s="115">
        <v>0</v>
      </c>
      <c r="W602" s="115">
        <v>0</v>
      </c>
      <c r="X602" s="115">
        <v>0</v>
      </c>
      <c r="Y602" s="115">
        <v>0</v>
      </c>
      <c r="Z602" s="115">
        <v>0</v>
      </c>
      <c r="AA602" s="115">
        <v>0</v>
      </c>
      <c r="AB602" s="115">
        <v>0</v>
      </c>
      <c r="AC602" s="115">
        <v>0</v>
      </c>
      <c r="AD602" s="115">
        <v>0</v>
      </c>
      <c r="AE602" s="115">
        <v>0</v>
      </c>
      <c r="AF602" s="115">
        <v>0</v>
      </c>
      <c r="AG602" s="115">
        <v>0</v>
      </c>
      <c r="AH602" s="115">
        <v>0</v>
      </c>
      <c r="AI602" s="115">
        <v>0</v>
      </c>
      <c r="AJ602" s="115">
        <v>0</v>
      </c>
      <c r="AK602" s="115">
        <v>0</v>
      </c>
      <c r="AL602" s="115">
        <v>0</v>
      </c>
      <c r="AM602" s="115">
        <v>0</v>
      </c>
      <c r="AN602" s="115">
        <v>0</v>
      </c>
      <c r="AO602" s="115">
        <v>0</v>
      </c>
      <c r="AP602" s="115">
        <v>0</v>
      </c>
    </row>
    <row r="603" spans="1:42" x14ac:dyDescent="0.2">
      <c r="A603" s="83" t="s">
        <v>421</v>
      </c>
      <c r="B603" s="115"/>
      <c r="C603" s="115">
        <f t="array" ref="C603:AP603">Inputs!D161:AQ161</f>
        <v>0</v>
      </c>
      <c r="D603" s="115">
        <v>0</v>
      </c>
      <c r="E603" s="115">
        <v>0</v>
      </c>
      <c r="F603" s="115">
        <v>0</v>
      </c>
      <c r="G603" s="115">
        <v>0</v>
      </c>
      <c r="H603" s="115">
        <v>0</v>
      </c>
      <c r="I603" s="115">
        <v>0</v>
      </c>
      <c r="J603" s="115">
        <v>0</v>
      </c>
      <c r="K603" s="115">
        <v>0</v>
      </c>
      <c r="L603" s="115">
        <v>0</v>
      </c>
      <c r="M603" s="115">
        <v>0</v>
      </c>
      <c r="N603" s="115">
        <v>0</v>
      </c>
      <c r="O603" s="115">
        <v>0</v>
      </c>
      <c r="P603" s="115">
        <v>0</v>
      </c>
      <c r="Q603" s="115">
        <v>0</v>
      </c>
      <c r="R603" s="115">
        <v>0</v>
      </c>
      <c r="S603" s="115">
        <v>0</v>
      </c>
      <c r="T603" s="115">
        <v>0</v>
      </c>
      <c r="U603" s="115">
        <v>0</v>
      </c>
      <c r="V603" s="115">
        <v>0</v>
      </c>
      <c r="W603" s="115">
        <v>0</v>
      </c>
      <c r="X603" s="115">
        <v>0</v>
      </c>
      <c r="Y603" s="115">
        <v>0</v>
      </c>
      <c r="Z603" s="115">
        <v>0</v>
      </c>
      <c r="AA603" s="115">
        <v>0</v>
      </c>
      <c r="AB603" s="115">
        <v>0</v>
      </c>
      <c r="AC603" s="115">
        <v>0</v>
      </c>
      <c r="AD603" s="115">
        <v>0</v>
      </c>
      <c r="AE603" s="115">
        <v>0</v>
      </c>
      <c r="AF603" s="115">
        <v>0</v>
      </c>
      <c r="AG603" s="115">
        <v>0</v>
      </c>
      <c r="AH603" s="115">
        <v>0</v>
      </c>
      <c r="AI603" s="115">
        <v>0</v>
      </c>
      <c r="AJ603" s="115">
        <v>0</v>
      </c>
      <c r="AK603" s="115">
        <v>0</v>
      </c>
      <c r="AL603" s="115">
        <v>0</v>
      </c>
      <c r="AM603" s="115">
        <v>0</v>
      </c>
      <c r="AN603" s="115">
        <v>0</v>
      </c>
      <c r="AO603" s="115">
        <v>0</v>
      </c>
      <c r="AP603" s="115">
        <v>0</v>
      </c>
    </row>
    <row r="604" spans="1:42" x14ac:dyDescent="0.2">
      <c r="A604" s="21" t="s">
        <v>419</v>
      </c>
      <c r="B604" s="350"/>
      <c r="C604" s="350">
        <f t="array" ref="C604:AP604">Inputs!D162:AQ162</f>
        <v>0</v>
      </c>
      <c r="D604" s="350">
        <v>0</v>
      </c>
      <c r="E604" s="350">
        <v>0</v>
      </c>
      <c r="F604" s="350">
        <v>0</v>
      </c>
      <c r="G604" s="350">
        <v>0</v>
      </c>
      <c r="H604" s="350">
        <v>0</v>
      </c>
      <c r="I604" s="350">
        <v>0</v>
      </c>
      <c r="J604" s="350">
        <v>0</v>
      </c>
      <c r="K604" s="350">
        <v>0</v>
      </c>
      <c r="L604" s="350">
        <v>0</v>
      </c>
      <c r="M604" s="350">
        <v>0</v>
      </c>
      <c r="N604" s="350">
        <v>0</v>
      </c>
      <c r="O604" s="350">
        <v>0</v>
      </c>
      <c r="P604" s="350">
        <v>0</v>
      </c>
      <c r="Q604" s="350">
        <v>0</v>
      </c>
      <c r="R604" s="350">
        <v>0</v>
      </c>
      <c r="S604" s="350">
        <v>0</v>
      </c>
      <c r="T604" s="350">
        <v>0</v>
      </c>
      <c r="U604" s="350">
        <v>0</v>
      </c>
      <c r="V604" s="350">
        <v>0</v>
      </c>
      <c r="W604" s="350">
        <v>0</v>
      </c>
      <c r="X604" s="350">
        <v>0</v>
      </c>
      <c r="Y604" s="350">
        <v>0</v>
      </c>
      <c r="Z604" s="350">
        <v>0</v>
      </c>
      <c r="AA604" s="350">
        <v>0</v>
      </c>
      <c r="AB604" s="350">
        <v>0</v>
      </c>
      <c r="AC604" s="350">
        <v>0</v>
      </c>
      <c r="AD604" s="350">
        <v>0</v>
      </c>
      <c r="AE604" s="350">
        <v>0</v>
      </c>
      <c r="AF604" s="350">
        <v>0</v>
      </c>
      <c r="AG604" s="350">
        <v>0</v>
      </c>
      <c r="AH604" s="350">
        <v>0</v>
      </c>
      <c r="AI604" s="350">
        <v>0</v>
      </c>
      <c r="AJ604" s="350">
        <v>0</v>
      </c>
      <c r="AK604" s="350">
        <v>0</v>
      </c>
      <c r="AL604" s="350">
        <v>0</v>
      </c>
      <c r="AM604" s="350">
        <v>0</v>
      </c>
      <c r="AN604" s="350">
        <v>0</v>
      </c>
      <c r="AO604" s="350">
        <v>0</v>
      </c>
      <c r="AP604" s="350">
        <v>0</v>
      </c>
    </row>
    <row r="605" spans="1:42" x14ac:dyDescent="0.2">
      <c r="A605" s="83" t="s">
        <v>420</v>
      </c>
      <c r="B605" s="115"/>
      <c r="C605" s="115">
        <f>MIN(C$604,C$603/100*$G$465)</f>
        <v>0</v>
      </c>
      <c r="D605" s="115">
        <f>MIN(D$604,D$603/100*$G$465)</f>
        <v>0</v>
      </c>
      <c r="E605" s="115">
        <f>MIN(E$604,E$603/100*$G$465)</f>
        <v>0</v>
      </c>
      <c r="F605" s="115">
        <f>MIN(F$604,F$603/100*$G$465)</f>
        <v>0</v>
      </c>
      <c r="G605" s="115">
        <f>MIN(G$604,G$603/100*$G$465)</f>
        <v>0</v>
      </c>
      <c r="H605" s="115">
        <f>MIN(H$604,H$603/100*$G$465)</f>
        <v>0</v>
      </c>
      <c r="I605" s="115">
        <f>MIN(I$604,I$603/100*$G$465)</f>
        <v>0</v>
      </c>
      <c r="J605" s="115">
        <f>MIN(J$604,J$603/100*$G$465)</f>
        <v>0</v>
      </c>
      <c r="K605" s="115">
        <f>MIN(K$604,K$603/100*$G$465)</f>
        <v>0</v>
      </c>
      <c r="L605" s="115">
        <f>MIN(L$604,L$603/100*$G$465)</f>
        <v>0</v>
      </c>
      <c r="M605" s="115">
        <f>MIN(M$604,M$603/100*$G$465)</f>
        <v>0</v>
      </c>
      <c r="N605" s="115">
        <f>MIN(N$604,N$603/100*$G$465)</f>
        <v>0</v>
      </c>
      <c r="O605" s="115">
        <f>MIN(O$604,O$603/100*$G$465)</f>
        <v>0</v>
      </c>
      <c r="P605" s="115">
        <f>MIN(P$604,P$603/100*$G$465)</f>
        <v>0</v>
      </c>
      <c r="Q605" s="115">
        <f>MIN(Q$604,Q$603/100*$G$465)</f>
        <v>0</v>
      </c>
      <c r="R605" s="115">
        <f>MIN(R$604,R$603/100*$G$465)</f>
        <v>0</v>
      </c>
      <c r="S605" s="115">
        <f>MIN(S$604,S$603/100*$G$465)</f>
        <v>0</v>
      </c>
      <c r="T605" s="115">
        <f>MIN(T$604,T$603/100*$G$465)</f>
        <v>0</v>
      </c>
      <c r="U605" s="115">
        <f>MIN(U$604,U$603/100*$G$465)</f>
        <v>0</v>
      </c>
      <c r="V605" s="115">
        <f>MIN(V$604,V$603/100*$G$465)</f>
        <v>0</v>
      </c>
      <c r="W605" s="115">
        <f>MIN(W$604,W$603/100*$G$465)</f>
        <v>0</v>
      </c>
      <c r="X605" s="115">
        <f>MIN(X$604,X$603/100*$G$465)</f>
        <v>0</v>
      </c>
      <c r="Y605" s="115">
        <f>MIN(Y$604,Y$603/100*$G$465)</f>
        <v>0</v>
      </c>
      <c r="Z605" s="115">
        <f>MIN(Z$604,Z$603/100*$G$465)</f>
        <v>0</v>
      </c>
      <c r="AA605" s="115">
        <f>MIN(AA$604,AA$603/100*$G$465)</f>
        <v>0</v>
      </c>
      <c r="AB605" s="115">
        <f>MIN(AB$604,AB$603/100*$G$465)</f>
        <v>0</v>
      </c>
      <c r="AC605" s="115">
        <f>MIN(AC$604,AC$603/100*$G$465)</f>
        <v>0</v>
      </c>
      <c r="AD605" s="115">
        <f>MIN(AD$604,AD$603/100*$G$465)</f>
        <v>0</v>
      </c>
      <c r="AE605" s="115">
        <f>MIN(AE$604,AE$603/100*$G$465)</f>
        <v>0</v>
      </c>
      <c r="AF605" s="115">
        <f>MIN(AF$604,AF$603/100*$G$465)</f>
        <v>0</v>
      </c>
      <c r="AG605" s="115">
        <f>MIN(AG$604,AG$603/100*$G$465)</f>
        <v>0</v>
      </c>
      <c r="AH605" s="115">
        <f>MIN(AH$604,AH$603/100*$G$465)</f>
        <v>0</v>
      </c>
      <c r="AI605" s="115">
        <f>MIN(AI$604,AI$603/100*$G$465)</f>
        <v>0</v>
      </c>
      <c r="AJ605" s="115">
        <f>MIN(AJ$604,AJ$603/100*$G$465)</f>
        <v>0</v>
      </c>
      <c r="AK605" s="115">
        <f>MIN(AK$604,AK$603/100*$G$465)</f>
        <v>0</v>
      </c>
      <c r="AL605" s="115">
        <f>MIN(AL$604,AL$603/100*$G$465)</f>
        <v>0</v>
      </c>
      <c r="AM605" s="115">
        <f>MIN(AM$604,AM$603/100*$G$465)</f>
        <v>0</v>
      </c>
      <c r="AN605" s="115">
        <f>MIN(AN$604,AN$603/100*$G$465)</f>
        <v>0</v>
      </c>
      <c r="AO605" s="115">
        <f>MIN(AO$604,AO$603/100*$G$465)</f>
        <v>0</v>
      </c>
      <c r="AP605" s="115">
        <f>MIN(AP$604,AP$603/100*$G$465)</f>
        <v>0</v>
      </c>
    </row>
    <row r="606" spans="1:42" x14ac:dyDescent="0.2">
      <c r="A606" s="83" t="s">
        <v>13</v>
      </c>
      <c r="B606" s="115"/>
      <c r="C606" s="115">
        <f>C$602+C$605</f>
        <v>0</v>
      </c>
      <c r="D606" s="115">
        <f t="shared" ref="D606:AP606" si="215">D$602+D$605</f>
        <v>0</v>
      </c>
      <c r="E606" s="115">
        <f t="shared" si="215"/>
        <v>0</v>
      </c>
      <c r="F606" s="115">
        <f t="shared" si="215"/>
        <v>0</v>
      </c>
      <c r="G606" s="115">
        <f t="shared" si="215"/>
        <v>0</v>
      </c>
      <c r="H606" s="115">
        <f t="shared" si="215"/>
        <v>0</v>
      </c>
      <c r="I606" s="115">
        <f t="shared" si="215"/>
        <v>0</v>
      </c>
      <c r="J606" s="115">
        <f t="shared" si="215"/>
        <v>0</v>
      </c>
      <c r="K606" s="115">
        <f t="shared" si="215"/>
        <v>0</v>
      </c>
      <c r="L606" s="115">
        <f t="shared" si="215"/>
        <v>0</v>
      </c>
      <c r="M606" s="115">
        <f t="shared" si="215"/>
        <v>0</v>
      </c>
      <c r="N606" s="115">
        <f t="shared" si="215"/>
        <v>0</v>
      </c>
      <c r="O606" s="115">
        <f t="shared" si="215"/>
        <v>0</v>
      </c>
      <c r="P606" s="115">
        <f t="shared" si="215"/>
        <v>0</v>
      </c>
      <c r="Q606" s="115">
        <f t="shared" si="215"/>
        <v>0</v>
      </c>
      <c r="R606" s="115">
        <f t="shared" si="215"/>
        <v>0</v>
      </c>
      <c r="S606" s="115">
        <f t="shared" si="215"/>
        <v>0</v>
      </c>
      <c r="T606" s="115">
        <f t="shared" si="215"/>
        <v>0</v>
      </c>
      <c r="U606" s="115">
        <f t="shared" si="215"/>
        <v>0</v>
      </c>
      <c r="V606" s="115">
        <f t="shared" si="215"/>
        <v>0</v>
      </c>
      <c r="W606" s="115">
        <f t="shared" si="215"/>
        <v>0</v>
      </c>
      <c r="X606" s="115">
        <f t="shared" si="215"/>
        <v>0</v>
      </c>
      <c r="Y606" s="115">
        <f t="shared" si="215"/>
        <v>0</v>
      </c>
      <c r="Z606" s="115">
        <f t="shared" si="215"/>
        <v>0</v>
      </c>
      <c r="AA606" s="115">
        <f t="shared" si="215"/>
        <v>0</v>
      </c>
      <c r="AB606" s="115">
        <f t="shared" si="215"/>
        <v>0</v>
      </c>
      <c r="AC606" s="115">
        <f t="shared" si="215"/>
        <v>0</v>
      </c>
      <c r="AD606" s="115">
        <f t="shared" si="215"/>
        <v>0</v>
      </c>
      <c r="AE606" s="115">
        <f t="shared" si="215"/>
        <v>0</v>
      </c>
      <c r="AF606" s="115">
        <f t="shared" si="215"/>
        <v>0</v>
      </c>
      <c r="AG606" s="115">
        <f t="shared" si="215"/>
        <v>0</v>
      </c>
      <c r="AH606" s="115">
        <f t="shared" si="215"/>
        <v>0</v>
      </c>
      <c r="AI606" s="115">
        <f t="shared" si="215"/>
        <v>0</v>
      </c>
      <c r="AJ606" s="115">
        <f t="shared" si="215"/>
        <v>0</v>
      </c>
      <c r="AK606" s="115">
        <f t="shared" si="215"/>
        <v>0</v>
      </c>
      <c r="AL606" s="115">
        <f t="shared" si="215"/>
        <v>0</v>
      </c>
      <c r="AM606" s="115">
        <f t="shared" si="215"/>
        <v>0</v>
      </c>
      <c r="AN606" s="115">
        <f t="shared" si="215"/>
        <v>0</v>
      </c>
      <c r="AO606" s="115">
        <f t="shared" si="215"/>
        <v>0</v>
      </c>
      <c r="AP606" s="115">
        <f t="shared" si="215"/>
        <v>0</v>
      </c>
    </row>
    <row r="607" spans="1:42" x14ac:dyDescent="0.2">
      <c r="A607" s="19"/>
    </row>
    <row r="608" spans="1:42" x14ac:dyDescent="0.2">
      <c r="A608" s="19" t="s">
        <v>41</v>
      </c>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row>
    <row r="609" spans="1:42" x14ac:dyDescent="0.2">
      <c r="A609" s="17" t="s">
        <v>5</v>
      </c>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c r="AC609" s="115"/>
      <c r="AD609" s="115"/>
      <c r="AE609" s="115"/>
      <c r="AF609" s="115"/>
      <c r="AG609" s="115"/>
      <c r="AH609" s="115"/>
      <c r="AI609" s="115"/>
      <c r="AJ609" s="115"/>
      <c r="AK609" s="115"/>
      <c r="AL609" s="115"/>
      <c r="AM609" s="115"/>
      <c r="AN609" s="115"/>
      <c r="AO609" s="115"/>
      <c r="AP609" s="115"/>
    </row>
    <row r="610" spans="1:42" x14ac:dyDescent="0.2">
      <c r="A610" s="83" t="s">
        <v>199</v>
      </c>
      <c r="C610" s="196">
        <f>IF(ptc_sta_amount="n/a",Inputs!D172,IF(C$2&lt;=ptc_sta_term,ptc_sta_amount*(1+ptc_sta_escal/100)^B$2,0))</f>
        <v>0</v>
      </c>
      <c r="D610" s="196">
        <f>IF(ptc_sta_amount="n/a",Inputs!E172,IF(D$2&lt;=ptc_sta_term,ptc_sta_amount*(1+ptc_sta_escal/100)^C$2,0))</f>
        <v>0</v>
      </c>
      <c r="E610" s="196">
        <f>IF(ptc_sta_amount="n/a",Inputs!F172,IF(E$2&lt;=ptc_sta_term,ptc_sta_amount*(1+ptc_sta_escal/100)^D$2,0))</f>
        <v>0</v>
      </c>
      <c r="F610" s="196">
        <f>IF(ptc_sta_amount="n/a",Inputs!G172,IF(F$2&lt;=ptc_sta_term,ptc_sta_amount*(1+ptc_sta_escal/100)^E$2,0))</f>
        <v>0</v>
      </c>
      <c r="G610" s="196">
        <f>IF(ptc_sta_amount="n/a",Inputs!H172,IF(G$2&lt;=ptc_sta_term,ptc_sta_amount*(1+ptc_sta_escal/100)^F$2,0))</f>
        <v>0</v>
      </c>
      <c r="H610" s="196">
        <f>IF(ptc_sta_amount="n/a",Inputs!I172,IF(H$2&lt;=ptc_sta_term,ptc_sta_amount*(1+ptc_sta_escal/100)^G$2,0))</f>
        <v>0</v>
      </c>
      <c r="I610" s="196">
        <f>IF(ptc_sta_amount="n/a",Inputs!J172,IF(I$2&lt;=ptc_sta_term,ptc_sta_amount*(1+ptc_sta_escal/100)^H$2,0))</f>
        <v>0</v>
      </c>
      <c r="J610" s="196">
        <f>IF(ptc_sta_amount="n/a",Inputs!K172,IF(J$2&lt;=ptc_sta_term,ptc_sta_amount*(1+ptc_sta_escal/100)^I$2,0))</f>
        <v>0</v>
      </c>
      <c r="K610" s="196">
        <f>IF(ptc_sta_amount="n/a",Inputs!L172,IF(K$2&lt;=ptc_sta_term,ptc_sta_amount*(1+ptc_sta_escal/100)^J$2,0))</f>
        <v>0</v>
      </c>
      <c r="L610" s="196">
        <f>IF(ptc_sta_amount="n/a",Inputs!M172,IF(L$2&lt;=ptc_sta_term,ptc_sta_amount*(1+ptc_sta_escal/100)^K$2,0))</f>
        <v>0</v>
      </c>
      <c r="M610" s="196">
        <f>IF(ptc_sta_amount="n/a",Inputs!N172,IF(M$2&lt;=ptc_sta_term,ptc_sta_amount*(1+ptc_sta_escal/100)^L$2,0))</f>
        <v>0</v>
      </c>
      <c r="N610" s="196">
        <f>IF(ptc_sta_amount="n/a",Inputs!O172,IF(N$2&lt;=ptc_sta_term,ptc_sta_amount*(1+ptc_sta_escal/100)^M$2,0))</f>
        <v>0</v>
      </c>
      <c r="O610" s="196">
        <f>IF(ptc_sta_amount="n/a",Inputs!P172,IF(O$2&lt;=ptc_sta_term,ptc_sta_amount*(1+ptc_sta_escal/100)^N$2,0))</f>
        <v>0</v>
      </c>
      <c r="P610" s="196">
        <f>IF(ptc_sta_amount="n/a",Inputs!Q172,IF(P$2&lt;=ptc_sta_term,ptc_sta_amount*(1+ptc_sta_escal/100)^O$2,0))</f>
        <v>0</v>
      </c>
      <c r="Q610" s="196">
        <f>IF(ptc_sta_amount="n/a",Inputs!R172,IF(Q$2&lt;=ptc_sta_term,ptc_sta_amount*(1+ptc_sta_escal/100)^P$2,0))</f>
        <v>0</v>
      </c>
      <c r="R610" s="196">
        <f>IF(ptc_sta_amount="n/a",Inputs!S172,IF(R$2&lt;=ptc_sta_term,ptc_sta_amount*(1+ptc_sta_escal/100)^Q$2,0))</f>
        <v>0</v>
      </c>
      <c r="S610" s="196">
        <f>IF(ptc_sta_amount="n/a",Inputs!T172,IF(S$2&lt;=ptc_sta_term,ptc_sta_amount*(1+ptc_sta_escal/100)^R$2,0))</f>
        <v>0</v>
      </c>
      <c r="T610" s="196">
        <f>IF(ptc_sta_amount="n/a",Inputs!U172,IF(T$2&lt;=ptc_sta_term,ptc_sta_amount*(1+ptc_sta_escal/100)^S$2,0))</f>
        <v>0</v>
      </c>
      <c r="U610" s="196">
        <f>IF(ptc_sta_amount="n/a",Inputs!V172,IF(U$2&lt;=ptc_sta_term,ptc_sta_amount*(1+ptc_sta_escal/100)^T$2,0))</f>
        <v>0</v>
      </c>
      <c r="V610" s="196">
        <f>IF(ptc_sta_amount="n/a",Inputs!W172,IF(V$2&lt;=ptc_sta_term,ptc_sta_amount*(1+ptc_sta_escal/100)^U$2,0))</f>
        <v>0</v>
      </c>
      <c r="W610" s="196">
        <f>IF(ptc_sta_amount="n/a",Inputs!X172,IF(W$2&lt;=ptc_sta_term,ptc_sta_amount*(1+ptc_sta_escal/100)^V$2,0))</f>
        <v>0</v>
      </c>
      <c r="X610" s="196">
        <f>IF(ptc_sta_amount="n/a",Inputs!Y172,IF(X$2&lt;=ptc_sta_term,ptc_sta_amount*(1+ptc_sta_escal/100)^W$2,0))</f>
        <v>0</v>
      </c>
      <c r="Y610" s="196">
        <f>IF(ptc_sta_amount="n/a",Inputs!Z172,IF(Y$2&lt;=ptc_sta_term,ptc_sta_amount*(1+ptc_sta_escal/100)^X$2,0))</f>
        <v>0</v>
      </c>
      <c r="Z610" s="196">
        <f>IF(ptc_sta_amount="n/a",Inputs!AA172,IF(Z$2&lt;=ptc_sta_term,ptc_sta_amount*(1+ptc_sta_escal/100)^Y$2,0))</f>
        <v>0</v>
      </c>
      <c r="AA610" s="196">
        <f>IF(ptc_sta_amount="n/a",Inputs!AB172,IF(AA$2&lt;=ptc_sta_term,ptc_sta_amount*(1+ptc_sta_escal/100)^Z$2,0))</f>
        <v>0</v>
      </c>
      <c r="AB610" s="196">
        <f>IF(ptc_sta_amount="n/a",Inputs!AC172,IF(AB$2&lt;=ptc_sta_term,ptc_sta_amount*(1+ptc_sta_escal/100)^AA$2,0))</f>
        <v>0</v>
      </c>
      <c r="AC610" s="196">
        <f>IF(ptc_sta_amount="n/a",Inputs!AD172,IF(AC$2&lt;=ptc_sta_term,ptc_sta_amount*(1+ptc_sta_escal/100)^AB$2,0))</f>
        <v>0</v>
      </c>
      <c r="AD610" s="196">
        <f>IF(ptc_sta_amount="n/a",Inputs!AE172,IF(AD$2&lt;=ptc_sta_term,ptc_sta_amount*(1+ptc_sta_escal/100)^AC$2,0))</f>
        <v>0</v>
      </c>
      <c r="AE610" s="196">
        <f>IF(ptc_sta_amount="n/a",Inputs!AF172,IF(AE$2&lt;=ptc_sta_term,ptc_sta_amount*(1+ptc_sta_escal/100)^AD$2,0))</f>
        <v>0</v>
      </c>
      <c r="AF610" s="196">
        <f>IF(ptc_sta_amount="n/a",Inputs!AG172,IF(AF$2&lt;=ptc_sta_term,ptc_sta_amount*(1+ptc_sta_escal/100)^AE$2,0))</f>
        <v>0</v>
      </c>
      <c r="AG610" s="196">
        <f>IF(ptc_sta_amount="n/a",Inputs!AH172,IF(AG$2&lt;=ptc_sta_term,ptc_sta_amount*(1+ptc_sta_escal/100)^AF$2,0))</f>
        <v>0</v>
      </c>
      <c r="AH610" s="196">
        <f>IF(ptc_sta_amount="n/a",Inputs!AI172,IF(AH$2&lt;=ptc_sta_term,ptc_sta_amount*(1+ptc_sta_escal/100)^AG$2,0))</f>
        <v>0</v>
      </c>
      <c r="AI610" s="196">
        <f>IF(ptc_sta_amount="n/a",Inputs!AJ172,IF(AI$2&lt;=ptc_sta_term,ptc_sta_amount*(1+ptc_sta_escal/100)^AH$2,0))</f>
        <v>0</v>
      </c>
      <c r="AJ610" s="196">
        <f>IF(ptc_sta_amount="n/a",Inputs!AK172,IF(AJ$2&lt;=ptc_sta_term,ptc_sta_amount*(1+ptc_sta_escal/100)^AI$2,0))</f>
        <v>0</v>
      </c>
      <c r="AK610" s="196">
        <f>IF(ptc_sta_amount="n/a",Inputs!AL172,IF(AK$2&lt;=ptc_sta_term,ptc_sta_amount*(1+ptc_sta_escal/100)^AJ$2,0))</f>
        <v>0</v>
      </c>
      <c r="AL610" s="196">
        <f>IF(ptc_sta_amount="n/a",Inputs!AM172,IF(AL$2&lt;=ptc_sta_term,ptc_sta_amount*(1+ptc_sta_escal/100)^AK$2,0))</f>
        <v>0</v>
      </c>
      <c r="AM610" s="196">
        <f>IF(ptc_sta_amount="n/a",Inputs!AN172,IF(AM$2&lt;=ptc_sta_term,ptc_sta_amount*(1+ptc_sta_escal/100)^AL$2,0))</f>
        <v>0</v>
      </c>
      <c r="AN610" s="196">
        <f>IF(ptc_sta_amount="n/a",Inputs!AO172,IF(AN$2&lt;=ptc_sta_term,ptc_sta_amount*(1+ptc_sta_escal/100)^AM$2,0))</f>
        <v>0</v>
      </c>
      <c r="AO610" s="196">
        <f>IF(ptc_sta_amount="n/a",Inputs!AP172,IF(AO$2&lt;=ptc_sta_term,ptc_sta_amount*(1+ptc_sta_escal/100)^AN$2,0))</f>
        <v>0</v>
      </c>
      <c r="AP610" s="196">
        <f>IF(ptc_sta_amount="n/a",Inputs!AQ172,IF(AP$2&lt;=ptc_sta_term,ptc_sta_amount*(1+ptc_sta_escal/100)^AO$2,0))</f>
        <v>0</v>
      </c>
    </row>
    <row r="611" spans="1:42" x14ac:dyDescent="0.2">
      <c r="A611" s="83" t="s">
        <v>200</v>
      </c>
      <c r="C611" s="196">
        <f>ROUND(C610*1000,0)</f>
        <v>0</v>
      </c>
      <c r="D611" s="196">
        <f>ROUND(D610*1000,0)</f>
        <v>0</v>
      </c>
      <c r="E611" s="196">
        <f t="shared" ref="E611:AP611" si="216">ROUND(E610*1000,0)</f>
        <v>0</v>
      </c>
      <c r="F611" s="196">
        <f t="shared" si="216"/>
        <v>0</v>
      </c>
      <c r="G611" s="196">
        <f t="shared" si="216"/>
        <v>0</v>
      </c>
      <c r="H611" s="196">
        <f t="shared" si="216"/>
        <v>0</v>
      </c>
      <c r="I611" s="196">
        <f t="shared" si="216"/>
        <v>0</v>
      </c>
      <c r="J611" s="196">
        <f t="shared" si="216"/>
        <v>0</v>
      </c>
      <c r="K611" s="196">
        <f t="shared" si="216"/>
        <v>0</v>
      </c>
      <c r="L611" s="196">
        <f t="shared" si="216"/>
        <v>0</v>
      </c>
      <c r="M611" s="196">
        <f t="shared" si="216"/>
        <v>0</v>
      </c>
      <c r="N611" s="196">
        <f t="shared" si="216"/>
        <v>0</v>
      </c>
      <c r="O611" s="196">
        <f t="shared" si="216"/>
        <v>0</v>
      </c>
      <c r="P611" s="196">
        <f t="shared" si="216"/>
        <v>0</v>
      </c>
      <c r="Q611" s="196">
        <f t="shared" si="216"/>
        <v>0</v>
      </c>
      <c r="R611" s="196">
        <f t="shared" si="216"/>
        <v>0</v>
      </c>
      <c r="S611" s="196">
        <f t="shared" si="216"/>
        <v>0</v>
      </c>
      <c r="T611" s="196">
        <f t="shared" si="216"/>
        <v>0</v>
      </c>
      <c r="U611" s="196">
        <f t="shared" si="216"/>
        <v>0</v>
      </c>
      <c r="V611" s="196">
        <f t="shared" si="216"/>
        <v>0</v>
      </c>
      <c r="W611" s="196">
        <f t="shared" si="216"/>
        <v>0</v>
      </c>
      <c r="X611" s="196">
        <f t="shared" si="216"/>
        <v>0</v>
      </c>
      <c r="Y611" s="196">
        <f t="shared" si="216"/>
        <v>0</v>
      </c>
      <c r="Z611" s="196">
        <f t="shared" si="216"/>
        <v>0</v>
      </c>
      <c r="AA611" s="196">
        <f t="shared" si="216"/>
        <v>0</v>
      </c>
      <c r="AB611" s="196">
        <f t="shared" si="216"/>
        <v>0</v>
      </c>
      <c r="AC611" s="196">
        <f t="shared" si="216"/>
        <v>0</v>
      </c>
      <c r="AD611" s="196">
        <f t="shared" si="216"/>
        <v>0</v>
      </c>
      <c r="AE611" s="196">
        <f t="shared" si="216"/>
        <v>0</v>
      </c>
      <c r="AF611" s="196">
        <f t="shared" si="216"/>
        <v>0</v>
      </c>
      <c r="AG611" s="196">
        <f t="shared" si="216"/>
        <v>0</v>
      </c>
      <c r="AH611" s="196">
        <f t="shared" si="216"/>
        <v>0</v>
      </c>
      <c r="AI611" s="196">
        <f t="shared" si="216"/>
        <v>0</v>
      </c>
      <c r="AJ611" s="196">
        <f t="shared" si="216"/>
        <v>0</v>
      </c>
      <c r="AK611" s="196">
        <f t="shared" si="216"/>
        <v>0</v>
      </c>
      <c r="AL611" s="196">
        <f t="shared" si="216"/>
        <v>0</v>
      </c>
      <c r="AM611" s="196">
        <f t="shared" si="216"/>
        <v>0</v>
      </c>
      <c r="AN611" s="196">
        <f t="shared" si="216"/>
        <v>0</v>
      </c>
      <c r="AO611" s="196">
        <f t="shared" si="216"/>
        <v>0</v>
      </c>
      <c r="AP611" s="196">
        <f t="shared" si="216"/>
        <v>0</v>
      </c>
    </row>
    <row r="612" spans="1:42" x14ac:dyDescent="0.2">
      <c r="A612" s="83" t="s">
        <v>42</v>
      </c>
      <c r="C612" s="116">
        <f>C$5/1000</f>
        <v>0</v>
      </c>
      <c r="D612" s="116">
        <f t="shared" ref="D612:AP612" si="217">D$5/1000</f>
        <v>0</v>
      </c>
      <c r="E612" s="116">
        <f t="shared" si="217"/>
        <v>0</v>
      </c>
      <c r="F612" s="116">
        <f t="shared" si="217"/>
        <v>0</v>
      </c>
      <c r="G612" s="116">
        <f t="shared" si="217"/>
        <v>0</v>
      </c>
      <c r="H612" s="116">
        <f t="shared" si="217"/>
        <v>0</v>
      </c>
      <c r="I612" s="116">
        <f t="shared" si="217"/>
        <v>0</v>
      </c>
      <c r="J612" s="116">
        <f t="shared" si="217"/>
        <v>0</v>
      </c>
      <c r="K612" s="116">
        <f t="shared" si="217"/>
        <v>0</v>
      </c>
      <c r="L612" s="116">
        <f t="shared" si="217"/>
        <v>0</v>
      </c>
      <c r="M612" s="116">
        <f t="shared" si="217"/>
        <v>0</v>
      </c>
      <c r="N612" s="116">
        <f t="shared" si="217"/>
        <v>0</v>
      </c>
      <c r="O612" s="116">
        <f t="shared" si="217"/>
        <v>0</v>
      </c>
      <c r="P612" s="116">
        <f t="shared" si="217"/>
        <v>0</v>
      </c>
      <c r="Q612" s="116">
        <f t="shared" si="217"/>
        <v>0</v>
      </c>
      <c r="R612" s="116">
        <f t="shared" si="217"/>
        <v>0</v>
      </c>
      <c r="S612" s="116">
        <f t="shared" si="217"/>
        <v>0</v>
      </c>
      <c r="T612" s="116">
        <f t="shared" si="217"/>
        <v>0</v>
      </c>
      <c r="U612" s="116">
        <f t="shared" si="217"/>
        <v>0</v>
      </c>
      <c r="V612" s="116">
        <f t="shared" si="217"/>
        <v>0</v>
      </c>
      <c r="W612" s="116">
        <f t="shared" si="217"/>
        <v>0</v>
      </c>
      <c r="X612" s="116">
        <f t="shared" si="217"/>
        <v>0</v>
      </c>
      <c r="Y612" s="116">
        <f t="shared" si="217"/>
        <v>0</v>
      </c>
      <c r="Z612" s="116">
        <f t="shared" si="217"/>
        <v>0</v>
      </c>
      <c r="AA612" s="116">
        <f t="shared" si="217"/>
        <v>0</v>
      </c>
      <c r="AB612" s="116">
        <f t="shared" si="217"/>
        <v>0</v>
      </c>
      <c r="AC612" s="116">
        <f t="shared" si="217"/>
        <v>0</v>
      </c>
      <c r="AD612" s="116">
        <f t="shared" si="217"/>
        <v>0</v>
      </c>
      <c r="AE612" s="116">
        <f t="shared" si="217"/>
        <v>0</v>
      </c>
      <c r="AF612" s="116">
        <f t="shared" si="217"/>
        <v>0</v>
      </c>
      <c r="AG612" s="116">
        <f t="shared" si="217"/>
        <v>0</v>
      </c>
      <c r="AH612" s="116">
        <f t="shared" si="217"/>
        <v>0</v>
      </c>
      <c r="AI612" s="116">
        <f t="shared" si="217"/>
        <v>0</v>
      </c>
      <c r="AJ612" s="116">
        <f t="shared" si="217"/>
        <v>0</v>
      </c>
      <c r="AK612" s="116">
        <f t="shared" si="217"/>
        <v>0</v>
      </c>
      <c r="AL612" s="116">
        <f t="shared" si="217"/>
        <v>0</v>
      </c>
      <c r="AM612" s="116">
        <f t="shared" si="217"/>
        <v>0</v>
      </c>
      <c r="AN612" s="116">
        <f t="shared" si="217"/>
        <v>0</v>
      </c>
      <c r="AO612" s="116">
        <f t="shared" si="217"/>
        <v>0</v>
      </c>
      <c r="AP612" s="116">
        <f t="shared" si="217"/>
        <v>0</v>
      </c>
    </row>
    <row r="613" spans="1:42" x14ac:dyDescent="0.2">
      <c r="A613" s="83" t="s">
        <v>13</v>
      </c>
      <c r="C613" s="115">
        <f>C611*C612</f>
        <v>0</v>
      </c>
      <c r="D613" s="115">
        <f>D611*D612</f>
        <v>0</v>
      </c>
      <c r="E613" s="115">
        <f t="shared" ref="E613:AP613" si="218">E611*E612</f>
        <v>0</v>
      </c>
      <c r="F613" s="115">
        <f t="shared" si="218"/>
        <v>0</v>
      </c>
      <c r="G613" s="115">
        <f t="shared" si="218"/>
        <v>0</v>
      </c>
      <c r="H613" s="115">
        <f t="shared" si="218"/>
        <v>0</v>
      </c>
      <c r="I613" s="115">
        <f t="shared" si="218"/>
        <v>0</v>
      </c>
      <c r="J613" s="115">
        <f t="shared" si="218"/>
        <v>0</v>
      </c>
      <c r="K613" s="115">
        <f t="shared" si="218"/>
        <v>0</v>
      </c>
      <c r="L613" s="115">
        <f t="shared" si="218"/>
        <v>0</v>
      </c>
      <c r="M613" s="115">
        <f t="shared" si="218"/>
        <v>0</v>
      </c>
      <c r="N613" s="115">
        <f t="shared" si="218"/>
        <v>0</v>
      </c>
      <c r="O613" s="115">
        <f t="shared" si="218"/>
        <v>0</v>
      </c>
      <c r="P613" s="115">
        <f t="shared" si="218"/>
        <v>0</v>
      </c>
      <c r="Q613" s="115">
        <f t="shared" si="218"/>
        <v>0</v>
      </c>
      <c r="R613" s="115">
        <f t="shared" si="218"/>
        <v>0</v>
      </c>
      <c r="S613" s="115">
        <f t="shared" si="218"/>
        <v>0</v>
      </c>
      <c r="T613" s="115">
        <f t="shared" si="218"/>
        <v>0</v>
      </c>
      <c r="U613" s="115">
        <f t="shared" si="218"/>
        <v>0</v>
      </c>
      <c r="V613" s="115">
        <f t="shared" si="218"/>
        <v>0</v>
      </c>
      <c r="W613" s="115">
        <f t="shared" si="218"/>
        <v>0</v>
      </c>
      <c r="X613" s="115">
        <f t="shared" si="218"/>
        <v>0</v>
      </c>
      <c r="Y613" s="115">
        <f t="shared" si="218"/>
        <v>0</v>
      </c>
      <c r="Z613" s="115">
        <f t="shared" si="218"/>
        <v>0</v>
      </c>
      <c r="AA613" s="115">
        <f t="shared" si="218"/>
        <v>0</v>
      </c>
      <c r="AB613" s="115">
        <f t="shared" si="218"/>
        <v>0</v>
      </c>
      <c r="AC613" s="115">
        <f t="shared" si="218"/>
        <v>0</v>
      </c>
      <c r="AD613" s="115">
        <f t="shared" si="218"/>
        <v>0</v>
      </c>
      <c r="AE613" s="115">
        <f t="shared" si="218"/>
        <v>0</v>
      </c>
      <c r="AF613" s="115">
        <f t="shared" si="218"/>
        <v>0</v>
      </c>
      <c r="AG613" s="115">
        <f t="shared" si="218"/>
        <v>0</v>
      </c>
      <c r="AH613" s="115">
        <f t="shared" si="218"/>
        <v>0</v>
      </c>
      <c r="AI613" s="115">
        <f t="shared" si="218"/>
        <v>0</v>
      </c>
      <c r="AJ613" s="115">
        <f t="shared" si="218"/>
        <v>0</v>
      </c>
      <c r="AK613" s="115">
        <f t="shared" si="218"/>
        <v>0</v>
      </c>
      <c r="AL613" s="115">
        <f t="shared" si="218"/>
        <v>0</v>
      </c>
      <c r="AM613" s="115">
        <f t="shared" si="218"/>
        <v>0</v>
      </c>
      <c r="AN613" s="115">
        <f t="shared" si="218"/>
        <v>0</v>
      </c>
      <c r="AO613" s="115">
        <f t="shared" si="218"/>
        <v>0</v>
      </c>
      <c r="AP613" s="115">
        <f t="shared" si="218"/>
        <v>0</v>
      </c>
    </row>
    <row r="614" spans="1:42" x14ac:dyDescent="0.2">
      <c r="A614" s="17" t="s">
        <v>4</v>
      </c>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row>
    <row r="615" spans="1:42" x14ac:dyDescent="0.2">
      <c r="A615" s="83" t="s">
        <v>199</v>
      </c>
      <c r="C615" s="104">
        <f>IF(ptc_fed_amount="n/a",Inputs!D171,IF(C$2&lt;=ptc_fed_term,ptc_fed_amount*(1+ptc_fed_escal/100)^B$2,0))</f>
        <v>0</v>
      </c>
      <c r="D615" s="104">
        <f>IF(ptc_fed_amount="n/a",Inputs!E171,IF(D$2&lt;=ptc_fed_term,ptc_fed_amount*(1+ptc_fed_escal/100)^C$2,0))</f>
        <v>0</v>
      </c>
      <c r="E615" s="104">
        <f>IF(ptc_fed_amount="n/a",Inputs!F171,IF(E$2&lt;=ptc_fed_term,ptc_fed_amount*(1+ptc_fed_escal/100)^D$2,0))</f>
        <v>0</v>
      </c>
      <c r="F615" s="104">
        <f>IF(ptc_fed_amount="n/a",Inputs!G171,IF(F$2&lt;=ptc_fed_term,ptc_fed_amount*(1+ptc_fed_escal/100)^E$2,0))</f>
        <v>0</v>
      </c>
      <c r="G615" s="104">
        <f>IF(ptc_fed_amount="n/a",Inputs!H171,IF(G$2&lt;=ptc_fed_term,ptc_fed_amount*(1+ptc_fed_escal/100)^F$2,0))</f>
        <v>0</v>
      </c>
      <c r="H615" s="104">
        <f>IF(ptc_fed_amount="n/a",Inputs!I171,IF(H$2&lt;=ptc_fed_term,ptc_fed_amount*(1+ptc_fed_escal/100)^G$2,0))</f>
        <v>0</v>
      </c>
      <c r="I615" s="104">
        <f>IF(ptc_fed_amount="n/a",Inputs!J171,IF(I$2&lt;=ptc_fed_term,ptc_fed_amount*(1+ptc_fed_escal/100)^H$2,0))</f>
        <v>0</v>
      </c>
      <c r="J615" s="104">
        <f>IF(ptc_fed_amount="n/a",Inputs!K171,IF(J$2&lt;=ptc_fed_term,ptc_fed_amount*(1+ptc_fed_escal/100)^I$2,0))</f>
        <v>0</v>
      </c>
      <c r="K615" s="104">
        <f>IF(ptc_fed_amount="n/a",Inputs!L171,IF(K$2&lt;=ptc_fed_term,ptc_fed_amount*(1+ptc_fed_escal/100)^J$2,0))</f>
        <v>0</v>
      </c>
      <c r="L615" s="104">
        <f>IF(ptc_fed_amount="n/a",Inputs!M171,IF(L$2&lt;=ptc_fed_term,ptc_fed_amount*(1+ptc_fed_escal/100)^K$2,0))</f>
        <v>0</v>
      </c>
      <c r="M615" s="104">
        <f>IF(ptc_fed_amount="n/a",Inputs!N171,IF(M$2&lt;=ptc_fed_term,ptc_fed_amount*(1+ptc_fed_escal/100)^L$2,0))</f>
        <v>0</v>
      </c>
      <c r="N615" s="104">
        <f>IF(ptc_fed_amount="n/a",Inputs!O171,IF(N$2&lt;=ptc_fed_term,ptc_fed_amount*(1+ptc_fed_escal/100)^M$2,0))</f>
        <v>0</v>
      </c>
      <c r="O615" s="104">
        <f>IF(ptc_fed_amount="n/a",Inputs!P171,IF(O$2&lt;=ptc_fed_term,ptc_fed_amount*(1+ptc_fed_escal/100)^N$2,0))</f>
        <v>0</v>
      </c>
      <c r="P615" s="104">
        <f>IF(ptc_fed_amount="n/a",Inputs!Q171,IF(P$2&lt;=ptc_fed_term,ptc_fed_amount*(1+ptc_fed_escal/100)^O$2,0))</f>
        <v>0</v>
      </c>
      <c r="Q615" s="104">
        <f>IF(ptc_fed_amount="n/a",Inputs!R171,IF(Q$2&lt;=ptc_fed_term,ptc_fed_amount*(1+ptc_fed_escal/100)^P$2,0))</f>
        <v>0</v>
      </c>
      <c r="R615" s="104">
        <f>IF(ptc_fed_amount="n/a",Inputs!S171,IF(R$2&lt;=ptc_fed_term,ptc_fed_amount*(1+ptc_fed_escal/100)^Q$2,0))</f>
        <v>0</v>
      </c>
      <c r="S615" s="104">
        <f>IF(ptc_fed_amount="n/a",Inputs!T171,IF(S$2&lt;=ptc_fed_term,ptc_fed_amount*(1+ptc_fed_escal/100)^R$2,0))</f>
        <v>0</v>
      </c>
      <c r="T615" s="104">
        <f>IF(ptc_fed_amount="n/a",Inputs!U171,IF(T$2&lt;=ptc_fed_term,ptc_fed_amount*(1+ptc_fed_escal/100)^S$2,0))</f>
        <v>0</v>
      </c>
      <c r="U615" s="104">
        <f>IF(ptc_fed_amount="n/a",Inputs!V171,IF(U$2&lt;=ptc_fed_term,ptc_fed_amount*(1+ptc_fed_escal/100)^T$2,0))</f>
        <v>0</v>
      </c>
      <c r="V615" s="104">
        <f>IF(ptc_fed_amount="n/a",Inputs!W171,IF(V$2&lt;=ptc_fed_term,ptc_fed_amount*(1+ptc_fed_escal/100)^U$2,0))</f>
        <v>0</v>
      </c>
      <c r="W615" s="104">
        <f>IF(ptc_fed_amount="n/a",Inputs!X171,IF(W$2&lt;=ptc_fed_term,ptc_fed_amount*(1+ptc_fed_escal/100)^V$2,0))</f>
        <v>0</v>
      </c>
      <c r="X615" s="104">
        <f>IF(ptc_fed_amount="n/a",Inputs!Y171,IF(X$2&lt;=ptc_fed_term,ptc_fed_amount*(1+ptc_fed_escal/100)^W$2,0))</f>
        <v>0</v>
      </c>
      <c r="Y615" s="104">
        <f>IF(ptc_fed_amount="n/a",Inputs!Z171,IF(Y$2&lt;=ptc_fed_term,ptc_fed_amount*(1+ptc_fed_escal/100)^X$2,0))</f>
        <v>0</v>
      </c>
      <c r="Z615" s="104">
        <f>IF(ptc_fed_amount="n/a",Inputs!AA171,IF(Z$2&lt;=ptc_fed_term,ptc_fed_amount*(1+ptc_fed_escal/100)^Y$2,0))</f>
        <v>0</v>
      </c>
      <c r="AA615" s="196">
        <f>IF(ptc_fed_amount="n/a",Inputs!AB171,IF(AA$2&lt;=ptc_fed_term,ptc_fed_amount*(1+ptc_fed_escal/100)^Z$2,0))</f>
        <v>0</v>
      </c>
      <c r="AB615" s="196">
        <f>IF(ptc_fed_amount="n/a",Inputs!AC171,IF(AB$2&lt;=ptc_fed_term,ptc_fed_amount*(1+ptc_fed_escal/100)^AA$2,0))</f>
        <v>0</v>
      </c>
      <c r="AC615" s="196">
        <f>IF(ptc_fed_amount="n/a",Inputs!AD171,IF(AC$2&lt;=ptc_fed_term,ptc_fed_amount*(1+ptc_fed_escal/100)^AB$2,0))</f>
        <v>0</v>
      </c>
      <c r="AD615" s="196">
        <f>IF(ptc_fed_amount="n/a",Inputs!AE171,IF(AD$2&lt;=ptc_fed_term,ptc_fed_amount*(1+ptc_fed_escal/100)^AC$2,0))</f>
        <v>0</v>
      </c>
      <c r="AE615" s="196">
        <f>IF(ptc_fed_amount="n/a",Inputs!AF171,IF(AE$2&lt;=ptc_fed_term,ptc_fed_amount*(1+ptc_fed_escal/100)^AD$2,0))</f>
        <v>0</v>
      </c>
      <c r="AF615" s="196">
        <f>IF(ptc_fed_amount="n/a",Inputs!AG171,IF(AF$2&lt;=ptc_fed_term,ptc_fed_amount*(1+ptc_fed_escal/100)^AE$2,0))</f>
        <v>0</v>
      </c>
      <c r="AG615" s="196">
        <f>IF(ptc_fed_amount="n/a",Inputs!AH171,IF(AG$2&lt;=ptc_fed_term,ptc_fed_amount*(1+ptc_fed_escal/100)^AF$2,0))</f>
        <v>0</v>
      </c>
      <c r="AH615" s="196">
        <f>IF(ptc_fed_amount="n/a",Inputs!AI171,IF(AH$2&lt;=ptc_fed_term,ptc_fed_amount*(1+ptc_fed_escal/100)^AG$2,0))</f>
        <v>0</v>
      </c>
      <c r="AI615" s="196">
        <f>IF(ptc_fed_amount="n/a",Inputs!AJ171,IF(AI$2&lt;=ptc_fed_term,ptc_fed_amount*(1+ptc_fed_escal/100)^AH$2,0))</f>
        <v>0</v>
      </c>
      <c r="AJ615" s="196">
        <f>IF(ptc_fed_amount="n/a",Inputs!AK171,IF(AJ$2&lt;=ptc_fed_term,ptc_fed_amount*(1+ptc_fed_escal/100)^AI$2,0))</f>
        <v>0</v>
      </c>
      <c r="AK615" s="196">
        <f>IF(ptc_fed_amount="n/a",Inputs!AL171,IF(AK$2&lt;=ptc_fed_term,ptc_fed_amount*(1+ptc_fed_escal/100)^AJ$2,0))</f>
        <v>0</v>
      </c>
      <c r="AL615" s="196">
        <f>IF(ptc_fed_amount="n/a",Inputs!AM171,IF(AL$2&lt;=ptc_fed_term,ptc_fed_amount*(1+ptc_fed_escal/100)^AK$2,0))</f>
        <v>0</v>
      </c>
      <c r="AM615" s="196">
        <f>IF(ptc_fed_amount="n/a",Inputs!AN171,IF(AM$2&lt;=ptc_fed_term,ptc_fed_amount*(1+ptc_fed_escal/100)^AL$2,0))</f>
        <v>0</v>
      </c>
      <c r="AN615" s="196">
        <f>IF(ptc_fed_amount="n/a",Inputs!AO171,IF(AN$2&lt;=ptc_fed_term,ptc_fed_amount*(1+ptc_fed_escal/100)^AM$2,0))</f>
        <v>0</v>
      </c>
      <c r="AO615" s="196">
        <f>IF(ptc_fed_amount="n/a",Inputs!AP171,IF(AO$2&lt;=ptc_fed_term,ptc_fed_amount*(1+ptc_fed_escal/100)^AN$2,0))</f>
        <v>0</v>
      </c>
      <c r="AP615" s="196">
        <f>IF(ptc_fed_amount="n/a",Inputs!AQ171,IF(AP$2&lt;=ptc_fed_term,ptc_fed_amount*(1+ptc_fed_escal/100)^AO$2,0))</f>
        <v>0</v>
      </c>
    </row>
    <row r="616" spans="1:42" x14ac:dyDescent="0.2">
      <c r="A616" s="83" t="s">
        <v>200</v>
      </c>
      <c r="C616" s="104">
        <f>ROUND(C615*1000,0)</f>
        <v>0</v>
      </c>
      <c r="D616" s="104">
        <f>ROUND(D615*1000,0)</f>
        <v>0</v>
      </c>
      <c r="E616" s="104">
        <f t="shared" ref="E616:AP616" si="219">ROUND(E615*1000,0)</f>
        <v>0</v>
      </c>
      <c r="F616" s="104">
        <f t="shared" si="219"/>
        <v>0</v>
      </c>
      <c r="G616" s="104">
        <f t="shared" si="219"/>
        <v>0</v>
      </c>
      <c r="H616" s="104">
        <f t="shared" si="219"/>
        <v>0</v>
      </c>
      <c r="I616" s="104">
        <f t="shared" si="219"/>
        <v>0</v>
      </c>
      <c r="J616" s="104">
        <f t="shared" si="219"/>
        <v>0</v>
      </c>
      <c r="K616" s="104">
        <f t="shared" si="219"/>
        <v>0</v>
      </c>
      <c r="L616" s="104">
        <f t="shared" si="219"/>
        <v>0</v>
      </c>
      <c r="M616" s="104">
        <f t="shared" si="219"/>
        <v>0</v>
      </c>
      <c r="N616" s="104">
        <f t="shared" si="219"/>
        <v>0</v>
      </c>
      <c r="O616" s="104">
        <f t="shared" si="219"/>
        <v>0</v>
      </c>
      <c r="P616" s="104">
        <f t="shared" si="219"/>
        <v>0</v>
      </c>
      <c r="Q616" s="104">
        <f t="shared" si="219"/>
        <v>0</v>
      </c>
      <c r="R616" s="104">
        <f t="shared" si="219"/>
        <v>0</v>
      </c>
      <c r="S616" s="104">
        <f t="shared" si="219"/>
        <v>0</v>
      </c>
      <c r="T616" s="104">
        <f t="shared" si="219"/>
        <v>0</v>
      </c>
      <c r="U616" s="104">
        <f t="shared" si="219"/>
        <v>0</v>
      </c>
      <c r="V616" s="104">
        <f t="shared" si="219"/>
        <v>0</v>
      </c>
      <c r="W616" s="104">
        <f t="shared" si="219"/>
        <v>0</v>
      </c>
      <c r="X616" s="104">
        <f t="shared" si="219"/>
        <v>0</v>
      </c>
      <c r="Y616" s="104">
        <f t="shared" si="219"/>
        <v>0</v>
      </c>
      <c r="Z616" s="104">
        <f t="shared" si="219"/>
        <v>0</v>
      </c>
      <c r="AA616" s="196">
        <f t="shared" si="219"/>
        <v>0</v>
      </c>
      <c r="AB616" s="196">
        <f t="shared" si="219"/>
        <v>0</v>
      </c>
      <c r="AC616" s="196">
        <f t="shared" si="219"/>
        <v>0</v>
      </c>
      <c r="AD616" s="196">
        <f t="shared" si="219"/>
        <v>0</v>
      </c>
      <c r="AE616" s="196">
        <f t="shared" si="219"/>
        <v>0</v>
      </c>
      <c r="AF616" s="196">
        <f t="shared" si="219"/>
        <v>0</v>
      </c>
      <c r="AG616" s="196">
        <f t="shared" si="219"/>
        <v>0</v>
      </c>
      <c r="AH616" s="196">
        <f t="shared" si="219"/>
        <v>0</v>
      </c>
      <c r="AI616" s="196">
        <f t="shared" si="219"/>
        <v>0</v>
      </c>
      <c r="AJ616" s="196">
        <f t="shared" si="219"/>
        <v>0</v>
      </c>
      <c r="AK616" s="196">
        <f t="shared" si="219"/>
        <v>0</v>
      </c>
      <c r="AL616" s="196">
        <f t="shared" si="219"/>
        <v>0</v>
      </c>
      <c r="AM616" s="196">
        <f t="shared" si="219"/>
        <v>0</v>
      </c>
      <c r="AN616" s="196">
        <f t="shared" si="219"/>
        <v>0</v>
      </c>
      <c r="AO616" s="196">
        <f t="shared" si="219"/>
        <v>0</v>
      </c>
      <c r="AP616" s="196">
        <f t="shared" si="219"/>
        <v>0</v>
      </c>
    </row>
    <row r="617" spans="1:42" x14ac:dyDescent="0.2">
      <c r="A617" s="83" t="s">
        <v>42</v>
      </c>
      <c r="C617" s="116">
        <f>C$5/1000</f>
        <v>0</v>
      </c>
      <c r="D617" s="116">
        <f t="shared" ref="D617:AP617" si="220">D$5/1000</f>
        <v>0</v>
      </c>
      <c r="E617" s="116">
        <f t="shared" si="220"/>
        <v>0</v>
      </c>
      <c r="F617" s="116">
        <f t="shared" si="220"/>
        <v>0</v>
      </c>
      <c r="G617" s="116">
        <f t="shared" si="220"/>
        <v>0</v>
      </c>
      <c r="H617" s="116">
        <f t="shared" si="220"/>
        <v>0</v>
      </c>
      <c r="I617" s="116">
        <f t="shared" si="220"/>
        <v>0</v>
      </c>
      <c r="J617" s="116">
        <f t="shared" si="220"/>
        <v>0</v>
      </c>
      <c r="K617" s="116">
        <f t="shared" si="220"/>
        <v>0</v>
      </c>
      <c r="L617" s="116">
        <f t="shared" si="220"/>
        <v>0</v>
      </c>
      <c r="M617" s="116">
        <f t="shared" si="220"/>
        <v>0</v>
      </c>
      <c r="N617" s="116">
        <f t="shared" si="220"/>
        <v>0</v>
      </c>
      <c r="O617" s="116">
        <f t="shared" si="220"/>
        <v>0</v>
      </c>
      <c r="P617" s="116">
        <f t="shared" si="220"/>
        <v>0</v>
      </c>
      <c r="Q617" s="116">
        <f t="shared" si="220"/>
        <v>0</v>
      </c>
      <c r="R617" s="116">
        <f t="shared" si="220"/>
        <v>0</v>
      </c>
      <c r="S617" s="116">
        <f t="shared" si="220"/>
        <v>0</v>
      </c>
      <c r="T617" s="116">
        <f t="shared" si="220"/>
        <v>0</v>
      </c>
      <c r="U617" s="116">
        <f t="shared" si="220"/>
        <v>0</v>
      </c>
      <c r="V617" s="116">
        <f t="shared" si="220"/>
        <v>0</v>
      </c>
      <c r="W617" s="116">
        <f t="shared" si="220"/>
        <v>0</v>
      </c>
      <c r="X617" s="116">
        <f t="shared" si="220"/>
        <v>0</v>
      </c>
      <c r="Y617" s="116">
        <f t="shared" si="220"/>
        <v>0</v>
      </c>
      <c r="Z617" s="116">
        <f t="shared" si="220"/>
        <v>0</v>
      </c>
      <c r="AA617" s="116">
        <f t="shared" si="220"/>
        <v>0</v>
      </c>
      <c r="AB617" s="116">
        <f t="shared" si="220"/>
        <v>0</v>
      </c>
      <c r="AC617" s="116">
        <f t="shared" si="220"/>
        <v>0</v>
      </c>
      <c r="AD617" s="116">
        <f t="shared" si="220"/>
        <v>0</v>
      </c>
      <c r="AE617" s="116">
        <f t="shared" si="220"/>
        <v>0</v>
      </c>
      <c r="AF617" s="116">
        <f t="shared" si="220"/>
        <v>0</v>
      </c>
      <c r="AG617" s="116">
        <f t="shared" si="220"/>
        <v>0</v>
      </c>
      <c r="AH617" s="116">
        <f t="shared" si="220"/>
        <v>0</v>
      </c>
      <c r="AI617" s="116">
        <f t="shared" si="220"/>
        <v>0</v>
      </c>
      <c r="AJ617" s="116">
        <f t="shared" si="220"/>
        <v>0</v>
      </c>
      <c r="AK617" s="116">
        <f t="shared" si="220"/>
        <v>0</v>
      </c>
      <c r="AL617" s="116">
        <f t="shared" si="220"/>
        <v>0</v>
      </c>
      <c r="AM617" s="116">
        <f t="shared" si="220"/>
        <v>0</v>
      </c>
      <c r="AN617" s="116">
        <f t="shared" si="220"/>
        <v>0</v>
      </c>
      <c r="AO617" s="116">
        <f t="shared" si="220"/>
        <v>0</v>
      </c>
      <c r="AP617" s="116">
        <f t="shared" si="220"/>
        <v>0</v>
      </c>
    </row>
    <row r="618" spans="1:42" x14ac:dyDescent="0.2">
      <c r="A618" s="83" t="s">
        <v>13</v>
      </c>
      <c r="C618" s="115">
        <f>C616*C617</f>
        <v>0</v>
      </c>
      <c r="D618" s="115">
        <f>D616*D617</f>
        <v>0</v>
      </c>
      <c r="E618" s="115">
        <f t="shared" ref="E618:AP618" si="221">E616*E617</f>
        <v>0</v>
      </c>
      <c r="F618" s="115">
        <f t="shared" si="221"/>
        <v>0</v>
      </c>
      <c r="G618" s="115">
        <f t="shared" si="221"/>
        <v>0</v>
      </c>
      <c r="H618" s="115">
        <f t="shared" si="221"/>
        <v>0</v>
      </c>
      <c r="I618" s="115">
        <f t="shared" si="221"/>
        <v>0</v>
      </c>
      <c r="J618" s="115">
        <f t="shared" si="221"/>
        <v>0</v>
      </c>
      <c r="K618" s="115">
        <f t="shared" si="221"/>
        <v>0</v>
      </c>
      <c r="L618" s="115">
        <f t="shared" si="221"/>
        <v>0</v>
      </c>
      <c r="M618" s="115">
        <f t="shared" si="221"/>
        <v>0</v>
      </c>
      <c r="N618" s="115">
        <f t="shared" si="221"/>
        <v>0</v>
      </c>
      <c r="O618" s="115">
        <f t="shared" si="221"/>
        <v>0</v>
      </c>
      <c r="P618" s="115">
        <f t="shared" si="221"/>
        <v>0</v>
      </c>
      <c r="Q618" s="115">
        <f t="shared" si="221"/>
        <v>0</v>
      </c>
      <c r="R618" s="115">
        <f t="shared" si="221"/>
        <v>0</v>
      </c>
      <c r="S618" s="115">
        <f t="shared" si="221"/>
        <v>0</v>
      </c>
      <c r="T618" s="115">
        <f t="shared" si="221"/>
        <v>0</v>
      </c>
      <c r="U618" s="115">
        <f t="shared" si="221"/>
        <v>0</v>
      </c>
      <c r="V618" s="115">
        <f t="shared" si="221"/>
        <v>0</v>
      </c>
      <c r="W618" s="115">
        <f t="shared" si="221"/>
        <v>0</v>
      </c>
      <c r="X618" s="115">
        <f t="shared" si="221"/>
        <v>0</v>
      </c>
      <c r="Y618" s="115">
        <f t="shared" si="221"/>
        <v>0</v>
      </c>
      <c r="Z618" s="115">
        <f t="shared" si="221"/>
        <v>0</v>
      </c>
      <c r="AA618" s="115">
        <f t="shared" si="221"/>
        <v>0</v>
      </c>
      <c r="AB618" s="115">
        <f t="shared" si="221"/>
        <v>0</v>
      </c>
      <c r="AC618" s="115">
        <f t="shared" si="221"/>
        <v>0</v>
      </c>
      <c r="AD618" s="115">
        <f t="shared" si="221"/>
        <v>0</v>
      </c>
      <c r="AE618" s="115">
        <f t="shared" si="221"/>
        <v>0</v>
      </c>
      <c r="AF618" s="115">
        <f t="shared" si="221"/>
        <v>0</v>
      </c>
      <c r="AG618" s="115">
        <f t="shared" si="221"/>
        <v>0</v>
      </c>
      <c r="AH618" s="115">
        <f t="shared" si="221"/>
        <v>0</v>
      </c>
      <c r="AI618" s="115">
        <f t="shared" si="221"/>
        <v>0</v>
      </c>
      <c r="AJ618" s="115">
        <f t="shared" si="221"/>
        <v>0</v>
      </c>
      <c r="AK618" s="115">
        <f t="shared" si="221"/>
        <v>0</v>
      </c>
      <c r="AL618" s="115">
        <f t="shared" si="221"/>
        <v>0</v>
      </c>
      <c r="AM618" s="115">
        <f t="shared" si="221"/>
        <v>0</v>
      </c>
      <c r="AN618" s="115">
        <f t="shared" si="221"/>
        <v>0</v>
      </c>
      <c r="AO618" s="115">
        <f t="shared" si="221"/>
        <v>0</v>
      </c>
      <c r="AP618" s="115">
        <f t="shared" si="221"/>
        <v>0</v>
      </c>
    </row>
    <row r="619" spans="1:42" x14ac:dyDescent="0.2">
      <c r="A619" s="21"/>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row>
    <row r="620" spans="1:42" x14ac:dyDescent="0.2">
      <c r="A620" s="19" t="s">
        <v>16</v>
      </c>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row>
    <row r="621" spans="1:42" x14ac:dyDescent="0.2">
      <c r="A621" s="17" t="str">
        <f>Inputs!B104</f>
        <v>As fixed amount</v>
      </c>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row>
    <row r="622" spans="1:42" x14ac:dyDescent="0.2">
      <c r="A622" s="21" t="str">
        <f>Inputs!B105</f>
        <v>Federal ($)</v>
      </c>
      <c r="C622" s="115">
        <f>ibi_fed_amount</f>
        <v>0</v>
      </c>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row>
    <row r="623" spans="1:42" x14ac:dyDescent="0.2">
      <c r="A623" s="21" t="str">
        <f>Inputs!B106</f>
        <v>State ($)</v>
      </c>
      <c r="C623" s="115">
        <f>ibi_sta_amount</f>
        <v>0</v>
      </c>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row>
    <row r="624" spans="1:42" x14ac:dyDescent="0.2">
      <c r="A624" s="21" t="str">
        <f>Inputs!B107</f>
        <v>Utility ($)</v>
      </c>
      <c r="C624" s="115">
        <f>ibi_uti_amount</f>
        <v>0</v>
      </c>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x14ac:dyDescent="0.2">
      <c r="A625" s="21" t="str">
        <f>Inputs!B108</f>
        <v>Other ($)</v>
      </c>
      <c r="C625" s="116">
        <f>ibi_oth_amount</f>
        <v>0</v>
      </c>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row>
    <row r="626" spans="1:42" x14ac:dyDescent="0.2">
      <c r="A626" s="21" t="s">
        <v>13</v>
      </c>
      <c r="C626" s="115">
        <f>SUM(C622:C625)</f>
        <v>0</v>
      </c>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row>
    <row r="627" spans="1:42" x14ac:dyDescent="0.2">
      <c r="A627" s="17" t="str">
        <f>Inputs!B109</f>
        <v>As percentage</v>
      </c>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row>
    <row r="628" spans="1:42" x14ac:dyDescent="0.2">
      <c r="A628" s="21" t="str">
        <f>Inputs!B110</f>
        <v>Federal (% of total installed cost)</v>
      </c>
      <c r="C628" s="150">
        <f>MIN(ibi_fed_percent/100*total_installed_cost,Inputs!D110)</f>
        <v>0</v>
      </c>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row>
    <row r="629" spans="1:42" x14ac:dyDescent="0.2">
      <c r="A629" s="21" t="str">
        <f>Inputs!B111</f>
        <v>State (% of total installed cost)</v>
      </c>
      <c r="C629" s="150">
        <f>MIN(ibi_sta_percent/100*total_installed_cost,Inputs!D111)</f>
        <v>0</v>
      </c>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x14ac:dyDescent="0.2">
      <c r="A630" s="21" t="str">
        <f>Inputs!B112</f>
        <v>Utility (% of total installed cost)</v>
      </c>
      <c r="C630" s="150">
        <f>MIN(ibi_uti_percent/100*total_installed_cost,Inputs!D112)</f>
        <v>0</v>
      </c>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x14ac:dyDescent="0.2">
      <c r="A631" s="21" t="str">
        <f>Inputs!B113</f>
        <v>Other (% of total installed cost)</v>
      </c>
      <c r="C631" s="150">
        <f>MIN(ibi_oth_percent/100*total_installed_cost,Inputs!D113)</f>
        <v>0</v>
      </c>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row>
    <row r="632" spans="1:42" x14ac:dyDescent="0.2">
      <c r="A632" s="21" t="s">
        <v>13</v>
      </c>
      <c r="C632" s="121">
        <f>SUM(C628:C631)</f>
        <v>0</v>
      </c>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row>
    <row r="633" spans="1:42" x14ac:dyDescent="0.2">
      <c r="A633" s="276" t="s">
        <v>325</v>
      </c>
      <c r="B633" s="277"/>
      <c r="C633" s="278">
        <f>C626+C632</f>
        <v>0</v>
      </c>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row>
    <row r="634" spans="1:42" x14ac:dyDescent="0.2">
      <c r="A634" s="21"/>
      <c r="C634" s="115"/>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row>
    <row r="635" spans="1:42" x14ac:dyDescent="0.2">
      <c r="A635" s="19" t="s">
        <v>27</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row>
    <row r="636" spans="1:42" x14ac:dyDescent="0.2">
      <c r="A636" s="17" t="str">
        <f>Inputs!B115</f>
        <v>Federal ($/W)</v>
      </c>
      <c r="C636" s="150">
        <f>MIN(cbi_fed_amount*system_capacity*1000,cbi_fed_maxvalue)</f>
        <v>0</v>
      </c>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row>
    <row r="637" spans="1:42" x14ac:dyDescent="0.2">
      <c r="A637" s="17" t="str">
        <f>Inputs!B116</f>
        <v>State ($/W)</v>
      </c>
      <c r="C637" s="150">
        <f>MIN(cbi_sta_amount*system_capacity*1000,cbi_sta_maxvalue)</f>
        <v>0</v>
      </c>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row>
    <row r="638" spans="1:42" x14ac:dyDescent="0.2">
      <c r="A638" s="17" t="str">
        <f>Inputs!B117</f>
        <v>Utility ($/W)</v>
      </c>
      <c r="C638" s="150">
        <f>MIN(cbi_uti_amount*system_capacity*1000,cbi_uti_maxvalue)</f>
        <v>0</v>
      </c>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row>
    <row r="639" spans="1:42" x14ac:dyDescent="0.2">
      <c r="A639" s="17" t="str">
        <f>Inputs!B118</f>
        <v>Other ($/W)</v>
      </c>
      <c r="C639" s="150">
        <f>MIN(cbi_oth_amount*system_capacity*1000,cbi_oth_maxvalue)</f>
        <v>0</v>
      </c>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row>
    <row r="640" spans="1:42" x14ac:dyDescent="0.2">
      <c r="A640" s="276" t="s">
        <v>317</v>
      </c>
      <c r="B640" s="277"/>
      <c r="C640" s="278">
        <f>SUM(C636:C639)</f>
        <v>0</v>
      </c>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row>
    <row r="641" spans="1:42" x14ac:dyDescent="0.2">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x14ac:dyDescent="0.2">
      <c r="A642" s="19" t="s">
        <v>24</v>
      </c>
    </row>
    <row r="643" spans="1:42" x14ac:dyDescent="0.2">
      <c r="A643" s="17" t="str">
        <f>Inputs!B120</f>
        <v>Federal ($/kWh)</v>
      </c>
    </row>
    <row r="644" spans="1:42" x14ac:dyDescent="0.2">
      <c r="A644" s="21" t="s">
        <v>25</v>
      </c>
      <c r="C644" s="196">
        <f>IF(pbi_fed_amount="n/a",Inputs!D166,IF(AND(C$2&lt;=pbi_fed_term,C$2&lt;=analysis_period),pbi_fed_amount*(1+pbi_fed_escal/100)^B$2,0))</f>
        <v>0</v>
      </c>
      <c r="D644" s="196">
        <f>IF(pbi_fed_amount="n/a",Inputs!E166,IF(AND(D$2&lt;=pbi_fed_term,D$2&lt;=analysis_period),pbi_fed_amount*(1+pbi_fed_escal/100)^C$2,0))</f>
        <v>0</v>
      </c>
      <c r="E644" s="196">
        <f>IF(pbi_fed_amount="n/a",Inputs!F166,IF(AND(E$2&lt;=pbi_fed_term,E$2&lt;=analysis_period),pbi_fed_amount*(1+pbi_fed_escal/100)^D$2,0))</f>
        <v>0</v>
      </c>
      <c r="F644" s="196">
        <f>IF(pbi_fed_amount="n/a",Inputs!G166,IF(AND(F$2&lt;=pbi_fed_term,F$2&lt;=analysis_period),pbi_fed_amount*(1+pbi_fed_escal/100)^E$2,0))</f>
        <v>0</v>
      </c>
      <c r="G644" s="196">
        <f>IF(pbi_fed_amount="n/a",Inputs!H166,IF(AND(G$2&lt;=pbi_fed_term,G$2&lt;=analysis_period),pbi_fed_amount*(1+pbi_fed_escal/100)^F$2,0))</f>
        <v>0</v>
      </c>
      <c r="H644" s="196">
        <f>IF(pbi_fed_amount="n/a",Inputs!I166,IF(AND(H$2&lt;=pbi_fed_term,H$2&lt;=analysis_period),pbi_fed_amount*(1+pbi_fed_escal/100)^G$2,0))</f>
        <v>0</v>
      </c>
      <c r="I644" s="196">
        <f>IF(pbi_fed_amount="n/a",Inputs!J166,IF(AND(I$2&lt;=pbi_fed_term,I$2&lt;=analysis_period),pbi_fed_amount*(1+pbi_fed_escal/100)^H$2,0))</f>
        <v>0</v>
      </c>
      <c r="J644" s="196">
        <f>IF(pbi_fed_amount="n/a",Inputs!K166,IF(AND(J$2&lt;=pbi_fed_term,J$2&lt;=analysis_period),pbi_fed_amount*(1+pbi_fed_escal/100)^I$2,0))</f>
        <v>0</v>
      </c>
      <c r="K644" s="196">
        <f>IF(pbi_fed_amount="n/a",Inputs!L166,IF(AND(K$2&lt;=pbi_fed_term,K$2&lt;=analysis_period),pbi_fed_amount*(1+pbi_fed_escal/100)^J$2,0))</f>
        <v>0</v>
      </c>
      <c r="L644" s="196">
        <f>IF(pbi_fed_amount="n/a",Inputs!M166,IF(AND(L$2&lt;=pbi_fed_term,L$2&lt;=analysis_period),pbi_fed_amount*(1+pbi_fed_escal/100)^K$2,0))</f>
        <v>0</v>
      </c>
      <c r="M644" s="196">
        <f>IF(pbi_fed_amount="n/a",Inputs!N166,IF(AND(M$2&lt;=pbi_fed_term,M$2&lt;=analysis_period),pbi_fed_amount*(1+pbi_fed_escal/100)^L$2,0))</f>
        <v>0</v>
      </c>
      <c r="N644" s="196">
        <f>IF(pbi_fed_amount="n/a",Inputs!O166,IF(AND(N$2&lt;=pbi_fed_term,N$2&lt;=analysis_period),pbi_fed_amount*(1+pbi_fed_escal/100)^M$2,0))</f>
        <v>0</v>
      </c>
      <c r="O644" s="196">
        <f>IF(pbi_fed_amount="n/a",Inputs!P166,IF(AND(O$2&lt;=pbi_fed_term,O$2&lt;=analysis_period),pbi_fed_amount*(1+pbi_fed_escal/100)^N$2,0))</f>
        <v>0</v>
      </c>
      <c r="P644" s="196">
        <f>IF(pbi_fed_amount="n/a",Inputs!Q166,IF(AND(P$2&lt;=pbi_fed_term,P$2&lt;=analysis_period),pbi_fed_amount*(1+pbi_fed_escal/100)^O$2,0))</f>
        <v>0</v>
      </c>
      <c r="Q644" s="196">
        <f>IF(pbi_fed_amount="n/a",Inputs!R166,IF(AND(Q$2&lt;=pbi_fed_term,Q$2&lt;=analysis_period),pbi_fed_amount*(1+pbi_fed_escal/100)^P$2,0))</f>
        <v>0</v>
      </c>
      <c r="R644" s="196">
        <f>IF(pbi_fed_amount="n/a",Inputs!S166,IF(AND(R$2&lt;=pbi_fed_term,R$2&lt;=analysis_period),pbi_fed_amount*(1+pbi_fed_escal/100)^Q$2,0))</f>
        <v>0</v>
      </c>
      <c r="S644" s="196">
        <f>IF(pbi_fed_amount="n/a",Inputs!T166,IF(AND(S$2&lt;=pbi_fed_term,S$2&lt;=analysis_period),pbi_fed_amount*(1+pbi_fed_escal/100)^R$2,0))</f>
        <v>0</v>
      </c>
      <c r="T644" s="196">
        <f>IF(pbi_fed_amount="n/a",Inputs!U166,IF(AND(T$2&lt;=pbi_fed_term,T$2&lt;=analysis_period),pbi_fed_amount*(1+pbi_fed_escal/100)^S$2,0))</f>
        <v>0</v>
      </c>
      <c r="U644" s="196">
        <f>IF(pbi_fed_amount="n/a",Inputs!V166,IF(AND(U$2&lt;=pbi_fed_term,U$2&lt;=analysis_period),pbi_fed_amount*(1+pbi_fed_escal/100)^T$2,0))</f>
        <v>0</v>
      </c>
      <c r="V644" s="196">
        <f>IF(pbi_fed_amount="n/a",Inputs!W166,IF(AND(V$2&lt;=pbi_fed_term,V$2&lt;=analysis_period),pbi_fed_amount*(1+pbi_fed_escal/100)^U$2,0))</f>
        <v>0</v>
      </c>
      <c r="W644" s="196">
        <f>IF(pbi_fed_amount="n/a",Inputs!X166,IF(AND(W$2&lt;=pbi_fed_term,W$2&lt;=analysis_period),pbi_fed_amount*(1+pbi_fed_escal/100)^V$2,0))</f>
        <v>0</v>
      </c>
      <c r="X644" s="196">
        <f>IF(pbi_fed_amount="n/a",Inputs!Y166,IF(AND(X$2&lt;=pbi_fed_term,X$2&lt;=analysis_period),pbi_fed_amount*(1+pbi_fed_escal/100)^W$2,0))</f>
        <v>0</v>
      </c>
      <c r="Y644" s="196">
        <f>IF(pbi_fed_amount="n/a",Inputs!Z166,IF(AND(Y$2&lt;=pbi_fed_term,Y$2&lt;=analysis_period),pbi_fed_amount*(1+pbi_fed_escal/100)^X$2,0))</f>
        <v>0</v>
      </c>
      <c r="Z644" s="196">
        <f>IF(pbi_fed_amount="n/a",Inputs!AA166,IF(AND(Z$2&lt;=pbi_fed_term,Z$2&lt;=analysis_period),pbi_fed_amount*(1+pbi_fed_escal/100)^Y$2,0))</f>
        <v>0</v>
      </c>
      <c r="AA644" s="196">
        <f>IF(pbi_fed_amount="n/a",Inputs!AB166,IF(AND(AA$2&lt;=pbi_fed_term,AA$2&lt;=analysis_period),pbi_fed_amount*(1+pbi_fed_escal/100)^Z$2,0))</f>
        <v>0</v>
      </c>
      <c r="AB644" s="196">
        <f>IF(pbi_fed_amount="n/a",Inputs!AC166,IF(AND(AB$2&lt;=pbi_fed_term,AB$2&lt;=analysis_period),pbi_fed_amount*(1+pbi_fed_escal/100)^AA$2,0))</f>
        <v>0</v>
      </c>
      <c r="AC644" s="196">
        <f>IF(pbi_fed_amount="n/a",Inputs!AD166,IF(AND(AC$2&lt;=pbi_fed_term,AC$2&lt;=analysis_period),pbi_fed_amount*(1+pbi_fed_escal/100)^AB$2,0))</f>
        <v>0</v>
      </c>
      <c r="AD644" s="196">
        <f>IF(pbi_fed_amount="n/a",Inputs!AE166,IF(AND(AD$2&lt;=pbi_fed_term,AD$2&lt;=analysis_period),pbi_fed_amount*(1+pbi_fed_escal/100)^AC$2,0))</f>
        <v>0</v>
      </c>
      <c r="AE644" s="196">
        <f>IF(pbi_fed_amount="n/a",Inputs!AF166,IF(AND(AE$2&lt;=pbi_fed_term,AE$2&lt;=analysis_period),pbi_fed_amount*(1+pbi_fed_escal/100)^AD$2,0))</f>
        <v>0</v>
      </c>
      <c r="AF644" s="196">
        <f>IF(pbi_fed_amount="n/a",Inputs!AG166,IF(AND(AF$2&lt;=pbi_fed_term,AF$2&lt;=analysis_period),pbi_fed_amount*(1+pbi_fed_escal/100)^AE$2,0))</f>
        <v>0</v>
      </c>
      <c r="AG644" s="196">
        <f>IF(pbi_fed_amount="n/a",Inputs!AH166,IF(AND(AG$2&lt;=pbi_fed_term,AG$2&lt;=analysis_period),pbi_fed_amount*(1+pbi_fed_escal/100)^AF$2,0))</f>
        <v>0</v>
      </c>
      <c r="AH644" s="196">
        <f>IF(pbi_fed_amount="n/a",Inputs!AI166,IF(AND(AH$2&lt;=pbi_fed_term,AH$2&lt;=analysis_period),pbi_fed_amount*(1+pbi_fed_escal/100)^AG$2,0))</f>
        <v>0</v>
      </c>
      <c r="AI644" s="196">
        <f>IF(pbi_fed_amount="n/a",Inputs!AJ166,IF(AND(AI$2&lt;=pbi_fed_term,AI$2&lt;=analysis_period),pbi_fed_amount*(1+pbi_fed_escal/100)^AH$2,0))</f>
        <v>0</v>
      </c>
      <c r="AJ644" s="196">
        <f>IF(pbi_fed_amount="n/a",Inputs!AK166,IF(AND(AJ$2&lt;=pbi_fed_term,AJ$2&lt;=analysis_period),pbi_fed_amount*(1+pbi_fed_escal/100)^AI$2,0))</f>
        <v>0</v>
      </c>
      <c r="AK644" s="196">
        <f>IF(pbi_fed_amount="n/a",Inputs!AL166,IF(AND(AK$2&lt;=pbi_fed_term,AK$2&lt;=analysis_period),pbi_fed_amount*(1+pbi_fed_escal/100)^AJ$2,0))</f>
        <v>0</v>
      </c>
      <c r="AL644" s="196">
        <f>IF(pbi_fed_amount="n/a",Inputs!AM166,IF(AND(AL$2&lt;=pbi_fed_term,AL$2&lt;=analysis_period),pbi_fed_amount*(1+pbi_fed_escal/100)^AK$2,0))</f>
        <v>0</v>
      </c>
      <c r="AM644" s="196">
        <f>IF(pbi_fed_amount="n/a",Inputs!AN166,IF(AND(AM$2&lt;=pbi_fed_term,AM$2&lt;=analysis_period),pbi_fed_amount*(1+pbi_fed_escal/100)^AL$2,0))</f>
        <v>0</v>
      </c>
      <c r="AN644" s="196">
        <f>IF(pbi_fed_amount="n/a",Inputs!AO166,IF(AND(AN$2&lt;=pbi_fed_term,AN$2&lt;=analysis_period),pbi_fed_amount*(1+pbi_fed_escal/100)^AM$2,0))</f>
        <v>0</v>
      </c>
      <c r="AO644" s="196">
        <f>IF(pbi_fed_amount="n/a",Inputs!AP166,IF(AND(AO$2&lt;=pbi_fed_term,AO$2&lt;=analysis_period),pbi_fed_amount*(1+pbi_fed_escal/100)^AN$2,0))</f>
        <v>0</v>
      </c>
      <c r="AP644" s="196">
        <f>IF(pbi_fed_amount="n/a",Inputs!AQ166,IF(AND(AP$2&lt;=pbi_fed_term,AP$2&lt;=analysis_period),pbi_fed_amount*(1+pbi_fed_escal/100)^AO$2,0))</f>
        <v>0</v>
      </c>
    </row>
    <row r="645" spans="1:42" x14ac:dyDescent="0.2">
      <c r="A645" s="21" t="s">
        <v>26</v>
      </c>
      <c r="C645" s="116">
        <f>C$5</f>
        <v>0</v>
      </c>
      <c r="D645" s="116">
        <f t="shared" ref="D645:AP645" si="222">D$5</f>
        <v>0</v>
      </c>
      <c r="E645" s="116">
        <f t="shared" si="222"/>
        <v>0</v>
      </c>
      <c r="F645" s="116">
        <f t="shared" si="222"/>
        <v>0</v>
      </c>
      <c r="G645" s="116">
        <f t="shared" si="222"/>
        <v>0</v>
      </c>
      <c r="H645" s="116">
        <f t="shared" si="222"/>
        <v>0</v>
      </c>
      <c r="I645" s="116">
        <f t="shared" si="222"/>
        <v>0</v>
      </c>
      <c r="J645" s="116">
        <f t="shared" si="222"/>
        <v>0</v>
      </c>
      <c r="K645" s="116">
        <f t="shared" si="222"/>
        <v>0</v>
      </c>
      <c r="L645" s="116">
        <f t="shared" si="222"/>
        <v>0</v>
      </c>
      <c r="M645" s="116">
        <f t="shared" si="222"/>
        <v>0</v>
      </c>
      <c r="N645" s="116">
        <f t="shared" si="222"/>
        <v>0</v>
      </c>
      <c r="O645" s="116">
        <f t="shared" si="222"/>
        <v>0</v>
      </c>
      <c r="P645" s="116">
        <f t="shared" si="222"/>
        <v>0</v>
      </c>
      <c r="Q645" s="116">
        <f t="shared" si="222"/>
        <v>0</v>
      </c>
      <c r="R645" s="116">
        <f t="shared" si="222"/>
        <v>0</v>
      </c>
      <c r="S645" s="116">
        <f t="shared" si="222"/>
        <v>0</v>
      </c>
      <c r="T645" s="116">
        <f t="shared" si="222"/>
        <v>0</v>
      </c>
      <c r="U645" s="116">
        <f t="shared" si="222"/>
        <v>0</v>
      </c>
      <c r="V645" s="116">
        <f t="shared" si="222"/>
        <v>0</v>
      </c>
      <c r="W645" s="116">
        <f t="shared" si="222"/>
        <v>0</v>
      </c>
      <c r="X645" s="116">
        <f t="shared" si="222"/>
        <v>0</v>
      </c>
      <c r="Y645" s="116">
        <f t="shared" si="222"/>
        <v>0</v>
      </c>
      <c r="Z645" s="116">
        <f t="shared" si="222"/>
        <v>0</v>
      </c>
      <c r="AA645" s="116">
        <f t="shared" si="222"/>
        <v>0</v>
      </c>
      <c r="AB645" s="116">
        <f t="shared" si="222"/>
        <v>0</v>
      </c>
      <c r="AC645" s="116">
        <f t="shared" si="222"/>
        <v>0</v>
      </c>
      <c r="AD645" s="116">
        <f t="shared" si="222"/>
        <v>0</v>
      </c>
      <c r="AE645" s="116">
        <f t="shared" si="222"/>
        <v>0</v>
      </c>
      <c r="AF645" s="116">
        <f t="shared" si="222"/>
        <v>0</v>
      </c>
      <c r="AG645" s="116">
        <f t="shared" si="222"/>
        <v>0</v>
      </c>
      <c r="AH645" s="116">
        <f t="shared" si="222"/>
        <v>0</v>
      </c>
      <c r="AI645" s="116">
        <f t="shared" si="222"/>
        <v>0</v>
      </c>
      <c r="AJ645" s="116">
        <f t="shared" si="222"/>
        <v>0</v>
      </c>
      <c r="AK645" s="116">
        <f t="shared" si="222"/>
        <v>0</v>
      </c>
      <c r="AL645" s="116">
        <f t="shared" si="222"/>
        <v>0</v>
      </c>
      <c r="AM645" s="116">
        <f t="shared" si="222"/>
        <v>0</v>
      </c>
      <c r="AN645" s="116">
        <f t="shared" si="222"/>
        <v>0</v>
      </c>
      <c r="AO645" s="116">
        <f t="shared" si="222"/>
        <v>0</v>
      </c>
      <c r="AP645" s="116">
        <f t="shared" si="222"/>
        <v>0</v>
      </c>
    </row>
    <row r="646" spans="1:42" x14ac:dyDescent="0.2">
      <c r="A646" s="21" t="s">
        <v>13</v>
      </c>
      <c r="C646" s="115">
        <f>C644*C645</f>
        <v>0</v>
      </c>
      <c r="D646" s="115">
        <f t="shared" ref="D646:AP646" si="223">D644*D645</f>
        <v>0</v>
      </c>
      <c r="E646" s="115">
        <f t="shared" si="223"/>
        <v>0</v>
      </c>
      <c r="F646" s="115">
        <f t="shared" si="223"/>
        <v>0</v>
      </c>
      <c r="G646" s="115">
        <f t="shared" si="223"/>
        <v>0</v>
      </c>
      <c r="H646" s="115">
        <f t="shared" si="223"/>
        <v>0</v>
      </c>
      <c r="I646" s="115">
        <f t="shared" si="223"/>
        <v>0</v>
      </c>
      <c r="J646" s="115">
        <f t="shared" si="223"/>
        <v>0</v>
      </c>
      <c r="K646" s="115">
        <f t="shared" si="223"/>
        <v>0</v>
      </c>
      <c r="L646" s="115">
        <f t="shared" si="223"/>
        <v>0</v>
      </c>
      <c r="M646" s="115">
        <f t="shared" si="223"/>
        <v>0</v>
      </c>
      <c r="N646" s="115">
        <f t="shared" si="223"/>
        <v>0</v>
      </c>
      <c r="O646" s="115">
        <f t="shared" si="223"/>
        <v>0</v>
      </c>
      <c r="P646" s="115">
        <f t="shared" si="223"/>
        <v>0</v>
      </c>
      <c r="Q646" s="115">
        <f t="shared" si="223"/>
        <v>0</v>
      </c>
      <c r="R646" s="115">
        <f t="shared" si="223"/>
        <v>0</v>
      </c>
      <c r="S646" s="115">
        <f t="shared" si="223"/>
        <v>0</v>
      </c>
      <c r="T646" s="115">
        <f t="shared" si="223"/>
        <v>0</v>
      </c>
      <c r="U646" s="115">
        <f t="shared" si="223"/>
        <v>0</v>
      </c>
      <c r="V646" s="115">
        <f t="shared" si="223"/>
        <v>0</v>
      </c>
      <c r="W646" s="115">
        <f t="shared" si="223"/>
        <v>0</v>
      </c>
      <c r="X646" s="115">
        <f t="shared" si="223"/>
        <v>0</v>
      </c>
      <c r="Y646" s="115">
        <f t="shared" si="223"/>
        <v>0</v>
      </c>
      <c r="Z646" s="115">
        <f t="shared" si="223"/>
        <v>0</v>
      </c>
      <c r="AA646" s="115">
        <f t="shared" si="223"/>
        <v>0</v>
      </c>
      <c r="AB646" s="115">
        <f t="shared" si="223"/>
        <v>0</v>
      </c>
      <c r="AC646" s="115">
        <f t="shared" si="223"/>
        <v>0</v>
      </c>
      <c r="AD646" s="115">
        <f t="shared" si="223"/>
        <v>0</v>
      </c>
      <c r="AE646" s="115">
        <f t="shared" si="223"/>
        <v>0</v>
      </c>
      <c r="AF646" s="115">
        <f t="shared" si="223"/>
        <v>0</v>
      </c>
      <c r="AG646" s="115">
        <f t="shared" si="223"/>
        <v>0</v>
      </c>
      <c r="AH646" s="115">
        <f t="shared" si="223"/>
        <v>0</v>
      </c>
      <c r="AI646" s="115">
        <f t="shared" si="223"/>
        <v>0</v>
      </c>
      <c r="AJ646" s="115">
        <f t="shared" si="223"/>
        <v>0</v>
      </c>
      <c r="AK646" s="115">
        <f t="shared" si="223"/>
        <v>0</v>
      </c>
      <c r="AL646" s="115">
        <f t="shared" si="223"/>
        <v>0</v>
      </c>
      <c r="AM646" s="115">
        <f t="shared" si="223"/>
        <v>0</v>
      </c>
      <c r="AN646" s="115">
        <f t="shared" si="223"/>
        <v>0</v>
      </c>
      <c r="AO646" s="115">
        <f t="shared" si="223"/>
        <v>0</v>
      </c>
      <c r="AP646" s="115">
        <f t="shared" si="223"/>
        <v>0</v>
      </c>
    </row>
    <row r="647" spans="1:42" x14ac:dyDescent="0.2">
      <c r="A647" s="17" t="str">
        <f>Inputs!B121</f>
        <v>State ($/kWh)</v>
      </c>
    </row>
    <row r="648" spans="1:42" x14ac:dyDescent="0.2">
      <c r="A648" s="21" t="s">
        <v>25</v>
      </c>
      <c r="C648" s="295">
        <f>IF(pbi_sta_amount="n/a",Inputs!D167,IF(AND(C$2&lt;=pbi_sta_term,C$2&lt;=analysis_period),pbi_sta_amount*(1+pbi_sta_escal/100)^B$2,0))</f>
        <v>0</v>
      </c>
      <c r="D648" s="295">
        <f>IF(pbi_sta_amount="n/a",Inputs!E167,IF(AND(D$2&lt;=pbi_sta_term,D$2&lt;=analysis_period),pbi_sta_amount*(1+pbi_sta_escal/100)^C$2,0))</f>
        <v>0</v>
      </c>
      <c r="E648" s="295">
        <f>IF(pbi_sta_amount="n/a",Inputs!F167,IF(AND(E$2&lt;=pbi_sta_term,E$2&lt;=analysis_period),pbi_sta_amount*(1+pbi_sta_escal/100)^D$2,0))</f>
        <v>0</v>
      </c>
      <c r="F648" s="295">
        <f>IF(pbi_sta_amount="n/a",Inputs!G167,IF(AND(F$2&lt;=pbi_sta_term,F$2&lt;=analysis_period),pbi_sta_amount*(1+pbi_sta_escal/100)^E$2,0))</f>
        <v>0</v>
      </c>
      <c r="G648" s="295">
        <f>IF(pbi_sta_amount="n/a",Inputs!H167,IF(AND(G$2&lt;=pbi_sta_term,G$2&lt;=analysis_period),pbi_sta_amount*(1+pbi_sta_escal/100)^F$2,0))</f>
        <v>0</v>
      </c>
      <c r="H648" s="295">
        <f>IF(pbi_sta_amount="n/a",Inputs!I167,IF(AND(H$2&lt;=pbi_sta_term,H$2&lt;=analysis_period),pbi_sta_amount*(1+pbi_sta_escal/100)^G$2,0))</f>
        <v>0</v>
      </c>
      <c r="I648" s="295">
        <f>IF(pbi_sta_amount="n/a",Inputs!J167,IF(AND(I$2&lt;=pbi_sta_term,I$2&lt;=analysis_period),pbi_sta_amount*(1+pbi_sta_escal/100)^H$2,0))</f>
        <v>0</v>
      </c>
      <c r="J648" s="295">
        <f>IF(pbi_sta_amount="n/a",Inputs!K167,IF(AND(J$2&lt;=pbi_sta_term,J$2&lt;=analysis_period),pbi_sta_amount*(1+pbi_sta_escal/100)^I$2,0))</f>
        <v>0</v>
      </c>
      <c r="K648" s="295">
        <f>IF(pbi_sta_amount="n/a",Inputs!L167,IF(AND(K$2&lt;=pbi_sta_term,K$2&lt;=analysis_period),pbi_sta_amount*(1+pbi_sta_escal/100)^J$2,0))</f>
        <v>0</v>
      </c>
      <c r="L648" s="295">
        <f>IF(pbi_sta_amount="n/a",Inputs!M167,IF(AND(L$2&lt;=pbi_sta_term,L$2&lt;=analysis_period),pbi_sta_amount*(1+pbi_sta_escal/100)^K$2,0))</f>
        <v>0</v>
      </c>
      <c r="M648" s="295">
        <f>IF(pbi_sta_amount="n/a",Inputs!N167,IF(AND(M$2&lt;=pbi_sta_term,M$2&lt;=analysis_period),pbi_sta_amount*(1+pbi_sta_escal/100)^L$2,0))</f>
        <v>0</v>
      </c>
      <c r="N648" s="295">
        <f>IF(pbi_sta_amount="n/a",Inputs!O167,IF(AND(N$2&lt;=pbi_sta_term,N$2&lt;=analysis_period),pbi_sta_amount*(1+pbi_sta_escal/100)^M$2,0))</f>
        <v>0</v>
      </c>
      <c r="O648" s="295">
        <f>IF(pbi_sta_amount="n/a",Inputs!P167,IF(AND(O$2&lt;=pbi_sta_term,O$2&lt;=analysis_period),pbi_sta_amount*(1+pbi_sta_escal/100)^N$2,0))</f>
        <v>0</v>
      </c>
      <c r="P648" s="295">
        <f>IF(pbi_sta_amount="n/a",Inputs!Q167,IF(AND(P$2&lt;=pbi_sta_term,P$2&lt;=analysis_period),pbi_sta_amount*(1+pbi_sta_escal/100)^O$2,0))</f>
        <v>0</v>
      </c>
      <c r="Q648" s="295">
        <f>IF(pbi_sta_amount="n/a",Inputs!R167,IF(AND(Q$2&lt;=pbi_sta_term,Q$2&lt;=analysis_period),pbi_sta_amount*(1+pbi_sta_escal/100)^P$2,0))</f>
        <v>0</v>
      </c>
      <c r="R648" s="295">
        <f>IF(pbi_sta_amount="n/a",Inputs!S167,IF(AND(R$2&lt;=pbi_sta_term,R$2&lt;=analysis_period),pbi_sta_amount*(1+pbi_sta_escal/100)^Q$2,0))</f>
        <v>0</v>
      </c>
      <c r="S648" s="295">
        <f>IF(pbi_sta_amount="n/a",Inputs!T167,IF(AND(S$2&lt;=pbi_sta_term,S$2&lt;=analysis_period),pbi_sta_amount*(1+pbi_sta_escal/100)^R$2,0))</f>
        <v>0</v>
      </c>
      <c r="T648" s="295">
        <f>IF(pbi_sta_amount="n/a",Inputs!U167,IF(AND(T$2&lt;=pbi_sta_term,T$2&lt;=analysis_period),pbi_sta_amount*(1+pbi_sta_escal/100)^S$2,0))</f>
        <v>0</v>
      </c>
      <c r="U648" s="295">
        <f>IF(pbi_sta_amount="n/a",Inputs!V167,IF(AND(U$2&lt;=pbi_sta_term,U$2&lt;=analysis_period),pbi_sta_amount*(1+pbi_sta_escal/100)^T$2,0))</f>
        <v>0</v>
      </c>
      <c r="V648" s="295">
        <f>IF(pbi_sta_amount="n/a",Inputs!W167,IF(AND(V$2&lt;=pbi_sta_term,V$2&lt;=analysis_period),pbi_sta_amount*(1+pbi_sta_escal/100)^U$2,0))</f>
        <v>0</v>
      </c>
      <c r="W648" s="295">
        <f>IF(pbi_sta_amount="n/a",Inputs!X167,IF(AND(W$2&lt;=pbi_sta_term,W$2&lt;=analysis_period),pbi_sta_amount*(1+pbi_sta_escal/100)^V$2,0))</f>
        <v>0</v>
      </c>
      <c r="X648" s="295">
        <f>IF(pbi_sta_amount="n/a",Inputs!Y167,IF(AND(X$2&lt;=pbi_sta_term,X$2&lt;=analysis_period),pbi_sta_amount*(1+pbi_sta_escal/100)^W$2,0))</f>
        <v>0</v>
      </c>
      <c r="Y648" s="295">
        <f>IF(pbi_sta_amount="n/a",Inputs!Z167,IF(AND(Y$2&lt;=pbi_sta_term,Y$2&lt;=analysis_period),pbi_sta_amount*(1+pbi_sta_escal/100)^X$2,0))</f>
        <v>0</v>
      </c>
      <c r="Z648" s="295">
        <f>IF(pbi_sta_amount="n/a",Inputs!AA167,IF(AND(Z$2&lt;=pbi_sta_term,Z$2&lt;=analysis_period),pbi_sta_amount*(1+pbi_sta_escal/100)^Y$2,0))</f>
        <v>0</v>
      </c>
      <c r="AA648" s="295">
        <f>IF(pbi_sta_amount="n/a",Inputs!AB167,IF(AND(AA$2&lt;=pbi_sta_term,AA$2&lt;=analysis_period),pbi_sta_amount*(1+pbi_sta_escal/100)^Z$2,0))</f>
        <v>0</v>
      </c>
      <c r="AB648" s="295">
        <f>IF(pbi_sta_amount="n/a",Inputs!AC167,IF(AND(AB$2&lt;=pbi_sta_term,AB$2&lt;=analysis_period),pbi_sta_amount*(1+pbi_sta_escal/100)^AA$2,0))</f>
        <v>0</v>
      </c>
      <c r="AC648" s="295">
        <f>IF(pbi_sta_amount="n/a",Inputs!AD167,IF(AND(AC$2&lt;=pbi_sta_term,AC$2&lt;=analysis_period),pbi_sta_amount*(1+pbi_sta_escal/100)^AB$2,0))</f>
        <v>0</v>
      </c>
      <c r="AD648" s="295">
        <f>IF(pbi_sta_amount="n/a",Inputs!AE167,IF(AND(AD$2&lt;=pbi_sta_term,AD$2&lt;=analysis_period),pbi_sta_amount*(1+pbi_sta_escal/100)^AC$2,0))</f>
        <v>0</v>
      </c>
      <c r="AE648" s="295">
        <f>IF(pbi_sta_amount="n/a",Inputs!AF167,IF(AND(AE$2&lt;=pbi_sta_term,AE$2&lt;=analysis_period),pbi_sta_amount*(1+pbi_sta_escal/100)^AD$2,0))</f>
        <v>0</v>
      </c>
      <c r="AF648" s="295">
        <f>IF(pbi_sta_amount="n/a",Inputs!AG167,IF(AND(AF$2&lt;=pbi_sta_term,AF$2&lt;=analysis_period),pbi_sta_amount*(1+pbi_sta_escal/100)^AE$2,0))</f>
        <v>0</v>
      </c>
      <c r="AG648" s="295">
        <f>IF(pbi_sta_amount="n/a",Inputs!AH167,IF(AND(AG$2&lt;=pbi_sta_term,AG$2&lt;=analysis_period),pbi_sta_amount*(1+pbi_sta_escal/100)^AF$2,0))</f>
        <v>0</v>
      </c>
      <c r="AH648" s="295">
        <f>IF(pbi_sta_amount="n/a",Inputs!AI167,IF(AND(AH$2&lt;=pbi_sta_term,AH$2&lt;=analysis_period),pbi_sta_amount*(1+pbi_sta_escal/100)^AG$2,0))</f>
        <v>0</v>
      </c>
      <c r="AI648" s="295">
        <f>IF(pbi_sta_amount="n/a",Inputs!AJ167,IF(AND(AI$2&lt;=pbi_sta_term,AI$2&lt;=analysis_period),pbi_sta_amount*(1+pbi_sta_escal/100)^AH$2,0))</f>
        <v>0</v>
      </c>
      <c r="AJ648" s="295">
        <f>IF(pbi_sta_amount="n/a",Inputs!AK167,IF(AND(AJ$2&lt;=pbi_sta_term,AJ$2&lt;=analysis_period),pbi_sta_amount*(1+pbi_sta_escal/100)^AI$2,0))</f>
        <v>0</v>
      </c>
      <c r="AK648" s="295">
        <f>IF(pbi_sta_amount="n/a",Inputs!AL167,IF(AND(AK$2&lt;=pbi_sta_term,AK$2&lt;=analysis_period),pbi_sta_amount*(1+pbi_sta_escal/100)^AJ$2,0))</f>
        <v>0</v>
      </c>
      <c r="AL648" s="295">
        <f>IF(pbi_sta_amount="n/a",Inputs!AM167,IF(AND(AL$2&lt;=pbi_sta_term,AL$2&lt;=analysis_period),pbi_sta_amount*(1+pbi_sta_escal/100)^AK$2,0))</f>
        <v>0</v>
      </c>
      <c r="AM648" s="295">
        <f>IF(pbi_sta_amount="n/a",Inputs!AN167,IF(AND(AM$2&lt;=pbi_sta_term,AM$2&lt;=analysis_period),pbi_sta_amount*(1+pbi_sta_escal/100)^AL$2,0))</f>
        <v>0</v>
      </c>
      <c r="AN648" s="295">
        <f>IF(pbi_sta_amount="n/a",Inputs!AO167,IF(AND(AN$2&lt;=pbi_sta_term,AN$2&lt;=analysis_period),pbi_sta_amount*(1+pbi_sta_escal/100)^AM$2,0))</f>
        <v>0</v>
      </c>
      <c r="AO648" s="295">
        <f>IF(pbi_sta_amount="n/a",Inputs!AP167,IF(AND(AO$2&lt;=pbi_sta_term,AO$2&lt;=analysis_period),pbi_sta_amount*(1+pbi_sta_escal/100)^AN$2,0))</f>
        <v>0</v>
      </c>
      <c r="AP648" s="295">
        <f>IF(pbi_sta_amount="n/a",Inputs!AQ167,IF(AND(AP$2&lt;=pbi_sta_term,AP$2&lt;=analysis_period),pbi_sta_amount*(1+pbi_sta_escal/100)^AO$2,0))</f>
        <v>0</v>
      </c>
    </row>
    <row r="649" spans="1:42" x14ac:dyDescent="0.2">
      <c r="A649" s="21" t="s">
        <v>26</v>
      </c>
      <c r="C649" s="116">
        <f>C$5</f>
        <v>0</v>
      </c>
      <c r="D649" s="116">
        <f t="shared" ref="D649:AP649" si="224">D$5</f>
        <v>0</v>
      </c>
      <c r="E649" s="116">
        <f t="shared" si="224"/>
        <v>0</v>
      </c>
      <c r="F649" s="116">
        <f t="shared" si="224"/>
        <v>0</v>
      </c>
      <c r="G649" s="116">
        <f t="shared" si="224"/>
        <v>0</v>
      </c>
      <c r="H649" s="116">
        <f t="shared" si="224"/>
        <v>0</v>
      </c>
      <c r="I649" s="116">
        <f t="shared" si="224"/>
        <v>0</v>
      </c>
      <c r="J649" s="116">
        <f t="shared" si="224"/>
        <v>0</v>
      </c>
      <c r="K649" s="116">
        <f t="shared" si="224"/>
        <v>0</v>
      </c>
      <c r="L649" s="116">
        <f t="shared" si="224"/>
        <v>0</v>
      </c>
      <c r="M649" s="116">
        <f t="shared" si="224"/>
        <v>0</v>
      </c>
      <c r="N649" s="116">
        <f t="shared" si="224"/>
        <v>0</v>
      </c>
      <c r="O649" s="116">
        <f t="shared" si="224"/>
        <v>0</v>
      </c>
      <c r="P649" s="116">
        <f t="shared" si="224"/>
        <v>0</v>
      </c>
      <c r="Q649" s="116">
        <f t="shared" si="224"/>
        <v>0</v>
      </c>
      <c r="R649" s="116">
        <f t="shared" si="224"/>
        <v>0</v>
      </c>
      <c r="S649" s="116">
        <f t="shared" si="224"/>
        <v>0</v>
      </c>
      <c r="T649" s="116">
        <f t="shared" si="224"/>
        <v>0</v>
      </c>
      <c r="U649" s="116">
        <f t="shared" si="224"/>
        <v>0</v>
      </c>
      <c r="V649" s="116">
        <f t="shared" si="224"/>
        <v>0</v>
      </c>
      <c r="W649" s="116">
        <f t="shared" si="224"/>
        <v>0</v>
      </c>
      <c r="X649" s="116">
        <f t="shared" si="224"/>
        <v>0</v>
      </c>
      <c r="Y649" s="116">
        <f t="shared" si="224"/>
        <v>0</v>
      </c>
      <c r="Z649" s="116">
        <f t="shared" si="224"/>
        <v>0</v>
      </c>
      <c r="AA649" s="116">
        <f t="shared" si="224"/>
        <v>0</v>
      </c>
      <c r="AB649" s="116">
        <f t="shared" si="224"/>
        <v>0</v>
      </c>
      <c r="AC649" s="116">
        <f t="shared" si="224"/>
        <v>0</v>
      </c>
      <c r="AD649" s="116">
        <f t="shared" si="224"/>
        <v>0</v>
      </c>
      <c r="AE649" s="116">
        <f t="shared" si="224"/>
        <v>0</v>
      </c>
      <c r="AF649" s="116">
        <f t="shared" si="224"/>
        <v>0</v>
      </c>
      <c r="AG649" s="116">
        <f t="shared" si="224"/>
        <v>0</v>
      </c>
      <c r="AH649" s="116">
        <f t="shared" si="224"/>
        <v>0</v>
      </c>
      <c r="AI649" s="116">
        <f t="shared" si="224"/>
        <v>0</v>
      </c>
      <c r="AJ649" s="116">
        <f t="shared" si="224"/>
        <v>0</v>
      </c>
      <c r="AK649" s="116">
        <f t="shared" si="224"/>
        <v>0</v>
      </c>
      <c r="AL649" s="116">
        <f t="shared" si="224"/>
        <v>0</v>
      </c>
      <c r="AM649" s="116">
        <f t="shared" si="224"/>
        <v>0</v>
      </c>
      <c r="AN649" s="116">
        <f t="shared" si="224"/>
        <v>0</v>
      </c>
      <c r="AO649" s="116">
        <f t="shared" si="224"/>
        <v>0</v>
      </c>
      <c r="AP649" s="116">
        <f t="shared" si="224"/>
        <v>0</v>
      </c>
    </row>
    <row r="650" spans="1:42" x14ac:dyDescent="0.2">
      <c r="A650" s="21" t="s">
        <v>13</v>
      </c>
      <c r="C650" s="115">
        <f>C648*C649</f>
        <v>0</v>
      </c>
      <c r="D650" s="115">
        <f t="shared" ref="D650:AP650" si="225">D648*D649</f>
        <v>0</v>
      </c>
      <c r="E650" s="115">
        <f t="shared" si="225"/>
        <v>0</v>
      </c>
      <c r="F650" s="115">
        <f t="shared" si="225"/>
        <v>0</v>
      </c>
      <c r="G650" s="115">
        <f t="shared" si="225"/>
        <v>0</v>
      </c>
      <c r="H650" s="115">
        <f t="shared" si="225"/>
        <v>0</v>
      </c>
      <c r="I650" s="115">
        <f t="shared" si="225"/>
        <v>0</v>
      </c>
      <c r="J650" s="115">
        <f t="shared" si="225"/>
        <v>0</v>
      </c>
      <c r="K650" s="115">
        <f t="shared" si="225"/>
        <v>0</v>
      </c>
      <c r="L650" s="115">
        <f t="shared" si="225"/>
        <v>0</v>
      </c>
      <c r="M650" s="115">
        <f t="shared" si="225"/>
        <v>0</v>
      </c>
      <c r="N650" s="115">
        <f t="shared" si="225"/>
        <v>0</v>
      </c>
      <c r="O650" s="115">
        <f t="shared" si="225"/>
        <v>0</v>
      </c>
      <c r="P650" s="115">
        <f t="shared" si="225"/>
        <v>0</v>
      </c>
      <c r="Q650" s="115">
        <f t="shared" si="225"/>
        <v>0</v>
      </c>
      <c r="R650" s="115">
        <f t="shared" si="225"/>
        <v>0</v>
      </c>
      <c r="S650" s="115">
        <f t="shared" si="225"/>
        <v>0</v>
      </c>
      <c r="T650" s="115">
        <f t="shared" si="225"/>
        <v>0</v>
      </c>
      <c r="U650" s="115">
        <f t="shared" si="225"/>
        <v>0</v>
      </c>
      <c r="V650" s="115">
        <f t="shared" si="225"/>
        <v>0</v>
      </c>
      <c r="W650" s="115">
        <f t="shared" si="225"/>
        <v>0</v>
      </c>
      <c r="X650" s="115">
        <f t="shared" si="225"/>
        <v>0</v>
      </c>
      <c r="Y650" s="115">
        <f t="shared" si="225"/>
        <v>0</v>
      </c>
      <c r="Z650" s="115">
        <f t="shared" si="225"/>
        <v>0</v>
      </c>
      <c r="AA650" s="115">
        <f t="shared" si="225"/>
        <v>0</v>
      </c>
      <c r="AB650" s="115">
        <f t="shared" si="225"/>
        <v>0</v>
      </c>
      <c r="AC650" s="115">
        <f t="shared" si="225"/>
        <v>0</v>
      </c>
      <c r="AD650" s="115">
        <f t="shared" si="225"/>
        <v>0</v>
      </c>
      <c r="AE650" s="115">
        <f t="shared" si="225"/>
        <v>0</v>
      </c>
      <c r="AF650" s="115">
        <f t="shared" si="225"/>
        <v>0</v>
      </c>
      <c r="AG650" s="115">
        <f t="shared" si="225"/>
        <v>0</v>
      </c>
      <c r="AH650" s="115">
        <f t="shared" si="225"/>
        <v>0</v>
      </c>
      <c r="AI650" s="115">
        <f t="shared" si="225"/>
        <v>0</v>
      </c>
      <c r="AJ650" s="115">
        <f t="shared" si="225"/>
        <v>0</v>
      </c>
      <c r="AK650" s="115">
        <f t="shared" si="225"/>
        <v>0</v>
      </c>
      <c r="AL650" s="115">
        <f t="shared" si="225"/>
        <v>0</v>
      </c>
      <c r="AM650" s="115">
        <f t="shared" si="225"/>
        <v>0</v>
      </c>
      <c r="AN650" s="115">
        <f t="shared" si="225"/>
        <v>0</v>
      </c>
      <c r="AO650" s="115">
        <f t="shared" si="225"/>
        <v>0</v>
      </c>
      <c r="AP650" s="115">
        <f t="shared" si="225"/>
        <v>0</v>
      </c>
    </row>
    <row r="651" spans="1:42" x14ac:dyDescent="0.2">
      <c r="A651" s="17" t="str">
        <f>Inputs!B122</f>
        <v>Utility ($/kWh)</v>
      </c>
    </row>
    <row r="652" spans="1:42" x14ac:dyDescent="0.2">
      <c r="A652" s="21" t="s">
        <v>25</v>
      </c>
      <c r="C652" s="295">
        <f>IF(pbi_uti_amount="n/a",Inputs!D168,IF(AND(C$2&lt;=pbi_uti_term,C$2&lt;=analysis_period),pbi_uti_amount*(1+pbi_uti_escal/100)^B$2,0))</f>
        <v>0</v>
      </c>
      <c r="D652" s="295">
        <f>IF(pbi_uti_amount="n/a",Inputs!E168,IF(AND(D$2&lt;=pbi_uti_term,D$2&lt;=analysis_period),pbi_uti_amount*(1+pbi_uti_escal/100)^C$2,0))</f>
        <v>0</v>
      </c>
      <c r="E652" s="295">
        <f>IF(pbi_uti_amount="n/a",Inputs!F168,IF(AND(E$2&lt;=pbi_uti_term,E$2&lt;=analysis_period),pbi_uti_amount*(1+pbi_uti_escal/100)^D$2,0))</f>
        <v>0</v>
      </c>
      <c r="F652" s="295">
        <f>IF(pbi_uti_amount="n/a",Inputs!G168,IF(AND(F$2&lt;=pbi_uti_term,F$2&lt;=analysis_period),pbi_uti_amount*(1+pbi_uti_escal/100)^E$2,0))</f>
        <v>0</v>
      </c>
      <c r="G652" s="295">
        <f>IF(pbi_uti_amount="n/a",Inputs!H168,IF(AND(G$2&lt;=pbi_uti_term,G$2&lt;=analysis_period),pbi_uti_amount*(1+pbi_uti_escal/100)^F$2,0))</f>
        <v>0</v>
      </c>
      <c r="H652" s="295">
        <f>IF(pbi_uti_amount="n/a",Inputs!I168,IF(AND(H$2&lt;=pbi_uti_term,H$2&lt;=analysis_period),pbi_uti_amount*(1+pbi_uti_escal/100)^G$2,0))</f>
        <v>0</v>
      </c>
      <c r="I652" s="295">
        <f>IF(pbi_uti_amount="n/a",Inputs!J168,IF(AND(I$2&lt;=pbi_uti_term,I$2&lt;=analysis_period),pbi_uti_amount*(1+pbi_uti_escal/100)^H$2,0))</f>
        <v>0</v>
      </c>
      <c r="J652" s="295">
        <f>IF(pbi_uti_amount="n/a",Inputs!K168,IF(AND(J$2&lt;=pbi_uti_term,J$2&lt;=analysis_period),pbi_uti_amount*(1+pbi_uti_escal/100)^I$2,0))</f>
        <v>0</v>
      </c>
      <c r="K652" s="295">
        <f>IF(pbi_uti_amount="n/a",Inputs!L168,IF(AND(K$2&lt;=pbi_uti_term,K$2&lt;=analysis_period),pbi_uti_amount*(1+pbi_uti_escal/100)^J$2,0))</f>
        <v>0</v>
      </c>
      <c r="L652" s="295">
        <f>IF(pbi_uti_amount="n/a",Inputs!M168,IF(AND(L$2&lt;=pbi_uti_term,L$2&lt;=analysis_period),pbi_uti_amount*(1+pbi_uti_escal/100)^K$2,0))</f>
        <v>0</v>
      </c>
      <c r="M652" s="295">
        <f>IF(pbi_uti_amount="n/a",Inputs!N168,IF(AND(M$2&lt;=pbi_uti_term,M$2&lt;=analysis_period),pbi_uti_amount*(1+pbi_uti_escal/100)^L$2,0))</f>
        <v>0</v>
      </c>
      <c r="N652" s="295">
        <f>IF(pbi_uti_amount="n/a",Inputs!O168,IF(AND(N$2&lt;=pbi_uti_term,N$2&lt;=analysis_period),pbi_uti_amount*(1+pbi_uti_escal/100)^M$2,0))</f>
        <v>0</v>
      </c>
      <c r="O652" s="295">
        <f>IF(pbi_uti_amount="n/a",Inputs!P168,IF(AND(O$2&lt;=pbi_uti_term,O$2&lt;=analysis_period),pbi_uti_amount*(1+pbi_uti_escal/100)^N$2,0))</f>
        <v>0</v>
      </c>
      <c r="P652" s="295">
        <f>IF(pbi_uti_amount="n/a",Inputs!Q168,IF(AND(P$2&lt;=pbi_uti_term,P$2&lt;=analysis_period),pbi_uti_amount*(1+pbi_uti_escal/100)^O$2,0))</f>
        <v>0</v>
      </c>
      <c r="Q652" s="295">
        <f>IF(pbi_uti_amount="n/a",Inputs!R168,IF(AND(Q$2&lt;=pbi_uti_term,Q$2&lt;=analysis_period),pbi_uti_amount*(1+pbi_uti_escal/100)^P$2,0))</f>
        <v>0</v>
      </c>
      <c r="R652" s="295">
        <f>IF(pbi_uti_amount="n/a",Inputs!S168,IF(AND(R$2&lt;=pbi_uti_term,R$2&lt;=analysis_period),pbi_uti_amount*(1+pbi_uti_escal/100)^Q$2,0))</f>
        <v>0</v>
      </c>
      <c r="S652" s="295">
        <f>IF(pbi_uti_amount="n/a",Inputs!T168,IF(AND(S$2&lt;=pbi_uti_term,S$2&lt;=analysis_period),pbi_uti_amount*(1+pbi_uti_escal/100)^R$2,0))</f>
        <v>0</v>
      </c>
      <c r="T652" s="295">
        <f>IF(pbi_uti_amount="n/a",Inputs!U168,IF(AND(T$2&lt;=pbi_uti_term,T$2&lt;=analysis_period),pbi_uti_amount*(1+pbi_uti_escal/100)^S$2,0))</f>
        <v>0</v>
      </c>
      <c r="U652" s="295">
        <f>IF(pbi_uti_amount="n/a",Inputs!V168,IF(AND(U$2&lt;=pbi_uti_term,U$2&lt;=analysis_period),pbi_uti_amount*(1+pbi_uti_escal/100)^T$2,0))</f>
        <v>0</v>
      </c>
      <c r="V652" s="295">
        <f>IF(pbi_uti_amount="n/a",Inputs!W168,IF(AND(V$2&lt;=pbi_uti_term,V$2&lt;=analysis_period),pbi_uti_amount*(1+pbi_uti_escal/100)^U$2,0))</f>
        <v>0</v>
      </c>
      <c r="W652" s="295">
        <f>IF(pbi_uti_amount="n/a",Inputs!X168,IF(AND(W$2&lt;=pbi_uti_term,W$2&lt;=analysis_period),pbi_uti_amount*(1+pbi_uti_escal/100)^V$2,0))</f>
        <v>0</v>
      </c>
      <c r="X652" s="295">
        <f>IF(pbi_uti_amount="n/a",Inputs!Y168,IF(AND(X$2&lt;=pbi_uti_term,X$2&lt;=analysis_period),pbi_uti_amount*(1+pbi_uti_escal/100)^W$2,0))</f>
        <v>0</v>
      </c>
      <c r="Y652" s="295">
        <f>IF(pbi_uti_amount="n/a",Inputs!Z168,IF(AND(Y$2&lt;=pbi_uti_term,Y$2&lt;=analysis_period),pbi_uti_amount*(1+pbi_uti_escal/100)^X$2,0))</f>
        <v>0</v>
      </c>
      <c r="Z652" s="295">
        <f>IF(pbi_uti_amount="n/a",Inputs!AA168,IF(AND(Z$2&lt;=pbi_uti_term,Z$2&lt;=analysis_period),pbi_uti_amount*(1+pbi_uti_escal/100)^Y$2,0))</f>
        <v>0</v>
      </c>
      <c r="AA652" s="295">
        <f>IF(pbi_uti_amount="n/a",Inputs!AB168,IF(AND(AA$2&lt;=pbi_uti_term,AA$2&lt;=analysis_period),pbi_uti_amount*(1+pbi_uti_escal/100)^Z$2,0))</f>
        <v>0</v>
      </c>
      <c r="AB652" s="295">
        <f>IF(pbi_uti_amount="n/a",Inputs!AC168,IF(AND(AB$2&lt;=pbi_uti_term,AB$2&lt;=analysis_period),pbi_uti_amount*(1+pbi_uti_escal/100)^AA$2,0))</f>
        <v>0</v>
      </c>
      <c r="AC652" s="295">
        <f>IF(pbi_uti_amount="n/a",Inputs!AD168,IF(AND(AC$2&lt;=pbi_uti_term,AC$2&lt;=analysis_period),pbi_uti_amount*(1+pbi_uti_escal/100)^AB$2,0))</f>
        <v>0</v>
      </c>
      <c r="AD652" s="295">
        <f>IF(pbi_uti_amount="n/a",Inputs!AE168,IF(AND(AD$2&lt;=pbi_uti_term,AD$2&lt;=analysis_period),pbi_uti_amount*(1+pbi_uti_escal/100)^AC$2,0))</f>
        <v>0</v>
      </c>
      <c r="AE652" s="295">
        <f>IF(pbi_uti_amount="n/a",Inputs!AF168,IF(AND(AE$2&lt;=pbi_uti_term,AE$2&lt;=analysis_period),pbi_uti_amount*(1+pbi_uti_escal/100)^AD$2,0))</f>
        <v>0</v>
      </c>
      <c r="AF652" s="295">
        <f>IF(pbi_uti_amount="n/a",Inputs!AG168,IF(AND(AF$2&lt;=pbi_uti_term,AF$2&lt;=analysis_period),pbi_uti_amount*(1+pbi_uti_escal/100)^AE$2,0))</f>
        <v>0</v>
      </c>
      <c r="AG652" s="295">
        <f>IF(pbi_uti_amount="n/a",Inputs!AH168,IF(AND(AG$2&lt;=pbi_uti_term,AG$2&lt;=analysis_period),pbi_uti_amount*(1+pbi_uti_escal/100)^AF$2,0))</f>
        <v>0</v>
      </c>
      <c r="AH652" s="295">
        <f>IF(pbi_uti_amount="n/a",Inputs!AI168,IF(AND(AH$2&lt;=pbi_uti_term,AH$2&lt;=analysis_period),pbi_uti_amount*(1+pbi_uti_escal/100)^AG$2,0))</f>
        <v>0</v>
      </c>
      <c r="AI652" s="295">
        <f>IF(pbi_uti_amount="n/a",Inputs!AJ168,IF(AND(AI$2&lt;=pbi_uti_term,AI$2&lt;=analysis_period),pbi_uti_amount*(1+pbi_uti_escal/100)^AH$2,0))</f>
        <v>0</v>
      </c>
      <c r="AJ652" s="295">
        <f>IF(pbi_uti_amount="n/a",Inputs!AK168,IF(AND(AJ$2&lt;=pbi_uti_term,AJ$2&lt;=analysis_period),pbi_uti_amount*(1+pbi_uti_escal/100)^AI$2,0))</f>
        <v>0</v>
      </c>
      <c r="AK652" s="295">
        <f>IF(pbi_uti_amount="n/a",Inputs!AL168,IF(AND(AK$2&lt;=pbi_uti_term,AK$2&lt;=analysis_period),pbi_uti_amount*(1+pbi_uti_escal/100)^AJ$2,0))</f>
        <v>0</v>
      </c>
      <c r="AL652" s="295">
        <f>IF(pbi_uti_amount="n/a",Inputs!AM168,IF(AND(AL$2&lt;=pbi_uti_term,AL$2&lt;=analysis_period),pbi_uti_amount*(1+pbi_uti_escal/100)^AK$2,0))</f>
        <v>0</v>
      </c>
      <c r="AM652" s="295">
        <f>IF(pbi_uti_amount="n/a",Inputs!AN168,IF(AND(AM$2&lt;=pbi_uti_term,AM$2&lt;=analysis_period),pbi_uti_amount*(1+pbi_uti_escal/100)^AL$2,0))</f>
        <v>0</v>
      </c>
      <c r="AN652" s="295">
        <f>IF(pbi_uti_amount="n/a",Inputs!AO168,IF(AND(AN$2&lt;=pbi_uti_term,AN$2&lt;=analysis_period),pbi_uti_amount*(1+pbi_uti_escal/100)^AM$2,0))</f>
        <v>0</v>
      </c>
      <c r="AO652" s="295">
        <f>IF(pbi_uti_amount="n/a",Inputs!AP168,IF(AND(AO$2&lt;=pbi_uti_term,AO$2&lt;=analysis_period),pbi_uti_amount*(1+pbi_uti_escal/100)^AN$2,0))</f>
        <v>0</v>
      </c>
      <c r="AP652" s="295">
        <f>IF(pbi_uti_amount="n/a",Inputs!AQ168,IF(AND(AP$2&lt;=pbi_uti_term,AP$2&lt;=analysis_period),pbi_uti_amount*(1+pbi_uti_escal/100)^AO$2,0))</f>
        <v>0</v>
      </c>
    </row>
    <row r="653" spans="1:42" x14ac:dyDescent="0.2">
      <c r="A653" s="21" t="s">
        <v>26</v>
      </c>
      <c r="C653" s="116">
        <f>C$5</f>
        <v>0</v>
      </c>
      <c r="D653" s="116">
        <f t="shared" ref="D653:AP653" si="226">D$5</f>
        <v>0</v>
      </c>
      <c r="E653" s="116">
        <f t="shared" si="226"/>
        <v>0</v>
      </c>
      <c r="F653" s="116">
        <f t="shared" si="226"/>
        <v>0</v>
      </c>
      <c r="G653" s="116">
        <f t="shared" si="226"/>
        <v>0</v>
      </c>
      <c r="H653" s="116">
        <f t="shared" si="226"/>
        <v>0</v>
      </c>
      <c r="I653" s="116">
        <f t="shared" si="226"/>
        <v>0</v>
      </c>
      <c r="J653" s="116">
        <f t="shared" si="226"/>
        <v>0</v>
      </c>
      <c r="K653" s="116">
        <f t="shared" si="226"/>
        <v>0</v>
      </c>
      <c r="L653" s="116">
        <f t="shared" si="226"/>
        <v>0</v>
      </c>
      <c r="M653" s="116">
        <f t="shared" si="226"/>
        <v>0</v>
      </c>
      <c r="N653" s="116">
        <f t="shared" si="226"/>
        <v>0</v>
      </c>
      <c r="O653" s="116">
        <f t="shared" si="226"/>
        <v>0</v>
      </c>
      <c r="P653" s="116">
        <f t="shared" si="226"/>
        <v>0</v>
      </c>
      <c r="Q653" s="116">
        <f t="shared" si="226"/>
        <v>0</v>
      </c>
      <c r="R653" s="116">
        <f t="shared" si="226"/>
        <v>0</v>
      </c>
      <c r="S653" s="116">
        <f t="shared" si="226"/>
        <v>0</v>
      </c>
      <c r="T653" s="116">
        <f t="shared" si="226"/>
        <v>0</v>
      </c>
      <c r="U653" s="116">
        <f t="shared" si="226"/>
        <v>0</v>
      </c>
      <c r="V653" s="116">
        <f t="shared" si="226"/>
        <v>0</v>
      </c>
      <c r="W653" s="116">
        <f t="shared" si="226"/>
        <v>0</v>
      </c>
      <c r="X653" s="116">
        <f t="shared" si="226"/>
        <v>0</v>
      </c>
      <c r="Y653" s="116">
        <f t="shared" si="226"/>
        <v>0</v>
      </c>
      <c r="Z653" s="116">
        <f t="shared" si="226"/>
        <v>0</v>
      </c>
      <c r="AA653" s="116">
        <f t="shared" si="226"/>
        <v>0</v>
      </c>
      <c r="AB653" s="116">
        <f t="shared" si="226"/>
        <v>0</v>
      </c>
      <c r="AC653" s="116">
        <f t="shared" si="226"/>
        <v>0</v>
      </c>
      <c r="AD653" s="116">
        <f t="shared" si="226"/>
        <v>0</v>
      </c>
      <c r="AE653" s="116">
        <f t="shared" si="226"/>
        <v>0</v>
      </c>
      <c r="AF653" s="116">
        <f t="shared" si="226"/>
        <v>0</v>
      </c>
      <c r="AG653" s="116">
        <f t="shared" si="226"/>
        <v>0</v>
      </c>
      <c r="AH653" s="116">
        <f t="shared" si="226"/>
        <v>0</v>
      </c>
      <c r="AI653" s="116">
        <f t="shared" si="226"/>
        <v>0</v>
      </c>
      <c r="AJ653" s="116">
        <f t="shared" si="226"/>
        <v>0</v>
      </c>
      <c r="AK653" s="116">
        <f t="shared" si="226"/>
        <v>0</v>
      </c>
      <c r="AL653" s="116">
        <f t="shared" si="226"/>
        <v>0</v>
      </c>
      <c r="AM653" s="116">
        <f t="shared" si="226"/>
        <v>0</v>
      </c>
      <c r="AN653" s="116">
        <f t="shared" si="226"/>
        <v>0</v>
      </c>
      <c r="AO653" s="116">
        <f t="shared" si="226"/>
        <v>0</v>
      </c>
      <c r="AP653" s="116">
        <f t="shared" si="226"/>
        <v>0</v>
      </c>
    </row>
    <row r="654" spans="1:42" x14ac:dyDescent="0.2">
      <c r="A654" s="21" t="s">
        <v>13</v>
      </c>
      <c r="C654" s="115">
        <f>C652*C653</f>
        <v>0</v>
      </c>
      <c r="D654" s="115">
        <f t="shared" ref="D654:AP654" si="227">D652*D653</f>
        <v>0</v>
      </c>
      <c r="E654" s="115">
        <f t="shared" si="227"/>
        <v>0</v>
      </c>
      <c r="F654" s="115">
        <f t="shared" si="227"/>
        <v>0</v>
      </c>
      <c r="G654" s="115">
        <f t="shared" si="227"/>
        <v>0</v>
      </c>
      <c r="H654" s="115">
        <f t="shared" si="227"/>
        <v>0</v>
      </c>
      <c r="I654" s="115">
        <f t="shared" si="227"/>
        <v>0</v>
      </c>
      <c r="J654" s="115">
        <f t="shared" si="227"/>
        <v>0</v>
      </c>
      <c r="K654" s="115">
        <f t="shared" si="227"/>
        <v>0</v>
      </c>
      <c r="L654" s="115">
        <f t="shared" si="227"/>
        <v>0</v>
      </c>
      <c r="M654" s="115">
        <f t="shared" si="227"/>
        <v>0</v>
      </c>
      <c r="N654" s="115">
        <f t="shared" si="227"/>
        <v>0</v>
      </c>
      <c r="O654" s="115">
        <f t="shared" si="227"/>
        <v>0</v>
      </c>
      <c r="P654" s="115">
        <f t="shared" si="227"/>
        <v>0</v>
      </c>
      <c r="Q654" s="115">
        <f t="shared" si="227"/>
        <v>0</v>
      </c>
      <c r="R654" s="115">
        <f t="shared" si="227"/>
        <v>0</v>
      </c>
      <c r="S654" s="115">
        <f t="shared" si="227"/>
        <v>0</v>
      </c>
      <c r="T654" s="115">
        <f t="shared" si="227"/>
        <v>0</v>
      </c>
      <c r="U654" s="115">
        <f t="shared" si="227"/>
        <v>0</v>
      </c>
      <c r="V654" s="115">
        <f t="shared" si="227"/>
        <v>0</v>
      </c>
      <c r="W654" s="115">
        <f t="shared" si="227"/>
        <v>0</v>
      </c>
      <c r="X654" s="115">
        <f t="shared" si="227"/>
        <v>0</v>
      </c>
      <c r="Y654" s="115">
        <f t="shared" si="227"/>
        <v>0</v>
      </c>
      <c r="Z654" s="115">
        <f t="shared" si="227"/>
        <v>0</v>
      </c>
      <c r="AA654" s="115">
        <f t="shared" si="227"/>
        <v>0</v>
      </c>
      <c r="AB654" s="115">
        <f t="shared" si="227"/>
        <v>0</v>
      </c>
      <c r="AC654" s="115">
        <f t="shared" si="227"/>
        <v>0</v>
      </c>
      <c r="AD654" s="115">
        <f t="shared" si="227"/>
        <v>0</v>
      </c>
      <c r="AE654" s="115">
        <f t="shared" si="227"/>
        <v>0</v>
      </c>
      <c r="AF654" s="115">
        <f t="shared" si="227"/>
        <v>0</v>
      </c>
      <c r="AG654" s="115">
        <f t="shared" si="227"/>
        <v>0</v>
      </c>
      <c r="AH654" s="115">
        <f t="shared" si="227"/>
        <v>0</v>
      </c>
      <c r="AI654" s="115">
        <f t="shared" si="227"/>
        <v>0</v>
      </c>
      <c r="AJ654" s="115">
        <f t="shared" si="227"/>
        <v>0</v>
      </c>
      <c r="AK654" s="115">
        <f t="shared" si="227"/>
        <v>0</v>
      </c>
      <c r="AL654" s="115">
        <f t="shared" si="227"/>
        <v>0</v>
      </c>
      <c r="AM654" s="115">
        <f t="shared" si="227"/>
        <v>0</v>
      </c>
      <c r="AN654" s="115">
        <f t="shared" si="227"/>
        <v>0</v>
      </c>
      <c r="AO654" s="115">
        <f t="shared" si="227"/>
        <v>0</v>
      </c>
      <c r="AP654" s="115">
        <f t="shared" si="227"/>
        <v>0</v>
      </c>
    </row>
    <row r="655" spans="1:42" x14ac:dyDescent="0.2">
      <c r="A655" s="17" t="str">
        <f>Inputs!B123</f>
        <v>Other ($/kWh)</v>
      </c>
    </row>
    <row r="656" spans="1:42" x14ac:dyDescent="0.2">
      <c r="A656" s="21" t="s">
        <v>25</v>
      </c>
      <c r="C656" s="295">
        <f>IF(pbi_oth_amount="n/a",Inputs!D169,IF(AND(C$2&lt;=pbi_oth_term,C$2&lt;=analysis_period),pbi_oth_amount*(1+pbi_oth_escal/100)^B$2,0))</f>
        <v>0</v>
      </c>
      <c r="D656" s="295">
        <f>IF(pbi_oth_amount="n/a",Inputs!E169,IF(AND(D$2&lt;=pbi_oth_term,D$2&lt;=analysis_period),pbi_oth_amount*(1+pbi_oth_escal/100)^C$2,0))</f>
        <v>0</v>
      </c>
      <c r="E656" s="295">
        <f>IF(pbi_oth_amount="n/a",Inputs!F169,IF(AND(E$2&lt;=pbi_oth_term,E$2&lt;=analysis_period),pbi_oth_amount*(1+pbi_oth_escal/100)^D$2,0))</f>
        <v>0</v>
      </c>
      <c r="F656" s="295">
        <f>IF(pbi_oth_amount="n/a",Inputs!G169,IF(AND(F$2&lt;=pbi_oth_term,F$2&lt;=analysis_period),pbi_oth_amount*(1+pbi_oth_escal/100)^E$2,0))</f>
        <v>0</v>
      </c>
      <c r="G656" s="295">
        <f>IF(pbi_oth_amount="n/a",Inputs!H169,IF(AND(G$2&lt;=pbi_oth_term,G$2&lt;=analysis_period),pbi_oth_amount*(1+pbi_oth_escal/100)^F$2,0))</f>
        <v>0</v>
      </c>
      <c r="H656" s="295">
        <f>IF(pbi_oth_amount="n/a",Inputs!I169,IF(AND(H$2&lt;=pbi_oth_term,H$2&lt;=analysis_period),pbi_oth_amount*(1+pbi_oth_escal/100)^G$2,0))</f>
        <v>0</v>
      </c>
      <c r="I656" s="295">
        <f>IF(pbi_oth_amount="n/a",Inputs!J169,IF(AND(I$2&lt;=pbi_oth_term,I$2&lt;=analysis_period),pbi_oth_amount*(1+pbi_oth_escal/100)^H$2,0))</f>
        <v>0</v>
      </c>
      <c r="J656" s="295">
        <f>IF(pbi_oth_amount="n/a",Inputs!K169,IF(AND(J$2&lt;=pbi_oth_term,J$2&lt;=analysis_period),pbi_oth_amount*(1+pbi_oth_escal/100)^I$2,0))</f>
        <v>0</v>
      </c>
      <c r="K656" s="295">
        <f>IF(pbi_oth_amount="n/a",Inputs!L169,IF(AND(K$2&lt;=pbi_oth_term,K$2&lt;=analysis_period),pbi_oth_amount*(1+pbi_oth_escal/100)^J$2,0))</f>
        <v>0</v>
      </c>
      <c r="L656" s="295">
        <f>IF(pbi_oth_amount="n/a",Inputs!M169,IF(AND(L$2&lt;=pbi_oth_term,L$2&lt;=analysis_period),pbi_oth_amount*(1+pbi_oth_escal/100)^K$2,0))</f>
        <v>0</v>
      </c>
      <c r="M656" s="295">
        <f>IF(pbi_oth_amount="n/a",Inputs!N169,IF(AND(M$2&lt;=pbi_oth_term,M$2&lt;=analysis_period),pbi_oth_amount*(1+pbi_oth_escal/100)^L$2,0))</f>
        <v>0</v>
      </c>
      <c r="N656" s="295">
        <f>IF(pbi_oth_amount="n/a",Inputs!O169,IF(AND(N$2&lt;=pbi_oth_term,N$2&lt;=analysis_period),pbi_oth_amount*(1+pbi_oth_escal/100)^M$2,0))</f>
        <v>0</v>
      </c>
      <c r="O656" s="295">
        <f>IF(pbi_oth_amount="n/a",Inputs!P169,IF(AND(O$2&lt;=pbi_oth_term,O$2&lt;=analysis_period),pbi_oth_amount*(1+pbi_oth_escal/100)^N$2,0))</f>
        <v>0</v>
      </c>
      <c r="P656" s="295">
        <f>IF(pbi_oth_amount="n/a",Inputs!Q169,IF(AND(P$2&lt;=pbi_oth_term,P$2&lt;=analysis_period),pbi_oth_amount*(1+pbi_oth_escal/100)^O$2,0))</f>
        <v>0</v>
      </c>
      <c r="Q656" s="295">
        <f>IF(pbi_oth_amount="n/a",Inputs!R169,IF(AND(Q$2&lt;=pbi_oth_term,Q$2&lt;=analysis_period),pbi_oth_amount*(1+pbi_oth_escal/100)^P$2,0))</f>
        <v>0</v>
      </c>
      <c r="R656" s="295">
        <f>IF(pbi_oth_amount="n/a",Inputs!S169,IF(AND(R$2&lt;=pbi_oth_term,R$2&lt;=analysis_period),pbi_oth_amount*(1+pbi_oth_escal/100)^Q$2,0))</f>
        <v>0</v>
      </c>
      <c r="S656" s="295">
        <f>IF(pbi_oth_amount="n/a",Inputs!T169,IF(AND(S$2&lt;=pbi_oth_term,S$2&lt;=analysis_period),pbi_oth_amount*(1+pbi_oth_escal/100)^R$2,0))</f>
        <v>0</v>
      </c>
      <c r="T656" s="295">
        <f>IF(pbi_oth_amount="n/a",Inputs!U169,IF(AND(T$2&lt;=pbi_oth_term,T$2&lt;=analysis_period),pbi_oth_amount*(1+pbi_oth_escal/100)^S$2,0))</f>
        <v>0</v>
      </c>
      <c r="U656" s="295">
        <f>IF(pbi_oth_amount="n/a",Inputs!V169,IF(AND(U$2&lt;=pbi_oth_term,U$2&lt;=analysis_period),pbi_oth_amount*(1+pbi_oth_escal/100)^T$2,0))</f>
        <v>0</v>
      </c>
      <c r="V656" s="295">
        <f>IF(pbi_oth_amount="n/a",Inputs!W169,IF(AND(V$2&lt;=pbi_oth_term,V$2&lt;=analysis_period),pbi_oth_amount*(1+pbi_oth_escal/100)^U$2,0))</f>
        <v>0</v>
      </c>
      <c r="W656" s="295">
        <f>IF(pbi_oth_amount="n/a",Inputs!X169,IF(AND(W$2&lt;=pbi_oth_term,W$2&lt;=analysis_period),pbi_oth_amount*(1+pbi_oth_escal/100)^V$2,0))</f>
        <v>0</v>
      </c>
      <c r="X656" s="295">
        <f>IF(pbi_oth_amount="n/a",Inputs!Y169,IF(AND(X$2&lt;=pbi_oth_term,X$2&lt;=analysis_period),pbi_oth_amount*(1+pbi_oth_escal/100)^W$2,0))</f>
        <v>0</v>
      </c>
      <c r="Y656" s="295">
        <f>IF(pbi_oth_amount="n/a",Inputs!Z169,IF(AND(Y$2&lt;=pbi_oth_term,Y$2&lt;=analysis_period),pbi_oth_amount*(1+pbi_oth_escal/100)^X$2,0))</f>
        <v>0</v>
      </c>
      <c r="Z656" s="295">
        <f>IF(pbi_oth_amount="n/a",Inputs!AA169,IF(AND(Z$2&lt;=pbi_oth_term,Z$2&lt;=analysis_period),pbi_oth_amount*(1+pbi_oth_escal/100)^Y$2,0))</f>
        <v>0</v>
      </c>
      <c r="AA656" s="295">
        <f>IF(pbi_oth_amount="n/a",Inputs!AB169,IF(AND(AA$2&lt;=pbi_oth_term,AA$2&lt;=analysis_period),pbi_oth_amount*(1+pbi_oth_escal/100)^Z$2,0))</f>
        <v>0</v>
      </c>
      <c r="AB656" s="295">
        <f>IF(pbi_oth_amount="n/a",Inputs!AC169,IF(AND(AB$2&lt;=pbi_oth_term,AB$2&lt;=analysis_period),pbi_oth_amount*(1+pbi_oth_escal/100)^AA$2,0))</f>
        <v>0</v>
      </c>
      <c r="AC656" s="295">
        <f>IF(pbi_oth_amount="n/a",Inputs!AD169,IF(AND(AC$2&lt;=pbi_oth_term,AC$2&lt;=analysis_period),pbi_oth_amount*(1+pbi_oth_escal/100)^AB$2,0))</f>
        <v>0</v>
      </c>
      <c r="AD656" s="295">
        <f>IF(pbi_oth_amount="n/a",Inputs!AE169,IF(AND(AD$2&lt;=pbi_oth_term,AD$2&lt;=analysis_period),pbi_oth_amount*(1+pbi_oth_escal/100)^AC$2,0))</f>
        <v>0</v>
      </c>
      <c r="AE656" s="295">
        <f>IF(pbi_oth_amount="n/a",Inputs!AF169,IF(AND(AE$2&lt;=pbi_oth_term,AE$2&lt;=analysis_period),pbi_oth_amount*(1+pbi_oth_escal/100)^AD$2,0))</f>
        <v>0</v>
      </c>
      <c r="AF656" s="295">
        <f>IF(pbi_oth_amount="n/a",Inputs!AG169,IF(AND(AF$2&lt;=pbi_oth_term,AF$2&lt;=analysis_period),pbi_oth_amount*(1+pbi_oth_escal/100)^AE$2,0))</f>
        <v>0</v>
      </c>
      <c r="AG656" s="295">
        <f>IF(pbi_oth_amount="n/a",Inputs!AH169,IF(AND(AG$2&lt;=pbi_oth_term,AG$2&lt;=analysis_period),pbi_oth_amount*(1+pbi_oth_escal/100)^AF$2,0))</f>
        <v>0</v>
      </c>
      <c r="AH656" s="295">
        <f>IF(pbi_oth_amount="n/a",Inputs!AI169,IF(AND(AH$2&lt;=pbi_oth_term,AH$2&lt;=analysis_period),pbi_oth_amount*(1+pbi_oth_escal/100)^AG$2,0))</f>
        <v>0</v>
      </c>
      <c r="AI656" s="295">
        <f>IF(pbi_oth_amount="n/a",Inputs!AJ169,IF(AND(AI$2&lt;=pbi_oth_term,AI$2&lt;=analysis_period),pbi_oth_amount*(1+pbi_oth_escal/100)^AH$2,0))</f>
        <v>0</v>
      </c>
      <c r="AJ656" s="295">
        <f>IF(pbi_oth_amount="n/a",Inputs!AK169,IF(AND(AJ$2&lt;=pbi_oth_term,AJ$2&lt;=analysis_period),pbi_oth_amount*(1+pbi_oth_escal/100)^AI$2,0))</f>
        <v>0</v>
      </c>
      <c r="AK656" s="295">
        <f>IF(pbi_oth_amount="n/a",Inputs!AL169,IF(AND(AK$2&lt;=pbi_oth_term,AK$2&lt;=analysis_period),pbi_oth_amount*(1+pbi_oth_escal/100)^AJ$2,0))</f>
        <v>0</v>
      </c>
      <c r="AL656" s="295">
        <f>IF(pbi_oth_amount="n/a",Inputs!AM169,IF(AND(AL$2&lt;=pbi_oth_term,AL$2&lt;=analysis_period),pbi_oth_amount*(1+pbi_oth_escal/100)^AK$2,0))</f>
        <v>0</v>
      </c>
      <c r="AM656" s="295">
        <f>IF(pbi_oth_amount="n/a",Inputs!AN169,IF(AND(AM$2&lt;=pbi_oth_term,AM$2&lt;=analysis_period),pbi_oth_amount*(1+pbi_oth_escal/100)^AL$2,0))</f>
        <v>0</v>
      </c>
      <c r="AN656" s="295">
        <f>IF(pbi_oth_amount="n/a",Inputs!AO169,IF(AND(AN$2&lt;=pbi_oth_term,AN$2&lt;=analysis_period),pbi_oth_amount*(1+pbi_oth_escal/100)^AM$2,0))</f>
        <v>0</v>
      </c>
      <c r="AO656" s="295">
        <f>IF(pbi_oth_amount="n/a",Inputs!AP169,IF(AND(AO$2&lt;=pbi_oth_term,AO$2&lt;=analysis_period),pbi_oth_amount*(1+pbi_oth_escal/100)^AN$2,0))</f>
        <v>0</v>
      </c>
      <c r="AP656" s="295">
        <f>IF(pbi_oth_amount="n/a",Inputs!AQ169,IF(AND(AP$2&lt;=pbi_oth_term,AP$2&lt;=analysis_period),pbi_oth_amount*(1+pbi_oth_escal/100)^AO$2,0))</f>
        <v>0</v>
      </c>
    </row>
    <row r="657" spans="1:42" x14ac:dyDescent="0.2">
      <c r="A657" s="21" t="s">
        <v>26</v>
      </c>
      <c r="C657" s="116">
        <f>C$5</f>
        <v>0</v>
      </c>
      <c r="D657" s="116">
        <f t="shared" ref="D657:AP657" si="228">D$5</f>
        <v>0</v>
      </c>
      <c r="E657" s="116">
        <f t="shared" si="228"/>
        <v>0</v>
      </c>
      <c r="F657" s="116">
        <f t="shared" si="228"/>
        <v>0</v>
      </c>
      <c r="G657" s="116">
        <f t="shared" si="228"/>
        <v>0</v>
      </c>
      <c r="H657" s="116">
        <f t="shared" si="228"/>
        <v>0</v>
      </c>
      <c r="I657" s="116">
        <f t="shared" si="228"/>
        <v>0</v>
      </c>
      <c r="J657" s="116">
        <f t="shared" si="228"/>
        <v>0</v>
      </c>
      <c r="K657" s="116">
        <f t="shared" si="228"/>
        <v>0</v>
      </c>
      <c r="L657" s="116">
        <f t="shared" si="228"/>
        <v>0</v>
      </c>
      <c r="M657" s="116">
        <f t="shared" si="228"/>
        <v>0</v>
      </c>
      <c r="N657" s="116">
        <f t="shared" si="228"/>
        <v>0</v>
      </c>
      <c r="O657" s="116">
        <f t="shared" si="228"/>
        <v>0</v>
      </c>
      <c r="P657" s="116">
        <f t="shared" si="228"/>
        <v>0</v>
      </c>
      <c r="Q657" s="116">
        <f t="shared" si="228"/>
        <v>0</v>
      </c>
      <c r="R657" s="116">
        <f t="shared" si="228"/>
        <v>0</v>
      </c>
      <c r="S657" s="116">
        <f t="shared" si="228"/>
        <v>0</v>
      </c>
      <c r="T657" s="116">
        <f t="shared" si="228"/>
        <v>0</v>
      </c>
      <c r="U657" s="116">
        <f t="shared" si="228"/>
        <v>0</v>
      </c>
      <c r="V657" s="116">
        <f t="shared" si="228"/>
        <v>0</v>
      </c>
      <c r="W657" s="116">
        <f t="shared" si="228"/>
        <v>0</v>
      </c>
      <c r="X657" s="116">
        <f t="shared" si="228"/>
        <v>0</v>
      </c>
      <c r="Y657" s="116">
        <f t="shared" si="228"/>
        <v>0</v>
      </c>
      <c r="Z657" s="116">
        <f t="shared" si="228"/>
        <v>0</v>
      </c>
      <c r="AA657" s="116">
        <f t="shared" si="228"/>
        <v>0</v>
      </c>
      <c r="AB657" s="116">
        <f t="shared" si="228"/>
        <v>0</v>
      </c>
      <c r="AC657" s="116">
        <f t="shared" si="228"/>
        <v>0</v>
      </c>
      <c r="AD657" s="116">
        <f t="shared" si="228"/>
        <v>0</v>
      </c>
      <c r="AE657" s="116">
        <f t="shared" si="228"/>
        <v>0</v>
      </c>
      <c r="AF657" s="116">
        <f t="shared" si="228"/>
        <v>0</v>
      </c>
      <c r="AG657" s="116">
        <f t="shared" si="228"/>
        <v>0</v>
      </c>
      <c r="AH657" s="116">
        <f t="shared" si="228"/>
        <v>0</v>
      </c>
      <c r="AI657" s="116">
        <f t="shared" si="228"/>
        <v>0</v>
      </c>
      <c r="AJ657" s="116">
        <f t="shared" si="228"/>
        <v>0</v>
      </c>
      <c r="AK657" s="116">
        <f t="shared" si="228"/>
        <v>0</v>
      </c>
      <c r="AL657" s="116">
        <f t="shared" si="228"/>
        <v>0</v>
      </c>
      <c r="AM657" s="116">
        <f t="shared" si="228"/>
        <v>0</v>
      </c>
      <c r="AN657" s="116">
        <f t="shared" si="228"/>
        <v>0</v>
      </c>
      <c r="AO657" s="116">
        <f t="shared" si="228"/>
        <v>0</v>
      </c>
      <c r="AP657" s="116">
        <f t="shared" si="228"/>
        <v>0</v>
      </c>
    </row>
    <row r="658" spans="1:42" x14ac:dyDescent="0.2">
      <c r="A658" s="21" t="s">
        <v>13</v>
      </c>
      <c r="C658" s="115">
        <f>C656*C657</f>
        <v>0</v>
      </c>
      <c r="D658" s="115">
        <f t="shared" ref="D658:AP658" si="229">D656*D657</f>
        <v>0</v>
      </c>
      <c r="E658" s="115">
        <f t="shared" si="229"/>
        <v>0</v>
      </c>
      <c r="F658" s="115">
        <f t="shared" si="229"/>
        <v>0</v>
      </c>
      <c r="G658" s="115">
        <f t="shared" si="229"/>
        <v>0</v>
      </c>
      <c r="H658" s="115">
        <f t="shared" si="229"/>
        <v>0</v>
      </c>
      <c r="I658" s="115">
        <f t="shared" si="229"/>
        <v>0</v>
      </c>
      <c r="J658" s="115">
        <f t="shared" si="229"/>
        <v>0</v>
      </c>
      <c r="K658" s="115">
        <f t="shared" si="229"/>
        <v>0</v>
      </c>
      <c r="L658" s="115">
        <f t="shared" si="229"/>
        <v>0</v>
      </c>
      <c r="M658" s="115">
        <f t="shared" si="229"/>
        <v>0</v>
      </c>
      <c r="N658" s="115">
        <f t="shared" si="229"/>
        <v>0</v>
      </c>
      <c r="O658" s="115">
        <f t="shared" si="229"/>
        <v>0</v>
      </c>
      <c r="P658" s="115">
        <f t="shared" si="229"/>
        <v>0</v>
      </c>
      <c r="Q658" s="115">
        <f t="shared" si="229"/>
        <v>0</v>
      </c>
      <c r="R658" s="115">
        <f t="shared" si="229"/>
        <v>0</v>
      </c>
      <c r="S658" s="115">
        <f t="shared" si="229"/>
        <v>0</v>
      </c>
      <c r="T658" s="115">
        <f t="shared" si="229"/>
        <v>0</v>
      </c>
      <c r="U658" s="115">
        <f t="shared" si="229"/>
        <v>0</v>
      </c>
      <c r="V658" s="115">
        <f t="shared" si="229"/>
        <v>0</v>
      </c>
      <c r="W658" s="115">
        <f t="shared" si="229"/>
        <v>0</v>
      </c>
      <c r="X658" s="115">
        <f t="shared" si="229"/>
        <v>0</v>
      </c>
      <c r="Y658" s="115">
        <f t="shared" si="229"/>
        <v>0</v>
      </c>
      <c r="Z658" s="115">
        <f t="shared" si="229"/>
        <v>0</v>
      </c>
      <c r="AA658" s="115">
        <f t="shared" si="229"/>
        <v>0</v>
      </c>
      <c r="AB658" s="115">
        <f t="shared" si="229"/>
        <v>0</v>
      </c>
      <c r="AC658" s="115">
        <f t="shared" si="229"/>
        <v>0</v>
      </c>
      <c r="AD658" s="115">
        <f t="shared" si="229"/>
        <v>0</v>
      </c>
      <c r="AE658" s="115">
        <f t="shared" si="229"/>
        <v>0</v>
      </c>
      <c r="AF658" s="115">
        <f t="shared" si="229"/>
        <v>0</v>
      </c>
      <c r="AG658" s="115">
        <f t="shared" si="229"/>
        <v>0</v>
      </c>
      <c r="AH658" s="115">
        <f t="shared" si="229"/>
        <v>0</v>
      </c>
      <c r="AI658" s="115">
        <f t="shared" si="229"/>
        <v>0</v>
      </c>
      <c r="AJ658" s="115">
        <f t="shared" si="229"/>
        <v>0</v>
      </c>
      <c r="AK658" s="115">
        <f t="shared" si="229"/>
        <v>0</v>
      </c>
      <c r="AL658" s="115">
        <f t="shared" si="229"/>
        <v>0</v>
      </c>
      <c r="AM658" s="115">
        <f t="shared" si="229"/>
        <v>0</v>
      </c>
      <c r="AN658" s="115">
        <f t="shared" si="229"/>
        <v>0</v>
      </c>
      <c r="AO658" s="115">
        <f t="shared" si="229"/>
        <v>0</v>
      </c>
      <c r="AP658" s="115">
        <f t="shared" si="229"/>
        <v>0</v>
      </c>
    </row>
    <row r="659" spans="1:42" x14ac:dyDescent="0.2">
      <c r="A659" s="277" t="s">
        <v>20</v>
      </c>
      <c r="B659" s="277"/>
      <c r="C659" s="141">
        <f>C646+C650+C654+C658</f>
        <v>0</v>
      </c>
      <c r="D659" s="141">
        <f t="shared" ref="D659:AP659" si="230">D646+D650+D654+D658</f>
        <v>0</v>
      </c>
      <c r="E659" s="141">
        <f t="shared" si="230"/>
        <v>0</v>
      </c>
      <c r="F659" s="141">
        <f t="shared" si="230"/>
        <v>0</v>
      </c>
      <c r="G659" s="141">
        <f t="shared" si="230"/>
        <v>0</v>
      </c>
      <c r="H659" s="141">
        <f t="shared" si="230"/>
        <v>0</v>
      </c>
      <c r="I659" s="141">
        <f t="shared" si="230"/>
        <v>0</v>
      </c>
      <c r="J659" s="141">
        <f t="shared" si="230"/>
        <v>0</v>
      </c>
      <c r="K659" s="141">
        <f t="shared" si="230"/>
        <v>0</v>
      </c>
      <c r="L659" s="141">
        <f t="shared" si="230"/>
        <v>0</v>
      </c>
      <c r="M659" s="141">
        <f t="shared" si="230"/>
        <v>0</v>
      </c>
      <c r="N659" s="141">
        <f t="shared" si="230"/>
        <v>0</v>
      </c>
      <c r="O659" s="141">
        <f t="shared" si="230"/>
        <v>0</v>
      </c>
      <c r="P659" s="141">
        <f t="shared" si="230"/>
        <v>0</v>
      </c>
      <c r="Q659" s="141">
        <f t="shared" si="230"/>
        <v>0</v>
      </c>
      <c r="R659" s="141">
        <f t="shared" si="230"/>
        <v>0</v>
      </c>
      <c r="S659" s="141">
        <f t="shared" si="230"/>
        <v>0</v>
      </c>
      <c r="T659" s="141">
        <f t="shared" si="230"/>
        <v>0</v>
      </c>
      <c r="U659" s="141">
        <f t="shared" si="230"/>
        <v>0</v>
      </c>
      <c r="V659" s="141">
        <f t="shared" si="230"/>
        <v>0</v>
      </c>
      <c r="W659" s="141">
        <f t="shared" si="230"/>
        <v>0</v>
      </c>
      <c r="X659" s="141">
        <f t="shared" si="230"/>
        <v>0</v>
      </c>
      <c r="Y659" s="141">
        <f t="shared" si="230"/>
        <v>0</v>
      </c>
      <c r="Z659" s="141">
        <f t="shared" si="230"/>
        <v>0</v>
      </c>
      <c r="AA659" s="141">
        <f t="shared" si="230"/>
        <v>0</v>
      </c>
      <c r="AB659" s="141">
        <f t="shared" si="230"/>
        <v>0</v>
      </c>
      <c r="AC659" s="141">
        <f t="shared" si="230"/>
        <v>0</v>
      </c>
      <c r="AD659" s="141">
        <f t="shared" si="230"/>
        <v>0</v>
      </c>
      <c r="AE659" s="141">
        <f t="shared" si="230"/>
        <v>0</v>
      </c>
      <c r="AF659" s="141">
        <f t="shared" si="230"/>
        <v>0</v>
      </c>
      <c r="AG659" s="141">
        <f t="shared" si="230"/>
        <v>0</v>
      </c>
      <c r="AH659" s="141">
        <f t="shared" si="230"/>
        <v>0</v>
      </c>
      <c r="AI659" s="141">
        <f t="shared" si="230"/>
        <v>0</v>
      </c>
      <c r="AJ659" s="141">
        <f t="shared" si="230"/>
        <v>0</v>
      </c>
      <c r="AK659" s="141">
        <f t="shared" si="230"/>
        <v>0</v>
      </c>
      <c r="AL659" s="141">
        <f t="shared" si="230"/>
        <v>0</v>
      </c>
      <c r="AM659" s="141">
        <f t="shared" si="230"/>
        <v>0</v>
      </c>
      <c r="AN659" s="141">
        <f t="shared" si="230"/>
        <v>0</v>
      </c>
      <c r="AO659" s="141">
        <f t="shared" si="230"/>
        <v>0</v>
      </c>
      <c r="AP659" s="141">
        <f t="shared" si="230"/>
        <v>0</v>
      </c>
    </row>
    <row r="660" spans="1:42" x14ac:dyDescent="0.2">
      <c r="A660" s="22"/>
      <c r="B660" s="176"/>
    </row>
    <row r="661" spans="1:42" x14ac:dyDescent="0.2">
      <c r="A661" s="78" t="s">
        <v>45</v>
      </c>
      <c r="B661" s="206"/>
      <c r="C661" s="206"/>
      <c r="D661" s="206"/>
      <c r="E661" s="206"/>
      <c r="F661" s="206"/>
      <c r="G661" s="206"/>
      <c r="H661" s="206"/>
      <c r="I661" s="206"/>
      <c r="J661" s="206"/>
      <c r="K661" s="206"/>
      <c r="L661" s="206"/>
      <c r="M661" s="206"/>
      <c r="N661" s="206"/>
      <c r="O661" s="206"/>
      <c r="P661" s="206"/>
      <c r="Q661" s="206"/>
      <c r="R661" s="206"/>
      <c r="S661" s="206"/>
      <c r="T661" s="206"/>
      <c r="U661" s="206"/>
      <c r="V661" s="206"/>
      <c r="W661" s="206"/>
      <c r="X661" s="206"/>
      <c r="Y661" s="206"/>
      <c r="Z661" s="206"/>
      <c r="AA661" s="206"/>
      <c r="AB661" s="206"/>
      <c r="AC661" s="206"/>
      <c r="AD661" s="206"/>
      <c r="AE661" s="206"/>
      <c r="AF661" s="206"/>
      <c r="AG661" s="206"/>
      <c r="AH661" s="206"/>
      <c r="AI661" s="206"/>
      <c r="AJ661" s="206"/>
      <c r="AK661" s="206"/>
      <c r="AL661" s="206"/>
      <c r="AM661" s="206"/>
      <c r="AN661" s="206"/>
      <c r="AO661" s="206"/>
      <c r="AP661" s="206"/>
    </row>
    <row r="662" spans="1:42" x14ac:dyDescent="0.2">
      <c r="A662" s="19" t="s">
        <v>202</v>
      </c>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row>
    <row r="663" spans="1:42" x14ac:dyDescent="0.2">
      <c r="A663" s="4" t="s">
        <v>203</v>
      </c>
      <c r="B663" s="152">
        <v>0</v>
      </c>
      <c r="C663" s="152">
        <f>B666</f>
        <v>0</v>
      </c>
      <c r="D663" s="152">
        <f t="shared" ref="D663:AP663" si="231">C666</f>
        <v>0</v>
      </c>
      <c r="E663" s="152">
        <f t="shared" si="231"/>
        <v>0</v>
      </c>
      <c r="F663" s="152">
        <f t="shared" si="231"/>
        <v>0</v>
      </c>
      <c r="G663" s="152">
        <f t="shared" si="231"/>
        <v>0</v>
      </c>
      <c r="H663" s="152">
        <f t="shared" si="231"/>
        <v>0</v>
      </c>
      <c r="I663" s="152">
        <f t="shared" si="231"/>
        <v>0</v>
      </c>
      <c r="J663" s="152">
        <f t="shared" si="231"/>
        <v>0</v>
      </c>
      <c r="K663" s="152">
        <f t="shared" si="231"/>
        <v>0</v>
      </c>
      <c r="L663" s="152">
        <f t="shared" si="231"/>
        <v>0</v>
      </c>
      <c r="M663" s="152">
        <f t="shared" si="231"/>
        <v>0</v>
      </c>
      <c r="N663" s="152">
        <f t="shared" si="231"/>
        <v>0</v>
      </c>
      <c r="O663" s="152">
        <f t="shared" si="231"/>
        <v>0</v>
      </c>
      <c r="P663" s="152">
        <f t="shared" si="231"/>
        <v>0</v>
      </c>
      <c r="Q663" s="152">
        <f t="shared" si="231"/>
        <v>0</v>
      </c>
      <c r="R663" s="152">
        <f t="shared" si="231"/>
        <v>0</v>
      </c>
      <c r="S663" s="152">
        <f t="shared" si="231"/>
        <v>0</v>
      </c>
      <c r="T663" s="152">
        <f t="shared" si="231"/>
        <v>0</v>
      </c>
      <c r="U663" s="152">
        <f t="shared" si="231"/>
        <v>0</v>
      </c>
      <c r="V663" s="152">
        <f t="shared" si="231"/>
        <v>0</v>
      </c>
      <c r="W663" s="152">
        <f t="shared" si="231"/>
        <v>0</v>
      </c>
      <c r="X663" s="152">
        <f t="shared" si="231"/>
        <v>0</v>
      </c>
      <c r="Y663" s="152">
        <f t="shared" si="231"/>
        <v>0</v>
      </c>
      <c r="Z663" s="152">
        <f t="shared" si="231"/>
        <v>0</v>
      </c>
      <c r="AA663" s="152">
        <f t="shared" si="231"/>
        <v>0</v>
      </c>
      <c r="AB663" s="152">
        <f t="shared" si="231"/>
        <v>0</v>
      </c>
      <c r="AC663" s="152">
        <f t="shared" si="231"/>
        <v>0</v>
      </c>
      <c r="AD663" s="152">
        <f t="shared" si="231"/>
        <v>0</v>
      </c>
      <c r="AE663" s="152">
        <f t="shared" si="231"/>
        <v>0</v>
      </c>
      <c r="AF663" s="152">
        <f t="shared" si="231"/>
        <v>0</v>
      </c>
      <c r="AG663" s="152">
        <f t="shared" si="231"/>
        <v>0</v>
      </c>
      <c r="AH663" s="152">
        <f t="shared" si="231"/>
        <v>0</v>
      </c>
      <c r="AI663" s="152">
        <f t="shared" si="231"/>
        <v>0</v>
      </c>
      <c r="AJ663" s="152">
        <f t="shared" si="231"/>
        <v>0</v>
      </c>
      <c r="AK663" s="152">
        <f t="shared" si="231"/>
        <v>0</v>
      </c>
      <c r="AL663" s="152">
        <f t="shared" si="231"/>
        <v>0</v>
      </c>
      <c r="AM663" s="152">
        <f t="shared" si="231"/>
        <v>0</v>
      </c>
      <c r="AN663" s="152">
        <f t="shared" si="231"/>
        <v>0</v>
      </c>
      <c r="AO663" s="152">
        <f t="shared" si="231"/>
        <v>0</v>
      </c>
      <c r="AP663" s="152">
        <f t="shared" si="231"/>
        <v>0</v>
      </c>
    </row>
    <row r="664" spans="1:42" x14ac:dyDescent="0.2">
      <c r="A664" s="4" t="s">
        <v>21</v>
      </c>
      <c r="B664" s="152">
        <f t="shared" ref="B664:AP664" si="232">IF(B$2&lt;analysis_period,B666-B663,0)</f>
        <v>0</v>
      </c>
      <c r="C664" s="152">
        <f t="shared" si="232"/>
        <v>0</v>
      </c>
      <c r="D664" s="152">
        <f t="shared" si="232"/>
        <v>0</v>
      </c>
      <c r="E664" s="152">
        <f t="shared" si="232"/>
        <v>0</v>
      </c>
      <c r="F664" s="152">
        <f t="shared" si="232"/>
        <v>0</v>
      </c>
      <c r="G664" s="152">
        <f t="shared" si="232"/>
        <v>0</v>
      </c>
      <c r="H664" s="152">
        <f t="shared" si="232"/>
        <v>0</v>
      </c>
      <c r="I664" s="152">
        <f t="shared" si="232"/>
        <v>0</v>
      </c>
      <c r="J664" s="152">
        <f t="shared" si="232"/>
        <v>0</v>
      </c>
      <c r="K664" s="152">
        <f t="shared" si="232"/>
        <v>0</v>
      </c>
      <c r="L664" s="152">
        <f t="shared" si="232"/>
        <v>0</v>
      </c>
      <c r="M664" s="152">
        <f t="shared" si="232"/>
        <v>0</v>
      </c>
      <c r="N664" s="152">
        <f t="shared" si="232"/>
        <v>0</v>
      </c>
      <c r="O664" s="152">
        <f t="shared" si="232"/>
        <v>0</v>
      </c>
      <c r="P664" s="152">
        <f t="shared" si="232"/>
        <v>0</v>
      </c>
      <c r="Q664" s="152">
        <f t="shared" si="232"/>
        <v>0</v>
      </c>
      <c r="R664" s="152">
        <f t="shared" si="232"/>
        <v>0</v>
      </c>
      <c r="S664" s="152">
        <f t="shared" si="232"/>
        <v>0</v>
      </c>
      <c r="T664" s="152">
        <f t="shared" si="232"/>
        <v>0</v>
      </c>
      <c r="U664" s="152">
        <f t="shared" si="232"/>
        <v>0</v>
      </c>
      <c r="V664" s="152">
        <f t="shared" si="232"/>
        <v>0</v>
      </c>
      <c r="W664" s="152">
        <f t="shared" si="232"/>
        <v>0</v>
      </c>
      <c r="X664" s="152">
        <f t="shared" si="232"/>
        <v>0</v>
      </c>
      <c r="Y664" s="152">
        <f t="shared" si="232"/>
        <v>0</v>
      </c>
      <c r="Z664" s="152">
        <f t="shared" si="232"/>
        <v>0</v>
      </c>
      <c r="AA664" s="152">
        <f t="shared" si="232"/>
        <v>0</v>
      </c>
      <c r="AB664" s="152">
        <f t="shared" si="232"/>
        <v>0</v>
      </c>
      <c r="AC664" s="152">
        <f t="shared" si="232"/>
        <v>0</v>
      </c>
      <c r="AD664" s="152">
        <f t="shared" si="232"/>
        <v>0</v>
      </c>
      <c r="AE664" s="152">
        <f t="shared" si="232"/>
        <v>0</v>
      </c>
      <c r="AF664" s="152">
        <f t="shared" si="232"/>
        <v>0</v>
      </c>
      <c r="AG664" s="152">
        <f t="shared" si="232"/>
        <v>0</v>
      </c>
      <c r="AH664" s="152">
        <f t="shared" si="232"/>
        <v>0</v>
      </c>
      <c r="AI664" s="152">
        <f t="shared" si="232"/>
        <v>0</v>
      </c>
      <c r="AJ664" s="152">
        <f t="shared" si="232"/>
        <v>0</v>
      </c>
      <c r="AK664" s="152">
        <f t="shared" si="232"/>
        <v>0</v>
      </c>
      <c r="AL664" s="152">
        <f t="shared" si="232"/>
        <v>0</v>
      </c>
      <c r="AM664" s="152">
        <f t="shared" si="232"/>
        <v>0</v>
      </c>
      <c r="AN664" s="152">
        <f t="shared" si="232"/>
        <v>0</v>
      </c>
      <c r="AO664" s="152">
        <f t="shared" si="232"/>
        <v>0</v>
      </c>
      <c r="AP664" s="152">
        <f t="shared" si="232"/>
        <v>0</v>
      </c>
    </row>
    <row r="665" spans="1:42" x14ac:dyDescent="0.2">
      <c r="A665" s="4" t="s">
        <v>204</v>
      </c>
      <c r="B665" s="153">
        <v>0</v>
      </c>
      <c r="C665" s="153">
        <f>IF(C$2=analysis_period,-C663,0)</f>
        <v>0</v>
      </c>
      <c r="D665" s="153">
        <f t="shared" ref="D665:AP665" si="233">IF(D$2=analysis_period,-D663,0)</f>
        <v>0</v>
      </c>
      <c r="E665" s="153">
        <f t="shared" si="233"/>
        <v>0</v>
      </c>
      <c r="F665" s="153">
        <f t="shared" si="233"/>
        <v>0</v>
      </c>
      <c r="G665" s="153">
        <f t="shared" si="233"/>
        <v>0</v>
      </c>
      <c r="H665" s="153">
        <f t="shared" si="233"/>
        <v>0</v>
      </c>
      <c r="I665" s="153">
        <f t="shared" si="233"/>
        <v>0</v>
      </c>
      <c r="J665" s="153">
        <f t="shared" si="233"/>
        <v>0</v>
      </c>
      <c r="K665" s="153">
        <f t="shared" si="233"/>
        <v>0</v>
      </c>
      <c r="L665" s="153">
        <f t="shared" si="233"/>
        <v>0</v>
      </c>
      <c r="M665" s="153">
        <f t="shared" si="233"/>
        <v>0</v>
      </c>
      <c r="N665" s="153">
        <f t="shared" si="233"/>
        <v>0</v>
      </c>
      <c r="O665" s="153">
        <f t="shared" si="233"/>
        <v>0</v>
      </c>
      <c r="P665" s="153">
        <f t="shared" si="233"/>
        <v>0</v>
      </c>
      <c r="Q665" s="153">
        <f t="shared" si="233"/>
        <v>0</v>
      </c>
      <c r="R665" s="153">
        <f t="shared" si="233"/>
        <v>0</v>
      </c>
      <c r="S665" s="153">
        <f t="shared" si="233"/>
        <v>0</v>
      </c>
      <c r="T665" s="153">
        <f t="shared" si="233"/>
        <v>0</v>
      </c>
      <c r="U665" s="153">
        <f t="shared" si="233"/>
        <v>0</v>
      </c>
      <c r="V665" s="153">
        <f t="shared" si="233"/>
        <v>0</v>
      </c>
      <c r="W665" s="153">
        <f t="shared" si="233"/>
        <v>0</v>
      </c>
      <c r="X665" s="153">
        <f t="shared" si="233"/>
        <v>0</v>
      </c>
      <c r="Y665" s="153">
        <f t="shared" si="233"/>
        <v>0</v>
      </c>
      <c r="Z665" s="153">
        <f t="shared" si="233"/>
        <v>0</v>
      </c>
      <c r="AA665" s="153">
        <f t="shared" si="233"/>
        <v>0</v>
      </c>
      <c r="AB665" s="153">
        <f t="shared" si="233"/>
        <v>0</v>
      </c>
      <c r="AC665" s="153">
        <f t="shared" si="233"/>
        <v>0</v>
      </c>
      <c r="AD665" s="153">
        <f t="shared" si="233"/>
        <v>0</v>
      </c>
      <c r="AE665" s="153">
        <f t="shared" si="233"/>
        <v>0</v>
      </c>
      <c r="AF665" s="153">
        <f t="shared" si="233"/>
        <v>0</v>
      </c>
      <c r="AG665" s="153">
        <f t="shared" si="233"/>
        <v>0</v>
      </c>
      <c r="AH665" s="153">
        <f t="shared" si="233"/>
        <v>0</v>
      </c>
      <c r="AI665" s="153">
        <f t="shared" si="233"/>
        <v>0</v>
      </c>
      <c r="AJ665" s="153">
        <f t="shared" si="233"/>
        <v>0</v>
      </c>
      <c r="AK665" s="153">
        <f t="shared" si="233"/>
        <v>0</v>
      </c>
      <c r="AL665" s="153">
        <f t="shared" si="233"/>
        <v>0</v>
      </c>
      <c r="AM665" s="153">
        <f t="shared" si="233"/>
        <v>0</v>
      </c>
      <c r="AN665" s="153">
        <f t="shared" si="233"/>
        <v>0</v>
      </c>
      <c r="AO665" s="153">
        <f t="shared" si="233"/>
        <v>0</v>
      </c>
      <c r="AP665" s="153">
        <f t="shared" si="233"/>
        <v>0</v>
      </c>
    </row>
    <row r="666" spans="1:42" x14ac:dyDescent="0.2">
      <c r="A666" s="4" t="s">
        <v>193</v>
      </c>
      <c r="B666" s="152">
        <f t="shared" ref="B666:AP666" si="234">(C$59-C$57)*(months_working_reserve/12)</f>
        <v>0</v>
      </c>
      <c r="C666" s="152">
        <f t="shared" si="234"/>
        <v>0</v>
      </c>
      <c r="D666" s="152">
        <f t="shared" si="234"/>
        <v>0</v>
      </c>
      <c r="E666" s="152">
        <f t="shared" si="234"/>
        <v>0</v>
      </c>
      <c r="F666" s="152">
        <f t="shared" si="234"/>
        <v>0</v>
      </c>
      <c r="G666" s="152">
        <f t="shared" si="234"/>
        <v>0</v>
      </c>
      <c r="H666" s="152">
        <f t="shared" si="234"/>
        <v>0</v>
      </c>
      <c r="I666" s="152">
        <f t="shared" si="234"/>
        <v>0</v>
      </c>
      <c r="J666" s="152">
        <f t="shared" si="234"/>
        <v>0</v>
      </c>
      <c r="K666" s="152">
        <f t="shared" si="234"/>
        <v>0</v>
      </c>
      <c r="L666" s="152">
        <f t="shared" si="234"/>
        <v>0</v>
      </c>
      <c r="M666" s="152">
        <f t="shared" si="234"/>
        <v>0</v>
      </c>
      <c r="N666" s="152">
        <f t="shared" si="234"/>
        <v>0</v>
      </c>
      <c r="O666" s="152">
        <f t="shared" si="234"/>
        <v>0</v>
      </c>
      <c r="P666" s="152">
        <f t="shared" si="234"/>
        <v>0</v>
      </c>
      <c r="Q666" s="152">
        <f t="shared" si="234"/>
        <v>0</v>
      </c>
      <c r="R666" s="152">
        <f t="shared" si="234"/>
        <v>0</v>
      </c>
      <c r="S666" s="152">
        <f t="shared" si="234"/>
        <v>0</v>
      </c>
      <c r="T666" s="152">
        <f t="shared" si="234"/>
        <v>0</v>
      </c>
      <c r="U666" s="152">
        <f t="shared" si="234"/>
        <v>0</v>
      </c>
      <c r="V666" s="152">
        <f t="shared" si="234"/>
        <v>0</v>
      </c>
      <c r="W666" s="152">
        <f t="shared" si="234"/>
        <v>0</v>
      </c>
      <c r="X666" s="152">
        <f t="shared" si="234"/>
        <v>0</v>
      </c>
      <c r="Y666" s="152">
        <f t="shared" si="234"/>
        <v>0</v>
      </c>
      <c r="Z666" s="152">
        <f t="shared" si="234"/>
        <v>0</v>
      </c>
      <c r="AA666" s="152">
        <f t="shared" si="234"/>
        <v>0</v>
      </c>
      <c r="AB666" s="152">
        <f t="shared" si="234"/>
        <v>0</v>
      </c>
      <c r="AC666" s="152">
        <f t="shared" si="234"/>
        <v>0</v>
      </c>
      <c r="AD666" s="152">
        <f t="shared" si="234"/>
        <v>0</v>
      </c>
      <c r="AE666" s="152">
        <f t="shared" si="234"/>
        <v>0</v>
      </c>
      <c r="AF666" s="152">
        <f t="shared" si="234"/>
        <v>0</v>
      </c>
      <c r="AG666" s="152">
        <f t="shared" si="234"/>
        <v>0</v>
      </c>
      <c r="AH666" s="152">
        <f t="shared" si="234"/>
        <v>0</v>
      </c>
      <c r="AI666" s="152">
        <f t="shared" si="234"/>
        <v>0</v>
      </c>
      <c r="AJ666" s="152">
        <f t="shared" si="234"/>
        <v>0</v>
      </c>
      <c r="AK666" s="152">
        <f t="shared" si="234"/>
        <v>0</v>
      </c>
      <c r="AL666" s="152">
        <f t="shared" si="234"/>
        <v>0</v>
      </c>
      <c r="AM666" s="152">
        <f t="shared" si="234"/>
        <v>0</v>
      </c>
      <c r="AN666" s="152">
        <f t="shared" si="234"/>
        <v>0</v>
      </c>
      <c r="AO666" s="152">
        <f t="shared" si="234"/>
        <v>0</v>
      </c>
      <c r="AP666" s="152">
        <f t="shared" si="234"/>
        <v>0</v>
      </c>
    </row>
    <row r="667" spans="1:42" x14ac:dyDescent="0.2">
      <c r="B667" s="152"/>
      <c r="C667" s="152"/>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c r="AA667" s="152"/>
      <c r="AB667" s="152"/>
      <c r="AC667" s="152"/>
      <c r="AD667" s="152"/>
      <c r="AE667" s="152"/>
      <c r="AF667" s="152"/>
      <c r="AG667" s="152"/>
      <c r="AH667" s="152"/>
      <c r="AI667" s="152"/>
      <c r="AJ667" s="152"/>
      <c r="AK667" s="152"/>
      <c r="AL667" s="152"/>
      <c r="AM667" s="152"/>
      <c r="AN667" s="152"/>
      <c r="AO667" s="152"/>
      <c r="AP667" s="152"/>
    </row>
    <row r="668" spans="1:42" x14ac:dyDescent="0.2">
      <c r="A668" s="19" t="s">
        <v>249</v>
      </c>
      <c r="B668" s="152"/>
      <c r="C668" s="152"/>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c r="AA668" s="152"/>
      <c r="AB668" s="152"/>
      <c r="AC668" s="152"/>
      <c r="AD668" s="152"/>
      <c r="AE668" s="152"/>
      <c r="AF668" s="152"/>
      <c r="AG668" s="152"/>
      <c r="AH668" s="152"/>
      <c r="AI668" s="152"/>
      <c r="AJ668" s="152"/>
      <c r="AK668" s="152"/>
      <c r="AL668" s="152"/>
      <c r="AM668" s="152"/>
      <c r="AN668" s="152"/>
      <c r="AO668" s="152"/>
      <c r="AP668" s="152"/>
    </row>
    <row r="669" spans="1:42" x14ac:dyDescent="0.2">
      <c r="A669" s="4" t="s">
        <v>203</v>
      </c>
      <c r="B669" s="152">
        <v>0</v>
      </c>
      <c r="C669" s="152">
        <f>B672</f>
        <v>0</v>
      </c>
      <c r="D669" s="152">
        <f t="shared" ref="D669:AP669" si="235">C672</f>
        <v>0</v>
      </c>
      <c r="E669" s="152">
        <f t="shared" si="235"/>
        <v>0</v>
      </c>
      <c r="F669" s="152">
        <f t="shared" si="235"/>
        <v>0</v>
      </c>
      <c r="G669" s="152">
        <f t="shared" si="235"/>
        <v>0</v>
      </c>
      <c r="H669" s="152">
        <f t="shared" si="235"/>
        <v>0</v>
      </c>
      <c r="I669" s="152">
        <f t="shared" si="235"/>
        <v>0</v>
      </c>
      <c r="J669" s="152">
        <f t="shared" si="235"/>
        <v>0</v>
      </c>
      <c r="K669" s="152">
        <f t="shared" si="235"/>
        <v>0</v>
      </c>
      <c r="L669" s="152">
        <f t="shared" si="235"/>
        <v>0</v>
      </c>
      <c r="M669" s="152">
        <f t="shared" si="235"/>
        <v>0</v>
      </c>
      <c r="N669" s="152">
        <f t="shared" si="235"/>
        <v>0</v>
      </c>
      <c r="O669" s="152">
        <f t="shared" si="235"/>
        <v>0</v>
      </c>
      <c r="P669" s="152">
        <f t="shared" si="235"/>
        <v>0</v>
      </c>
      <c r="Q669" s="152">
        <f t="shared" si="235"/>
        <v>0</v>
      </c>
      <c r="R669" s="152">
        <f t="shared" si="235"/>
        <v>0</v>
      </c>
      <c r="S669" s="152">
        <f t="shared" si="235"/>
        <v>0</v>
      </c>
      <c r="T669" s="152">
        <f t="shared" si="235"/>
        <v>0</v>
      </c>
      <c r="U669" s="152">
        <f t="shared" si="235"/>
        <v>0</v>
      </c>
      <c r="V669" s="152">
        <f t="shared" si="235"/>
        <v>0</v>
      </c>
      <c r="W669" s="152">
        <f t="shared" si="235"/>
        <v>0</v>
      </c>
      <c r="X669" s="152">
        <f t="shared" si="235"/>
        <v>0</v>
      </c>
      <c r="Y669" s="152">
        <f t="shared" si="235"/>
        <v>0</v>
      </c>
      <c r="Z669" s="152">
        <f t="shared" si="235"/>
        <v>0</v>
      </c>
      <c r="AA669" s="152">
        <f t="shared" si="235"/>
        <v>0</v>
      </c>
      <c r="AB669" s="152">
        <f t="shared" si="235"/>
        <v>0</v>
      </c>
      <c r="AC669" s="152">
        <f t="shared" si="235"/>
        <v>0</v>
      </c>
      <c r="AD669" s="152">
        <f t="shared" si="235"/>
        <v>0</v>
      </c>
      <c r="AE669" s="152">
        <f t="shared" si="235"/>
        <v>0</v>
      </c>
      <c r="AF669" s="152">
        <f t="shared" si="235"/>
        <v>0</v>
      </c>
      <c r="AG669" s="152">
        <f t="shared" si="235"/>
        <v>0</v>
      </c>
      <c r="AH669" s="152">
        <f t="shared" si="235"/>
        <v>0</v>
      </c>
      <c r="AI669" s="152">
        <f t="shared" si="235"/>
        <v>0</v>
      </c>
      <c r="AJ669" s="152">
        <f t="shared" si="235"/>
        <v>0</v>
      </c>
      <c r="AK669" s="152">
        <f t="shared" si="235"/>
        <v>0</v>
      </c>
      <c r="AL669" s="152">
        <f t="shared" si="235"/>
        <v>0</v>
      </c>
      <c r="AM669" s="152">
        <f t="shared" si="235"/>
        <v>0</v>
      </c>
      <c r="AN669" s="152">
        <f t="shared" si="235"/>
        <v>0</v>
      </c>
      <c r="AO669" s="152">
        <f t="shared" si="235"/>
        <v>0</v>
      </c>
      <c r="AP669" s="152">
        <f t="shared" si="235"/>
        <v>0</v>
      </c>
    </row>
    <row r="670" spans="1:42" x14ac:dyDescent="0.2">
      <c r="A670" s="4" t="s">
        <v>21</v>
      </c>
      <c r="B670" s="152">
        <f>C$118*tax_investor_required_lease_reserve/12</f>
        <v>0</v>
      </c>
      <c r="C670" s="152">
        <v>0</v>
      </c>
      <c r="D670" s="152">
        <v>0</v>
      </c>
      <c r="E670" s="152">
        <v>0</v>
      </c>
      <c r="F670" s="152">
        <v>0</v>
      </c>
      <c r="G670" s="152">
        <v>0</v>
      </c>
      <c r="H670" s="152">
        <v>0</v>
      </c>
      <c r="I670" s="152">
        <v>0</v>
      </c>
      <c r="J670" s="152">
        <v>0</v>
      </c>
      <c r="K670" s="152">
        <v>0</v>
      </c>
      <c r="L670" s="152">
        <v>0</v>
      </c>
      <c r="M670" s="152">
        <v>0</v>
      </c>
      <c r="N670" s="152">
        <v>0</v>
      </c>
      <c r="O670" s="152">
        <v>0</v>
      </c>
      <c r="P670" s="152">
        <v>0</v>
      </c>
      <c r="Q670" s="152">
        <v>0</v>
      </c>
      <c r="R670" s="152">
        <v>0</v>
      </c>
      <c r="S670" s="152">
        <v>0</v>
      </c>
      <c r="T670" s="152">
        <v>0</v>
      </c>
      <c r="U670" s="152">
        <v>0</v>
      </c>
      <c r="V670" s="152">
        <v>0</v>
      </c>
      <c r="W670" s="152">
        <v>0</v>
      </c>
      <c r="X670" s="152">
        <v>0</v>
      </c>
      <c r="Y670" s="152">
        <v>0</v>
      </c>
      <c r="Z670" s="152">
        <v>0</v>
      </c>
      <c r="AA670" s="152">
        <v>0</v>
      </c>
      <c r="AB670" s="152">
        <v>0</v>
      </c>
      <c r="AC670" s="152">
        <v>0</v>
      </c>
      <c r="AD670" s="152">
        <v>0</v>
      </c>
      <c r="AE670" s="152">
        <v>0</v>
      </c>
      <c r="AF670" s="152">
        <v>0</v>
      </c>
      <c r="AG670" s="152">
        <v>0</v>
      </c>
      <c r="AH670" s="152">
        <v>0</v>
      </c>
      <c r="AI670" s="152">
        <v>0</v>
      </c>
      <c r="AJ670" s="152">
        <v>0</v>
      </c>
      <c r="AK670" s="152">
        <v>0</v>
      </c>
      <c r="AL670" s="152">
        <v>0</v>
      </c>
      <c r="AM670" s="152">
        <v>0</v>
      </c>
      <c r="AN670" s="152">
        <v>0</v>
      </c>
      <c r="AO670" s="152">
        <v>0</v>
      </c>
      <c r="AP670" s="152">
        <v>0</v>
      </c>
    </row>
    <row r="671" spans="1:42" x14ac:dyDescent="0.2">
      <c r="A671" s="4" t="s">
        <v>204</v>
      </c>
      <c r="B671" s="153">
        <v>0</v>
      </c>
      <c r="C671" s="153">
        <f>IF(C$2=analysis_period,-C669,0)</f>
        <v>0</v>
      </c>
      <c r="D671" s="153">
        <f>IF(D$2=analysis_period,-$B$672,0)</f>
        <v>0</v>
      </c>
      <c r="E671" s="153">
        <f>IF(E$2=analysis_period,-$B$672,0)</f>
        <v>0</v>
      </c>
      <c r="F671" s="153">
        <f>IF(F$2=analysis_period,-$B$672,0)</f>
        <v>0</v>
      </c>
      <c r="G671" s="153">
        <f>IF(G$2=analysis_period,-$B$672,0)</f>
        <v>0</v>
      </c>
      <c r="H671" s="153">
        <f>IF(H$2=analysis_period,-$B$672,0)</f>
        <v>0</v>
      </c>
      <c r="I671" s="153">
        <f>IF(I$2=analysis_period,-$B$672,0)</f>
        <v>0</v>
      </c>
      <c r="J671" s="153">
        <f>IF(J$2=analysis_period,-$B$672,0)</f>
        <v>0</v>
      </c>
      <c r="K671" s="153">
        <f>IF(K$2=analysis_period,-$B$672,0)</f>
        <v>0</v>
      </c>
      <c r="L671" s="153">
        <f>IF(L$2=analysis_period,-$B$672,0)</f>
        <v>0</v>
      </c>
      <c r="M671" s="153">
        <f>IF(M$2=analysis_period,-$B$672,0)</f>
        <v>0</v>
      </c>
      <c r="N671" s="153">
        <f>IF(N$2=analysis_period,-$B$672,0)</f>
        <v>0</v>
      </c>
      <c r="O671" s="153">
        <f>IF(O$2=analysis_period,-$B$672,0)</f>
        <v>0</v>
      </c>
      <c r="P671" s="153">
        <f>IF(P$2=analysis_period,-$B$672,0)</f>
        <v>0</v>
      </c>
      <c r="Q671" s="153">
        <f>IF(Q$2=analysis_period,-$B$672,0)</f>
        <v>0</v>
      </c>
      <c r="R671" s="153">
        <f>IF(R$2=analysis_period,-$B$672,0)</f>
        <v>0</v>
      </c>
      <c r="S671" s="153">
        <f>IF(S$2=analysis_period,-$B$672,0)</f>
        <v>0</v>
      </c>
      <c r="T671" s="153">
        <f>IF(T$2=analysis_period,-$B$672,0)</f>
        <v>0</v>
      </c>
      <c r="U671" s="153">
        <f>IF(U$2=analysis_period,-$B$672,0)</f>
        <v>0</v>
      </c>
      <c r="V671" s="153">
        <f>IF(V$2=analysis_period,-$B$672,0)</f>
        <v>0</v>
      </c>
      <c r="W671" s="153">
        <f>IF(W$2=analysis_period,-$B$672,0)</f>
        <v>0</v>
      </c>
      <c r="X671" s="153">
        <f>IF(X$2=analysis_period,-$B$672,0)</f>
        <v>0</v>
      </c>
      <c r="Y671" s="153">
        <f>IF(Y$2=analysis_period,-$B$672,0)</f>
        <v>0</v>
      </c>
      <c r="Z671" s="153">
        <f>IF(Z$2=analysis_period,-$B$672,0)</f>
        <v>0</v>
      </c>
      <c r="AA671" s="153">
        <f>IF(AA$2=analysis_period,-$B$672,0)</f>
        <v>0</v>
      </c>
      <c r="AB671" s="153">
        <f>IF(AB$2=analysis_period,-$B$672,0)</f>
        <v>0</v>
      </c>
      <c r="AC671" s="153">
        <f>IF(AC$2=analysis_period,-$B$672,0)</f>
        <v>0</v>
      </c>
      <c r="AD671" s="153">
        <f>IF(AD$2=analysis_period,-$B$672,0)</f>
        <v>0</v>
      </c>
      <c r="AE671" s="153">
        <f>IF(AE$2=analysis_period,-$B$672,0)</f>
        <v>0</v>
      </c>
      <c r="AF671" s="153">
        <f>IF(AF$2=analysis_period,-$B$672,0)</f>
        <v>0</v>
      </c>
      <c r="AG671" s="153">
        <f>IF(AG$2=analysis_period,-$B$672,0)</f>
        <v>0</v>
      </c>
      <c r="AH671" s="153">
        <f>IF(AH$2=analysis_period,-$B$672,0)</f>
        <v>0</v>
      </c>
      <c r="AI671" s="153">
        <f>IF(AI$2=analysis_period,-$B$672,0)</f>
        <v>0</v>
      </c>
      <c r="AJ671" s="153">
        <f>IF(AJ$2=analysis_period,-$B$672,0)</f>
        <v>0</v>
      </c>
      <c r="AK671" s="153">
        <f>IF(AK$2=analysis_period,-$B$672,0)</f>
        <v>0</v>
      </c>
      <c r="AL671" s="153">
        <f>IF(AL$2=analysis_period,-$B$672,0)</f>
        <v>0</v>
      </c>
      <c r="AM671" s="153">
        <f>IF(AM$2=analysis_period,-$B$672,0)</f>
        <v>0</v>
      </c>
      <c r="AN671" s="153">
        <f>IF(AN$2=analysis_period,-$B$672,0)</f>
        <v>0</v>
      </c>
      <c r="AO671" s="153">
        <f>IF(AO$2=analysis_period,-$B$672,0)</f>
        <v>0</v>
      </c>
      <c r="AP671" s="153">
        <f>IF(AP$2=analysis_period,-$B$672,0)</f>
        <v>0</v>
      </c>
    </row>
    <row r="672" spans="1:42" x14ac:dyDescent="0.2">
      <c r="A672" s="4" t="s">
        <v>193</v>
      </c>
      <c r="B672" s="152">
        <f>SUM(B669:B671)</f>
        <v>0</v>
      </c>
      <c r="C672" s="152">
        <f>SUM(C669:C671)</f>
        <v>0</v>
      </c>
      <c r="D672" s="152">
        <f t="shared" ref="D672:AP672" si="236">SUM(D669:D671)</f>
        <v>0</v>
      </c>
      <c r="E672" s="152">
        <f t="shared" si="236"/>
        <v>0</v>
      </c>
      <c r="F672" s="152">
        <f t="shared" si="236"/>
        <v>0</v>
      </c>
      <c r="G672" s="152">
        <f t="shared" si="236"/>
        <v>0</v>
      </c>
      <c r="H672" s="152">
        <f t="shared" si="236"/>
        <v>0</v>
      </c>
      <c r="I672" s="152">
        <f t="shared" si="236"/>
        <v>0</v>
      </c>
      <c r="J672" s="152">
        <f t="shared" si="236"/>
        <v>0</v>
      </c>
      <c r="K672" s="152">
        <f t="shared" si="236"/>
        <v>0</v>
      </c>
      <c r="L672" s="152">
        <f t="shared" si="236"/>
        <v>0</v>
      </c>
      <c r="M672" s="152">
        <f t="shared" si="236"/>
        <v>0</v>
      </c>
      <c r="N672" s="152">
        <f t="shared" si="236"/>
        <v>0</v>
      </c>
      <c r="O672" s="152">
        <f t="shared" si="236"/>
        <v>0</v>
      </c>
      <c r="P672" s="152">
        <f t="shared" si="236"/>
        <v>0</v>
      </c>
      <c r="Q672" s="152">
        <f t="shared" si="236"/>
        <v>0</v>
      </c>
      <c r="R672" s="152">
        <f t="shared" si="236"/>
        <v>0</v>
      </c>
      <c r="S672" s="152">
        <f t="shared" si="236"/>
        <v>0</v>
      </c>
      <c r="T672" s="152">
        <f t="shared" si="236"/>
        <v>0</v>
      </c>
      <c r="U672" s="152">
        <f t="shared" si="236"/>
        <v>0</v>
      </c>
      <c r="V672" s="152">
        <f t="shared" si="236"/>
        <v>0</v>
      </c>
      <c r="W672" s="152">
        <f t="shared" si="236"/>
        <v>0</v>
      </c>
      <c r="X672" s="152">
        <f t="shared" si="236"/>
        <v>0</v>
      </c>
      <c r="Y672" s="152">
        <f t="shared" si="236"/>
        <v>0</v>
      </c>
      <c r="Z672" s="152">
        <f t="shared" si="236"/>
        <v>0</v>
      </c>
      <c r="AA672" s="152">
        <f t="shared" si="236"/>
        <v>0</v>
      </c>
      <c r="AB672" s="152">
        <f t="shared" si="236"/>
        <v>0</v>
      </c>
      <c r="AC672" s="152">
        <f t="shared" si="236"/>
        <v>0</v>
      </c>
      <c r="AD672" s="152">
        <f t="shared" si="236"/>
        <v>0</v>
      </c>
      <c r="AE672" s="152">
        <f t="shared" si="236"/>
        <v>0</v>
      </c>
      <c r="AF672" s="152">
        <f t="shared" si="236"/>
        <v>0</v>
      </c>
      <c r="AG672" s="152">
        <f t="shared" si="236"/>
        <v>0</v>
      </c>
      <c r="AH672" s="152">
        <f t="shared" si="236"/>
        <v>0</v>
      </c>
      <c r="AI672" s="152">
        <f t="shared" si="236"/>
        <v>0</v>
      </c>
      <c r="AJ672" s="152">
        <f t="shared" si="236"/>
        <v>0</v>
      </c>
      <c r="AK672" s="152">
        <f t="shared" si="236"/>
        <v>0</v>
      </c>
      <c r="AL672" s="152">
        <f t="shared" si="236"/>
        <v>0</v>
      </c>
      <c r="AM672" s="152">
        <f t="shared" si="236"/>
        <v>0</v>
      </c>
      <c r="AN672" s="152">
        <f t="shared" si="236"/>
        <v>0</v>
      </c>
      <c r="AO672" s="152">
        <f t="shared" si="236"/>
        <v>0</v>
      </c>
      <c r="AP672" s="152">
        <f t="shared" si="236"/>
        <v>0</v>
      </c>
    </row>
    <row r="673" spans="1:42" x14ac:dyDescent="0.2">
      <c r="B673" s="152"/>
      <c r="C673" s="152"/>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c r="AA673" s="152"/>
      <c r="AB673" s="152"/>
      <c r="AC673" s="152"/>
      <c r="AD673" s="152"/>
      <c r="AE673" s="152"/>
      <c r="AF673" s="152"/>
      <c r="AG673" s="152"/>
      <c r="AH673" s="152"/>
      <c r="AI673" s="152"/>
      <c r="AJ673" s="152"/>
      <c r="AK673" s="152"/>
      <c r="AL673" s="152"/>
      <c r="AM673" s="152"/>
      <c r="AN673" s="152"/>
      <c r="AO673" s="152"/>
      <c r="AP673" s="152"/>
    </row>
    <row r="674" spans="1:42" x14ac:dyDescent="0.2">
      <c r="A674" s="19" t="s">
        <v>211</v>
      </c>
      <c r="B674" s="152"/>
      <c r="C674" s="152"/>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c r="AA674" s="152"/>
      <c r="AB674" s="152"/>
      <c r="AC674" s="152"/>
      <c r="AD674" s="152"/>
      <c r="AE674" s="152"/>
      <c r="AF674" s="152"/>
      <c r="AG674" s="152"/>
      <c r="AH674" s="152"/>
      <c r="AI674" s="152"/>
      <c r="AJ674" s="152"/>
      <c r="AK674" s="152"/>
      <c r="AL674" s="152"/>
      <c r="AM674" s="152"/>
      <c r="AN674" s="152"/>
      <c r="AO674" s="152"/>
      <c r="AP674" s="152"/>
    </row>
    <row r="675" spans="1:42" x14ac:dyDescent="0.2">
      <c r="A675" s="4" t="s">
        <v>203</v>
      </c>
      <c r="B675" s="152">
        <v>0</v>
      </c>
      <c r="C675" s="152">
        <f>B678</f>
        <v>0</v>
      </c>
      <c r="D675" s="152">
        <f t="shared" ref="D675" si="237">C678</f>
        <v>0</v>
      </c>
      <c r="E675" s="152">
        <f t="shared" ref="E675" si="238">D678</f>
        <v>0</v>
      </c>
      <c r="F675" s="152">
        <f t="shared" ref="F675" si="239">E678</f>
        <v>0</v>
      </c>
      <c r="G675" s="152">
        <f t="shared" ref="G675" si="240">F678</f>
        <v>0</v>
      </c>
      <c r="H675" s="152">
        <f t="shared" ref="H675" si="241">G678</f>
        <v>0</v>
      </c>
      <c r="I675" s="152">
        <f t="shared" ref="I675" si="242">H678</f>
        <v>0</v>
      </c>
      <c r="J675" s="152">
        <f t="shared" ref="J675" si="243">I678</f>
        <v>0</v>
      </c>
      <c r="K675" s="152">
        <f t="shared" ref="K675" si="244">J678</f>
        <v>0</v>
      </c>
      <c r="L675" s="152">
        <f t="shared" ref="L675" si="245">K678</f>
        <v>0</v>
      </c>
      <c r="M675" s="152">
        <f t="shared" ref="M675" si="246">L678</f>
        <v>0</v>
      </c>
      <c r="N675" s="152">
        <f t="shared" ref="N675" si="247">M678</f>
        <v>0</v>
      </c>
      <c r="O675" s="152">
        <f t="shared" ref="O675" si="248">N678</f>
        <v>0</v>
      </c>
      <c r="P675" s="152">
        <f t="shared" ref="P675" si="249">O678</f>
        <v>0</v>
      </c>
      <c r="Q675" s="152">
        <f t="shared" ref="Q675" si="250">P678</f>
        <v>0</v>
      </c>
      <c r="R675" s="152">
        <f t="shared" ref="R675" si="251">Q678</f>
        <v>0</v>
      </c>
      <c r="S675" s="152">
        <f t="shared" ref="S675" si="252">R678</f>
        <v>0</v>
      </c>
      <c r="T675" s="152">
        <f t="shared" ref="T675" si="253">S678</f>
        <v>0</v>
      </c>
      <c r="U675" s="152">
        <f t="shared" ref="U675" si="254">T678</f>
        <v>0</v>
      </c>
      <c r="V675" s="152">
        <f t="shared" ref="V675" si="255">U678</f>
        <v>0</v>
      </c>
      <c r="W675" s="152">
        <f t="shared" ref="W675" si="256">V678</f>
        <v>0</v>
      </c>
      <c r="X675" s="152">
        <f t="shared" ref="X675" si="257">W678</f>
        <v>0</v>
      </c>
      <c r="Y675" s="152">
        <f t="shared" ref="Y675" si="258">X678</f>
        <v>0</v>
      </c>
      <c r="Z675" s="152">
        <f t="shared" ref="Z675" si="259">Y678</f>
        <v>0</v>
      </c>
      <c r="AA675" s="152">
        <f t="shared" ref="AA675" si="260">Z678</f>
        <v>0</v>
      </c>
      <c r="AB675" s="152">
        <f t="shared" ref="AB675" si="261">AA678</f>
        <v>0</v>
      </c>
      <c r="AC675" s="152">
        <f t="shared" ref="AC675" si="262">AB678</f>
        <v>0</v>
      </c>
      <c r="AD675" s="152">
        <f t="shared" ref="AD675" si="263">AC678</f>
        <v>0</v>
      </c>
      <c r="AE675" s="152">
        <f t="shared" ref="AE675" si="264">AD678</f>
        <v>0</v>
      </c>
      <c r="AF675" s="152">
        <f t="shared" ref="AF675" si="265">AE678</f>
        <v>0</v>
      </c>
      <c r="AG675" s="152">
        <f t="shared" ref="AG675" si="266">AF678</f>
        <v>0</v>
      </c>
      <c r="AH675" s="152">
        <f t="shared" ref="AH675" si="267">AG678</f>
        <v>0</v>
      </c>
      <c r="AI675" s="152">
        <f t="shared" ref="AI675" si="268">AH678</f>
        <v>0</v>
      </c>
      <c r="AJ675" s="152">
        <f t="shared" ref="AJ675" si="269">AI678</f>
        <v>0</v>
      </c>
      <c r="AK675" s="152">
        <f t="shared" ref="AK675" si="270">AJ678</f>
        <v>0</v>
      </c>
      <c r="AL675" s="152">
        <f t="shared" ref="AL675" si="271">AK678</f>
        <v>0</v>
      </c>
      <c r="AM675" s="152">
        <f t="shared" ref="AM675" si="272">AL678</f>
        <v>0</v>
      </c>
      <c r="AN675" s="152">
        <f t="shared" ref="AN675" si="273">AM678</f>
        <v>0</v>
      </c>
      <c r="AO675" s="152">
        <f t="shared" ref="AO675" si="274">AN678</f>
        <v>0</v>
      </c>
      <c r="AP675" s="152">
        <f t="shared" ref="AP675" si="275">AO678</f>
        <v>0</v>
      </c>
    </row>
    <row r="676" spans="1:42" x14ac:dyDescent="0.2">
      <c r="A676" s="4" t="s">
        <v>21</v>
      </c>
      <c r="B676" s="152">
        <f t="shared" ref="B676:AP676" si="276">IF(B$2&lt;analysis_period,B678-B675,0)</f>
        <v>0</v>
      </c>
      <c r="C676" s="152">
        <f t="shared" si="276"/>
        <v>0</v>
      </c>
      <c r="D676" s="152">
        <f t="shared" si="276"/>
        <v>0</v>
      </c>
      <c r="E676" s="152">
        <f t="shared" si="276"/>
        <v>0</v>
      </c>
      <c r="F676" s="152">
        <f t="shared" si="276"/>
        <v>0</v>
      </c>
      <c r="G676" s="152">
        <f t="shared" si="276"/>
        <v>0</v>
      </c>
      <c r="H676" s="152">
        <f t="shared" si="276"/>
        <v>0</v>
      </c>
      <c r="I676" s="152">
        <f t="shared" si="276"/>
        <v>0</v>
      </c>
      <c r="J676" s="152">
        <f t="shared" si="276"/>
        <v>0</v>
      </c>
      <c r="K676" s="152">
        <f t="shared" si="276"/>
        <v>0</v>
      </c>
      <c r="L676" s="152">
        <f t="shared" si="276"/>
        <v>0</v>
      </c>
      <c r="M676" s="152">
        <f t="shared" si="276"/>
        <v>0</v>
      </c>
      <c r="N676" s="152">
        <f t="shared" si="276"/>
        <v>0</v>
      </c>
      <c r="O676" s="152">
        <f t="shared" si="276"/>
        <v>0</v>
      </c>
      <c r="P676" s="152">
        <f t="shared" si="276"/>
        <v>0</v>
      </c>
      <c r="Q676" s="152">
        <f t="shared" si="276"/>
        <v>0</v>
      </c>
      <c r="R676" s="152">
        <f t="shared" si="276"/>
        <v>0</v>
      </c>
      <c r="S676" s="152">
        <f t="shared" si="276"/>
        <v>0</v>
      </c>
      <c r="T676" s="152">
        <f t="shared" si="276"/>
        <v>0</v>
      </c>
      <c r="U676" s="152">
        <f t="shared" si="276"/>
        <v>0</v>
      </c>
      <c r="V676" s="152">
        <f t="shared" si="276"/>
        <v>0</v>
      </c>
      <c r="W676" s="152">
        <f t="shared" si="276"/>
        <v>0</v>
      </c>
      <c r="X676" s="152">
        <f t="shared" si="276"/>
        <v>0</v>
      </c>
      <c r="Y676" s="152">
        <f t="shared" si="276"/>
        <v>0</v>
      </c>
      <c r="Z676" s="152">
        <f t="shared" si="276"/>
        <v>0</v>
      </c>
      <c r="AA676" s="152">
        <f t="shared" si="276"/>
        <v>0</v>
      </c>
      <c r="AB676" s="152">
        <f t="shared" si="276"/>
        <v>0</v>
      </c>
      <c r="AC676" s="152">
        <f t="shared" si="276"/>
        <v>0</v>
      </c>
      <c r="AD676" s="152">
        <f t="shared" si="276"/>
        <v>0</v>
      </c>
      <c r="AE676" s="152">
        <f t="shared" si="276"/>
        <v>0</v>
      </c>
      <c r="AF676" s="152">
        <f t="shared" si="276"/>
        <v>0</v>
      </c>
      <c r="AG676" s="152">
        <f t="shared" si="276"/>
        <v>0</v>
      </c>
      <c r="AH676" s="152">
        <f t="shared" si="276"/>
        <v>0</v>
      </c>
      <c r="AI676" s="152">
        <f t="shared" si="276"/>
        <v>0</v>
      </c>
      <c r="AJ676" s="152">
        <f t="shared" si="276"/>
        <v>0</v>
      </c>
      <c r="AK676" s="152">
        <f t="shared" si="276"/>
        <v>0</v>
      </c>
      <c r="AL676" s="152">
        <f t="shared" si="276"/>
        <v>0</v>
      </c>
      <c r="AM676" s="152">
        <f t="shared" si="276"/>
        <v>0</v>
      </c>
      <c r="AN676" s="152">
        <f t="shared" si="276"/>
        <v>0</v>
      </c>
      <c r="AO676" s="152">
        <f t="shared" si="276"/>
        <v>0</v>
      </c>
      <c r="AP676" s="152">
        <f t="shared" si="276"/>
        <v>0</v>
      </c>
    </row>
    <row r="677" spans="1:42" x14ac:dyDescent="0.2">
      <c r="A677" s="4" t="s">
        <v>204</v>
      </c>
      <c r="B677" s="153">
        <v>0</v>
      </c>
      <c r="C677" s="153">
        <f t="shared" ref="C677:AP677" si="277">IF(C$2=analysis_period,-C675,0)</f>
        <v>0</v>
      </c>
      <c r="D677" s="153">
        <f t="shared" si="277"/>
        <v>0</v>
      </c>
      <c r="E677" s="153">
        <f t="shared" si="277"/>
        <v>0</v>
      </c>
      <c r="F677" s="153">
        <f t="shared" si="277"/>
        <v>0</v>
      </c>
      <c r="G677" s="153">
        <f t="shared" si="277"/>
        <v>0</v>
      </c>
      <c r="H677" s="153">
        <f t="shared" si="277"/>
        <v>0</v>
      </c>
      <c r="I677" s="153">
        <f t="shared" si="277"/>
        <v>0</v>
      </c>
      <c r="J677" s="153">
        <f t="shared" si="277"/>
        <v>0</v>
      </c>
      <c r="K677" s="153">
        <f t="shared" si="277"/>
        <v>0</v>
      </c>
      <c r="L677" s="153">
        <f t="shared" si="277"/>
        <v>0</v>
      </c>
      <c r="M677" s="153">
        <f t="shared" si="277"/>
        <v>0</v>
      </c>
      <c r="N677" s="153">
        <f t="shared" si="277"/>
        <v>0</v>
      </c>
      <c r="O677" s="153">
        <f t="shared" si="277"/>
        <v>0</v>
      </c>
      <c r="P677" s="153">
        <f t="shared" si="277"/>
        <v>0</v>
      </c>
      <c r="Q677" s="153">
        <f t="shared" si="277"/>
        <v>0</v>
      </c>
      <c r="R677" s="153">
        <f t="shared" si="277"/>
        <v>0</v>
      </c>
      <c r="S677" s="153">
        <f t="shared" si="277"/>
        <v>0</v>
      </c>
      <c r="T677" s="153">
        <f t="shared" si="277"/>
        <v>0</v>
      </c>
      <c r="U677" s="153">
        <f t="shared" si="277"/>
        <v>0</v>
      </c>
      <c r="V677" s="153">
        <f t="shared" si="277"/>
        <v>0</v>
      </c>
      <c r="W677" s="153">
        <f t="shared" si="277"/>
        <v>0</v>
      </c>
      <c r="X677" s="153">
        <f t="shared" si="277"/>
        <v>0</v>
      </c>
      <c r="Y677" s="153">
        <f t="shared" si="277"/>
        <v>0</v>
      </c>
      <c r="Z677" s="153">
        <f t="shared" si="277"/>
        <v>0</v>
      </c>
      <c r="AA677" s="153">
        <f t="shared" si="277"/>
        <v>0</v>
      </c>
      <c r="AB677" s="153">
        <f t="shared" si="277"/>
        <v>0</v>
      </c>
      <c r="AC677" s="153">
        <f t="shared" si="277"/>
        <v>0</v>
      </c>
      <c r="AD677" s="153">
        <f t="shared" si="277"/>
        <v>0</v>
      </c>
      <c r="AE677" s="153">
        <f t="shared" si="277"/>
        <v>0</v>
      </c>
      <c r="AF677" s="153">
        <f t="shared" si="277"/>
        <v>0</v>
      </c>
      <c r="AG677" s="153">
        <f t="shared" si="277"/>
        <v>0</v>
      </c>
      <c r="AH677" s="153">
        <f t="shared" si="277"/>
        <v>0</v>
      </c>
      <c r="AI677" s="153">
        <f t="shared" si="277"/>
        <v>0</v>
      </c>
      <c r="AJ677" s="153">
        <f t="shared" si="277"/>
        <v>0</v>
      </c>
      <c r="AK677" s="153">
        <f t="shared" si="277"/>
        <v>0</v>
      </c>
      <c r="AL677" s="153">
        <f t="shared" si="277"/>
        <v>0</v>
      </c>
      <c r="AM677" s="153">
        <f t="shared" si="277"/>
        <v>0</v>
      </c>
      <c r="AN677" s="153">
        <f t="shared" si="277"/>
        <v>0</v>
      </c>
      <c r="AO677" s="153">
        <f t="shared" si="277"/>
        <v>0</v>
      </c>
      <c r="AP677" s="153">
        <f t="shared" si="277"/>
        <v>0</v>
      </c>
    </row>
    <row r="678" spans="1:42" x14ac:dyDescent="0.2">
      <c r="A678" s="4" t="s">
        <v>193</v>
      </c>
      <c r="B678" s="152">
        <f>(months_receivables_reserve/12)*SUM(C17:C21)</f>
        <v>0</v>
      </c>
      <c r="C678" s="152">
        <f>(months_receivables_reserve/12)*SUM(D17:D21)</f>
        <v>0</v>
      </c>
      <c r="D678" s="152">
        <f>(months_receivables_reserve/12)*SUM(E17:E21)</f>
        <v>0</v>
      </c>
      <c r="E678" s="152">
        <f>(months_receivables_reserve/12)*SUM(F17:F21)</f>
        <v>0</v>
      </c>
      <c r="F678" s="152">
        <f>(months_receivables_reserve/12)*SUM(G17:G21)</f>
        <v>0</v>
      </c>
      <c r="G678" s="152">
        <f>(months_receivables_reserve/12)*SUM(H17:H21)</f>
        <v>0</v>
      </c>
      <c r="H678" s="152">
        <f>(months_receivables_reserve/12)*SUM(I17:I21)</f>
        <v>0</v>
      </c>
      <c r="I678" s="152">
        <f>(months_receivables_reserve/12)*SUM(J17:J21)</f>
        <v>0</v>
      </c>
      <c r="J678" s="152">
        <f>(months_receivables_reserve/12)*SUM(K17:K21)</f>
        <v>0</v>
      </c>
      <c r="K678" s="152">
        <f>(months_receivables_reserve/12)*SUM(L17:L21)</f>
        <v>0</v>
      </c>
      <c r="L678" s="152">
        <f>(months_receivables_reserve/12)*SUM(M17:M21)</f>
        <v>0</v>
      </c>
      <c r="M678" s="152">
        <f>(months_receivables_reserve/12)*SUM(N17:N21)</f>
        <v>0</v>
      </c>
      <c r="N678" s="152">
        <f>(months_receivables_reserve/12)*SUM(O17:O21)</f>
        <v>0</v>
      </c>
      <c r="O678" s="152">
        <f>(months_receivables_reserve/12)*SUM(P17:P21)</f>
        <v>0</v>
      </c>
      <c r="P678" s="152">
        <f>(months_receivables_reserve/12)*SUM(Q17:Q21)</f>
        <v>0</v>
      </c>
      <c r="Q678" s="152">
        <f>(months_receivables_reserve/12)*SUM(R17:R21)</f>
        <v>0</v>
      </c>
      <c r="R678" s="152">
        <f>(months_receivables_reserve/12)*SUM(S17:S21)</f>
        <v>0</v>
      </c>
      <c r="S678" s="152">
        <f>(months_receivables_reserve/12)*SUM(T17:T21)</f>
        <v>0</v>
      </c>
      <c r="T678" s="152">
        <f>(months_receivables_reserve/12)*SUM(U17:U21)</f>
        <v>0</v>
      </c>
      <c r="U678" s="152">
        <f>(months_receivables_reserve/12)*SUM(V17:V21)</f>
        <v>0</v>
      </c>
      <c r="V678" s="152">
        <f>(months_receivables_reserve/12)*SUM(W17:W21)</f>
        <v>0</v>
      </c>
      <c r="W678" s="152">
        <f>(months_receivables_reserve/12)*SUM(X17:X21)</f>
        <v>0</v>
      </c>
      <c r="X678" s="152">
        <f>(months_receivables_reserve/12)*SUM(Y17:Y21)</f>
        <v>0</v>
      </c>
      <c r="Y678" s="152">
        <f>(months_receivables_reserve/12)*SUM(Z17:Z21)</f>
        <v>0</v>
      </c>
      <c r="Z678" s="152">
        <f>(months_receivables_reserve/12)*SUM(AA17:AA21)</f>
        <v>0</v>
      </c>
      <c r="AA678" s="152">
        <f>(months_receivables_reserve/12)*SUM(AB17:AB21)</f>
        <v>0</v>
      </c>
      <c r="AB678" s="152">
        <f>(months_receivables_reserve/12)*SUM(AC17:AC21)</f>
        <v>0</v>
      </c>
      <c r="AC678" s="152">
        <f>(months_receivables_reserve/12)*SUM(AD17:AD21)</f>
        <v>0</v>
      </c>
      <c r="AD678" s="152">
        <f>(months_receivables_reserve/12)*SUM(AE17:AE21)</f>
        <v>0</v>
      </c>
      <c r="AE678" s="152">
        <f>(months_receivables_reserve/12)*SUM(AF17:AF21)</f>
        <v>0</v>
      </c>
      <c r="AF678" s="152">
        <f>(months_receivables_reserve/12)*SUM(AG17:AG21)</f>
        <v>0</v>
      </c>
      <c r="AG678" s="152">
        <f>(months_receivables_reserve/12)*SUM(AH17:AH21)</f>
        <v>0</v>
      </c>
      <c r="AH678" s="152">
        <f>(months_receivables_reserve/12)*SUM(AI17:AI21)</f>
        <v>0</v>
      </c>
      <c r="AI678" s="152">
        <f>(months_receivables_reserve/12)*SUM(AJ17:AJ21)</f>
        <v>0</v>
      </c>
      <c r="AJ678" s="152">
        <f>(months_receivables_reserve/12)*SUM(AK17:AK21)</f>
        <v>0</v>
      </c>
      <c r="AK678" s="152">
        <f>(months_receivables_reserve/12)*SUM(AL17:AL21)</f>
        <v>0</v>
      </c>
      <c r="AL678" s="152">
        <f>(months_receivables_reserve/12)*SUM(AM17:AM21)</f>
        <v>0</v>
      </c>
      <c r="AM678" s="152">
        <f>(months_receivables_reserve/12)*SUM(AN17:AN21)</f>
        <v>0</v>
      </c>
      <c r="AN678" s="152">
        <f>(months_receivables_reserve/12)*SUM(AO17:AO21)</f>
        <v>0</v>
      </c>
      <c r="AO678" s="152">
        <f>(months_receivables_reserve/12)*SUM(AP17:AP21)</f>
        <v>0</v>
      </c>
      <c r="AP678" s="152">
        <f>(months_receivables_reserve/12)*SUM(AQ17:AQ21)</f>
        <v>0</v>
      </c>
    </row>
    <row r="679" spans="1:42" x14ac:dyDescent="0.2">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row>
    <row r="680" spans="1:42" x14ac:dyDescent="0.2">
      <c r="A680" s="19" t="s">
        <v>205</v>
      </c>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row>
    <row r="681" spans="1:42" x14ac:dyDescent="0.2">
      <c r="A681" s="4" t="s">
        <v>203</v>
      </c>
      <c r="B681" s="152">
        <v>0</v>
      </c>
      <c r="C681" s="152">
        <f>B684</f>
        <v>0</v>
      </c>
      <c r="D681" s="152">
        <f t="shared" ref="D681:AP681" si="278">C684</f>
        <v>0</v>
      </c>
      <c r="E681" s="152">
        <f t="shared" si="278"/>
        <v>0</v>
      </c>
      <c r="F681" s="152">
        <f t="shared" si="278"/>
        <v>0</v>
      </c>
      <c r="G681" s="152">
        <f t="shared" si="278"/>
        <v>0</v>
      </c>
      <c r="H681" s="152">
        <f t="shared" si="278"/>
        <v>0</v>
      </c>
      <c r="I681" s="152">
        <f t="shared" si="278"/>
        <v>0</v>
      </c>
      <c r="J681" s="152">
        <f t="shared" si="278"/>
        <v>0</v>
      </c>
      <c r="K681" s="152">
        <f t="shared" si="278"/>
        <v>0</v>
      </c>
      <c r="L681" s="152">
        <f t="shared" si="278"/>
        <v>0</v>
      </c>
      <c r="M681" s="152">
        <f t="shared" si="278"/>
        <v>0</v>
      </c>
      <c r="N681" s="152">
        <f t="shared" si="278"/>
        <v>0</v>
      </c>
      <c r="O681" s="152">
        <f t="shared" si="278"/>
        <v>0</v>
      </c>
      <c r="P681" s="152">
        <f t="shared" si="278"/>
        <v>0</v>
      </c>
      <c r="Q681" s="152">
        <f t="shared" si="278"/>
        <v>0</v>
      </c>
      <c r="R681" s="152">
        <f t="shared" si="278"/>
        <v>0</v>
      </c>
      <c r="S681" s="152">
        <f t="shared" si="278"/>
        <v>0</v>
      </c>
      <c r="T681" s="152">
        <f t="shared" si="278"/>
        <v>0</v>
      </c>
      <c r="U681" s="152">
        <f t="shared" si="278"/>
        <v>0</v>
      </c>
      <c r="V681" s="152">
        <f t="shared" si="278"/>
        <v>0</v>
      </c>
      <c r="W681" s="152">
        <f t="shared" si="278"/>
        <v>0</v>
      </c>
      <c r="X681" s="152">
        <f t="shared" si="278"/>
        <v>0</v>
      </c>
      <c r="Y681" s="152">
        <f t="shared" si="278"/>
        <v>0</v>
      </c>
      <c r="Z681" s="152">
        <f t="shared" si="278"/>
        <v>0</v>
      </c>
      <c r="AA681" s="152">
        <f t="shared" si="278"/>
        <v>0</v>
      </c>
      <c r="AB681" s="152">
        <f t="shared" si="278"/>
        <v>0</v>
      </c>
      <c r="AC681" s="152">
        <f t="shared" si="278"/>
        <v>0</v>
      </c>
      <c r="AD681" s="152">
        <f t="shared" si="278"/>
        <v>0</v>
      </c>
      <c r="AE681" s="152">
        <f t="shared" si="278"/>
        <v>0</v>
      </c>
      <c r="AF681" s="152">
        <f t="shared" si="278"/>
        <v>0</v>
      </c>
      <c r="AG681" s="152">
        <f t="shared" si="278"/>
        <v>0</v>
      </c>
      <c r="AH681" s="152">
        <f t="shared" si="278"/>
        <v>0</v>
      </c>
      <c r="AI681" s="152">
        <f t="shared" si="278"/>
        <v>0</v>
      </c>
      <c r="AJ681" s="152">
        <f t="shared" si="278"/>
        <v>0</v>
      </c>
      <c r="AK681" s="152">
        <f t="shared" si="278"/>
        <v>0</v>
      </c>
      <c r="AL681" s="152">
        <f t="shared" si="278"/>
        <v>0</v>
      </c>
      <c r="AM681" s="152">
        <f t="shared" si="278"/>
        <v>0</v>
      </c>
      <c r="AN681" s="152">
        <f t="shared" si="278"/>
        <v>0</v>
      </c>
      <c r="AO681" s="152">
        <f t="shared" si="278"/>
        <v>0</v>
      </c>
      <c r="AP681" s="152">
        <f t="shared" si="278"/>
        <v>0</v>
      </c>
    </row>
    <row r="682" spans="1:42" x14ac:dyDescent="0.2">
      <c r="A682" s="4" t="s">
        <v>46</v>
      </c>
      <c r="B682" s="152">
        <v>0</v>
      </c>
      <c r="C682" s="152">
        <f>C710</f>
        <v>0</v>
      </c>
      <c r="D682" s="152">
        <f t="shared" ref="D682:AP682" si="279">D710</f>
        <v>0</v>
      </c>
      <c r="E682" s="152">
        <f t="shared" si="279"/>
        <v>0</v>
      </c>
      <c r="F682" s="152">
        <f t="shared" si="279"/>
        <v>0</v>
      </c>
      <c r="G682" s="152">
        <f t="shared" si="279"/>
        <v>0</v>
      </c>
      <c r="H682" s="152">
        <f t="shared" si="279"/>
        <v>0</v>
      </c>
      <c r="I682" s="152">
        <f t="shared" si="279"/>
        <v>0</v>
      </c>
      <c r="J682" s="152">
        <f t="shared" si="279"/>
        <v>0</v>
      </c>
      <c r="K682" s="152">
        <f t="shared" si="279"/>
        <v>0</v>
      </c>
      <c r="L682" s="152">
        <f t="shared" si="279"/>
        <v>0</v>
      </c>
      <c r="M682" s="152">
        <f t="shared" si="279"/>
        <v>0</v>
      </c>
      <c r="N682" s="152">
        <f t="shared" si="279"/>
        <v>0</v>
      </c>
      <c r="O682" s="152">
        <f t="shared" si="279"/>
        <v>0</v>
      </c>
      <c r="P682" s="152">
        <f t="shared" si="279"/>
        <v>0</v>
      </c>
      <c r="Q682" s="152">
        <f t="shared" si="279"/>
        <v>0</v>
      </c>
      <c r="R682" s="152">
        <f t="shared" si="279"/>
        <v>0</v>
      </c>
      <c r="S682" s="152">
        <f t="shared" si="279"/>
        <v>0</v>
      </c>
      <c r="T682" s="152">
        <f t="shared" si="279"/>
        <v>0</v>
      </c>
      <c r="U682" s="152">
        <f t="shared" si="279"/>
        <v>0</v>
      </c>
      <c r="V682" s="152">
        <f t="shared" si="279"/>
        <v>0</v>
      </c>
      <c r="W682" s="152">
        <f t="shared" si="279"/>
        <v>0</v>
      </c>
      <c r="X682" s="152">
        <f t="shared" si="279"/>
        <v>0</v>
      </c>
      <c r="Y682" s="152">
        <f t="shared" si="279"/>
        <v>0</v>
      </c>
      <c r="Z682" s="152">
        <f t="shared" si="279"/>
        <v>0</v>
      </c>
      <c r="AA682" s="152">
        <f t="shared" si="279"/>
        <v>0</v>
      </c>
      <c r="AB682" s="152">
        <f t="shared" si="279"/>
        <v>0</v>
      </c>
      <c r="AC682" s="152">
        <f t="shared" si="279"/>
        <v>0</v>
      </c>
      <c r="AD682" s="152">
        <f t="shared" si="279"/>
        <v>0</v>
      </c>
      <c r="AE682" s="152">
        <f t="shared" si="279"/>
        <v>0</v>
      </c>
      <c r="AF682" s="152">
        <f t="shared" si="279"/>
        <v>0</v>
      </c>
      <c r="AG682" s="152">
        <f t="shared" si="279"/>
        <v>0</v>
      </c>
      <c r="AH682" s="152">
        <f t="shared" si="279"/>
        <v>0</v>
      </c>
      <c r="AI682" s="152">
        <f t="shared" si="279"/>
        <v>0</v>
      </c>
      <c r="AJ682" s="152">
        <f t="shared" si="279"/>
        <v>0</v>
      </c>
      <c r="AK682" s="152">
        <f t="shared" si="279"/>
        <v>0</v>
      </c>
      <c r="AL682" s="152">
        <f t="shared" si="279"/>
        <v>0</v>
      </c>
      <c r="AM682" s="152">
        <f t="shared" si="279"/>
        <v>0</v>
      </c>
      <c r="AN682" s="152">
        <f t="shared" si="279"/>
        <v>0</v>
      </c>
      <c r="AO682" s="152">
        <f t="shared" si="279"/>
        <v>0</v>
      </c>
      <c r="AP682" s="152">
        <f t="shared" si="279"/>
        <v>0</v>
      </c>
    </row>
    <row r="683" spans="1:42" x14ac:dyDescent="0.2">
      <c r="A683" s="4" t="s">
        <v>204</v>
      </c>
      <c r="B683" s="153">
        <v>0</v>
      </c>
      <c r="C683" s="153">
        <f>-C698</f>
        <v>0</v>
      </c>
      <c r="D683" s="153">
        <f t="shared" ref="D683:AP683" si="280">-D698</f>
        <v>0</v>
      </c>
      <c r="E683" s="153">
        <f t="shared" si="280"/>
        <v>0</v>
      </c>
      <c r="F683" s="153">
        <f t="shared" si="280"/>
        <v>0</v>
      </c>
      <c r="G683" s="153">
        <f t="shared" si="280"/>
        <v>0</v>
      </c>
      <c r="H683" s="153">
        <f t="shared" si="280"/>
        <v>0</v>
      </c>
      <c r="I683" s="153">
        <f t="shared" si="280"/>
        <v>0</v>
      </c>
      <c r="J683" s="153">
        <f t="shared" si="280"/>
        <v>0</v>
      </c>
      <c r="K683" s="153">
        <f t="shared" si="280"/>
        <v>0</v>
      </c>
      <c r="L683" s="153">
        <f t="shared" si="280"/>
        <v>0</v>
      </c>
      <c r="M683" s="153">
        <f t="shared" si="280"/>
        <v>0</v>
      </c>
      <c r="N683" s="153">
        <f t="shared" si="280"/>
        <v>0</v>
      </c>
      <c r="O683" s="153">
        <f t="shared" si="280"/>
        <v>0</v>
      </c>
      <c r="P683" s="153">
        <f t="shared" si="280"/>
        <v>0</v>
      </c>
      <c r="Q683" s="153">
        <f t="shared" si="280"/>
        <v>0</v>
      </c>
      <c r="R683" s="153">
        <f t="shared" si="280"/>
        <v>0</v>
      </c>
      <c r="S683" s="153">
        <f t="shared" si="280"/>
        <v>0</v>
      </c>
      <c r="T683" s="153">
        <f t="shared" si="280"/>
        <v>0</v>
      </c>
      <c r="U683" s="153">
        <f t="shared" si="280"/>
        <v>0</v>
      </c>
      <c r="V683" s="153">
        <f t="shared" si="280"/>
        <v>0</v>
      </c>
      <c r="W683" s="153">
        <f t="shared" si="280"/>
        <v>0</v>
      </c>
      <c r="X683" s="153">
        <f t="shared" si="280"/>
        <v>0</v>
      </c>
      <c r="Y683" s="153">
        <f t="shared" si="280"/>
        <v>0</v>
      </c>
      <c r="Z683" s="153">
        <f t="shared" si="280"/>
        <v>0</v>
      </c>
      <c r="AA683" s="153">
        <f t="shared" si="280"/>
        <v>0</v>
      </c>
      <c r="AB683" s="153">
        <f t="shared" si="280"/>
        <v>0</v>
      </c>
      <c r="AC683" s="153">
        <f t="shared" si="280"/>
        <v>0</v>
      </c>
      <c r="AD683" s="153">
        <f t="shared" si="280"/>
        <v>0</v>
      </c>
      <c r="AE683" s="153">
        <f t="shared" si="280"/>
        <v>0</v>
      </c>
      <c r="AF683" s="153">
        <f t="shared" si="280"/>
        <v>0</v>
      </c>
      <c r="AG683" s="153">
        <f t="shared" si="280"/>
        <v>0</v>
      </c>
      <c r="AH683" s="153">
        <f t="shared" si="280"/>
        <v>0</v>
      </c>
      <c r="AI683" s="153">
        <f t="shared" si="280"/>
        <v>0</v>
      </c>
      <c r="AJ683" s="153">
        <f t="shared" si="280"/>
        <v>0</v>
      </c>
      <c r="AK683" s="153">
        <f t="shared" si="280"/>
        <v>0</v>
      </c>
      <c r="AL683" s="153">
        <f t="shared" si="280"/>
        <v>0</v>
      </c>
      <c r="AM683" s="153">
        <f t="shared" si="280"/>
        <v>0</v>
      </c>
      <c r="AN683" s="153">
        <f t="shared" si="280"/>
        <v>0</v>
      </c>
      <c r="AO683" s="153">
        <f t="shared" si="280"/>
        <v>0</v>
      </c>
      <c r="AP683" s="153">
        <f t="shared" si="280"/>
        <v>0</v>
      </c>
    </row>
    <row r="684" spans="1:42" x14ac:dyDescent="0.2">
      <c r="A684" s="4" t="s">
        <v>193</v>
      </c>
      <c r="B684" s="152">
        <f>SUM(B681:B683)</f>
        <v>0</v>
      </c>
      <c r="C684" s="152">
        <f>SUM(C681:C683)</f>
        <v>0</v>
      </c>
      <c r="D684" s="152">
        <f t="shared" ref="D684:AP684" si="281">SUM(D681:D683)</f>
        <v>0</v>
      </c>
      <c r="E684" s="152">
        <f t="shared" si="281"/>
        <v>0</v>
      </c>
      <c r="F684" s="152">
        <f t="shared" si="281"/>
        <v>0</v>
      </c>
      <c r="G684" s="152">
        <f t="shared" si="281"/>
        <v>0</v>
      </c>
      <c r="H684" s="152">
        <f t="shared" si="281"/>
        <v>0</v>
      </c>
      <c r="I684" s="152">
        <f t="shared" si="281"/>
        <v>0</v>
      </c>
      <c r="J684" s="152">
        <f t="shared" si="281"/>
        <v>0</v>
      </c>
      <c r="K684" s="152">
        <f t="shared" si="281"/>
        <v>0</v>
      </c>
      <c r="L684" s="152">
        <f t="shared" si="281"/>
        <v>0</v>
      </c>
      <c r="M684" s="152">
        <f t="shared" si="281"/>
        <v>0</v>
      </c>
      <c r="N684" s="152">
        <f t="shared" si="281"/>
        <v>0</v>
      </c>
      <c r="O684" s="152">
        <f t="shared" si="281"/>
        <v>0</v>
      </c>
      <c r="P684" s="152">
        <f t="shared" si="281"/>
        <v>0</v>
      </c>
      <c r="Q684" s="152">
        <f t="shared" si="281"/>
        <v>0</v>
      </c>
      <c r="R684" s="152">
        <f t="shared" si="281"/>
        <v>0</v>
      </c>
      <c r="S684" s="152">
        <f t="shared" si="281"/>
        <v>0</v>
      </c>
      <c r="T684" s="152">
        <f t="shared" si="281"/>
        <v>0</v>
      </c>
      <c r="U684" s="152">
        <f t="shared" si="281"/>
        <v>0</v>
      </c>
      <c r="V684" s="152">
        <f t="shared" si="281"/>
        <v>0</v>
      </c>
      <c r="W684" s="152">
        <f t="shared" si="281"/>
        <v>0</v>
      </c>
      <c r="X684" s="152">
        <f t="shared" si="281"/>
        <v>0</v>
      </c>
      <c r="Y684" s="152">
        <f t="shared" si="281"/>
        <v>0</v>
      </c>
      <c r="Z684" s="152">
        <f t="shared" si="281"/>
        <v>0</v>
      </c>
      <c r="AA684" s="152">
        <f t="shared" si="281"/>
        <v>0</v>
      </c>
      <c r="AB684" s="152">
        <f t="shared" si="281"/>
        <v>0</v>
      </c>
      <c r="AC684" s="152">
        <f t="shared" si="281"/>
        <v>0</v>
      </c>
      <c r="AD684" s="152">
        <f t="shared" si="281"/>
        <v>0</v>
      </c>
      <c r="AE684" s="152">
        <f t="shared" si="281"/>
        <v>0</v>
      </c>
      <c r="AF684" s="152">
        <f t="shared" si="281"/>
        <v>0</v>
      </c>
      <c r="AG684" s="152">
        <f t="shared" si="281"/>
        <v>0</v>
      </c>
      <c r="AH684" s="152">
        <f t="shared" si="281"/>
        <v>0</v>
      </c>
      <c r="AI684" s="152">
        <f t="shared" si="281"/>
        <v>0</v>
      </c>
      <c r="AJ684" s="152">
        <f t="shared" si="281"/>
        <v>0</v>
      </c>
      <c r="AK684" s="152">
        <f t="shared" si="281"/>
        <v>0</v>
      </c>
      <c r="AL684" s="152">
        <f t="shared" si="281"/>
        <v>0</v>
      </c>
      <c r="AM684" s="152">
        <f t="shared" si="281"/>
        <v>0</v>
      </c>
      <c r="AN684" s="152">
        <f t="shared" si="281"/>
        <v>0</v>
      </c>
      <c r="AO684" s="152">
        <f t="shared" si="281"/>
        <v>0</v>
      </c>
      <c r="AP684" s="152">
        <f t="shared" si="281"/>
        <v>0</v>
      </c>
    </row>
    <row r="685" spans="1:42" x14ac:dyDescent="0.2">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row>
    <row r="686" spans="1:42" x14ac:dyDescent="0.2">
      <c r="A686" s="4" t="s">
        <v>206</v>
      </c>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row>
    <row r="687" spans="1:42" x14ac:dyDescent="0.2">
      <c r="A687" s="4" t="s">
        <v>207</v>
      </c>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row>
    <row r="688" spans="1:42" x14ac:dyDescent="0.2">
      <c r="A688" s="4">
        <v>1</v>
      </c>
      <c r="B688" s="169">
        <f t="shared" ref="B688:B697" si="282">SUM(C688:AP688)</f>
        <v>0</v>
      </c>
      <c r="C688" s="152">
        <f t="shared" ref="C688:AP688" si="283">IF(C$2&gt;analysis_period,0,IF(C$2=equip1_reserve_freq*$A688,equip1_reserve_cost*system_capacity*1000*(1+inflation_rate/100)^B$2,0))</f>
        <v>0</v>
      </c>
      <c r="D688" s="152">
        <f t="shared" si="283"/>
        <v>0</v>
      </c>
      <c r="E688" s="152">
        <f t="shared" si="283"/>
        <v>0</v>
      </c>
      <c r="F688" s="152">
        <f t="shared" si="283"/>
        <v>0</v>
      </c>
      <c r="G688" s="152">
        <f t="shared" si="283"/>
        <v>0</v>
      </c>
      <c r="H688" s="152">
        <f t="shared" si="283"/>
        <v>0</v>
      </c>
      <c r="I688" s="152">
        <f t="shared" si="283"/>
        <v>0</v>
      </c>
      <c r="J688" s="152">
        <f t="shared" si="283"/>
        <v>0</v>
      </c>
      <c r="K688" s="152">
        <f t="shared" si="283"/>
        <v>0</v>
      </c>
      <c r="L688" s="152">
        <f t="shared" si="283"/>
        <v>0</v>
      </c>
      <c r="M688" s="152">
        <f t="shared" si="283"/>
        <v>0</v>
      </c>
      <c r="N688" s="152">
        <f t="shared" si="283"/>
        <v>0</v>
      </c>
      <c r="O688" s="152">
        <f t="shared" si="283"/>
        <v>0</v>
      </c>
      <c r="P688" s="152">
        <f t="shared" si="283"/>
        <v>0</v>
      </c>
      <c r="Q688" s="152">
        <f t="shared" si="283"/>
        <v>0</v>
      </c>
      <c r="R688" s="152">
        <f t="shared" si="283"/>
        <v>0</v>
      </c>
      <c r="S688" s="152">
        <f t="shared" si="283"/>
        <v>0</v>
      </c>
      <c r="T688" s="152">
        <f t="shared" si="283"/>
        <v>0</v>
      </c>
      <c r="U688" s="152">
        <f t="shared" si="283"/>
        <v>0</v>
      </c>
      <c r="V688" s="152">
        <f t="shared" si="283"/>
        <v>0</v>
      </c>
      <c r="W688" s="152">
        <f t="shared" si="283"/>
        <v>0</v>
      </c>
      <c r="X688" s="152">
        <f t="shared" si="283"/>
        <v>0</v>
      </c>
      <c r="Y688" s="152">
        <f t="shared" si="283"/>
        <v>0</v>
      </c>
      <c r="Z688" s="152">
        <f t="shared" si="283"/>
        <v>0</v>
      </c>
      <c r="AA688" s="152">
        <f t="shared" si="283"/>
        <v>0</v>
      </c>
      <c r="AB688" s="152">
        <f t="shared" si="283"/>
        <v>0</v>
      </c>
      <c r="AC688" s="152">
        <f t="shared" si="283"/>
        <v>0</v>
      </c>
      <c r="AD688" s="152">
        <f t="shared" si="283"/>
        <v>0</v>
      </c>
      <c r="AE688" s="152">
        <f t="shared" si="283"/>
        <v>0</v>
      </c>
      <c r="AF688" s="152">
        <f t="shared" si="283"/>
        <v>0</v>
      </c>
      <c r="AG688" s="152">
        <f t="shared" si="283"/>
        <v>0</v>
      </c>
      <c r="AH688" s="152">
        <f t="shared" si="283"/>
        <v>0</v>
      </c>
      <c r="AI688" s="152">
        <f t="shared" si="283"/>
        <v>0</v>
      </c>
      <c r="AJ688" s="152">
        <f t="shared" si="283"/>
        <v>0</v>
      </c>
      <c r="AK688" s="152">
        <f t="shared" si="283"/>
        <v>0</v>
      </c>
      <c r="AL688" s="152">
        <f t="shared" si="283"/>
        <v>0</v>
      </c>
      <c r="AM688" s="152">
        <f t="shared" si="283"/>
        <v>0</v>
      </c>
      <c r="AN688" s="152">
        <f t="shared" si="283"/>
        <v>0</v>
      </c>
      <c r="AO688" s="152">
        <f t="shared" si="283"/>
        <v>0</v>
      </c>
      <c r="AP688" s="152">
        <f t="shared" si="283"/>
        <v>0</v>
      </c>
    </row>
    <row r="689" spans="1:42" x14ac:dyDescent="0.2">
      <c r="A689" s="4">
        <f>A688+1</f>
        <v>2</v>
      </c>
      <c r="B689" s="169">
        <f t="shared" si="282"/>
        <v>0</v>
      </c>
      <c r="C689" s="152">
        <f t="shared" ref="C689:AP689" si="284">IF(C$2&gt;analysis_period,0,IF(C$2=equip1_reserve_freq*$A689,equip1_reserve_cost*system_capacity*1000*(1+inflation_rate/100)^B$2,0))</f>
        <v>0</v>
      </c>
      <c r="D689" s="152">
        <f t="shared" si="284"/>
        <v>0</v>
      </c>
      <c r="E689" s="152">
        <f t="shared" si="284"/>
        <v>0</v>
      </c>
      <c r="F689" s="152">
        <f t="shared" si="284"/>
        <v>0</v>
      </c>
      <c r="G689" s="152">
        <f t="shared" si="284"/>
        <v>0</v>
      </c>
      <c r="H689" s="152">
        <f t="shared" si="284"/>
        <v>0</v>
      </c>
      <c r="I689" s="152">
        <f t="shared" si="284"/>
        <v>0</v>
      </c>
      <c r="J689" s="152">
        <f t="shared" si="284"/>
        <v>0</v>
      </c>
      <c r="K689" s="152">
        <f t="shared" si="284"/>
        <v>0</v>
      </c>
      <c r="L689" s="152">
        <f t="shared" si="284"/>
        <v>0</v>
      </c>
      <c r="M689" s="152">
        <f t="shared" si="284"/>
        <v>0</v>
      </c>
      <c r="N689" s="152">
        <f t="shared" si="284"/>
        <v>0</v>
      </c>
      <c r="O689" s="152">
        <f t="shared" si="284"/>
        <v>0</v>
      </c>
      <c r="P689" s="152">
        <f t="shared" si="284"/>
        <v>0</v>
      </c>
      <c r="Q689" s="152">
        <f t="shared" si="284"/>
        <v>0</v>
      </c>
      <c r="R689" s="152">
        <f t="shared" si="284"/>
        <v>0</v>
      </c>
      <c r="S689" s="152">
        <f t="shared" si="284"/>
        <v>0</v>
      </c>
      <c r="T689" s="152">
        <f t="shared" si="284"/>
        <v>0</v>
      </c>
      <c r="U689" s="152">
        <f t="shared" si="284"/>
        <v>0</v>
      </c>
      <c r="V689" s="152">
        <f t="shared" si="284"/>
        <v>0</v>
      </c>
      <c r="W689" s="152">
        <f t="shared" si="284"/>
        <v>0</v>
      </c>
      <c r="X689" s="152">
        <f t="shared" si="284"/>
        <v>0</v>
      </c>
      <c r="Y689" s="152">
        <f t="shared" si="284"/>
        <v>0</v>
      </c>
      <c r="Z689" s="152">
        <f t="shared" si="284"/>
        <v>0</v>
      </c>
      <c r="AA689" s="152">
        <f t="shared" si="284"/>
        <v>0</v>
      </c>
      <c r="AB689" s="152">
        <f t="shared" si="284"/>
        <v>0</v>
      </c>
      <c r="AC689" s="152">
        <f t="shared" si="284"/>
        <v>0</v>
      </c>
      <c r="AD689" s="152">
        <f t="shared" si="284"/>
        <v>0</v>
      </c>
      <c r="AE689" s="152">
        <f t="shared" si="284"/>
        <v>0</v>
      </c>
      <c r="AF689" s="152">
        <f t="shared" si="284"/>
        <v>0</v>
      </c>
      <c r="AG689" s="152">
        <f t="shared" si="284"/>
        <v>0</v>
      </c>
      <c r="AH689" s="152">
        <f t="shared" si="284"/>
        <v>0</v>
      </c>
      <c r="AI689" s="152">
        <f t="shared" si="284"/>
        <v>0</v>
      </c>
      <c r="AJ689" s="152">
        <f t="shared" si="284"/>
        <v>0</v>
      </c>
      <c r="AK689" s="152">
        <f t="shared" si="284"/>
        <v>0</v>
      </c>
      <c r="AL689" s="152">
        <f t="shared" si="284"/>
        <v>0</v>
      </c>
      <c r="AM689" s="152">
        <f t="shared" si="284"/>
        <v>0</v>
      </c>
      <c r="AN689" s="152">
        <f t="shared" si="284"/>
        <v>0</v>
      </c>
      <c r="AO689" s="152">
        <f t="shared" si="284"/>
        <v>0</v>
      </c>
      <c r="AP689" s="152">
        <f t="shared" si="284"/>
        <v>0</v>
      </c>
    </row>
    <row r="690" spans="1:42" x14ac:dyDescent="0.2">
      <c r="A690" s="4">
        <f t="shared" ref="A690:A697" si="285">A689+1</f>
        <v>3</v>
      </c>
      <c r="B690" s="169">
        <f t="shared" si="282"/>
        <v>0</v>
      </c>
      <c r="C690" s="152">
        <f t="shared" ref="C690:AP690" si="286">IF(C$2&gt;analysis_period,0,IF(C$2=equip1_reserve_freq*$A690,equip1_reserve_cost*system_capacity*1000*(1+inflation_rate/100)^B$2,0))</f>
        <v>0</v>
      </c>
      <c r="D690" s="152">
        <f t="shared" si="286"/>
        <v>0</v>
      </c>
      <c r="E690" s="152">
        <f t="shared" si="286"/>
        <v>0</v>
      </c>
      <c r="F690" s="152">
        <f t="shared" si="286"/>
        <v>0</v>
      </c>
      <c r="G690" s="152">
        <f t="shared" si="286"/>
        <v>0</v>
      </c>
      <c r="H690" s="152">
        <f t="shared" si="286"/>
        <v>0</v>
      </c>
      <c r="I690" s="152">
        <f t="shared" si="286"/>
        <v>0</v>
      </c>
      <c r="J690" s="152">
        <f t="shared" si="286"/>
        <v>0</v>
      </c>
      <c r="K690" s="152">
        <f t="shared" si="286"/>
        <v>0</v>
      </c>
      <c r="L690" s="152">
        <f t="shared" si="286"/>
        <v>0</v>
      </c>
      <c r="M690" s="152">
        <f t="shared" si="286"/>
        <v>0</v>
      </c>
      <c r="N690" s="152">
        <f t="shared" si="286"/>
        <v>0</v>
      </c>
      <c r="O690" s="152">
        <f t="shared" si="286"/>
        <v>0</v>
      </c>
      <c r="P690" s="152">
        <f t="shared" si="286"/>
        <v>0</v>
      </c>
      <c r="Q690" s="152">
        <f t="shared" si="286"/>
        <v>0</v>
      </c>
      <c r="R690" s="152">
        <f t="shared" si="286"/>
        <v>0</v>
      </c>
      <c r="S690" s="152">
        <f t="shared" si="286"/>
        <v>0</v>
      </c>
      <c r="T690" s="152">
        <f t="shared" si="286"/>
        <v>0</v>
      </c>
      <c r="U690" s="152">
        <f t="shared" si="286"/>
        <v>0</v>
      </c>
      <c r="V690" s="152">
        <f t="shared" si="286"/>
        <v>0</v>
      </c>
      <c r="W690" s="152">
        <f t="shared" si="286"/>
        <v>0</v>
      </c>
      <c r="X690" s="152">
        <f t="shared" si="286"/>
        <v>0</v>
      </c>
      <c r="Y690" s="152">
        <f t="shared" si="286"/>
        <v>0</v>
      </c>
      <c r="Z690" s="152">
        <f t="shared" si="286"/>
        <v>0</v>
      </c>
      <c r="AA690" s="152">
        <f t="shared" si="286"/>
        <v>0</v>
      </c>
      <c r="AB690" s="152">
        <f t="shared" si="286"/>
        <v>0</v>
      </c>
      <c r="AC690" s="152">
        <f t="shared" si="286"/>
        <v>0</v>
      </c>
      <c r="AD690" s="152">
        <f t="shared" si="286"/>
        <v>0</v>
      </c>
      <c r="AE690" s="152">
        <f t="shared" si="286"/>
        <v>0</v>
      </c>
      <c r="AF690" s="152">
        <f t="shared" si="286"/>
        <v>0</v>
      </c>
      <c r="AG690" s="152">
        <f t="shared" si="286"/>
        <v>0</v>
      </c>
      <c r="AH690" s="152">
        <f t="shared" si="286"/>
        <v>0</v>
      </c>
      <c r="AI690" s="152">
        <f t="shared" si="286"/>
        <v>0</v>
      </c>
      <c r="AJ690" s="152">
        <f t="shared" si="286"/>
        <v>0</v>
      </c>
      <c r="AK690" s="152">
        <f t="shared" si="286"/>
        <v>0</v>
      </c>
      <c r="AL690" s="152">
        <f t="shared" si="286"/>
        <v>0</v>
      </c>
      <c r="AM690" s="152">
        <f t="shared" si="286"/>
        <v>0</v>
      </c>
      <c r="AN690" s="152">
        <f t="shared" si="286"/>
        <v>0</v>
      </c>
      <c r="AO690" s="152">
        <f t="shared" si="286"/>
        <v>0</v>
      </c>
      <c r="AP690" s="152">
        <f t="shared" si="286"/>
        <v>0</v>
      </c>
    </row>
    <row r="691" spans="1:42" x14ac:dyDescent="0.2">
      <c r="A691" s="4">
        <f t="shared" si="285"/>
        <v>4</v>
      </c>
      <c r="B691" s="169">
        <f t="shared" si="282"/>
        <v>0</v>
      </c>
      <c r="C691" s="152">
        <f t="shared" ref="C691:AP691" si="287">IF(C$2&gt;analysis_period,0,IF(C$2=equip1_reserve_freq*$A691,equip1_reserve_cost*system_capacity*1000*(1+inflation_rate/100)^B$2,0))</f>
        <v>0</v>
      </c>
      <c r="D691" s="152">
        <f t="shared" si="287"/>
        <v>0</v>
      </c>
      <c r="E691" s="152">
        <f t="shared" si="287"/>
        <v>0</v>
      </c>
      <c r="F691" s="152">
        <f t="shared" si="287"/>
        <v>0</v>
      </c>
      <c r="G691" s="152">
        <f t="shared" si="287"/>
        <v>0</v>
      </c>
      <c r="H691" s="152">
        <f t="shared" si="287"/>
        <v>0</v>
      </c>
      <c r="I691" s="152">
        <f t="shared" si="287"/>
        <v>0</v>
      </c>
      <c r="J691" s="152">
        <f t="shared" si="287"/>
        <v>0</v>
      </c>
      <c r="K691" s="152">
        <f t="shared" si="287"/>
        <v>0</v>
      </c>
      <c r="L691" s="152">
        <f t="shared" si="287"/>
        <v>0</v>
      </c>
      <c r="M691" s="152">
        <f t="shared" si="287"/>
        <v>0</v>
      </c>
      <c r="N691" s="152">
        <f t="shared" si="287"/>
        <v>0</v>
      </c>
      <c r="O691" s="152">
        <f t="shared" si="287"/>
        <v>0</v>
      </c>
      <c r="P691" s="152">
        <f t="shared" si="287"/>
        <v>0</v>
      </c>
      <c r="Q691" s="152">
        <f t="shared" si="287"/>
        <v>0</v>
      </c>
      <c r="R691" s="152">
        <f t="shared" si="287"/>
        <v>0</v>
      </c>
      <c r="S691" s="152">
        <f t="shared" si="287"/>
        <v>0</v>
      </c>
      <c r="T691" s="152">
        <f t="shared" si="287"/>
        <v>0</v>
      </c>
      <c r="U691" s="152">
        <f t="shared" si="287"/>
        <v>0</v>
      </c>
      <c r="V691" s="152">
        <f t="shared" si="287"/>
        <v>0</v>
      </c>
      <c r="W691" s="152">
        <f t="shared" si="287"/>
        <v>0</v>
      </c>
      <c r="X691" s="152">
        <f t="shared" si="287"/>
        <v>0</v>
      </c>
      <c r="Y691" s="152">
        <f t="shared" si="287"/>
        <v>0</v>
      </c>
      <c r="Z691" s="152">
        <f t="shared" si="287"/>
        <v>0</v>
      </c>
      <c r="AA691" s="152">
        <f t="shared" si="287"/>
        <v>0</v>
      </c>
      <c r="AB691" s="152">
        <f t="shared" si="287"/>
        <v>0</v>
      </c>
      <c r="AC691" s="152">
        <f t="shared" si="287"/>
        <v>0</v>
      </c>
      <c r="AD691" s="152">
        <f t="shared" si="287"/>
        <v>0</v>
      </c>
      <c r="AE691" s="152">
        <f t="shared" si="287"/>
        <v>0</v>
      </c>
      <c r="AF691" s="152">
        <f t="shared" si="287"/>
        <v>0</v>
      </c>
      <c r="AG691" s="152">
        <f t="shared" si="287"/>
        <v>0</v>
      </c>
      <c r="AH691" s="152">
        <f t="shared" si="287"/>
        <v>0</v>
      </c>
      <c r="AI691" s="152">
        <f t="shared" si="287"/>
        <v>0</v>
      </c>
      <c r="AJ691" s="152">
        <f t="shared" si="287"/>
        <v>0</v>
      </c>
      <c r="AK691" s="152">
        <f t="shared" si="287"/>
        <v>0</v>
      </c>
      <c r="AL691" s="152">
        <f t="shared" si="287"/>
        <v>0</v>
      </c>
      <c r="AM691" s="152">
        <f t="shared" si="287"/>
        <v>0</v>
      </c>
      <c r="AN691" s="152">
        <f t="shared" si="287"/>
        <v>0</v>
      </c>
      <c r="AO691" s="152">
        <f t="shared" si="287"/>
        <v>0</v>
      </c>
      <c r="AP691" s="152">
        <f t="shared" si="287"/>
        <v>0</v>
      </c>
    </row>
    <row r="692" spans="1:42" x14ac:dyDescent="0.2">
      <c r="A692" s="4">
        <f t="shared" si="285"/>
        <v>5</v>
      </c>
      <c r="B692" s="169">
        <f t="shared" si="282"/>
        <v>0</v>
      </c>
      <c r="C692" s="152">
        <f t="shared" ref="C692:AP692" si="288">IF(C$2&gt;analysis_period,0,IF(C$2=equip1_reserve_freq*$A692,equip1_reserve_cost*system_capacity*1000*(1+inflation_rate/100)^B$2,0))</f>
        <v>0</v>
      </c>
      <c r="D692" s="152">
        <f t="shared" si="288"/>
        <v>0</v>
      </c>
      <c r="E692" s="152">
        <f t="shared" si="288"/>
        <v>0</v>
      </c>
      <c r="F692" s="152">
        <f t="shared" si="288"/>
        <v>0</v>
      </c>
      <c r="G692" s="152">
        <f t="shared" si="288"/>
        <v>0</v>
      </c>
      <c r="H692" s="152">
        <f t="shared" si="288"/>
        <v>0</v>
      </c>
      <c r="I692" s="152">
        <f t="shared" si="288"/>
        <v>0</v>
      </c>
      <c r="J692" s="152">
        <f t="shared" si="288"/>
        <v>0</v>
      </c>
      <c r="K692" s="152">
        <f t="shared" si="288"/>
        <v>0</v>
      </c>
      <c r="L692" s="152">
        <f t="shared" si="288"/>
        <v>0</v>
      </c>
      <c r="M692" s="152">
        <f t="shared" si="288"/>
        <v>0</v>
      </c>
      <c r="N692" s="152">
        <f t="shared" si="288"/>
        <v>0</v>
      </c>
      <c r="O692" s="152">
        <f t="shared" si="288"/>
        <v>0</v>
      </c>
      <c r="P692" s="152">
        <f t="shared" si="288"/>
        <v>0</v>
      </c>
      <c r="Q692" s="152">
        <f t="shared" si="288"/>
        <v>0</v>
      </c>
      <c r="R692" s="152">
        <f t="shared" si="288"/>
        <v>0</v>
      </c>
      <c r="S692" s="152">
        <f t="shared" si="288"/>
        <v>0</v>
      </c>
      <c r="T692" s="152">
        <f t="shared" si="288"/>
        <v>0</v>
      </c>
      <c r="U692" s="152">
        <f t="shared" si="288"/>
        <v>0</v>
      </c>
      <c r="V692" s="152">
        <f t="shared" si="288"/>
        <v>0</v>
      </c>
      <c r="W692" s="152">
        <f t="shared" si="288"/>
        <v>0</v>
      </c>
      <c r="X692" s="152">
        <f t="shared" si="288"/>
        <v>0</v>
      </c>
      <c r="Y692" s="152">
        <f t="shared" si="288"/>
        <v>0</v>
      </c>
      <c r="Z692" s="152">
        <f t="shared" si="288"/>
        <v>0</v>
      </c>
      <c r="AA692" s="152">
        <f t="shared" si="288"/>
        <v>0</v>
      </c>
      <c r="AB692" s="152">
        <f t="shared" si="288"/>
        <v>0</v>
      </c>
      <c r="AC692" s="152">
        <f t="shared" si="288"/>
        <v>0</v>
      </c>
      <c r="AD692" s="152">
        <f t="shared" si="288"/>
        <v>0</v>
      </c>
      <c r="AE692" s="152">
        <f t="shared" si="288"/>
        <v>0</v>
      </c>
      <c r="AF692" s="152">
        <f t="shared" si="288"/>
        <v>0</v>
      </c>
      <c r="AG692" s="152">
        <f t="shared" si="288"/>
        <v>0</v>
      </c>
      <c r="AH692" s="152">
        <f t="shared" si="288"/>
        <v>0</v>
      </c>
      <c r="AI692" s="152">
        <f t="shared" si="288"/>
        <v>0</v>
      </c>
      <c r="AJ692" s="152">
        <f t="shared" si="288"/>
        <v>0</v>
      </c>
      <c r="AK692" s="152">
        <f t="shared" si="288"/>
        <v>0</v>
      </c>
      <c r="AL692" s="152">
        <f t="shared" si="288"/>
        <v>0</v>
      </c>
      <c r="AM692" s="152">
        <f t="shared" si="288"/>
        <v>0</v>
      </c>
      <c r="AN692" s="152">
        <f t="shared" si="288"/>
        <v>0</v>
      </c>
      <c r="AO692" s="152">
        <f t="shared" si="288"/>
        <v>0</v>
      </c>
      <c r="AP692" s="152">
        <f t="shared" si="288"/>
        <v>0</v>
      </c>
    </row>
    <row r="693" spans="1:42" x14ac:dyDescent="0.2">
      <c r="A693" s="4">
        <f t="shared" si="285"/>
        <v>6</v>
      </c>
      <c r="B693" s="169">
        <f t="shared" si="282"/>
        <v>0</v>
      </c>
      <c r="C693" s="152">
        <f t="shared" ref="C693:AP693" si="289">IF(C$2&gt;analysis_period,0,IF(C$2=equip1_reserve_freq*$A693,equip1_reserve_cost*system_capacity*1000*(1+inflation_rate/100)^B$2,0))</f>
        <v>0</v>
      </c>
      <c r="D693" s="152">
        <f t="shared" si="289"/>
        <v>0</v>
      </c>
      <c r="E693" s="152">
        <f t="shared" si="289"/>
        <v>0</v>
      </c>
      <c r="F693" s="152">
        <f t="shared" si="289"/>
        <v>0</v>
      </c>
      <c r="G693" s="152">
        <f t="shared" si="289"/>
        <v>0</v>
      </c>
      <c r="H693" s="152">
        <f t="shared" si="289"/>
        <v>0</v>
      </c>
      <c r="I693" s="152">
        <f t="shared" si="289"/>
        <v>0</v>
      </c>
      <c r="J693" s="152">
        <f t="shared" si="289"/>
        <v>0</v>
      </c>
      <c r="K693" s="152">
        <f t="shared" si="289"/>
        <v>0</v>
      </c>
      <c r="L693" s="152">
        <f t="shared" si="289"/>
        <v>0</v>
      </c>
      <c r="M693" s="152">
        <f t="shared" si="289"/>
        <v>0</v>
      </c>
      <c r="N693" s="152">
        <f t="shared" si="289"/>
        <v>0</v>
      </c>
      <c r="O693" s="152">
        <f t="shared" si="289"/>
        <v>0</v>
      </c>
      <c r="P693" s="152">
        <f t="shared" si="289"/>
        <v>0</v>
      </c>
      <c r="Q693" s="152">
        <f t="shared" si="289"/>
        <v>0</v>
      </c>
      <c r="R693" s="152">
        <f t="shared" si="289"/>
        <v>0</v>
      </c>
      <c r="S693" s="152">
        <f t="shared" si="289"/>
        <v>0</v>
      </c>
      <c r="T693" s="152">
        <f t="shared" si="289"/>
        <v>0</v>
      </c>
      <c r="U693" s="152">
        <f t="shared" si="289"/>
        <v>0</v>
      </c>
      <c r="V693" s="152">
        <f t="shared" si="289"/>
        <v>0</v>
      </c>
      <c r="W693" s="152">
        <f t="shared" si="289"/>
        <v>0</v>
      </c>
      <c r="X693" s="152">
        <f t="shared" si="289"/>
        <v>0</v>
      </c>
      <c r="Y693" s="152">
        <f t="shared" si="289"/>
        <v>0</v>
      </c>
      <c r="Z693" s="152">
        <f t="shared" si="289"/>
        <v>0</v>
      </c>
      <c r="AA693" s="152">
        <f t="shared" si="289"/>
        <v>0</v>
      </c>
      <c r="AB693" s="152">
        <f t="shared" si="289"/>
        <v>0</v>
      </c>
      <c r="AC693" s="152">
        <f t="shared" si="289"/>
        <v>0</v>
      </c>
      <c r="AD693" s="152">
        <f t="shared" si="289"/>
        <v>0</v>
      </c>
      <c r="AE693" s="152">
        <f t="shared" si="289"/>
        <v>0</v>
      </c>
      <c r="AF693" s="152">
        <f t="shared" si="289"/>
        <v>0</v>
      </c>
      <c r="AG693" s="152">
        <f t="shared" si="289"/>
        <v>0</v>
      </c>
      <c r="AH693" s="152">
        <f t="shared" si="289"/>
        <v>0</v>
      </c>
      <c r="AI693" s="152">
        <f t="shared" si="289"/>
        <v>0</v>
      </c>
      <c r="AJ693" s="152">
        <f t="shared" si="289"/>
        <v>0</v>
      </c>
      <c r="AK693" s="152">
        <f t="shared" si="289"/>
        <v>0</v>
      </c>
      <c r="AL693" s="152">
        <f t="shared" si="289"/>
        <v>0</v>
      </c>
      <c r="AM693" s="152">
        <f t="shared" si="289"/>
        <v>0</v>
      </c>
      <c r="AN693" s="152">
        <f t="shared" si="289"/>
        <v>0</v>
      </c>
      <c r="AO693" s="152">
        <f t="shared" si="289"/>
        <v>0</v>
      </c>
      <c r="AP693" s="152">
        <f t="shared" si="289"/>
        <v>0</v>
      </c>
    </row>
    <row r="694" spans="1:42" x14ac:dyDescent="0.2">
      <c r="A694" s="4">
        <f t="shared" si="285"/>
        <v>7</v>
      </c>
      <c r="B694" s="169">
        <f t="shared" si="282"/>
        <v>0</v>
      </c>
      <c r="C694" s="152">
        <f t="shared" ref="C694:AP694" si="290">IF(C$2&gt;analysis_period,0,IF(C$2=equip1_reserve_freq*$A694,equip1_reserve_cost*system_capacity*1000*(1+inflation_rate/100)^B$2,0))</f>
        <v>0</v>
      </c>
      <c r="D694" s="152">
        <f t="shared" si="290"/>
        <v>0</v>
      </c>
      <c r="E694" s="152">
        <f t="shared" si="290"/>
        <v>0</v>
      </c>
      <c r="F694" s="152">
        <f t="shared" si="290"/>
        <v>0</v>
      </c>
      <c r="G694" s="152">
        <f t="shared" si="290"/>
        <v>0</v>
      </c>
      <c r="H694" s="152">
        <f t="shared" si="290"/>
        <v>0</v>
      </c>
      <c r="I694" s="152">
        <f t="shared" si="290"/>
        <v>0</v>
      </c>
      <c r="J694" s="152">
        <f t="shared" si="290"/>
        <v>0</v>
      </c>
      <c r="K694" s="152">
        <f t="shared" si="290"/>
        <v>0</v>
      </c>
      <c r="L694" s="152">
        <f t="shared" si="290"/>
        <v>0</v>
      </c>
      <c r="M694" s="152">
        <f t="shared" si="290"/>
        <v>0</v>
      </c>
      <c r="N694" s="152">
        <f t="shared" si="290"/>
        <v>0</v>
      </c>
      <c r="O694" s="152">
        <f t="shared" si="290"/>
        <v>0</v>
      </c>
      <c r="P694" s="152">
        <f t="shared" si="290"/>
        <v>0</v>
      </c>
      <c r="Q694" s="152">
        <f t="shared" si="290"/>
        <v>0</v>
      </c>
      <c r="R694" s="152">
        <f t="shared" si="290"/>
        <v>0</v>
      </c>
      <c r="S694" s="152">
        <f t="shared" si="290"/>
        <v>0</v>
      </c>
      <c r="T694" s="152">
        <f t="shared" si="290"/>
        <v>0</v>
      </c>
      <c r="U694" s="152">
        <f t="shared" si="290"/>
        <v>0</v>
      </c>
      <c r="V694" s="152">
        <f t="shared" si="290"/>
        <v>0</v>
      </c>
      <c r="W694" s="152">
        <f t="shared" si="290"/>
        <v>0</v>
      </c>
      <c r="X694" s="152">
        <f t="shared" si="290"/>
        <v>0</v>
      </c>
      <c r="Y694" s="152">
        <f t="shared" si="290"/>
        <v>0</v>
      </c>
      <c r="Z694" s="152">
        <f t="shared" si="290"/>
        <v>0</v>
      </c>
      <c r="AA694" s="152">
        <f t="shared" si="290"/>
        <v>0</v>
      </c>
      <c r="AB694" s="152">
        <f t="shared" si="290"/>
        <v>0</v>
      </c>
      <c r="AC694" s="152">
        <f t="shared" si="290"/>
        <v>0</v>
      </c>
      <c r="AD694" s="152">
        <f t="shared" si="290"/>
        <v>0</v>
      </c>
      <c r="AE694" s="152">
        <f t="shared" si="290"/>
        <v>0</v>
      </c>
      <c r="AF694" s="152">
        <f t="shared" si="290"/>
        <v>0</v>
      </c>
      <c r="AG694" s="152">
        <f t="shared" si="290"/>
        <v>0</v>
      </c>
      <c r="AH694" s="152">
        <f t="shared" si="290"/>
        <v>0</v>
      </c>
      <c r="AI694" s="152">
        <f t="shared" si="290"/>
        <v>0</v>
      </c>
      <c r="AJ694" s="152">
        <f t="shared" si="290"/>
        <v>0</v>
      </c>
      <c r="AK694" s="152">
        <f t="shared" si="290"/>
        <v>0</v>
      </c>
      <c r="AL694" s="152">
        <f t="shared" si="290"/>
        <v>0</v>
      </c>
      <c r="AM694" s="152">
        <f t="shared" si="290"/>
        <v>0</v>
      </c>
      <c r="AN694" s="152">
        <f t="shared" si="290"/>
        <v>0</v>
      </c>
      <c r="AO694" s="152">
        <f t="shared" si="290"/>
        <v>0</v>
      </c>
      <c r="AP694" s="152">
        <f t="shared" si="290"/>
        <v>0</v>
      </c>
    </row>
    <row r="695" spans="1:42" x14ac:dyDescent="0.2">
      <c r="A695" s="4">
        <f t="shared" si="285"/>
        <v>8</v>
      </c>
      <c r="B695" s="169">
        <f t="shared" si="282"/>
        <v>0</v>
      </c>
      <c r="C695" s="152">
        <f t="shared" ref="C695:AP695" si="291">IF(C$2&gt;analysis_period,0,IF(C$2=equip1_reserve_freq*$A695,equip1_reserve_cost*system_capacity*1000*(1+inflation_rate/100)^B$2,0))</f>
        <v>0</v>
      </c>
      <c r="D695" s="152">
        <f t="shared" si="291"/>
        <v>0</v>
      </c>
      <c r="E695" s="152">
        <f t="shared" si="291"/>
        <v>0</v>
      </c>
      <c r="F695" s="152">
        <f t="shared" si="291"/>
        <v>0</v>
      </c>
      <c r="G695" s="152">
        <f t="shared" si="291"/>
        <v>0</v>
      </c>
      <c r="H695" s="152">
        <f t="shared" si="291"/>
        <v>0</v>
      </c>
      <c r="I695" s="152">
        <f t="shared" si="291"/>
        <v>0</v>
      </c>
      <c r="J695" s="152">
        <f t="shared" si="291"/>
        <v>0</v>
      </c>
      <c r="K695" s="152">
        <f t="shared" si="291"/>
        <v>0</v>
      </c>
      <c r="L695" s="152">
        <f t="shared" si="291"/>
        <v>0</v>
      </c>
      <c r="M695" s="152">
        <f t="shared" si="291"/>
        <v>0</v>
      </c>
      <c r="N695" s="152">
        <f t="shared" si="291"/>
        <v>0</v>
      </c>
      <c r="O695" s="152">
        <f t="shared" si="291"/>
        <v>0</v>
      </c>
      <c r="P695" s="152">
        <f t="shared" si="291"/>
        <v>0</v>
      </c>
      <c r="Q695" s="152">
        <f t="shared" si="291"/>
        <v>0</v>
      </c>
      <c r="R695" s="152">
        <f t="shared" si="291"/>
        <v>0</v>
      </c>
      <c r="S695" s="152">
        <f t="shared" si="291"/>
        <v>0</v>
      </c>
      <c r="T695" s="152">
        <f t="shared" si="291"/>
        <v>0</v>
      </c>
      <c r="U695" s="152">
        <f t="shared" si="291"/>
        <v>0</v>
      </c>
      <c r="V695" s="152">
        <f t="shared" si="291"/>
        <v>0</v>
      </c>
      <c r="W695" s="152">
        <f t="shared" si="291"/>
        <v>0</v>
      </c>
      <c r="X695" s="152">
        <f t="shared" si="291"/>
        <v>0</v>
      </c>
      <c r="Y695" s="152">
        <f t="shared" si="291"/>
        <v>0</v>
      </c>
      <c r="Z695" s="152">
        <f t="shared" si="291"/>
        <v>0</v>
      </c>
      <c r="AA695" s="152">
        <f t="shared" si="291"/>
        <v>0</v>
      </c>
      <c r="AB695" s="152">
        <f t="shared" si="291"/>
        <v>0</v>
      </c>
      <c r="AC695" s="152">
        <f t="shared" si="291"/>
        <v>0</v>
      </c>
      <c r="AD695" s="152">
        <f t="shared" si="291"/>
        <v>0</v>
      </c>
      <c r="AE695" s="152">
        <f t="shared" si="291"/>
        <v>0</v>
      </c>
      <c r="AF695" s="152">
        <f t="shared" si="291"/>
        <v>0</v>
      </c>
      <c r="AG695" s="152">
        <f t="shared" si="291"/>
        <v>0</v>
      </c>
      <c r="AH695" s="152">
        <f t="shared" si="291"/>
        <v>0</v>
      </c>
      <c r="AI695" s="152">
        <f t="shared" si="291"/>
        <v>0</v>
      </c>
      <c r="AJ695" s="152">
        <f t="shared" si="291"/>
        <v>0</v>
      </c>
      <c r="AK695" s="152">
        <f t="shared" si="291"/>
        <v>0</v>
      </c>
      <c r="AL695" s="152">
        <f t="shared" si="291"/>
        <v>0</v>
      </c>
      <c r="AM695" s="152">
        <f t="shared" si="291"/>
        <v>0</v>
      </c>
      <c r="AN695" s="152">
        <f t="shared" si="291"/>
        <v>0</v>
      </c>
      <c r="AO695" s="152">
        <f t="shared" si="291"/>
        <v>0</v>
      </c>
      <c r="AP695" s="152">
        <f t="shared" si="291"/>
        <v>0</v>
      </c>
    </row>
    <row r="696" spans="1:42" x14ac:dyDescent="0.2">
      <c r="A696" s="4">
        <f>A695+1</f>
        <v>9</v>
      </c>
      <c r="B696" s="169">
        <f t="shared" si="282"/>
        <v>0</v>
      </c>
      <c r="C696" s="152">
        <f t="shared" ref="C696:AP696" si="292">IF(C$2&gt;analysis_period,0,IF(C$2=equip1_reserve_freq*$A696,equip1_reserve_cost*system_capacity*1000*(1+inflation_rate/100)^B$2,0))</f>
        <v>0</v>
      </c>
      <c r="D696" s="152">
        <f t="shared" si="292"/>
        <v>0</v>
      </c>
      <c r="E696" s="152">
        <f t="shared" si="292"/>
        <v>0</v>
      </c>
      <c r="F696" s="152">
        <f t="shared" si="292"/>
        <v>0</v>
      </c>
      <c r="G696" s="152">
        <f t="shared" si="292"/>
        <v>0</v>
      </c>
      <c r="H696" s="152">
        <f t="shared" si="292"/>
        <v>0</v>
      </c>
      <c r="I696" s="152">
        <f t="shared" si="292"/>
        <v>0</v>
      </c>
      <c r="J696" s="152">
        <f t="shared" si="292"/>
        <v>0</v>
      </c>
      <c r="K696" s="152">
        <f t="shared" si="292"/>
        <v>0</v>
      </c>
      <c r="L696" s="152">
        <f t="shared" si="292"/>
        <v>0</v>
      </c>
      <c r="M696" s="152">
        <f t="shared" si="292"/>
        <v>0</v>
      </c>
      <c r="N696" s="152">
        <f t="shared" si="292"/>
        <v>0</v>
      </c>
      <c r="O696" s="152">
        <f t="shared" si="292"/>
        <v>0</v>
      </c>
      <c r="P696" s="152">
        <f t="shared" si="292"/>
        <v>0</v>
      </c>
      <c r="Q696" s="152">
        <f t="shared" si="292"/>
        <v>0</v>
      </c>
      <c r="R696" s="152">
        <f t="shared" si="292"/>
        <v>0</v>
      </c>
      <c r="S696" s="152">
        <f t="shared" si="292"/>
        <v>0</v>
      </c>
      <c r="T696" s="152">
        <f t="shared" si="292"/>
        <v>0</v>
      </c>
      <c r="U696" s="152">
        <f t="shared" si="292"/>
        <v>0</v>
      </c>
      <c r="V696" s="152">
        <f t="shared" si="292"/>
        <v>0</v>
      </c>
      <c r="W696" s="152">
        <f t="shared" si="292"/>
        <v>0</v>
      </c>
      <c r="X696" s="152">
        <f t="shared" si="292"/>
        <v>0</v>
      </c>
      <c r="Y696" s="152">
        <f t="shared" si="292"/>
        <v>0</v>
      </c>
      <c r="Z696" s="152">
        <f t="shared" si="292"/>
        <v>0</v>
      </c>
      <c r="AA696" s="152">
        <f t="shared" si="292"/>
        <v>0</v>
      </c>
      <c r="AB696" s="152">
        <f t="shared" si="292"/>
        <v>0</v>
      </c>
      <c r="AC696" s="152">
        <f t="shared" si="292"/>
        <v>0</v>
      </c>
      <c r="AD696" s="152">
        <f t="shared" si="292"/>
        <v>0</v>
      </c>
      <c r="AE696" s="152">
        <f t="shared" si="292"/>
        <v>0</v>
      </c>
      <c r="AF696" s="152">
        <f t="shared" si="292"/>
        <v>0</v>
      </c>
      <c r="AG696" s="152">
        <f t="shared" si="292"/>
        <v>0</v>
      </c>
      <c r="AH696" s="152">
        <f t="shared" si="292"/>
        <v>0</v>
      </c>
      <c r="AI696" s="152">
        <f t="shared" si="292"/>
        <v>0</v>
      </c>
      <c r="AJ696" s="152">
        <f t="shared" si="292"/>
        <v>0</v>
      </c>
      <c r="AK696" s="152">
        <f t="shared" si="292"/>
        <v>0</v>
      </c>
      <c r="AL696" s="152">
        <f t="shared" si="292"/>
        <v>0</v>
      </c>
      <c r="AM696" s="152">
        <f t="shared" si="292"/>
        <v>0</v>
      </c>
      <c r="AN696" s="152">
        <f t="shared" si="292"/>
        <v>0</v>
      </c>
      <c r="AO696" s="152">
        <f t="shared" si="292"/>
        <v>0</v>
      </c>
      <c r="AP696" s="152">
        <f t="shared" si="292"/>
        <v>0</v>
      </c>
    </row>
    <row r="697" spans="1:42" x14ac:dyDescent="0.2">
      <c r="A697" s="4">
        <f t="shared" si="285"/>
        <v>10</v>
      </c>
      <c r="B697" s="169">
        <f t="shared" si="282"/>
        <v>0</v>
      </c>
      <c r="C697" s="152">
        <f t="shared" ref="C697:AP697" si="293">IF(C$2&gt;analysis_period,0,IF(C$2=equip1_reserve_freq*$A697,equip1_reserve_cost*system_capacity*1000*(1+inflation_rate/100)^B$2,0))</f>
        <v>0</v>
      </c>
      <c r="D697" s="152">
        <f t="shared" si="293"/>
        <v>0</v>
      </c>
      <c r="E697" s="152">
        <f t="shared" si="293"/>
        <v>0</v>
      </c>
      <c r="F697" s="152">
        <f t="shared" si="293"/>
        <v>0</v>
      </c>
      <c r="G697" s="152">
        <f t="shared" si="293"/>
        <v>0</v>
      </c>
      <c r="H697" s="152">
        <f t="shared" si="293"/>
        <v>0</v>
      </c>
      <c r="I697" s="152">
        <f t="shared" si="293"/>
        <v>0</v>
      </c>
      <c r="J697" s="152">
        <f t="shared" si="293"/>
        <v>0</v>
      </c>
      <c r="K697" s="152">
        <f t="shared" si="293"/>
        <v>0</v>
      </c>
      <c r="L697" s="152">
        <f t="shared" si="293"/>
        <v>0</v>
      </c>
      <c r="M697" s="152">
        <f t="shared" si="293"/>
        <v>0</v>
      </c>
      <c r="N697" s="152">
        <f t="shared" si="293"/>
        <v>0</v>
      </c>
      <c r="O697" s="152">
        <f t="shared" si="293"/>
        <v>0</v>
      </c>
      <c r="P697" s="152">
        <f t="shared" si="293"/>
        <v>0</v>
      </c>
      <c r="Q697" s="152">
        <f t="shared" si="293"/>
        <v>0</v>
      </c>
      <c r="R697" s="152">
        <f t="shared" si="293"/>
        <v>0</v>
      </c>
      <c r="S697" s="152">
        <f t="shared" si="293"/>
        <v>0</v>
      </c>
      <c r="T697" s="152">
        <f t="shared" si="293"/>
        <v>0</v>
      </c>
      <c r="U697" s="152">
        <f t="shared" si="293"/>
        <v>0</v>
      </c>
      <c r="V697" s="152">
        <f t="shared" si="293"/>
        <v>0</v>
      </c>
      <c r="W697" s="152">
        <f t="shared" si="293"/>
        <v>0</v>
      </c>
      <c r="X697" s="152">
        <f t="shared" si="293"/>
        <v>0</v>
      </c>
      <c r="Y697" s="152">
        <f t="shared" si="293"/>
        <v>0</v>
      </c>
      <c r="Z697" s="152">
        <f t="shared" si="293"/>
        <v>0</v>
      </c>
      <c r="AA697" s="152">
        <f t="shared" si="293"/>
        <v>0</v>
      </c>
      <c r="AB697" s="152">
        <f t="shared" si="293"/>
        <v>0</v>
      </c>
      <c r="AC697" s="152">
        <f t="shared" si="293"/>
        <v>0</v>
      </c>
      <c r="AD697" s="152">
        <f t="shared" si="293"/>
        <v>0</v>
      </c>
      <c r="AE697" s="152">
        <f t="shared" si="293"/>
        <v>0</v>
      </c>
      <c r="AF697" s="152">
        <f t="shared" si="293"/>
        <v>0</v>
      </c>
      <c r="AG697" s="152">
        <f t="shared" si="293"/>
        <v>0</v>
      </c>
      <c r="AH697" s="152">
        <f t="shared" si="293"/>
        <v>0</v>
      </c>
      <c r="AI697" s="152">
        <f t="shared" si="293"/>
        <v>0</v>
      </c>
      <c r="AJ697" s="152">
        <f t="shared" si="293"/>
        <v>0</v>
      </c>
      <c r="AK697" s="152">
        <f t="shared" si="293"/>
        <v>0</v>
      </c>
      <c r="AL697" s="152">
        <f t="shared" si="293"/>
        <v>0</v>
      </c>
      <c r="AM697" s="152">
        <f t="shared" si="293"/>
        <v>0</v>
      </c>
      <c r="AN697" s="152">
        <f t="shared" si="293"/>
        <v>0</v>
      </c>
      <c r="AO697" s="152">
        <f t="shared" si="293"/>
        <v>0</v>
      </c>
      <c r="AP697" s="152">
        <f t="shared" si="293"/>
        <v>0</v>
      </c>
    </row>
    <row r="698" spans="1:42" x14ac:dyDescent="0.2">
      <c r="A698" s="24" t="s">
        <v>13</v>
      </c>
      <c r="B698" s="14"/>
      <c r="C698" s="152">
        <f>SUM(C688:C697)</f>
        <v>0</v>
      </c>
      <c r="D698" s="152">
        <f t="shared" ref="D698:AD698" si="294">SUM(D688:D697)</f>
        <v>0</v>
      </c>
      <c r="E698" s="152">
        <f t="shared" si="294"/>
        <v>0</v>
      </c>
      <c r="F698" s="152">
        <f t="shared" si="294"/>
        <v>0</v>
      </c>
      <c r="G698" s="152">
        <f t="shared" si="294"/>
        <v>0</v>
      </c>
      <c r="H698" s="152">
        <f t="shared" si="294"/>
        <v>0</v>
      </c>
      <c r="I698" s="152">
        <f t="shared" si="294"/>
        <v>0</v>
      </c>
      <c r="J698" s="152">
        <f t="shared" si="294"/>
        <v>0</v>
      </c>
      <c r="K698" s="152">
        <f t="shared" si="294"/>
        <v>0</v>
      </c>
      <c r="L698" s="152">
        <f t="shared" si="294"/>
        <v>0</v>
      </c>
      <c r="M698" s="152">
        <f t="shared" si="294"/>
        <v>0</v>
      </c>
      <c r="N698" s="152">
        <f t="shared" si="294"/>
        <v>0</v>
      </c>
      <c r="O698" s="152">
        <f t="shared" si="294"/>
        <v>0</v>
      </c>
      <c r="P698" s="152">
        <f t="shared" si="294"/>
        <v>0</v>
      </c>
      <c r="Q698" s="152">
        <f t="shared" si="294"/>
        <v>0</v>
      </c>
      <c r="R698" s="152">
        <f t="shared" si="294"/>
        <v>0</v>
      </c>
      <c r="S698" s="152">
        <f t="shared" si="294"/>
        <v>0</v>
      </c>
      <c r="T698" s="152">
        <f t="shared" si="294"/>
        <v>0</v>
      </c>
      <c r="U698" s="152">
        <f t="shared" si="294"/>
        <v>0</v>
      </c>
      <c r="V698" s="152">
        <f t="shared" si="294"/>
        <v>0</v>
      </c>
      <c r="W698" s="152">
        <f t="shared" si="294"/>
        <v>0</v>
      </c>
      <c r="X698" s="152">
        <f t="shared" si="294"/>
        <v>0</v>
      </c>
      <c r="Y698" s="152">
        <f t="shared" si="294"/>
        <v>0</v>
      </c>
      <c r="Z698" s="152">
        <f t="shared" si="294"/>
        <v>0</v>
      </c>
      <c r="AA698" s="152">
        <f t="shared" si="294"/>
        <v>0</v>
      </c>
      <c r="AB698" s="152">
        <f t="shared" si="294"/>
        <v>0</v>
      </c>
      <c r="AC698" s="152">
        <f t="shared" si="294"/>
        <v>0</v>
      </c>
      <c r="AD698" s="152">
        <f t="shared" si="294"/>
        <v>0</v>
      </c>
      <c r="AE698" s="152">
        <f t="shared" ref="AE698" si="295">SUM(AE688:AE697)</f>
        <v>0</v>
      </c>
      <c r="AF698" s="152">
        <f t="shared" ref="AF698:AP698" si="296">SUM(AF688:AF697)</f>
        <v>0</v>
      </c>
      <c r="AG698" s="152">
        <f t="shared" si="296"/>
        <v>0</v>
      </c>
      <c r="AH698" s="152">
        <f t="shared" si="296"/>
        <v>0</v>
      </c>
      <c r="AI698" s="152">
        <f t="shared" si="296"/>
        <v>0</v>
      </c>
      <c r="AJ698" s="152">
        <f t="shared" si="296"/>
        <v>0</v>
      </c>
      <c r="AK698" s="152">
        <f t="shared" si="296"/>
        <v>0</v>
      </c>
      <c r="AL698" s="152">
        <f t="shared" si="296"/>
        <v>0</v>
      </c>
      <c r="AM698" s="152">
        <f t="shared" si="296"/>
        <v>0</v>
      </c>
      <c r="AN698" s="152">
        <f t="shared" si="296"/>
        <v>0</v>
      </c>
      <c r="AO698" s="152">
        <f t="shared" si="296"/>
        <v>0</v>
      </c>
      <c r="AP698" s="152">
        <f t="shared" si="296"/>
        <v>0</v>
      </c>
    </row>
    <row r="699" spans="1:42" x14ac:dyDescent="0.2">
      <c r="A699" s="4" t="s">
        <v>208</v>
      </c>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row>
    <row r="700" spans="1:42" x14ac:dyDescent="0.2">
      <c r="A700" s="4">
        <v>1</v>
      </c>
      <c r="B700" s="169">
        <f t="shared" ref="B700:B709" si="297">SUM(C700:AP700)</f>
        <v>0</v>
      </c>
      <c r="C700" s="152">
        <f>IF(C$2&lt;=equip1_reserve_freq*$A$688,$B$688/(equip1_reserve_freq),0)</f>
        <v>0</v>
      </c>
      <c r="D700" s="152">
        <f>IF(D$2&lt;=equip1_reserve_freq*$A$688,$B$688/(equip1_reserve_freq),0)</f>
        <v>0</v>
      </c>
      <c r="E700" s="152">
        <f>IF(E$2&lt;=equip1_reserve_freq*$A$688,$B$688/(equip1_reserve_freq),0)</f>
        <v>0</v>
      </c>
      <c r="F700" s="152">
        <f>IF(F$2&lt;=equip1_reserve_freq*$A$688,$B$688/(equip1_reserve_freq),0)</f>
        <v>0</v>
      </c>
      <c r="G700" s="152">
        <f>IF(G$2&lt;=equip1_reserve_freq*$A$688,$B$688/(equip1_reserve_freq),0)</f>
        <v>0</v>
      </c>
      <c r="H700" s="152">
        <f>IF(H$2&lt;=equip1_reserve_freq*$A$688,$B$688/(equip1_reserve_freq),0)</f>
        <v>0</v>
      </c>
      <c r="I700" s="152">
        <f>IF(I$2&lt;=equip1_reserve_freq*$A$688,$B$688/(equip1_reserve_freq),0)</f>
        <v>0</v>
      </c>
      <c r="J700" s="152">
        <f>IF(J$2&lt;=equip1_reserve_freq*$A$688,$B$688/(equip1_reserve_freq),0)</f>
        <v>0</v>
      </c>
      <c r="K700" s="152">
        <f>IF(K$2&lt;=equip1_reserve_freq*$A$688,$B$688/(equip1_reserve_freq),0)</f>
        <v>0</v>
      </c>
      <c r="L700" s="152">
        <f>IF(L$2&lt;=equip1_reserve_freq*$A$688,$B$688/(equip1_reserve_freq),0)</f>
        <v>0</v>
      </c>
      <c r="M700" s="152">
        <f>IF(M$2&lt;=equip1_reserve_freq*$A$688,$B$688/(equip1_reserve_freq),0)</f>
        <v>0</v>
      </c>
      <c r="N700" s="152">
        <f>IF(N$2&lt;=equip1_reserve_freq*$A$688,$B$688/(equip1_reserve_freq),0)</f>
        <v>0</v>
      </c>
      <c r="O700" s="152">
        <f>IF(O$2&lt;=equip1_reserve_freq*$A$688,$B$688/(equip1_reserve_freq),0)</f>
        <v>0</v>
      </c>
      <c r="P700" s="152">
        <f>IF(P$2&lt;=equip1_reserve_freq*$A$688,$B$688/(equip1_reserve_freq),0)</f>
        <v>0</v>
      </c>
      <c r="Q700" s="152">
        <f>IF(Q$2&lt;=equip1_reserve_freq*$A$688,$B$688/(equip1_reserve_freq),0)</f>
        <v>0</v>
      </c>
      <c r="R700" s="152">
        <f>IF(R$2&lt;=equip1_reserve_freq*$A$688,$B$688/(equip1_reserve_freq),0)</f>
        <v>0</v>
      </c>
      <c r="S700" s="152">
        <f>IF(S$2&lt;=equip1_reserve_freq*$A$688,$B$688/(equip1_reserve_freq),0)</f>
        <v>0</v>
      </c>
      <c r="T700" s="152">
        <f>IF(T$2&lt;=equip1_reserve_freq*$A$688,$B$688/(equip1_reserve_freq),0)</f>
        <v>0</v>
      </c>
      <c r="U700" s="152">
        <f>IF(U$2&lt;=equip1_reserve_freq*$A$688,$B$688/(equip1_reserve_freq),0)</f>
        <v>0</v>
      </c>
      <c r="V700" s="152">
        <f>IF(V$2&lt;=equip1_reserve_freq*$A$688,$B$688/(equip1_reserve_freq),0)</f>
        <v>0</v>
      </c>
      <c r="W700" s="152">
        <f>IF(W$2&lt;=equip1_reserve_freq*$A$688,$B$688/(equip1_reserve_freq),0)</f>
        <v>0</v>
      </c>
      <c r="X700" s="152">
        <f>IF(X$2&lt;=equip1_reserve_freq*$A$688,$B$688/(equip1_reserve_freq),0)</f>
        <v>0</v>
      </c>
      <c r="Y700" s="152">
        <f>IF(Y$2&lt;=equip1_reserve_freq*$A$688,$B$688/(equip1_reserve_freq),0)</f>
        <v>0</v>
      </c>
      <c r="Z700" s="152">
        <f>IF(Z$2&lt;=equip1_reserve_freq*$A$688,$B$688/(equip1_reserve_freq),0)</f>
        <v>0</v>
      </c>
      <c r="AA700" s="152">
        <f>IF(AA$2&lt;=equip1_reserve_freq*$A$688,$B$688/(equip1_reserve_freq),0)</f>
        <v>0</v>
      </c>
      <c r="AB700" s="152">
        <f>IF(AB$2&lt;=equip1_reserve_freq*$A$688,$B$688/(equip1_reserve_freq),0)</f>
        <v>0</v>
      </c>
      <c r="AC700" s="152">
        <f>IF(AC$2&lt;=equip1_reserve_freq*$A$688,$B$688/(equip1_reserve_freq),0)</f>
        <v>0</v>
      </c>
      <c r="AD700" s="152">
        <f>IF(AD$2&lt;=equip1_reserve_freq*$A$688,$B$688/(equip1_reserve_freq),0)</f>
        <v>0</v>
      </c>
      <c r="AE700" s="152">
        <f>IF(AE$2&lt;=equip1_reserve_freq*$A$688,$B$688/(equip1_reserve_freq),0)</f>
        <v>0</v>
      </c>
      <c r="AF700" s="152">
        <f>IF(AF$2&lt;=equip1_reserve_freq*$A$688,$B$688/(equip1_reserve_freq),0)</f>
        <v>0</v>
      </c>
      <c r="AG700" s="152">
        <f>IF(AG$2&lt;=equip1_reserve_freq*$A$688,$B$688/(equip1_reserve_freq),0)</f>
        <v>0</v>
      </c>
      <c r="AH700" s="152">
        <f>IF(AH$2&lt;=equip1_reserve_freq*$A$688,$B$688/(equip1_reserve_freq),0)</f>
        <v>0</v>
      </c>
      <c r="AI700" s="152">
        <f>IF(AI$2&lt;=equip1_reserve_freq*$A$688,$B$688/(equip1_reserve_freq),0)</f>
        <v>0</v>
      </c>
      <c r="AJ700" s="152">
        <f>IF(AJ$2&lt;=equip1_reserve_freq*$A$688,$B$688/(equip1_reserve_freq),0)</f>
        <v>0</v>
      </c>
      <c r="AK700" s="152">
        <f>IF(AK$2&lt;=equip1_reserve_freq*$A$688,$B$688/(equip1_reserve_freq),0)</f>
        <v>0</v>
      </c>
      <c r="AL700" s="152">
        <f>IF(AL$2&lt;=equip1_reserve_freq*$A$688,$B$688/(equip1_reserve_freq),0)</f>
        <v>0</v>
      </c>
      <c r="AM700" s="152">
        <f>IF(AM$2&lt;=equip1_reserve_freq*$A$688,$B$688/(equip1_reserve_freq),0)</f>
        <v>0</v>
      </c>
      <c r="AN700" s="152">
        <f>IF(AN$2&lt;=equip1_reserve_freq*$A$688,$B$688/(equip1_reserve_freq),0)</f>
        <v>0</v>
      </c>
      <c r="AO700" s="152">
        <f>IF(AO$2&lt;=equip1_reserve_freq*$A$688,$B$688/(equip1_reserve_freq),0)</f>
        <v>0</v>
      </c>
      <c r="AP700" s="152">
        <f>IF(AP$2&lt;=equip1_reserve_freq*$A$688,$B$688/(equip1_reserve_freq),0)</f>
        <v>0</v>
      </c>
    </row>
    <row r="701" spans="1:42" x14ac:dyDescent="0.2">
      <c r="A701" s="4">
        <f>A700+1</f>
        <v>2</v>
      </c>
      <c r="B701" s="169">
        <f t="shared" si="297"/>
        <v>0</v>
      </c>
      <c r="C701" s="171">
        <f t="shared" ref="C701:AP701" si="298">IF(AND(C$2&gt;equip1_reserve_freq*$A688,C$2&lt;=equip1_reserve_freq*$A689),$B689/(equip1_reserve_freq),0)</f>
        <v>0</v>
      </c>
      <c r="D701" s="152">
        <f t="shared" si="298"/>
        <v>0</v>
      </c>
      <c r="E701" s="152">
        <f t="shared" si="298"/>
        <v>0</v>
      </c>
      <c r="F701" s="152">
        <f t="shared" si="298"/>
        <v>0</v>
      </c>
      <c r="G701" s="152">
        <f t="shared" si="298"/>
        <v>0</v>
      </c>
      <c r="H701" s="152">
        <f t="shared" si="298"/>
        <v>0</v>
      </c>
      <c r="I701" s="152">
        <f t="shared" si="298"/>
        <v>0</v>
      </c>
      <c r="J701" s="152">
        <f t="shared" si="298"/>
        <v>0</v>
      </c>
      <c r="K701" s="152">
        <f t="shared" si="298"/>
        <v>0</v>
      </c>
      <c r="L701" s="152">
        <f t="shared" si="298"/>
        <v>0</v>
      </c>
      <c r="M701" s="152">
        <f t="shared" si="298"/>
        <v>0</v>
      </c>
      <c r="N701" s="152">
        <f t="shared" si="298"/>
        <v>0</v>
      </c>
      <c r="O701" s="152">
        <f t="shared" si="298"/>
        <v>0</v>
      </c>
      <c r="P701" s="152">
        <f t="shared" si="298"/>
        <v>0</v>
      </c>
      <c r="Q701" s="152">
        <f t="shared" si="298"/>
        <v>0</v>
      </c>
      <c r="R701" s="152">
        <f t="shared" si="298"/>
        <v>0</v>
      </c>
      <c r="S701" s="152">
        <f t="shared" si="298"/>
        <v>0</v>
      </c>
      <c r="T701" s="152">
        <f t="shared" si="298"/>
        <v>0</v>
      </c>
      <c r="U701" s="152">
        <f t="shared" si="298"/>
        <v>0</v>
      </c>
      <c r="V701" s="152">
        <f t="shared" si="298"/>
        <v>0</v>
      </c>
      <c r="W701" s="152">
        <f t="shared" si="298"/>
        <v>0</v>
      </c>
      <c r="X701" s="152">
        <f t="shared" si="298"/>
        <v>0</v>
      </c>
      <c r="Y701" s="152">
        <f t="shared" si="298"/>
        <v>0</v>
      </c>
      <c r="Z701" s="152">
        <f t="shared" si="298"/>
        <v>0</v>
      </c>
      <c r="AA701" s="152">
        <f t="shared" si="298"/>
        <v>0</v>
      </c>
      <c r="AB701" s="152">
        <f t="shared" si="298"/>
        <v>0</v>
      </c>
      <c r="AC701" s="152">
        <f t="shared" si="298"/>
        <v>0</v>
      </c>
      <c r="AD701" s="152">
        <f t="shared" si="298"/>
        <v>0</v>
      </c>
      <c r="AE701" s="152">
        <f t="shared" si="298"/>
        <v>0</v>
      </c>
      <c r="AF701" s="152">
        <f t="shared" si="298"/>
        <v>0</v>
      </c>
      <c r="AG701" s="152">
        <f t="shared" si="298"/>
        <v>0</v>
      </c>
      <c r="AH701" s="152">
        <f t="shared" si="298"/>
        <v>0</v>
      </c>
      <c r="AI701" s="152">
        <f t="shared" si="298"/>
        <v>0</v>
      </c>
      <c r="AJ701" s="152">
        <f t="shared" si="298"/>
        <v>0</v>
      </c>
      <c r="AK701" s="152">
        <f t="shared" si="298"/>
        <v>0</v>
      </c>
      <c r="AL701" s="152">
        <f t="shared" si="298"/>
        <v>0</v>
      </c>
      <c r="AM701" s="152">
        <f t="shared" si="298"/>
        <v>0</v>
      </c>
      <c r="AN701" s="152">
        <f t="shared" si="298"/>
        <v>0</v>
      </c>
      <c r="AO701" s="152">
        <f t="shared" si="298"/>
        <v>0</v>
      </c>
      <c r="AP701" s="152">
        <f t="shared" si="298"/>
        <v>0</v>
      </c>
    </row>
    <row r="702" spans="1:42" x14ac:dyDescent="0.2">
      <c r="A702" s="4">
        <f t="shared" ref="A702:A707" si="299">A701+1</f>
        <v>3</v>
      </c>
      <c r="B702" s="169">
        <f t="shared" si="297"/>
        <v>0</v>
      </c>
      <c r="C702" s="171">
        <f t="shared" ref="C702:AP702" si="300">IF(AND(C$2&gt;equip1_reserve_freq*$A689,C$2&lt;=equip1_reserve_freq*$A690),$B690/(equip1_reserve_freq),0)</f>
        <v>0</v>
      </c>
      <c r="D702" s="152">
        <f t="shared" si="300"/>
        <v>0</v>
      </c>
      <c r="E702" s="152">
        <f t="shared" si="300"/>
        <v>0</v>
      </c>
      <c r="F702" s="152">
        <f t="shared" si="300"/>
        <v>0</v>
      </c>
      <c r="G702" s="152">
        <f t="shared" si="300"/>
        <v>0</v>
      </c>
      <c r="H702" s="152">
        <f t="shared" si="300"/>
        <v>0</v>
      </c>
      <c r="I702" s="152">
        <f t="shared" si="300"/>
        <v>0</v>
      </c>
      <c r="J702" s="152">
        <f t="shared" si="300"/>
        <v>0</v>
      </c>
      <c r="K702" s="152">
        <f t="shared" si="300"/>
        <v>0</v>
      </c>
      <c r="L702" s="152">
        <f t="shared" si="300"/>
        <v>0</v>
      </c>
      <c r="M702" s="152">
        <f t="shared" si="300"/>
        <v>0</v>
      </c>
      <c r="N702" s="152">
        <f t="shared" si="300"/>
        <v>0</v>
      </c>
      <c r="O702" s="152">
        <f t="shared" si="300"/>
        <v>0</v>
      </c>
      <c r="P702" s="152">
        <f t="shared" si="300"/>
        <v>0</v>
      </c>
      <c r="Q702" s="152">
        <f t="shared" si="300"/>
        <v>0</v>
      </c>
      <c r="R702" s="152">
        <f t="shared" si="300"/>
        <v>0</v>
      </c>
      <c r="S702" s="152">
        <f t="shared" si="300"/>
        <v>0</v>
      </c>
      <c r="T702" s="152">
        <f t="shared" si="300"/>
        <v>0</v>
      </c>
      <c r="U702" s="152">
        <f t="shared" si="300"/>
        <v>0</v>
      </c>
      <c r="V702" s="152">
        <f t="shared" si="300"/>
        <v>0</v>
      </c>
      <c r="W702" s="152">
        <f t="shared" si="300"/>
        <v>0</v>
      </c>
      <c r="X702" s="152">
        <f t="shared" si="300"/>
        <v>0</v>
      </c>
      <c r="Y702" s="152">
        <f t="shared" si="300"/>
        <v>0</v>
      </c>
      <c r="Z702" s="152">
        <f t="shared" si="300"/>
        <v>0</v>
      </c>
      <c r="AA702" s="152">
        <f t="shared" si="300"/>
        <v>0</v>
      </c>
      <c r="AB702" s="152">
        <f t="shared" si="300"/>
        <v>0</v>
      </c>
      <c r="AC702" s="152">
        <f t="shared" si="300"/>
        <v>0</v>
      </c>
      <c r="AD702" s="152">
        <f t="shared" si="300"/>
        <v>0</v>
      </c>
      <c r="AE702" s="152">
        <f t="shared" si="300"/>
        <v>0</v>
      </c>
      <c r="AF702" s="152">
        <f t="shared" si="300"/>
        <v>0</v>
      </c>
      <c r="AG702" s="152">
        <f t="shared" si="300"/>
        <v>0</v>
      </c>
      <c r="AH702" s="152">
        <f t="shared" si="300"/>
        <v>0</v>
      </c>
      <c r="AI702" s="152">
        <f t="shared" si="300"/>
        <v>0</v>
      </c>
      <c r="AJ702" s="152">
        <f t="shared" si="300"/>
        <v>0</v>
      </c>
      <c r="AK702" s="152">
        <f t="shared" si="300"/>
        <v>0</v>
      </c>
      <c r="AL702" s="152">
        <f t="shared" si="300"/>
        <v>0</v>
      </c>
      <c r="AM702" s="152">
        <f t="shared" si="300"/>
        <v>0</v>
      </c>
      <c r="AN702" s="152">
        <f t="shared" si="300"/>
        <v>0</v>
      </c>
      <c r="AO702" s="152">
        <f t="shared" si="300"/>
        <v>0</v>
      </c>
      <c r="AP702" s="152">
        <f t="shared" si="300"/>
        <v>0</v>
      </c>
    </row>
    <row r="703" spans="1:42" x14ac:dyDescent="0.2">
      <c r="A703" s="4">
        <f t="shared" si="299"/>
        <v>4</v>
      </c>
      <c r="B703" s="169">
        <f t="shared" si="297"/>
        <v>0</v>
      </c>
      <c r="C703" s="171">
        <f t="shared" ref="C703:AP703" si="301">IF(AND(C$2&gt;equip1_reserve_freq*$A690,C$2&lt;=equip1_reserve_freq*$A691),$B691/(equip1_reserve_freq),0)</f>
        <v>0</v>
      </c>
      <c r="D703" s="152">
        <f t="shared" si="301"/>
        <v>0</v>
      </c>
      <c r="E703" s="152">
        <f t="shared" si="301"/>
        <v>0</v>
      </c>
      <c r="F703" s="152">
        <f t="shared" si="301"/>
        <v>0</v>
      </c>
      <c r="G703" s="152">
        <f t="shared" si="301"/>
        <v>0</v>
      </c>
      <c r="H703" s="152">
        <f t="shared" si="301"/>
        <v>0</v>
      </c>
      <c r="I703" s="152">
        <f t="shared" si="301"/>
        <v>0</v>
      </c>
      <c r="J703" s="152">
        <f t="shared" si="301"/>
        <v>0</v>
      </c>
      <c r="K703" s="152">
        <f t="shared" si="301"/>
        <v>0</v>
      </c>
      <c r="L703" s="152">
        <f t="shared" si="301"/>
        <v>0</v>
      </c>
      <c r="M703" s="152">
        <f t="shared" si="301"/>
        <v>0</v>
      </c>
      <c r="N703" s="152">
        <f t="shared" si="301"/>
        <v>0</v>
      </c>
      <c r="O703" s="152">
        <f t="shared" si="301"/>
        <v>0</v>
      </c>
      <c r="P703" s="152">
        <f t="shared" si="301"/>
        <v>0</v>
      </c>
      <c r="Q703" s="152">
        <f t="shared" si="301"/>
        <v>0</v>
      </c>
      <c r="R703" s="152">
        <f t="shared" si="301"/>
        <v>0</v>
      </c>
      <c r="S703" s="152">
        <f t="shared" si="301"/>
        <v>0</v>
      </c>
      <c r="T703" s="152">
        <f t="shared" si="301"/>
        <v>0</v>
      </c>
      <c r="U703" s="152">
        <f t="shared" si="301"/>
        <v>0</v>
      </c>
      <c r="V703" s="152">
        <f t="shared" si="301"/>
        <v>0</v>
      </c>
      <c r="W703" s="152">
        <f t="shared" si="301"/>
        <v>0</v>
      </c>
      <c r="X703" s="152">
        <f t="shared" si="301"/>
        <v>0</v>
      </c>
      <c r="Y703" s="152">
        <f t="shared" si="301"/>
        <v>0</v>
      </c>
      <c r="Z703" s="152">
        <f t="shared" si="301"/>
        <v>0</v>
      </c>
      <c r="AA703" s="152">
        <f t="shared" si="301"/>
        <v>0</v>
      </c>
      <c r="AB703" s="152">
        <f t="shared" si="301"/>
        <v>0</v>
      </c>
      <c r="AC703" s="152">
        <f t="shared" si="301"/>
        <v>0</v>
      </c>
      <c r="AD703" s="152">
        <f t="shared" si="301"/>
        <v>0</v>
      </c>
      <c r="AE703" s="152">
        <f t="shared" si="301"/>
        <v>0</v>
      </c>
      <c r="AF703" s="152">
        <f t="shared" si="301"/>
        <v>0</v>
      </c>
      <c r="AG703" s="152">
        <f t="shared" si="301"/>
        <v>0</v>
      </c>
      <c r="AH703" s="152">
        <f t="shared" si="301"/>
        <v>0</v>
      </c>
      <c r="AI703" s="152">
        <f t="shared" si="301"/>
        <v>0</v>
      </c>
      <c r="AJ703" s="152">
        <f t="shared" si="301"/>
        <v>0</v>
      </c>
      <c r="AK703" s="152">
        <f t="shared" si="301"/>
        <v>0</v>
      </c>
      <c r="AL703" s="152">
        <f t="shared" si="301"/>
        <v>0</v>
      </c>
      <c r="AM703" s="152">
        <f t="shared" si="301"/>
        <v>0</v>
      </c>
      <c r="AN703" s="152">
        <f t="shared" si="301"/>
        <v>0</v>
      </c>
      <c r="AO703" s="152">
        <f t="shared" si="301"/>
        <v>0</v>
      </c>
      <c r="AP703" s="152">
        <f t="shared" si="301"/>
        <v>0</v>
      </c>
    </row>
    <row r="704" spans="1:42" x14ac:dyDescent="0.2">
      <c r="A704" s="4">
        <f t="shared" si="299"/>
        <v>5</v>
      </c>
      <c r="B704" s="169">
        <f t="shared" si="297"/>
        <v>0</v>
      </c>
      <c r="C704" s="171">
        <f t="shared" ref="C704:AP704" si="302">IF(AND(C$2&gt;equip1_reserve_freq*$A691,C$2&lt;=equip1_reserve_freq*$A692),$B692/(equip1_reserve_freq),0)</f>
        <v>0</v>
      </c>
      <c r="D704" s="152">
        <f t="shared" si="302"/>
        <v>0</v>
      </c>
      <c r="E704" s="152">
        <f t="shared" si="302"/>
        <v>0</v>
      </c>
      <c r="F704" s="152">
        <f t="shared" si="302"/>
        <v>0</v>
      </c>
      <c r="G704" s="152">
        <f t="shared" si="302"/>
        <v>0</v>
      </c>
      <c r="H704" s="152">
        <f t="shared" si="302"/>
        <v>0</v>
      </c>
      <c r="I704" s="152">
        <f t="shared" si="302"/>
        <v>0</v>
      </c>
      <c r="J704" s="152">
        <f t="shared" si="302"/>
        <v>0</v>
      </c>
      <c r="K704" s="152">
        <f t="shared" si="302"/>
        <v>0</v>
      </c>
      <c r="L704" s="152">
        <f t="shared" si="302"/>
        <v>0</v>
      </c>
      <c r="M704" s="152">
        <f t="shared" si="302"/>
        <v>0</v>
      </c>
      <c r="N704" s="152">
        <f t="shared" si="302"/>
        <v>0</v>
      </c>
      <c r="O704" s="152">
        <f t="shared" si="302"/>
        <v>0</v>
      </c>
      <c r="P704" s="152">
        <f t="shared" si="302"/>
        <v>0</v>
      </c>
      <c r="Q704" s="152">
        <f t="shared" si="302"/>
        <v>0</v>
      </c>
      <c r="R704" s="152">
        <f t="shared" si="302"/>
        <v>0</v>
      </c>
      <c r="S704" s="152">
        <f t="shared" si="302"/>
        <v>0</v>
      </c>
      <c r="T704" s="152">
        <f t="shared" si="302"/>
        <v>0</v>
      </c>
      <c r="U704" s="152">
        <f t="shared" si="302"/>
        <v>0</v>
      </c>
      <c r="V704" s="152">
        <f t="shared" si="302"/>
        <v>0</v>
      </c>
      <c r="W704" s="152">
        <f t="shared" si="302"/>
        <v>0</v>
      </c>
      <c r="X704" s="152">
        <f t="shared" si="302"/>
        <v>0</v>
      </c>
      <c r="Y704" s="152">
        <f t="shared" si="302"/>
        <v>0</v>
      </c>
      <c r="Z704" s="152">
        <f t="shared" si="302"/>
        <v>0</v>
      </c>
      <c r="AA704" s="152">
        <f t="shared" si="302"/>
        <v>0</v>
      </c>
      <c r="AB704" s="152">
        <f t="shared" si="302"/>
        <v>0</v>
      </c>
      <c r="AC704" s="152">
        <f t="shared" si="302"/>
        <v>0</v>
      </c>
      <c r="AD704" s="152">
        <f t="shared" si="302"/>
        <v>0</v>
      </c>
      <c r="AE704" s="152">
        <f t="shared" si="302"/>
        <v>0</v>
      </c>
      <c r="AF704" s="152">
        <f t="shared" si="302"/>
        <v>0</v>
      </c>
      <c r="AG704" s="152">
        <f t="shared" si="302"/>
        <v>0</v>
      </c>
      <c r="AH704" s="152">
        <f t="shared" si="302"/>
        <v>0</v>
      </c>
      <c r="AI704" s="152">
        <f t="shared" si="302"/>
        <v>0</v>
      </c>
      <c r="AJ704" s="152">
        <f t="shared" si="302"/>
        <v>0</v>
      </c>
      <c r="AK704" s="152">
        <f t="shared" si="302"/>
        <v>0</v>
      </c>
      <c r="AL704" s="152">
        <f t="shared" si="302"/>
        <v>0</v>
      </c>
      <c r="AM704" s="152">
        <f t="shared" si="302"/>
        <v>0</v>
      </c>
      <c r="AN704" s="152">
        <f t="shared" si="302"/>
        <v>0</v>
      </c>
      <c r="AO704" s="152">
        <f t="shared" si="302"/>
        <v>0</v>
      </c>
      <c r="AP704" s="152">
        <f t="shared" si="302"/>
        <v>0</v>
      </c>
    </row>
    <row r="705" spans="1:42" x14ac:dyDescent="0.2">
      <c r="A705" s="4">
        <f t="shared" si="299"/>
        <v>6</v>
      </c>
      <c r="B705" s="169">
        <f t="shared" si="297"/>
        <v>0</v>
      </c>
      <c r="C705" s="171">
        <f t="shared" ref="C705:AP705" si="303">IF(AND(C$2&gt;equip1_reserve_freq*$A692,C$2&lt;=equip1_reserve_freq*$A693),$B693/(equip1_reserve_freq),0)</f>
        <v>0</v>
      </c>
      <c r="D705" s="152">
        <f t="shared" si="303"/>
        <v>0</v>
      </c>
      <c r="E705" s="152">
        <f t="shared" si="303"/>
        <v>0</v>
      </c>
      <c r="F705" s="152">
        <f t="shared" si="303"/>
        <v>0</v>
      </c>
      <c r="G705" s="152">
        <f t="shared" si="303"/>
        <v>0</v>
      </c>
      <c r="H705" s="152">
        <f t="shared" si="303"/>
        <v>0</v>
      </c>
      <c r="I705" s="152">
        <f t="shared" si="303"/>
        <v>0</v>
      </c>
      <c r="J705" s="152">
        <f t="shared" si="303"/>
        <v>0</v>
      </c>
      <c r="K705" s="152">
        <f t="shared" si="303"/>
        <v>0</v>
      </c>
      <c r="L705" s="152">
        <f t="shared" si="303"/>
        <v>0</v>
      </c>
      <c r="M705" s="152">
        <f t="shared" si="303"/>
        <v>0</v>
      </c>
      <c r="N705" s="152">
        <f t="shared" si="303"/>
        <v>0</v>
      </c>
      <c r="O705" s="152">
        <f t="shared" si="303"/>
        <v>0</v>
      </c>
      <c r="P705" s="152">
        <f t="shared" si="303"/>
        <v>0</v>
      </c>
      <c r="Q705" s="152">
        <f t="shared" si="303"/>
        <v>0</v>
      </c>
      <c r="R705" s="152">
        <f t="shared" si="303"/>
        <v>0</v>
      </c>
      <c r="S705" s="152">
        <f t="shared" si="303"/>
        <v>0</v>
      </c>
      <c r="T705" s="152">
        <f t="shared" si="303"/>
        <v>0</v>
      </c>
      <c r="U705" s="152">
        <f t="shared" si="303"/>
        <v>0</v>
      </c>
      <c r="V705" s="152">
        <f t="shared" si="303"/>
        <v>0</v>
      </c>
      <c r="W705" s="152">
        <f t="shared" si="303"/>
        <v>0</v>
      </c>
      <c r="X705" s="152">
        <f t="shared" si="303"/>
        <v>0</v>
      </c>
      <c r="Y705" s="152">
        <f t="shared" si="303"/>
        <v>0</v>
      </c>
      <c r="Z705" s="152">
        <f t="shared" si="303"/>
        <v>0</v>
      </c>
      <c r="AA705" s="152">
        <f t="shared" si="303"/>
        <v>0</v>
      </c>
      <c r="AB705" s="152">
        <f t="shared" si="303"/>
        <v>0</v>
      </c>
      <c r="AC705" s="152">
        <f t="shared" si="303"/>
        <v>0</v>
      </c>
      <c r="AD705" s="152">
        <f t="shared" si="303"/>
        <v>0</v>
      </c>
      <c r="AE705" s="152">
        <f t="shared" si="303"/>
        <v>0</v>
      </c>
      <c r="AF705" s="152">
        <f t="shared" si="303"/>
        <v>0</v>
      </c>
      <c r="AG705" s="152">
        <f t="shared" si="303"/>
        <v>0</v>
      </c>
      <c r="AH705" s="152">
        <f t="shared" si="303"/>
        <v>0</v>
      </c>
      <c r="AI705" s="152">
        <f t="shared" si="303"/>
        <v>0</v>
      </c>
      <c r="AJ705" s="152">
        <f t="shared" si="303"/>
        <v>0</v>
      </c>
      <c r="AK705" s="152">
        <f t="shared" si="303"/>
        <v>0</v>
      </c>
      <c r="AL705" s="152">
        <f t="shared" si="303"/>
        <v>0</v>
      </c>
      <c r="AM705" s="152">
        <f t="shared" si="303"/>
        <v>0</v>
      </c>
      <c r="AN705" s="152">
        <f t="shared" si="303"/>
        <v>0</v>
      </c>
      <c r="AO705" s="152">
        <f t="shared" si="303"/>
        <v>0</v>
      </c>
      <c r="AP705" s="152">
        <f t="shared" si="303"/>
        <v>0</v>
      </c>
    </row>
    <row r="706" spans="1:42" x14ac:dyDescent="0.2">
      <c r="A706" s="4">
        <f t="shared" si="299"/>
        <v>7</v>
      </c>
      <c r="B706" s="169">
        <f t="shared" si="297"/>
        <v>0</v>
      </c>
      <c r="C706" s="171">
        <f t="shared" ref="C706:AP706" si="304">IF(AND(C$2&gt;equip1_reserve_freq*$A693,C$2&lt;=equip1_reserve_freq*$A694),$B694/(equip1_reserve_freq),0)</f>
        <v>0</v>
      </c>
      <c r="D706" s="152">
        <f t="shared" si="304"/>
        <v>0</v>
      </c>
      <c r="E706" s="152">
        <f t="shared" si="304"/>
        <v>0</v>
      </c>
      <c r="F706" s="152">
        <f t="shared" si="304"/>
        <v>0</v>
      </c>
      <c r="G706" s="152">
        <f t="shared" si="304"/>
        <v>0</v>
      </c>
      <c r="H706" s="152">
        <f t="shared" si="304"/>
        <v>0</v>
      </c>
      <c r="I706" s="152">
        <f t="shared" si="304"/>
        <v>0</v>
      </c>
      <c r="J706" s="152">
        <f t="shared" si="304"/>
        <v>0</v>
      </c>
      <c r="K706" s="152">
        <f t="shared" si="304"/>
        <v>0</v>
      </c>
      <c r="L706" s="152">
        <f t="shared" si="304"/>
        <v>0</v>
      </c>
      <c r="M706" s="152">
        <f t="shared" si="304"/>
        <v>0</v>
      </c>
      <c r="N706" s="152">
        <f t="shared" si="304"/>
        <v>0</v>
      </c>
      <c r="O706" s="152">
        <f t="shared" si="304"/>
        <v>0</v>
      </c>
      <c r="P706" s="152">
        <f t="shared" si="304"/>
        <v>0</v>
      </c>
      <c r="Q706" s="152">
        <f t="shared" si="304"/>
        <v>0</v>
      </c>
      <c r="R706" s="152">
        <f t="shared" si="304"/>
        <v>0</v>
      </c>
      <c r="S706" s="152">
        <f t="shared" si="304"/>
        <v>0</v>
      </c>
      <c r="T706" s="152">
        <f t="shared" si="304"/>
        <v>0</v>
      </c>
      <c r="U706" s="152">
        <f t="shared" si="304"/>
        <v>0</v>
      </c>
      <c r="V706" s="152">
        <f t="shared" si="304"/>
        <v>0</v>
      </c>
      <c r="W706" s="152">
        <f t="shared" si="304"/>
        <v>0</v>
      </c>
      <c r="X706" s="152">
        <f t="shared" si="304"/>
        <v>0</v>
      </c>
      <c r="Y706" s="152">
        <f t="shared" si="304"/>
        <v>0</v>
      </c>
      <c r="Z706" s="152">
        <f t="shared" si="304"/>
        <v>0</v>
      </c>
      <c r="AA706" s="152">
        <f t="shared" si="304"/>
        <v>0</v>
      </c>
      <c r="AB706" s="152">
        <f t="shared" si="304"/>
        <v>0</v>
      </c>
      <c r="AC706" s="152">
        <f t="shared" si="304"/>
        <v>0</v>
      </c>
      <c r="AD706" s="152">
        <f t="shared" si="304"/>
        <v>0</v>
      </c>
      <c r="AE706" s="152">
        <f t="shared" si="304"/>
        <v>0</v>
      </c>
      <c r="AF706" s="152">
        <f t="shared" si="304"/>
        <v>0</v>
      </c>
      <c r="AG706" s="152">
        <f t="shared" si="304"/>
        <v>0</v>
      </c>
      <c r="AH706" s="152">
        <f t="shared" si="304"/>
        <v>0</v>
      </c>
      <c r="AI706" s="152">
        <f t="shared" si="304"/>
        <v>0</v>
      </c>
      <c r="AJ706" s="152">
        <f t="shared" si="304"/>
        <v>0</v>
      </c>
      <c r="AK706" s="152">
        <f t="shared" si="304"/>
        <v>0</v>
      </c>
      <c r="AL706" s="152">
        <f t="shared" si="304"/>
        <v>0</v>
      </c>
      <c r="AM706" s="152">
        <f t="shared" si="304"/>
        <v>0</v>
      </c>
      <c r="AN706" s="152">
        <f t="shared" si="304"/>
        <v>0</v>
      </c>
      <c r="AO706" s="152">
        <f t="shared" si="304"/>
        <v>0</v>
      </c>
      <c r="AP706" s="152">
        <f t="shared" si="304"/>
        <v>0</v>
      </c>
    </row>
    <row r="707" spans="1:42" x14ac:dyDescent="0.2">
      <c r="A707" s="4">
        <f t="shared" si="299"/>
        <v>8</v>
      </c>
      <c r="B707" s="169">
        <f t="shared" si="297"/>
        <v>0</v>
      </c>
      <c r="C707" s="171">
        <f t="shared" ref="C707:AP707" si="305">IF(AND(C$2&gt;equip1_reserve_freq*$A694,C$2&lt;=equip1_reserve_freq*$A695),$B695/(equip1_reserve_freq),0)</f>
        <v>0</v>
      </c>
      <c r="D707" s="152">
        <f t="shared" si="305"/>
        <v>0</v>
      </c>
      <c r="E707" s="152">
        <f t="shared" si="305"/>
        <v>0</v>
      </c>
      <c r="F707" s="152">
        <f t="shared" si="305"/>
        <v>0</v>
      </c>
      <c r="G707" s="152">
        <f t="shared" si="305"/>
        <v>0</v>
      </c>
      <c r="H707" s="152">
        <f t="shared" si="305"/>
        <v>0</v>
      </c>
      <c r="I707" s="152">
        <f t="shared" si="305"/>
        <v>0</v>
      </c>
      <c r="J707" s="152">
        <f t="shared" si="305"/>
        <v>0</v>
      </c>
      <c r="K707" s="152">
        <f t="shared" si="305"/>
        <v>0</v>
      </c>
      <c r="L707" s="152">
        <f t="shared" si="305"/>
        <v>0</v>
      </c>
      <c r="M707" s="152">
        <f t="shared" si="305"/>
        <v>0</v>
      </c>
      <c r="N707" s="152">
        <f t="shared" si="305"/>
        <v>0</v>
      </c>
      <c r="O707" s="152">
        <f t="shared" si="305"/>
        <v>0</v>
      </c>
      <c r="P707" s="152">
        <f t="shared" si="305"/>
        <v>0</v>
      </c>
      <c r="Q707" s="152">
        <f t="shared" si="305"/>
        <v>0</v>
      </c>
      <c r="R707" s="152">
        <f t="shared" si="305"/>
        <v>0</v>
      </c>
      <c r="S707" s="152">
        <f t="shared" si="305"/>
        <v>0</v>
      </c>
      <c r="T707" s="152">
        <f t="shared" si="305"/>
        <v>0</v>
      </c>
      <c r="U707" s="152">
        <f t="shared" si="305"/>
        <v>0</v>
      </c>
      <c r="V707" s="152">
        <f t="shared" si="305"/>
        <v>0</v>
      </c>
      <c r="W707" s="152">
        <f t="shared" si="305"/>
        <v>0</v>
      </c>
      <c r="X707" s="152">
        <f t="shared" si="305"/>
        <v>0</v>
      </c>
      <c r="Y707" s="152">
        <f t="shared" si="305"/>
        <v>0</v>
      </c>
      <c r="Z707" s="152">
        <f t="shared" si="305"/>
        <v>0</v>
      </c>
      <c r="AA707" s="152">
        <f t="shared" si="305"/>
        <v>0</v>
      </c>
      <c r="AB707" s="152">
        <f t="shared" si="305"/>
        <v>0</v>
      </c>
      <c r="AC707" s="152">
        <f t="shared" si="305"/>
        <v>0</v>
      </c>
      <c r="AD707" s="152">
        <f t="shared" si="305"/>
        <v>0</v>
      </c>
      <c r="AE707" s="152">
        <f t="shared" si="305"/>
        <v>0</v>
      </c>
      <c r="AF707" s="152">
        <f t="shared" si="305"/>
        <v>0</v>
      </c>
      <c r="AG707" s="152">
        <f t="shared" si="305"/>
        <v>0</v>
      </c>
      <c r="AH707" s="152">
        <f t="shared" si="305"/>
        <v>0</v>
      </c>
      <c r="AI707" s="152">
        <f t="shared" si="305"/>
        <v>0</v>
      </c>
      <c r="AJ707" s="152">
        <f t="shared" si="305"/>
        <v>0</v>
      </c>
      <c r="AK707" s="152">
        <f t="shared" si="305"/>
        <v>0</v>
      </c>
      <c r="AL707" s="152">
        <f t="shared" si="305"/>
        <v>0</v>
      </c>
      <c r="AM707" s="152">
        <f t="shared" si="305"/>
        <v>0</v>
      </c>
      <c r="AN707" s="152">
        <f t="shared" si="305"/>
        <v>0</v>
      </c>
      <c r="AO707" s="152">
        <f t="shared" si="305"/>
        <v>0</v>
      </c>
      <c r="AP707" s="152">
        <f t="shared" si="305"/>
        <v>0</v>
      </c>
    </row>
    <row r="708" spans="1:42" x14ac:dyDescent="0.2">
      <c r="A708" s="4">
        <f>A707+1</f>
        <v>9</v>
      </c>
      <c r="B708" s="169">
        <f t="shared" si="297"/>
        <v>0</v>
      </c>
      <c r="C708" s="171">
        <f t="shared" ref="C708:AP708" si="306">IF(AND(C$2&gt;equip1_reserve_freq*$A695,C$2&lt;=equip1_reserve_freq*$A696),$B696/(equip1_reserve_freq),0)</f>
        <v>0</v>
      </c>
      <c r="D708" s="152">
        <f t="shared" si="306"/>
        <v>0</v>
      </c>
      <c r="E708" s="152">
        <f t="shared" si="306"/>
        <v>0</v>
      </c>
      <c r="F708" s="152">
        <f t="shared" si="306"/>
        <v>0</v>
      </c>
      <c r="G708" s="152">
        <f t="shared" si="306"/>
        <v>0</v>
      </c>
      <c r="H708" s="152">
        <f t="shared" si="306"/>
        <v>0</v>
      </c>
      <c r="I708" s="152">
        <f t="shared" si="306"/>
        <v>0</v>
      </c>
      <c r="J708" s="152">
        <f t="shared" si="306"/>
        <v>0</v>
      </c>
      <c r="K708" s="152">
        <f t="shared" si="306"/>
        <v>0</v>
      </c>
      <c r="L708" s="152">
        <f t="shared" si="306"/>
        <v>0</v>
      </c>
      <c r="M708" s="152">
        <f t="shared" si="306"/>
        <v>0</v>
      </c>
      <c r="N708" s="152">
        <f t="shared" si="306"/>
        <v>0</v>
      </c>
      <c r="O708" s="152">
        <f t="shared" si="306"/>
        <v>0</v>
      </c>
      <c r="P708" s="152">
        <f t="shared" si="306"/>
        <v>0</v>
      </c>
      <c r="Q708" s="152">
        <f t="shared" si="306"/>
        <v>0</v>
      </c>
      <c r="R708" s="152">
        <f t="shared" si="306"/>
        <v>0</v>
      </c>
      <c r="S708" s="152">
        <f t="shared" si="306"/>
        <v>0</v>
      </c>
      <c r="T708" s="152">
        <f t="shared" si="306"/>
        <v>0</v>
      </c>
      <c r="U708" s="152">
        <f t="shared" si="306"/>
        <v>0</v>
      </c>
      <c r="V708" s="152">
        <f t="shared" si="306"/>
        <v>0</v>
      </c>
      <c r="W708" s="152">
        <f t="shared" si="306"/>
        <v>0</v>
      </c>
      <c r="X708" s="152">
        <f t="shared" si="306"/>
        <v>0</v>
      </c>
      <c r="Y708" s="152">
        <f t="shared" si="306"/>
        <v>0</v>
      </c>
      <c r="Z708" s="152">
        <f t="shared" si="306"/>
        <v>0</v>
      </c>
      <c r="AA708" s="152">
        <f t="shared" si="306"/>
        <v>0</v>
      </c>
      <c r="AB708" s="152">
        <f t="shared" si="306"/>
        <v>0</v>
      </c>
      <c r="AC708" s="152">
        <f t="shared" si="306"/>
        <v>0</v>
      </c>
      <c r="AD708" s="152">
        <f t="shared" si="306"/>
        <v>0</v>
      </c>
      <c r="AE708" s="152">
        <f t="shared" si="306"/>
        <v>0</v>
      </c>
      <c r="AF708" s="152">
        <f t="shared" si="306"/>
        <v>0</v>
      </c>
      <c r="AG708" s="152">
        <f t="shared" si="306"/>
        <v>0</v>
      </c>
      <c r="AH708" s="152">
        <f t="shared" si="306"/>
        <v>0</v>
      </c>
      <c r="AI708" s="152">
        <f t="shared" si="306"/>
        <v>0</v>
      </c>
      <c r="AJ708" s="152">
        <f t="shared" si="306"/>
        <v>0</v>
      </c>
      <c r="AK708" s="152">
        <f t="shared" si="306"/>
        <v>0</v>
      </c>
      <c r="AL708" s="152">
        <f t="shared" si="306"/>
        <v>0</v>
      </c>
      <c r="AM708" s="152">
        <f t="shared" si="306"/>
        <v>0</v>
      </c>
      <c r="AN708" s="152">
        <f t="shared" si="306"/>
        <v>0</v>
      </c>
      <c r="AO708" s="152">
        <f t="shared" si="306"/>
        <v>0</v>
      </c>
      <c r="AP708" s="152">
        <f t="shared" si="306"/>
        <v>0</v>
      </c>
    </row>
    <row r="709" spans="1:42" x14ac:dyDescent="0.2">
      <c r="A709" s="4">
        <f t="shared" ref="A709" si="307">A708+1</f>
        <v>10</v>
      </c>
      <c r="B709" s="169">
        <f t="shared" si="297"/>
        <v>0</v>
      </c>
      <c r="C709" s="170">
        <f t="shared" ref="C709:AP709" si="308">IF(AND(C$2&gt;equip1_reserve_freq*$A696,C$2&lt;=equip1_reserve_freq*$A697),$B697/(equip1_reserve_freq),0)</f>
        <v>0</v>
      </c>
      <c r="D709" s="153">
        <f t="shared" si="308"/>
        <v>0</v>
      </c>
      <c r="E709" s="153">
        <f t="shared" si="308"/>
        <v>0</v>
      </c>
      <c r="F709" s="153">
        <f t="shared" si="308"/>
        <v>0</v>
      </c>
      <c r="G709" s="153">
        <f t="shared" si="308"/>
        <v>0</v>
      </c>
      <c r="H709" s="153">
        <f t="shared" si="308"/>
        <v>0</v>
      </c>
      <c r="I709" s="153">
        <f t="shared" si="308"/>
        <v>0</v>
      </c>
      <c r="J709" s="153">
        <f t="shared" si="308"/>
        <v>0</v>
      </c>
      <c r="K709" s="153">
        <f t="shared" si="308"/>
        <v>0</v>
      </c>
      <c r="L709" s="153">
        <f t="shared" si="308"/>
        <v>0</v>
      </c>
      <c r="M709" s="153">
        <f t="shared" si="308"/>
        <v>0</v>
      </c>
      <c r="N709" s="153">
        <f t="shared" si="308"/>
        <v>0</v>
      </c>
      <c r="O709" s="153">
        <f t="shared" si="308"/>
        <v>0</v>
      </c>
      <c r="P709" s="153">
        <f t="shared" si="308"/>
        <v>0</v>
      </c>
      <c r="Q709" s="153">
        <f t="shared" si="308"/>
        <v>0</v>
      </c>
      <c r="R709" s="153">
        <f t="shared" si="308"/>
        <v>0</v>
      </c>
      <c r="S709" s="153">
        <f t="shared" si="308"/>
        <v>0</v>
      </c>
      <c r="T709" s="153">
        <f t="shared" si="308"/>
        <v>0</v>
      </c>
      <c r="U709" s="153">
        <f t="shared" si="308"/>
        <v>0</v>
      </c>
      <c r="V709" s="153">
        <f t="shared" si="308"/>
        <v>0</v>
      </c>
      <c r="W709" s="153">
        <f t="shared" si="308"/>
        <v>0</v>
      </c>
      <c r="X709" s="153">
        <f t="shared" si="308"/>
        <v>0</v>
      </c>
      <c r="Y709" s="153">
        <f t="shared" si="308"/>
        <v>0</v>
      </c>
      <c r="Z709" s="153">
        <f t="shared" si="308"/>
        <v>0</v>
      </c>
      <c r="AA709" s="153">
        <f t="shared" si="308"/>
        <v>0</v>
      </c>
      <c r="AB709" s="153">
        <f t="shared" si="308"/>
        <v>0</v>
      </c>
      <c r="AC709" s="153">
        <f t="shared" si="308"/>
        <v>0</v>
      </c>
      <c r="AD709" s="153">
        <f t="shared" si="308"/>
        <v>0</v>
      </c>
      <c r="AE709" s="153">
        <f t="shared" si="308"/>
        <v>0</v>
      </c>
      <c r="AF709" s="153">
        <f t="shared" si="308"/>
        <v>0</v>
      </c>
      <c r="AG709" s="153">
        <f t="shared" si="308"/>
        <v>0</v>
      </c>
      <c r="AH709" s="153">
        <f t="shared" si="308"/>
        <v>0</v>
      </c>
      <c r="AI709" s="153">
        <f t="shared" si="308"/>
        <v>0</v>
      </c>
      <c r="AJ709" s="153">
        <f t="shared" si="308"/>
        <v>0</v>
      </c>
      <c r="AK709" s="153">
        <f t="shared" si="308"/>
        <v>0</v>
      </c>
      <c r="AL709" s="153">
        <f t="shared" si="308"/>
        <v>0</v>
      </c>
      <c r="AM709" s="153">
        <f t="shared" si="308"/>
        <v>0</v>
      </c>
      <c r="AN709" s="153">
        <f t="shared" si="308"/>
        <v>0</v>
      </c>
      <c r="AO709" s="153">
        <f t="shared" si="308"/>
        <v>0</v>
      </c>
      <c r="AP709" s="153">
        <f t="shared" si="308"/>
        <v>0</v>
      </c>
    </row>
    <row r="710" spans="1:42" x14ac:dyDescent="0.2">
      <c r="A710" s="24" t="s">
        <v>13</v>
      </c>
      <c r="B710" s="14"/>
      <c r="C710" s="14">
        <f>SUM(C700:C709)</f>
        <v>0</v>
      </c>
      <c r="D710" s="14">
        <f t="shared" ref="D710:AP710" si="309">SUM(D700:D709)</f>
        <v>0</v>
      </c>
      <c r="E710" s="14">
        <f t="shared" si="309"/>
        <v>0</v>
      </c>
      <c r="F710" s="14">
        <f t="shared" si="309"/>
        <v>0</v>
      </c>
      <c r="G710" s="14">
        <f t="shared" si="309"/>
        <v>0</v>
      </c>
      <c r="H710" s="14">
        <f t="shared" si="309"/>
        <v>0</v>
      </c>
      <c r="I710" s="14">
        <f t="shared" si="309"/>
        <v>0</v>
      </c>
      <c r="J710" s="14">
        <f t="shared" si="309"/>
        <v>0</v>
      </c>
      <c r="K710" s="14">
        <f t="shared" si="309"/>
        <v>0</v>
      </c>
      <c r="L710" s="14">
        <f t="shared" si="309"/>
        <v>0</v>
      </c>
      <c r="M710" s="14">
        <f t="shared" si="309"/>
        <v>0</v>
      </c>
      <c r="N710" s="14">
        <f t="shared" si="309"/>
        <v>0</v>
      </c>
      <c r="O710" s="14">
        <f t="shared" si="309"/>
        <v>0</v>
      </c>
      <c r="P710" s="14">
        <f t="shared" si="309"/>
        <v>0</v>
      </c>
      <c r="Q710" s="14">
        <f t="shared" si="309"/>
        <v>0</v>
      </c>
      <c r="R710" s="14">
        <f t="shared" si="309"/>
        <v>0</v>
      </c>
      <c r="S710" s="14">
        <f t="shared" si="309"/>
        <v>0</v>
      </c>
      <c r="T710" s="14">
        <f t="shared" si="309"/>
        <v>0</v>
      </c>
      <c r="U710" s="14">
        <f t="shared" si="309"/>
        <v>0</v>
      </c>
      <c r="V710" s="14">
        <f t="shared" si="309"/>
        <v>0</v>
      </c>
      <c r="W710" s="14">
        <f t="shared" si="309"/>
        <v>0</v>
      </c>
      <c r="X710" s="14">
        <f t="shared" si="309"/>
        <v>0</v>
      </c>
      <c r="Y710" s="14">
        <f t="shared" si="309"/>
        <v>0</v>
      </c>
      <c r="Z710" s="14">
        <f t="shared" si="309"/>
        <v>0</v>
      </c>
      <c r="AA710" s="14">
        <f t="shared" si="309"/>
        <v>0</v>
      </c>
      <c r="AB710" s="14">
        <f t="shared" si="309"/>
        <v>0</v>
      </c>
      <c r="AC710" s="14">
        <f t="shared" si="309"/>
        <v>0</v>
      </c>
      <c r="AD710" s="14">
        <f t="shared" si="309"/>
        <v>0</v>
      </c>
      <c r="AE710" s="14">
        <f t="shared" si="309"/>
        <v>0</v>
      </c>
      <c r="AF710" s="14">
        <f t="shared" si="309"/>
        <v>0</v>
      </c>
      <c r="AG710" s="14">
        <f t="shared" si="309"/>
        <v>0</v>
      </c>
      <c r="AH710" s="14">
        <f t="shared" si="309"/>
        <v>0</v>
      </c>
      <c r="AI710" s="14">
        <f t="shared" si="309"/>
        <v>0</v>
      </c>
      <c r="AJ710" s="14">
        <f t="shared" si="309"/>
        <v>0</v>
      </c>
      <c r="AK710" s="14">
        <f t="shared" si="309"/>
        <v>0</v>
      </c>
      <c r="AL710" s="14">
        <f t="shared" si="309"/>
        <v>0</v>
      </c>
      <c r="AM710" s="14">
        <f t="shared" si="309"/>
        <v>0</v>
      </c>
      <c r="AN710" s="14">
        <f t="shared" si="309"/>
        <v>0</v>
      </c>
      <c r="AO710" s="14">
        <f t="shared" si="309"/>
        <v>0</v>
      </c>
      <c r="AP710" s="14">
        <f t="shared" si="309"/>
        <v>0</v>
      </c>
    </row>
    <row r="711" spans="1:42" x14ac:dyDescent="0.2">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row>
    <row r="712" spans="1:42" x14ac:dyDescent="0.2">
      <c r="A712" s="19" t="s">
        <v>209</v>
      </c>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row>
    <row r="713" spans="1:42" x14ac:dyDescent="0.2">
      <c r="A713" s="4" t="s">
        <v>203</v>
      </c>
      <c r="B713" s="152">
        <v>0</v>
      </c>
      <c r="C713" s="152">
        <f>B716</f>
        <v>0</v>
      </c>
      <c r="D713" s="152">
        <f t="shared" ref="D713:AP713" si="310">C716</f>
        <v>0</v>
      </c>
      <c r="E713" s="152">
        <f t="shared" si="310"/>
        <v>0</v>
      </c>
      <c r="F713" s="152">
        <f t="shared" si="310"/>
        <v>0</v>
      </c>
      <c r="G713" s="152">
        <f t="shared" si="310"/>
        <v>0</v>
      </c>
      <c r="H713" s="152">
        <f t="shared" si="310"/>
        <v>0</v>
      </c>
      <c r="I713" s="152">
        <f t="shared" si="310"/>
        <v>0</v>
      </c>
      <c r="J713" s="152">
        <f t="shared" si="310"/>
        <v>0</v>
      </c>
      <c r="K713" s="152">
        <f t="shared" si="310"/>
        <v>0</v>
      </c>
      <c r="L713" s="152">
        <f t="shared" si="310"/>
        <v>0</v>
      </c>
      <c r="M713" s="152">
        <f t="shared" si="310"/>
        <v>0</v>
      </c>
      <c r="N713" s="152">
        <f t="shared" si="310"/>
        <v>0</v>
      </c>
      <c r="O713" s="152">
        <f t="shared" si="310"/>
        <v>0</v>
      </c>
      <c r="P713" s="152">
        <f t="shared" si="310"/>
        <v>0</v>
      </c>
      <c r="Q713" s="152">
        <f t="shared" si="310"/>
        <v>0</v>
      </c>
      <c r="R713" s="152">
        <f t="shared" si="310"/>
        <v>0</v>
      </c>
      <c r="S713" s="152">
        <f t="shared" si="310"/>
        <v>0</v>
      </c>
      <c r="T713" s="152">
        <f t="shared" si="310"/>
        <v>0</v>
      </c>
      <c r="U713" s="152">
        <f t="shared" si="310"/>
        <v>0</v>
      </c>
      <c r="V713" s="152">
        <f t="shared" si="310"/>
        <v>0</v>
      </c>
      <c r="W713" s="152">
        <f t="shared" si="310"/>
        <v>0</v>
      </c>
      <c r="X713" s="152">
        <f t="shared" si="310"/>
        <v>0</v>
      </c>
      <c r="Y713" s="152">
        <f t="shared" si="310"/>
        <v>0</v>
      </c>
      <c r="Z713" s="152">
        <f t="shared" si="310"/>
        <v>0</v>
      </c>
      <c r="AA713" s="152">
        <f t="shared" si="310"/>
        <v>0</v>
      </c>
      <c r="AB713" s="152">
        <f t="shared" si="310"/>
        <v>0</v>
      </c>
      <c r="AC713" s="152">
        <f t="shared" si="310"/>
        <v>0</v>
      </c>
      <c r="AD713" s="152">
        <f t="shared" si="310"/>
        <v>0</v>
      </c>
      <c r="AE713" s="152">
        <f t="shared" si="310"/>
        <v>0</v>
      </c>
      <c r="AF713" s="152">
        <f t="shared" si="310"/>
        <v>0</v>
      </c>
      <c r="AG713" s="152">
        <f t="shared" si="310"/>
        <v>0</v>
      </c>
      <c r="AH713" s="152">
        <f t="shared" si="310"/>
        <v>0</v>
      </c>
      <c r="AI713" s="152">
        <f t="shared" si="310"/>
        <v>0</v>
      </c>
      <c r="AJ713" s="152">
        <f t="shared" si="310"/>
        <v>0</v>
      </c>
      <c r="AK713" s="152">
        <f t="shared" si="310"/>
        <v>0</v>
      </c>
      <c r="AL713" s="152">
        <f t="shared" si="310"/>
        <v>0</v>
      </c>
      <c r="AM713" s="152">
        <f t="shared" si="310"/>
        <v>0</v>
      </c>
      <c r="AN713" s="152">
        <f t="shared" si="310"/>
        <v>0</v>
      </c>
      <c r="AO713" s="152">
        <f t="shared" si="310"/>
        <v>0</v>
      </c>
      <c r="AP713" s="152">
        <f t="shared" si="310"/>
        <v>0</v>
      </c>
    </row>
    <row r="714" spans="1:42" x14ac:dyDescent="0.2">
      <c r="A714" s="4" t="s">
        <v>46</v>
      </c>
      <c r="B714" s="152">
        <v>0</v>
      </c>
      <c r="C714" s="152">
        <f>C742</f>
        <v>0</v>
      </c>
      <c r="D714" s="152">
        <f t="shared" ref="D714:AP714" si="311">D742</f>
        <v>0</v>
      </c>
      <c r="E714" s="152">
        <f t="shared" si="311"/>
        <v>0</v>
      </c>
      <c r="F714" s="152">
        <f t="shared" si="311"/>
        <v>0</v>
      </c>
      <c r="G714" s="152">
        <f t="shared" si="311"/>
        <v>0</v>
      </c>
      <c r="H714" s="152">
        <f t="shared" si="311"/>
        <v>0</v>
      </c>
      <c r="I714" s="152">
        <f t="shared" si="311"/>
        <v>0</v>
      </c>
      <c r="J714" s="152">
        <f t="shared" si="311"/>
        <v>0</v>
      </c>
      <c r="K714" s="152">
        <f t="shared" si="311"/>
        <v>0</v>
      </c>
      <c r="L714" s="152">
        <f t="shared" si="311"/>
        <v>0</v>
      </c>
      <c r="M714" s="152">
        <f t="shared" si="311"/>
        <v>0</v>
      </c>
      <c r="N714" s="152">
        <f t="shared" si="311"/>
        <v>0</v>
      </c>
      <c r="O714" s="152">
        <f t="shared" si="311"/>
        <v>0</v>
      </c>
      <c r="P714" s="152">
        <f t="shared" si="311"/>
        <v>0</v>
      </c>
      <c r="Q714" s="152">
        <f t="shared" si="311"/>
        <v>0</v>
      </c>
      <c r="R714" s="152">
        <f t="shared" si="311"/>
        <v>0</v>
      </c>
      <c r="S714" s="152">
        <f t="shared" si="311"/>
        <v>0</v>
      </c>
      <c r="T714" s="152">
        <f t="shared" si="311"/>
        <v>0</v>
      </c>
      <c r="U714" s="152">
        <f t="shared" si="311"/>
        <v>0</v>
      </c>
      <c r="V714" s="152">
        <f t="shared" si="311"/>
        <v>0</v>
      </c>
      <c r="W714" s="152">
        <f t="shared" si="311"/>
        <v>0</v>
      </c>
      <c r="X714" s="152">
        <f t="shared" si="311"/>
        <v>0</v>
      </c>
      <c r="Y714" s="152">
        <f t="shared" si="311"/>
        <v>0</v>
      </c>
      <c r="Z714" s="152">
        <f t="shared" si="311"/>
        <v>0</v>
      </c>
      <c r="AA714" s="152">
        <f t="shared" si="311"/>
        <v>0</v>
      </c>
      <c r="AB714" s="152">
        <f t="shared" si="311"/>
        <v>0</v>
      </c>
      <c r="AC714" s="152">
        <f t="shared" si="311"/>
        <v>0</v>
      </c>
      <c r="AD714" s="152">
        <f t="shared" si="311"/>
        <v>0</v>
      </c>
      <c r="AE714" s="152">
        <f t="shared" si="311"/>
        <v>0</v>
      </c>
      <c r="AF714" s="152">
        <f t="shared" si="311"/>
        <v>0</v>
      </c>
      <c r="AG714" s="152">
        <f t="shared" si="311"/>
        <v>0</v>
      </c>
      <c r="AH714" s="152">
        <f t="shared" si="311"/>
        <v>0</v>
      </c>
      <c r="AI714" s="152">
        <f t="shared" si="311"/>
        <v>0</v>
      </c>
      <c r="AJ714" s="152">
        <f t="shared" si="311"/>
        <v>0</v>
      </c>
      <c r="AK714" s="152">
        <f t="shared" si="311"/>
        <v>0</v>
      </c>
      <c r="AL714" s="152">
        <f t="shared" si="311"/>
        <v>0</v>
      </c>
      <c r="AM714" s="152">
        <f t="shared" si="311"/>
        <v>0</v>
      </c>
      <c r="AN714" s="152">
        <f t="shared" si="311"/>
        <v>0</v>
      </c>
      <c r="AO714" s="152">
        <f t="shared" si="311"/>
        <v>0</v>
      </c>
      <c r="AP714" s="152">
        <f t="shared" si="311"/>
        <v>0</v>
      </c>
    </row>
    <row r="715" spans="1:42" x14ac:dyDescent="0.2">
      <c r="A715" s="4" t="s">
        <v>204</v>
      </c>
      <c r="B715" s="153">
        <v>0</v>
      </c>
      <c r="C715" s="153">
        <f>-C730</f>
        <v>0</v>
      </c>
      <c r="D715" s="153">
        <f t="shared" ref="D715:AP715" si="312">-D730</f>
        <v>0</v>
      </c>
      <c r="E715" s="153">
        <f t="shared" si="312"/>
        <v>0</v>
      </c>
      <c r="F715" s="153">
        <f t="shared" si="312"/>
        <v>0</v>
      </c>
      <c r="G715" s="153">
        <f t="shared" si="312"/>
        <v>0</v>
      </c>
      <c r="H715" s="153">
        <f t="shared" si="312"/>
        <v>0</v>
      </c>
      <c r="I715" s="153">
        <f t="shared" si="312"/>
        <v>0</v>
      </c>
      <c r="J715" s="153">
        <f t="shared" si="312"/>
        <v>0</v>
      </c>
      <c r="K715" s="153">
        <f t="shared" si="312"/>
        <v>0</v>
      </c>
      <c r="L715" s="153">
        <f t="shared" si="312"/>
        <v>0</v>
      </c>
      <c r="M715" s="153">
        <f t="shared" si="312"/>
        <v>0</v>
      </c>
      <c r="N715" s="153">
        <f t="shared" si="312"/>
        <v>0</v>
      </c>
      <c r="O715" s="153">
        <f t="shared" si="312"/>
        <v>0</v>
      </c>
      <c r="P715" s="153">
        <f t="shared" si="312"/>
        <v>0</v>
      </c>
      <c r="Q715" s="153">
        <f t="shared" si="312"/>
        <v>0</v>
      </c>
      <c r="R715" s="153">
        <f t="shared" si="312"/>
        <v>0</v>
      </c>
      <c r="S715" s="153">
        <f t="shared" si="312"/>
        <v>0</v>
      </c>
      <c r="T715" s="153">
        <f t="shared" si="312"/>
        <v>0</v>
      </c>
      <c r="U715" s="153">
        <f t="shared" si="312"/>
        <v>0</v>
      </c>
      <c r="V715" s="153">
        <f t="shared" si="312"/>
        <v>0</v>
      </c>
      <c r="W715" s="153">
        <f t="shared" si="312"/>
        <v>0</v>
      </c>
      <c r="X715" s="153">
        <f t="shared" si="312"/>
        <v>0</v>
      </c>
      <c r="Y715" s="153">
        <f t="shared" si="312"/>
        <v>0</v>
      </c>
      <c r="Z715" s="153">
        <f t="shared" si="312"/>
        <v>0</v>
      </c>
      <c r="AA715" s="153">
        <f t="shared" si="312"/>
        <v>0</v>
      </c>
      <c r="AB715" s="153">
        <f t="shared" si="312"/>
        <v>0</v>
      </c>
      <c r="AC715" s="153">
        <f t="shared" si="312"/>
        <v>0</v>
      </c>
      <c r="AD715" s="153">
        <f t="shared" si="312"/>
        <v>0</v>
      </c>
      <c r="AE715" s="153">
        <f t="shared" si="312"/>
        <v>0</v>
      </c>
      <c r="AF715" s="153">
        <f t="shared" si="312"/>
        <v>0</v>
      </c>
      <c r="AG715" s="153">
        <f t="shared" si="312"/>
        <v>0</v>
      </c>
      <c r="AH715" s="153">
        <f t="shared" si="312"/>
        <v>0</v>
      </c>
      <c r="AI715" s="153">
        <f t="shared" si="312"/>
        <v>0</v>
      </c>
      <c r="AJ715" s="153">
        <f t="shared" si="312"/>
        <v>0</v>
      </c>
      <c r="AK715" s="153">
        <f t="shared" si="312"/>
        <v>0</v>
      </c>
      <c r="AL715" s="153">
        <f t="shared" si="312"/>
        <v>0</v>
      </c>
      <c r="AM715" s="153">
        <f t="shared" si="312"/>
        <v>0</v>
      </c>
      <c r="AN715" s="153">
        <f t="shared" si="312"/>
        <v>0</v>
      </c>
      <c r="AO715" s="153">
        <f t="shared" si="312"/>
        <v>0</v>
      </c>
      <c r="AP715" s="153">
        <f t="shared" si="312"/>
        <v>0</v>
      </c>
    </row>
    <row r="716" spans="1:42" x14ac:dyDescent="0.2">
      <c r="A716" s="4" t="s">
        <v>193</v>
      </c>
      <c r="B716" s="152">
        <f>SUM(B713:B715)</f>
        <v>0</v>
      </c>
      <c r="C716" s="152">
        <f>SUM(C713:C715)</f>
        <v>0</v>
      </c>
      <c r="D716" s="152">
        <f t="shared" ref="D716:AP716" si="313">SUM(D713:D715)</f>
        <v>0</v>
      </c>
      <c r="E716" s="152">
        <f t="shared" si="313"/>
        <v>0</v>
      </c>
      <c r="F716" s="152">
        <f t="shared" si="313"/>
        <v>0</v>
      </c>
      <c r="G716" s="152">
        <f t="shared" si="313"/>
        <v>0</v>
      </c>
      <c r="H716" s="152">
        <f t="shared" si="313"/>
        <v>0</v>
      </c>
      <c r="I716" s="152">
        <f t="shared" si="313"/>
        <v>0</v>
      </c>
      <c r="J716" s="152">
        <f t="shared" si="313"/>
        <v>0</v>
      </c>
      <c r="K716" s="152">
        <f t="shared" si="313"/>
        <v>0</v>
      </c>
      <c r="L716" s="152">
        <f t="shared" si="313"/>
        <v>0</v>
      </c>
      <c r="M716" s="152">
        <f t="shared" si="313"/>
        <v>0</v>
      </c>
      <c r="N716" s="152">
        <f t="shared" si="313"/>
        <v>0</v>
      </c>
      <c r="O716" s="152">
        <f t="shared" si="313"/>
        <v>0</v>
      </c>
      <c r="P716" s="152">
        <f t="shared" si="313"/>
        <v>0</v>
      </c>
      <c r="Q716" s="152">
        <f t="shared" si="313"/>
        <v>0</v>
      </c>
      <c r="R716" s="152">
        <f t="shared" si="313"/>
        <v>0</v>
      </c>
      <c r="S716" s="152">
        <f t="shared" si="313"/>
        <v>0</v>
      </c>
      <c r="T716" s="152">
        <f t="shared" si="313"/>
        <v>0</v>
      </c>
      <c r="U716" s="152">
        <f t="shared" si="313"/>
        <v>0</v>
      </c>
      <c r="V716" s="152">
        <f t="shared" si="313"/>
        <v>0</v>
      </c>
      <c r="W716" s="152">
        <f t="shared" si="313"/>
        <v>0</v>
      </c>
      <c r="X716" s="152">
        <f t="shared" si="313"/>
        <v>0</v>
      </c>
      <c r="Y716" s="152">
        <f t="shared" si="313"/>
        <v>0</v>
      </c>
      <c r="Z716" s="152">
        <f t="shared" si="313"/>
        <v>0</v>
      </c>
      <c r="AA716" s="152">
        <f t="shared" si="313"/>
        <v>0</v>
      </c>
      <c r="AB716" s="152">
        <f t="shared" si="313"/>
        <v>0</v>
      </c>
      <c r="AC716" s="152">
        <f t="shared" si="313"/>
        <v>0</v>
      </c>
      <c r="AD716" s="152">
        <f t="shared" si="313"/>
        <v>0</v>
      </c>
      <c r="AE716" s="152">
        <f t="shared" si="313"/>
        <v>0</v>
      </c>
      <c r="AF716" s="152">
        <f t="shared" si="313"/>
        <v>0</v>
      </c>
      <c r="AG716" s="152">
        <f t="shared" si="313"/>
        <v>0</v>
      </c>
      <c r="AH716" s="152">
        <f t="shared" si="313"/>
        <v>0</v>
      </c>
      <c r="AI716" s="152">
        <f t="shared" si="313"/>
        <v>0</v>
      </c>
      <c r="AJ716" s="152">
        <f t="shared" si="313"/>
        <v>0</v>
      </c>
      <c r="AK716" s="152">
        <f t="shared" si="313"/>
        <v>0</v>
      </c>
      <c r="AL716" s="152">
        <f t="shared" si="313"/>
        <v>0</v>
      </c>
      <c r="AM716" s="152">
        <f t="shared" si="313"/>
        <v>0</v>
      </c>
      <c r="AN716" s="152">
        <f t="shared" si="313"/>
        <v>0</v>
      </c>
      <c r="AO716" s="152">
        <f t="shared" si="313"/>
        <v>0</v>
      </c>
      <c r="AP716" s="152">
        <f t="shared" si="313"/>
        <v>0</v>
      </c>
    </row>
    <row r="718" spans="1:42" x14ac:dyDescent="0.2">
      <c r="A718" s="4" t="s">
        <v>206</v>
      </c>
    </row>
    <row r="719" spans="1:42" x14ac:dyDescent="0.2">
      <c r="A719" s="4" t="s">
        <v>207</v>
      </c>
    </row>
    <row r="720" spans="1:42" x14ac:dyDescent="0.2">
      <c r="A720" s="4">
        <v>1</v>
      </c>
      <c r="B720" s="169">
        <f t="shared" ref="B720:B729" si="314">SUM(C720:AP720)</f>
        <v>0</v>
      </c>
      <c r="C720" s="152">
        <f t="shared" ref="C720:AP720" si="315">IF(C$2&gt;analysis_period,0,IF(C$2=equip2_reserve_freq*$A720,equip2_reserve_cost*system_capacity*1000*(1+inflation_rate/100)^B$2,0))</f>
        <v>0</v>
      </c>
      <c r="D720" s="152">
        <f t="shared" si="315"/>
        <v>0</v>
      </c>
      <c r="E720" s="152">
        <f t="shared" si="315"/>
        <v>0</v>
      </c>
      <c r="F720" s="152">
        <f t="shared" si="315"/>
        <v>0</v>
      </c>
      <c r="G720" s="152">
        <f t="shared" si="315"/>
        <v>0</v>
      </c>
      <c r="H720" s="152">
        <f t="shared" si="315"/>
        <v>0</v>
      </c>
      <c r="I720" s="152">
        <f t="shared" si="315"/>
        <v>0</v>
      </c>
      <c r="J720" s="152">
        <f t="shared" si="315"/>
        <v>0</v>
      </c>
      <c r="K720" s="152">
        <f t="shared" si="315"/>
        <v>0</v>
      </c>
      <c r="L720" s="152">
        <f t="shared" si="315"/>
        <v>0</v>
      </c>
      <c r="M720" s="152">
        <f t="shared" si="315"/>
        <v>0</v>
      </c>
      <c r="N720" s="152">
        <f t="shared" si="315"/>
        <v>0</v>
      </c>
      <c r="O720" s="152">
        <f t="shared" si="315"/>
        <v>0</v>
      </c>
      <c r="P720" s="152">
        <f t="shared" si="315"/>
        <v>0</v>
      </c>
      <c r="Q720" s="152">
        <f t="shared" si="315"/>
        <v>0</v>
      </c>
      <c r="R720" s="152">
        <f t="shared" si="315"/>
        <v>0</v>
      </c>
      <c r="S720" s="152">
        <f t="shared" si="315"/>
        <v>0</v>
      </c>
      <c r="T720" s="152">
        <f t="shared" si="315"/>
        <v>0</v>
      </c>
      <c r="U720" s="152">
        <f t="shared" si="315"/>
        <v>0</v>
      </c>
      <c r="V720" s="152">
        <f t="shared" si="315"/>
        <v>0</v>
      </c>
      <c r="W720" s="152">
        <f t="shared" si="315"/>
        <v>0</v>
      </c>
      <c r="X720" s="152">
        <f t="shared" si="315"/>
        <v>0</v>
      </c>
      <c r="Y720" s="152">
        <f t="shared" si="315"/>
        <v>0</v>
      </c>
      <c r="Z720" s="152">
        <f t="shared" si="315"/>
        <v>0</v>
      </c>
      <c r="AA720" s="152">
        <f t="shared" si="315"/>
        <v>0</v>
      </c>
      <c r="AB720" s="152">
        <f t="shared" si="315"/>
        <v>0</v>
      </c>
      <c r="AC720" s="152">
        <f t="shared" si="315"/>
        <v>0</v>
      </c>
      <c r="AD720" s="152">
        <f t="shared" si="315"/>
        <v>0</v>
      </c>
      <c r="AE720" s="152">
        <f t="shared" si="315"/>
        <v>0</v>
      </c>
      <c r="AF720" s="152">
        <f t="shared" si="315"/>
        <v>0</v>
      </c>
      <c r="AG720" s="152">
        <f t="shared" si="315"/>
        <v>0</v>
      </c>
      <c r="AH720" s="152">
        <f t="shared" si="315"/>
        <v>0</v>
      </c>
      <c r="AI720" s="152">
        <f t="shared" si="315"/>
        <v>0</v>
      </c>
      <c r="AJ720" s="152">
        <f t="shared" si="315"/>
        <v>0</v>
      </c>
      <c r="AK720" s="152">
        <f t="shared" si="315"/>
        <v>0</v>
      </c>
      <c r="AL720" s="152">
        <f t="shared" si="315"/>
        <v>0</v>
      </c>
      <c r="AM720" s="152">
        <f t="shared" si="315"/>
        <v>0</v>
      </c>
      <c r="AN720" s="152">
        <f t="shared" si="315"/>
        <v>0</v>
      </c>
      <c r="AO720" s="152">
        <f t="shared" si="315"/>
        <v>0</v>
      </c>
      <c r="AP720" s="152">
        <f t="shared" si="315"/>
        <v>0</v>
      </c>
    </row>
    <row r="721" spans="1:42" x14ac:dyDescent="0.2">
      <c r="A721" s="4">
        <f>A720+1</f>
        <v>2</v>
      </c>
      <c r="B721" s="169">
        <f t="shared" si="314"/>
        <v>0</v>
      </c>
      <c r="C721" s="152">
        <f t="shared" ref="C721:AP721" si="316">IF(C$2&gt;analysis_period,0,IF(C$2=equip2_reserve_freq*$A721,equip2_reserve_cost*system_capacity*1000*(1+inflation_rate/100)^B$2,0))</f>
        <v>0</v>
      </c>
      <c r="D721" s="152">
        <f t="shared" si="316"/>
        <v>0</v>
      </c>
      <c r="E721" s="152">
        <f t="shared" si="316"/>
        <v>0</v>
      </c>
      <c r="F721" s="152">
        <f t="shared" si="316"/>
        <v>0</v>
      </c>
      <c r="G721" s="152">
        <f t="shared" si="316"/>
        <v>0</v>
      </c>
      <c r="H721" s="152">
        <f t="shared" si="316"/>
        <v>0</v>
      </c>
      <c r="I721" s="152">
        <f t="shared" si="316"/>
        <v>0</v>
      </c>
      <c r="J721" s="152">
        <f t="shared" si="316"/>
        <v>0</v>
      </c>
      <c r="K721" s="152">
        <f t="shared" si="316"/>
        <v>0</v>
      </c>
      <c r="L721" s="152">
        <f t="shared" si="316"/>
        <v>0</v>
      </c>
      <c r="M721" s="152">
        <f t="shared" si="316"/>
        <v>0</v>
      </c>
      <c r="N721" s="152">
        <f t="shared" si="316"/>
        <v>0</v>
      </c>
      <c r="O721" s="152">
        <f t="shared" si="316"/>
        <v>0</v>
      </c>
      <c r="P721" s="152">
        <f t="shared" si="316"/>
        <v>0</v>
      </c>
      <c r="Q721" s="152">
        <f t="shared" si="316"/>
        <v>0</v>
      </c>
      <c r="R721" s="152">
        <f t="shared" si="316"/>
        <v>0</v>
      </c>
      <c r="S721" s="152">
        <f t="shared" si="316"/>
        <v>0</v>
      </c>
      <c r="T721" s="152">
        <f t="shared" si="316"/>
        <v>0</v>
      </c>
      <c r="U721" s="152">
        <f t="shared" si="316"/>
        <v>0</v>
      </c>
      <c r="V721" s="152">
        <f t="shared" si="316"/>
        <v>0</v>
      </c>
      <c r="W721" s="152">
        <f t="shared" si="316"/>
        <v>0</v>
      </c>
      <c r="X721" s="152">
        <f t="shared" si="316"/>
        <v>0</v>
      </c>
      <c r="Y721" s="152">
        <f t="shared" si="316"/>
        <v>0</v>
      </c>
      <c r="Z721" s="152">
        <f t="shared" si="316"/>
        <v>0</v>
      </c>
      <c r="AA721" s="152">
        <f t="shared" si="316"/>
        <v>0</v>
      </c>
      <c r="AB721" s="152">
        <f t="shared" si="316"/>
        <v>0</v>
      </c>
      <c r="AC721" s="152">
        <f t="shared" si="316"/>
        <v>0</v>
      </c>
      <c r="AD721" s="152">
        <f t="shared" si="316"/>
        <v>0</v>
      </c>
      <c r="AE721" s="152">
        <f t="shared" si="316"/>
        <v>0</v>
      </c>
      <c r="AF721" s="152">
        <f t="shared" si="316"/>
        <v>0</v>
      </c>
      <c r="AG721" s="152">
        <f t="shared" si="316"/>
        <v>0</v>
      </c>
      <c r="AH721" s="152">
        <f t="shared" si="316"/>
        <v>0</v>
      </c>
      <c r="AI721" s="152">
        <f t="shared" si="316"/>
        <v>0</v>
      </c>
      <c r="AJ721" s="152">
        <f t="shared" si="316"/>
        <v>0</v>
      </c>
      <c r="AK721" s="152">
        <f t="shared" si="316"/>
        <v>0</v>
      </c>
      <c r="AL721" s="152">
        <f t="shared" si="316"/>
        <v>0</v>
      </c>
      <c r="AM721" s="152">
        <f t="shared" si="316"/>
        <v>0</v>
      </c>
      <c r="AN721" s="152">
        <f t="shared" si="316"/>
        <v>0</v>
      </c>
      <c r="AO721" s="152">
        <f t="shared" si="316"/>
        <v>0</v>
      </c>
      <c r="AP721" s="152">
        <f t="shared" si="316"/>
        <v>0</v>
      </c>
    </row>
    <row r="722" spans="1:42" x14ac:dyDescent="0.2">
      <c r="A722" s="4">
        <f t="shared" ref="A722:A729" si="317">A721+1</f>
        <v>3</v>
      </c>
      <c r="B722" s="169">
        <f t="shared" si="314"/>
        <v>0</v>
      </c>
      <c r="C722" s="152">
        <f t="shared" ref="C722:AP722" si="318">IF(C$2&gt;analysis_period,0,IF(C$2=equip2_reserve_freq*$A722,equip2_reserve_cost*system_capacity*1000*(1+inflation_rate/100)^B$2,0))</f>
        <v>0</v>
      </c>
      <c r="D722" s="152">
        <f t="shared" si="318"/>
        <v>0</v>
      </c>
      <c r="E722" s="152">
        <f t="shared" si="318"/>
        <v>0</v>
      </c>
      <c r="F722" s="152">
        <f t="shared" si="318"/>
        <v>0</v>
      </c>
      <c r="G722" s="152">
        <f t="shared" si="318"/>
        <v>0</v>
      </c>
      <c r="H722" s="152">
        <f t="shared" si="318"/>
        <v>0</v>
      </c>
      <c r="I722" s="152">
        <f t="shared" si="318"/>
        <v>0</v>
      </c>
      <c r="J722" s="152">
        <f t="shared" si="318"/>
        <v>0</v>
      </c>
      <c r="K722" s="152">
        <f t="shared" si="318"/>
        <v>0</v>
      </c>
      <c r="L722" s="152">
        <f t="shared" si="318"/>
        <v>0</v>
      </c>
      <c r="M722" s="152">
        <f t="shared" si="318"/>
        <v>0</v>
      </c>
      <c r="N722" s="152">
        <f t="shared" si="318"/>
        <v>0</v>
      </c>
      <c r="O722" s="152">
        <f t="shared" si="318"/>
        <v>0</v>
      </c>
      <c r="P722" s="152">
        <f t="shared" si="318"/>
        <v>0</v>
      </c>
      <c r="Q722" s="152">
        <f t="shared" si="318"/>
        <v>0</v>
      </c>
      <c r="R722" s="152">
        <f t="shared" si="318"/>
        <v>0</v>
      </c>
      <c r="S722" s="152">
        <f t="shared" si="318"/>
        <v>0</v>
      </c>
      <c r="T722" s="152">
        <f t="shared" si="318"/>
        <v>0</v>
      </c>
      <c r="U722" s="152">
        <f t="shared" si="318"/>
        <v>0</v>
      </c>
      <c r="V722" s="152">
        <f t="shared" si="318"/>
        <v>0</v>
      </c>
      <c r="W722" s="152">
        <f t="shared" si="318"/>
        <v>0</v>
      </c>
      <c r="X722" s="152">
        <f t="shared" si="318"/>
        <v>0</v>
      </c>
      <c r="Y722" s="152">
        <f t="shared" si="318"/>
        <v>0</v>
      </c>
      <c r="Z722" s="152">
        <f t="shared" si="318"/>
        <v>0</v>
      </c>
      <c r="AA722" s="152">
        <f t="shared" si="318"/>
        <v>0</v>
      </c>
      <c r="AB722" s="152">
        <f t="shared" si="318"/>
        <v>0</v>
      </c>
      <c r="AC722" s="152">
        <f t="shared" si="318"/>
        <v>0</v>
      </c>
      <c r="AD722" s="152">
        <f t="shared" si="318"/>
        <v>0</v>
      </c>
      <c r="AE722" s="152">
        <f t="shared" si="318"/>
        <v>0</v>
      </c>
      <c r="AF722" s="152">
        <f t="shared" si="318"/>
        <v>0</v>
      </c>
      <c r="AG722" s="152">
        <f t="shared" si="318"/>
        <v>0</v>
      </c>
      <c r="AH722" s="152">
        <f t="shared" si="318"/>
        <v>0</v>
      </c>
      <c r="AI722" s="152">
        <f t="shared" si="318"/>
        <v>0</v>
      </c>
      <c r="AJ722" s="152">
        <f t="shared" si="318"/>
        <v>0</v>
      </c>
      <c r="AK722" s="152">
        <f t="shared" si="318"/>
        <v>0</v>
      </c>
      <c r="AL722" s="152">
        <f t="shared" si="318"/>
        <v>0</v>
      </c>
      <c r="AM722" s="152">
        <f t="shared" si="318"/>
        <v>0</v>
      </c>
      <c r="AN722" s="152">
        <f t="shared" si="318"/>
        <v>0</v>
      </c>
      <c r="AO722" s="152">
        <f t="shared" si="318"/>
        <v>0</v>
      </c>
      <c r="AP722" s="152">
        <f t="shared" si="318"/>
        <v>0</v>
      </c>
    </row>
    <row r="723" spans="1:42" x14ac:dyDescent="0.2">
      <c r="A723" s="4">
        <f t="shared" si="317"/>
        <v>4</v>
      </c>
      <c r="B723" s="169">
        <f t="shared" si="314"/>
        <v>0</v>
      </c>
      <c r="C723" s="152">
        <f t="shared" ref="C723:AP723" si="319">IF(C$2&gt;analysis_period,0,IF(C$2=equip2_reserve_freq*$A723,equip2_reserve_cost*system_capacity*1000*(1+inflation_rate/100)^B$2,0))</f>
        <v>0</v>
      </c>
      <c r="D723" s="152">
        <f t="shared" si="319"/>
        <v>0</v>
      </c>
      <c r="E723" s="152">
        <f t="shared" si="319"/>
        <v>0</v>
      </c>
      <c r="F723" s="152">
        <f t="shared" si="319"/>
        <v>0</v>
      </c>
      <c r="G723" s="152">
        <f t="shared" si="319"/>
        <v>0</v>
      </c>
      <c r="H723" s="152">
        <f t="shared" si="319"/>
        <v>0</v>
      </c>
      <c r="I723" s="152">
        <f t="shared" si="319"/>
        <v>0</v>
      </c>
      <c r="J723" s="152">
        <f t="shared" si="319"/>
        <v>0</v>
      </c>
      <c r="K723" s="152">
        <f t="shared" si="319"/>
        <v>0</v>
      </c>
      <c r="L723" s="152">
        <f t="shared" si="319"/>
        <v>0</v>
      </c>
      <c r="M723" s="152">
        <f t="shared" si="319"/>
        <v>0</v>
      </c>
      <c r="N723" s="152">
        <f t="shared" si="319"/>
        <v>0</v>
      </c>
      <c r="O723" s="152">
        <f t="shared" si="319"/>
        <v>0</v>
      </c>
      <c r="P723" s="152">
        <f t="shared" si="319"/>
        <v>0</v>
      </c>
      <c r="Q723" s="152">
        <f t="shared" si="319"/>
        <v>0</v>
      </c>
      <c r="R723" s="152">
        <f t="shared" si="319"/>
        <v>0</v>
      </c>
      <c r="S723" s="152">
        <f t="shared" si="319"/>
        <v>0</v>
      </c>
      <c r="T723" s="152">
        <f t="shared" si="319"/>
        <v>0</v>
      </c>
      <c r="U723" s="152">
        <f t="shared" si="319"/>
        <v>0</v>
      </c>
      <c r="V723" s="152">
        <f t="shared" si="319"/>
        <v>0</v>
      </c>
      <c r="W723" s="152">
        <f t="shared" si="319"/>
        <v>0</v>
      </c>
      <c r="X723" s="152">
        <f t="shared" si="319"/>
        <v>0</v>
      </c>
      <c r="Y723" s="152">
        <f t="shared" si="319"/>
        <v>0</v>
      </c>
      <c r="Z723" s="152">
        <f t="shared" si="319"/>
        <v>0</v>
      </c>
      <c r="AA723" s="152">
        <f t="shared" si="319"/>
        <v>0</v>
      </c>
      <c r="AB723" s="152">
        <f t="shared" si="319"/>
        <v>0</v>
      </c>
      <c r="AC723" s="152">
        <f t="shared" si="319"/>
        <v>0</v>
      </c>
      <c r="AD723" s="152">
        <f t="shared" si="319"/>
        <v>0</v>
      </c>
      <c r="AE723" s="152">
        <f t="shared" si="319"/>
        <v>0</v>
      </c>
      <c r="AF723" s="152">
        <f t="shared" si="319"/>
        <v>0</v>
      </c>
      <c r="AG723" s="152">
        <f t="shared" si="319"/>
        <v>0</v>
      </c>
      <c r="AH723" s="152">
        <f t="shared" si="319"/>
        <v>0</v>
      </c>
      <c r="AI723" s="152">
        <f t="shared" si="319"/>
        <v>0</v>
      </c>
      <c r="AJ723" s="152">
        <f t="shared" si="319"/>
        <v>0</v>
      </c>
      <c r="AK723" s="152">
        <f t="shared" si="319"/>
        <v>0</v>
      </c>
      <c r="AL723" s="152">
        <f t="shared" si="319"/>
        <v>0</v>
      </c>
      <c r="AM723" s="152">
        <f t="shared" si="319"/>
        <v>0</v>
      </c>
      <c r="AN723" s="152">
        <f t="shared" si="319"/>
        <v>0</v>
      </c>
      <c r="AO723" s="152">
        <f t="shared" si="319"/>
        <v>0</v>
      </c>
      <c r="AP723" s="152">
        <f t="shared" si="319"/>
        <v>0</v>
      </c>
    </row>
    <row r="724" spans="1:42" x14ac:dyDescent="0.2">
      <c r="A724" s="4">
        <f t="shared" si="317"/>
        <v>5</v>
      </c>
      <c r="B724" s="169">
        <f t="shared" si="314"/>
        <v>0</v>
      </c>
      <c r="C724" s="152">
        <f t="shared" ref="C724:AP724" si="320">IF(C$2&gt;analysis_period,0,IF(C$2=equip2_reserve_freq*$A724,equip2_reserve_cost*system_capacity*1000*(1+inflation_rate/100)^B$2,0))</f>
        <v>0</v>
      </c>
      <c r="D724" s="152">
        <f t="shared" si="320"/>
        <v>0</v>
      </c>
      <c r="E724" s="152">
        <f t="shared" si="320"/>
        <v>0</v>
      </c>
      <c r="F724" s="152">
        <f t="shared" si="320"/>
        <v>0</v>
      </c>
      <c r="G724" s="152">
        <f t="shared" si="320"/>
        <v>0</v>
      </c>
      <c r="H724" s="152">
        <f t="shared" si="320"/>
        <v>0</v>
      </c>
      <c r="I724" s="152">
        <f t="shared" si="320"/>
        <v>0</v>
      </c>
      <c r="J724" s="152">
        <f t="shared" si="320"/>
        <v>0</v>
      </c>
      <c r="K724" s="152">
        <f t="shared" si="320"/>
        <v>0</v>
      </c>
      <c r="L724" s="152">
        <f t="shared" si="320"/>
        <v>0</v>
      </c>
      <c r="M724" s="152">
        <f t="shared" si="320"/>
        <v>0</v>
      </c>
      <c r="N724" s="152">
        <f t="shared" si="320"/>
        <v>0</v>
      </c>
      <c r="O724" s="152">
        <f t="shared" si="320"/>
        <v>0</v>
      </c>
      <c r="P724" s="152">
        <f t="shared" si="320"/>
        <v>0</v>
      </c>
      <c r="Q724" s="152">
        <f t="shared" si="320"/>
        <v>0</v>
      </c>
      <c r="R724" s="152">
        <f t="shared" si="320"/>
        <v>0</v>
      </c>
      <c r="S724" s="152">
        <f t="shared" si="320"/>
        <v>0</v>
      </c>
      <c r="T724" s="152">
        <f t="shared" si="320"/>
        <v>0</v>
      </c>
      <c r="U724" s="152">
        <f t="shared" si="320"/>
        <v>0</v>
      </c>
      <c r="V724" s="152">
        <f t="shared" si="320"/>
        <v>0</v>
      </c>
      <c r="W724" s="152">
        <f t="shared" si="320"/>
        <v>0</v>
      </c>
      <c r="X724" s="152">
        <f t="shared" si="320"/>
        <v>0</v>
      </c>
      <c r="Y724" s="152">
        <f t="shared" si="320"/>
        <v>0</v>
      </c>
      <c r="Z724" s="152">
        <f t="shared" si="320"/>
        <v>0</v>
      </c>
      <c r="AA724" s="152">
        <f t="shared" si="320"/>
        <v>0</v>
      </c>
      <c r="AB724" s="152">
        <f t="shared" si="320"/>
        <v>0</v>
      </c>
      <c r="AC724" s="152">
        <f t="shared" si="320"/>
        <v>0</v>
      </c>
      <c r="AD724" s="152">
        <f t="shared" si="320"/>
        <v>0</v>
      </c>
      <c r="AE724" s="152">
        <f t="shared" si="320"/>
        <v>0</v>
      </c>
      <c r="AF724" s="152">
        <f t="shared" si="320"/>
        <v>0</v>
      </c>
      <c r="AG724" s="152">
        <f t="shared" si="320"/>
        <v>0</v>
      </c>
      <c r="AH724" s="152">
        <f t="shared" si="320"/>
        <v>0</v>
      </c>
      <c r="AI724" s="152">
        <f t="shared" si="320"/>
        <v>0</v>
      </c>
      <c r="AJ724" s="152">
        <f t="shared" si="320"/>
        <v>0</v>
      </c>
      <c r="AK724" s="152">
        <f t="shared" si="320"/>
        <v>0</v>
      </c>
      <c r="AL724" s="152">
        <f t="shared" si="320"/>
        <v>0</v>
      </c>
      <c r="AM724" s="152">
        <f t="shared" si="320"/>
        <v>0</v>
      </c>
      <c r="AN724" s="152">
        <f t="shared" si="320"/>
        <v>0</v>
      </c>
      <c r="AO724" s="152">
        <f t="shared" si="320"/>
        <v>0</v>
      </c>
      <c r="AP724" s="152">
        <f t="shared" si="320"/>
        <v>0</v>
      </c>
    </row>
    <row r="725" spans="1:42" x14ac:dyDescent="0.2">
      <c r="A725" s="4">
        <f t="shared" si="317"/>
        <v>6</v>
      </c>
      <c r="B725" s="169">
        <f t="shared" si="314"/>
        <v>0</v>
      </c>
      <c r="C725" s="152">
        <f t="shared" ref="C725:AP725" si="321">IF(C$2&gt;analysis_period,0,IF(C$2=equip2_reserve_freq*$A725,equip2_reserve_cost*system_capacity*1000*(1+inflation_rate/100)^B$2,0))</f>
        <v>0</v>
      </c>
      <c r="D725" s="152">
        <f t="shared" si="321"/>
        <v>0</v>
      </c>
      <c r="E725" s="152">
        <f t="shared" si="321"/>
        <v>0</v>
      </c>
      <c r="F725" s="152">
        <f t="shared" si="321"/>
        <v>0</v>
      </c>
      <c r="G725" s="152">
        <f t="shared" si="321"/>
        <v>0</v>
      </c>
      <c r="H725" s="152">
        <f t="shared" si="321"/>
        <v>0</v>
      </c>
      <c r="I725" s="152">
        <f t="shared" si="321"/>
        <v>0</v>
      </c>
      <c r="J725" s="152">
        <f t="shared" si="321"/>
        <v>0</v>
      </c>
      <c r="K725" s="152">
        <f t="shared" si="321"/>
        <v>0</v>
      </c>
      <c r="L725" s="152">
        <f t="shared" si="321"/>
        <v>0</v>
      </c>
      <c r="M725" s="152">
        <f t="shared" si="321"/>
        <v>0</v>
      </c>
      <c r="N725" s="152">
        <f t="shared" si="321"/>
        <v>0</v>
      </c>
      <c r="O725" s="152">
        <f t="shared" si="321"/>
        <v>0</v>
      </c>
      <c r="P725" s="152">
        <f t="shared" si="321"/>
        <v>0</v>
      </c>
      <c r="Q725" s="152">
        <f t="shared" si="321"/>
        <v>0</v>
      </c>
      <c r="R725" s="152">
        <f t="shared" si="321"/>
        <v>0</v>
      </c>
      <c r="S725" s="152">
        <f t="shared" si="321"/>
        <v>0</v>
      </c>
      <c r="T725" s="152">
        <f t="shared" si="321"/>
        <v>0</v>
      </c>
      <c r="U725" s="152">
        <f t="shared" si="321"/>
        <v>0</v>
      </c>
      <c r="V725" s="152">
        <f t="shared" si="321"/>
        <v>0</v>
      </c>
      <c r="W725" s="152">
        <f t="shared" si="321"/>
        <v>0</v>
      </c>
      <c r="X725" s="152">
        <f t="shared" si="321"/>
        <v>0</v>
      </c>
      <c r="Y725" s="152">
        <f t="shared" si="321"/>
        <v>0</v>
      </c>
      <c r="Z725" s="152">
        <f t="shared" si="321"/>
        <v>0</v>
      </c>
      <c r="AA725" s="152">
        <f t="shared" si="321"/>
        <v>0</v>
      </c>
      <c r="AB725" s="152">
        <f t="shared" si="321"/>
        <v>0</v>
      </c>
      <c r="AC725" s="152">
        <f t="shared" si="321"/>
        <v>0</v>
      </c>
      <c r="AD725" s="152">
        <f t="shared" si="321"/>
        <v>0</v>
      </c>
      <c r="AE725" s="152">
        <f t="shared" si="321"/>
        <v>0</v>
      </c>
      <c r="AF725" s="152">
        <f t="shared" si="321"/>
        <v>0</v>
      </c>
      <c r="AG725" s="152">
        <f t="shared" si="321"/>
        <v>0</v>
      </c>
      <c r="AH725" s="152">
        <f t="shared" si="321"/>
        <v>0</v>
      </c>
      <c r="AI725" s="152">
        <f t="shared" si="321"/>
        <v>0</v>
      </c>
      <c r="AJ725" s="152">
        <f t="shared" si="321"/>
        <v>0</v>
      </c>
      <c r="AK725" s="152">
        <f t="shared" si="321"/>
        <v>0</v>
      </c>
      <c r="AL725" s="152">
        <f t="shared" si="321"/>
        <v>0</v>
      </c>
      <c r="AM725" s="152">
        <f t="shared" si="321"/>
        <v>0</v>
      </c>
      <c r="AN725" s="152">
        <f t="shared" si="321"/>
        <v>0</v>
      </c>
      <c r="AO725" s="152">
        <f t="shared" si="321"/>
        <v>0</v>
      </c>
      <c r="AP725" s="152">
        <f t="shared" si="321"/>
        <v>0</v>
      </c>
    </row>
    <row r="726" spans="1:42" x14ac:dyDescent="0.2">
      <c r="A726" s="4">
        <f t="shared" si="317"/>
        <v>7</v>
      </c>
      <c r="B726" s="169">
        <f t="shared" si="314"/>
        <v>0</v>
      </c>
      <c r="C726" s="152">
        <f t="shared" ref="C726:AP726" si="322">IF(C$2&gt;analysis_period,0,IF(C$2=equip2_reserve_freq*$A726,equip2_reserve_cost*system_capacity*1000*(1+inflation_rate/100)^B$2,0))</f>
        <v>0</v>
      </c>
      <c r="D726" s="152">
        <f t="shared" si="322"/>
        <v>0</v>
      </c>
      <c r="E726" s="152">
        <f t="shared" si="322"/>
        <v>0</v>
      </c>
      <c r="F726" s="152">
        <f t="shared" si="322"/>
        <v>0</v>
      </c>
      <c r="G726" s="152">
        <f t="shared" si="322"/>
        <v>0</v>
      </c>
      <c r="H726" s="152">
        <f t="shared" si="322"/>
        <v>0</v>
      </c>
      <c r="I726" s="152">
        <f t="shared" si="322"/>
        <v>0</v>
      </c>
      <c r="J726" s="152">
        <f t="shared" si="322"/>
        <v>0</v>
      </c>
      <c r="K726" s="152">
        <f t="shared" si="322"/>
        <v>0</v>
      </c>
      <c r="L726" s="152">
        <f t="shared" si="322"/>
        <v>0</v>
      </c>
      <c r="M726" s="152">
        <f t="shared" si="322"/>
        <v>0</v>
      </c>
      <c r="N726" s="152">
        <f t="shared" si="322"/>
        <v>0</v>
      </c>
      <c r="O726" s="152">
        <f t="shared" si="322"/>
        <v>0</v>
      </c>
      <c r="P726" s="152">
        <f t="shared" si="322"/>
        <v>0</v>
      </c>
      <c r="Q726" s="152">
        <f t="shared" si="322"/>
        <v>0</v>
      </c>
      <c r="R726" s="152">
        <f t="shared" si="322"/>
        <v>0</v>
      </c>
      <c r="S726" s="152">
        <f t="shared" si="322"/>
        <v>0</v>
      </c>
      <c r="T726" s="152">
        <f t="shared" si="322"/>
        <v>0</v>
      </c>
      <c r="U726" s="152">
        <f t="shared" si="322"/>
        <v>0</v>
      </c>
      <c r="V726" s="152">
        <f t="shared" si="322"/>
        <v>0</v>
      </c>
      <c r="W726" s="152">
        <f t="shared" si="322"/>
        <v>0</v>
      </c>
      <c r="X726" s="152">
        <f t="shared" si="322"/>
        <v>0</v>
      </c>
      <c r="Y726" s="152">
        <f t="shared" si="322"/>
        <v>0</v>
      </c>
      <c r="Z726" s="152">
        <f t="shared" si="322"/>
        <v>0</v>
      </c>
      <c r="AA726" s="152">
        <f t="shared" si="322"/>
        <v>0</v>
      </c>
      <c r="AB726" s="152">
        <f t="shared" si="322"/>
        <v>0</v>
      </c>
      <c r="AC726" s="152">
        <f t="shared" si="322"/>
        <v>0</v>
      </c>
      <c r="AD726" s="152">
        <f t="shared" si="322"/>
        <v>0</v>
      </c>
      <c r="AE726" s="152">
        <f t="shared" si="322"/>
        <v>0</v>
      </c>
      <c r="AF726" s="152">
        <f t="shared" si="322"/>
        <v>0</v>
      </c>
      <c r="AG726" s="152">
        <f t="shared" si="322"/>
        <v>0</v>
      </c>
      <c r="AH726" s="152">
        <f t="shared" si="322"/>
        <v>0</v>
      </c>
      <c r="AI726" s="152">
        <f t="shared" si="322"/>
        <v>0</v>
      </c>
      <c r="AJ726" s="152">
        <f t="shared" si="322"/>
        <v>0</v>
      </c>
      <c r="AK726" s="152">
        <f t="shared" si="322"/>
        <v>0</v>
      </c>
      <c r="AL726" s="152">
        <f t="shared" si="322"/>
        <v>0</v>
      </c>
      <c r="AM726" s="152">
        <f t="shared" si="322"/>
        <v>0</v>
      </c>
      <c r="AN726" s="152">
        <f t="shared" si="322"/>
        <v>0</v>
      </c>
      <c r="AO726" s="152">
        <f t="shared" si="322"/>
        <v>0</v>
      </c>
      <c r="AP726" s="152">
        <f t="shared" si="322"/>
        <v>0</v>
      </c>
    </row>
    <row r="727" spans="1:42" x14ac:dyDescent="0.2">
      <c r="A727" s="4">
        <f t="shared" si="317"/>
        <v>8</v>
      </c>
      <c r="B727" s="169">
        <f t="shared" si="314"/>
        <v>0</v>
      </c>
      <c r="C727" s="152">
        <f t="shared" ref="C727:AP727" si="323">IF(C$2&gt;analysis_period,0,IF(C$2=equip2_reserve_freq*$A727,equip2_reserve_cost*system_capacity*1000*(1+inflation_rate/100)^B$2,0))</f>
        <v>0</v>
      </c>
      <c r="D727" s="152">
        <f t="shared" si="323"/>
        <v>0</v>
      </c>
      <c r="E727" s="152">
        <f t="shared" si="323"/>
        <v>0</v>
      </c>
      <c r="F727" s="152">
        <f t="shared" si="323"/>
        <v>0</v>
      </c>
      <c r="G727" s="152">
        <f t="shared" si="323"/>
        <v>0</v>
      </c>
      <c r="H727" s="152">
        <f t="shared" si="323"/>
        <v>0</v>
      </c>
      <c r="I727" s="152">
        <f t="shared" si="323"/>
        <v>0</v>
      </c>
      <c r="J727" s="152">
        <f t="shared" si="323"/>
        <v>0</v>
      </c>
      <c r="K727" s="152">
        <f t="shared" si="323"/>
        <v>0</v>
      </c>
      <c r="L727" s="152">
        <f t="shared" si="323"/>
        <v>0</v>
      </c>
      <c r="M727" s="152">
        <f t="shared" si="323"/>
        <v>0</v>
      </c>
      <c r="N727" s="152">
        <f t="shared" si="323"/>
        <v>0</v>
      </c>
      <c r="O727" s="152">
        <f t="shared" si="323"/>
        <v>0</v>
      </c>
      <c r="P727" s="152">
        <f t="shared" si="323"/>
        <v>0</v>
      </c>
      <c r="Q727" s="152">
        <f t="shared" si="323"/>
        <v>0</v>
      </c>
      <c r="R727" s="152">
        <f t="shared" si="323"/>
        <v>0</v>
      </c>
      <c r="S727" s="152">
        <f t="shared" si="323"/>
        <v>0</v>
      </c>
      <c r="T727" s="152">
        <f t="shared" si="323"/>
        <v>0</v>
      </c>
      <c r="U727" s="152">
        <f t="shared" si="323"/>
        <v>0</v>
      </c>
      <c r="V727" s="152">
        <f t="shared" si="323"/>
        <v>0</v>
      </c>
      <c r="W727" s="152">
        <f t="shared" si="323"/>
        <v>0</v>
      </c>
      <c r="X727" s="152">
        <f t="shared" si="323"/>
        <v>0</v>
      </c>
      <c r="Y727" s="152">
        <f t="shared" si="323"/>
        <v>0</v>
      </c>
      <c r="Z727" s="152">
        <f t="shared" si="323"/>
        <v>0</v>
      </c>
      <c r="AA727" s="152">
        <f t="shared" si="323"/>
        <v>0</v>
      </c>
      <c r="AB727" s="152">
        <f t="shared" si="323"/>
        <v>0</v>
      </c>
      <c r="AC727" s="152">
        <f t="shared" si="323"/>
        <v>0</v>
      </c>
      <c r="AD727" s="152">
        <f t="shared" si="323"/>
        <v>0</v>
      </c>
      <c r="AE727" s="152">
        <f t="shared" si="323"/>
        <v>0</v>
      </c>
      <c r="AF727" s="152">
        <f t="shared" si="323"/>
        <v>0</v>
      </c>
      <c r="AG727" s="152">
        <f t="shared" si="323"/>
        <v>0</v>
      </c>
      <c r="AH727" s="152">
        <f t="shared" si="323"/>
        <v>0</v>
      </c>
      <c r="AI727" s="152">
        <f t="shared" si="323"/>
        <v>0</v>
      </c>
      <c r="AJ727" s="152">
        <f t="shared" si="323"/>
        <v>0</v>
      </c>
      <c r="AK727" s="152">
        <f t="shared" si="323"/>
        <v>0</v>
      </c>
      <c r="AL727" s="152">
        <f t="shared" si="323"/>
        <v>0</v>
      </c>
      <c r="AM727" s="152">
        <f t="shared" si="323"/>
        <v>0</v>
      </c>
      <c r="AN727" s="152">
        <f t="shared" si="323"/>
        <v>0</v>
      </c>
      <c r="AO727" s="152">
        <f t="shared" si="323"/>
        <v>0</v>
      </c>
      <c r="AP727" s="152">
        <f t="shared" si="323"/>
        <v>0</v>
      </c>
    </row>
    <row r="728" spans="1:42" x14ac:dyDescent="0.2">
      <c r="A728" s="4">
        <f>A727+1</f>
        <v>9</v>
      </c>
      <c r="B728" s="169">
        <f t="shared" si="314"/>
        <v>0</v>
      </c>
      <c r="C728" s="152">
        <f t="shared" ref="C728:AP728" si="324">IF(C$2&gt;analysis_period,0,IF(C$2=equip2_reserve_freq*$A728,equip2_reserve_cost*system_capacity*1000*(1+inflation_rate/100)^B$2,0))</f>
        <v>0</v>
      </c>
      <c r="D728" s="152">
        <f t="shared" si="324"/>
        <v>0</v>
      </c>
      <c r="E728" s="152">
        <f t="shared" si="324"/>
        <v>0</v>
      </c>
      <c r="F728" s="152">
        <f t="shared" si="324"/>
        <v>0</v>
      </c>
      <c r="G728" s="152">
        <f t="shared" si="324"/>
        <v>0</v>
      </c>
      <c r="H728" s="152">
        <f t="shared" si="324"/>
        <v>0</v>
      </c>
      <c r="I728" s="152">
        <f t="shared" si="324"/>
        <v>0</v>
      </c>
      <c r="J728" s="152">
        <f t="shared" si="324"/>
        <v>0</v>
      </c>
      <c r="K728" s="152">
        <f t="shared" si="324"/>
        <v>0</v>
      </c>
      <c r="L728" s="152">
        <f t="shared" si="324"/>
        <v>0</v>
      </c>
      <c r="M728" s="152">
        <f t="shared" si="324"/>
        <v>0</v>
      </c>
      <c r="N728" s="152">
        <f t="shared" si="324"/>
        <v>0</v>
      </c>
      <c r="O728" s="152">
        <f t="shared" si="324"/>
        <v>0</v>
      </c>
      <c r="P728" s="152">
        <f t="shared" si="324"/>
        <v>0</v>
      </c>
      <c r="Q728" s="152">
        <f t="shared" si="324"/>
        <v>0</v>
      </c>
      <c r="R728" s="152">
        <f t="shared" si="324"/>
        <v>0</v>
      </c>
      <c r="S728" s="152">
        <f t="shared" si="324"/>
        <v>0</v>
      </c>
      <c r="T728" s="152">
        <f t="shared" si="324"/>
        <v>0</v>
      </c>
      <c r="U728" s="152">
        <f t="shared" si="324"/>
        <v>0</v>
      </c>
      <c r="V728" s="152">
        <f t="shared" si="324"/>
        <v>0</v>
      </c>
      <c r="W728" s="152">
        <f t="shared" si="324"/>
        <v>0</v>
      </c>
      <c r="X728" s="152">
        <f t="shared" si="324"/>
        <v>0</v>
      </c>
      <c r="Y728" s="152">
        <f t="shared" si="324"/>
        <v>0</v>
      </c>
      <c r="Z728" s="152">
        <f t="shared" si="324"/>
        <v>0</v>
      </c>
      <c r="AA728" s="152">
        <f t="shared" si="324"/>
        <v>0</v>
      </c>
      <c r="AB728" s="152">
        <f t="shared" si="324"/>
        <v>0</v>
      </c>
      <c r="AC728" s="152">
        <f t="shared" si="324"/>
        <v>0</v>
      </c>
      <c r="AD728" s="152">
        <f t="shared" si="324"/>
        <v>0</v>
      </c>
      <c r="AE728" s="152">
        <f t="shared" si="324"/>
        <v>0</v>
      </c>
      <c r="AF728" s="152">
        <f t="shared" si="324"/>
        <v>0</v>
      </c>
      <c r="AG728" s="152">
        <f t="shared" si="324"/>
        <v>0</v>
      </c>
      <c r="AH728" s="152">
        <f t="shared" si="324"/>
        <v>0</v>
      </c>
      <c r="AI728" s="152">
        <f t="shared" si="324"/>
        <v>0</v>
      </c>
      <c r="AJ728" s="152">
        <f t="shared" si="324"/>
        <v>0</v>
      </c>
      <c r="AK728" s="152">
        <f t="shared" si="324"/>
        <v>0</v>
      </c>
      <c r="AL728" s="152">
        <f t="shared" si="324"/>
        <v>0</v>
      </c>
      <c r="AM728" s="152">
        <f t="shared" si="324"/>
        <v>0</v>
      </c>
      <c r="AN728" s="152">
        <f t="shared" si="324"/>
        <v>0</v>
      </c>
      <c r="AO728" s="152">
        <f t="shared" si="324"/>
        <v>0</v>
      </c>
      <c r="AP728" s="152">
        <f t="shared" si="324"/>
        <v>0</v>
      </c>
    </row>
    <row r="729" spans="1:42" x14ac:dyDescent="0.2">
      <c r="A729" s="4">
        <f t="shared" si="317"/>
        <v>10</v>
      </c>
      <c r="B729" s="169">
        <f t="shared" si="314"/>
        <v>0</v>
      </c>
      <c r="C729" s="152">
        <f t="shared" ref="C729:AP729" si="325">IF(C$2&gt;analysis_period,0,IF(C$2=equip2_reserve_freq*$A729,equip2_reserve_cost*system_capacity*1000*(1+inflation_rate/100)^B$2,0))</f>
        <v>0</v>
      </c>
      <c r="D729" s="152">
        <f t="shared" si="325"/>
        <v>0</v>
      </c>
      <c r="E729" s="152">
        <f t="shared" si="325"/>
        <v>0</v>
      </c>
      <c r="F729" s="152">
        <f t="shared" si="325"/>
        <v>0</v>
      </c>
      <c r="G729" s="152">
        <f t="shared" si="325"/>
        <v>0</v>
      </c>
      <c r="H729" s="152">
        <f t="shared" si="325"/>
        <v>0</v>
      </c>
      <c r="I729" s="152">
        <f t="shared" si="325"/>
        <v>0</v>
      </c>
      <c r="J729" s="152">
        <f t="shared" si="325"/>
        <v>0</v>
      </c>
      <c r="K729" s="152">
        <f t="shared" si="325"/>
        <v>0</v>
      </c>
      <c r="L729" s="152">
        <f t="shared" si="325"/>
        <v>0</v>
      </c>
      <c r="M729" s="152">
        <f t="shared" si="325"/>
        <v>0</v>
      </c>
      <c r="N729" s="152">
        <f t="shared" si="325"/>
        <v>0</v>
      </c>
      <c r="O729" s="152">
        <f t="shared" si="325"/>
        <v>0</v>
      </c>
      <c r="P729" s="152">
        <f t="shared" si="325"/>
        <v>0</v>
      </c>
      <c r="Q729" s="152">
        <f t="shared" si="325"/>
        <v>0</v>
      </c>
      <c r="R729" s="152">
        <f t="shared" si="325"/>
        <v>0</v>
      </c>
      <c r="S729" s="152">
        <f t="shared" si="325"/>
        <v>0</v>
      </c>
      <c r="T729" s="152">
        <f t="shared" si="325"/>
        <v>0</v>
      </c>
      <c r="U729" s="152">
        <f t="shared" si="325"/>
        <v>0</v>
      </c>
      <c r="V729" s="152">
        <f t="shared" si="325"/>
        <v>0</v>
      </c>
      <c r="W729" s="152">
        <f t="shared" si="325"/>
        <v>0</v>
      </c>
      <c r="X729" s="152">
        <f t="shared" si="325"/>
        <v>0</v>
      </c>
      <c r="Y729" s="152">
        <f t="shared" si="325"/>
        <v>0</v>
      </c>
      <c r="Z729" s="152">
        <f t="shared" si="325"/>
        <v>0</v>
      </c>
      <c r="AA729" s="152">
        <f t="shared" si="325"/>
        <v>0</v>
      </c>
      <c r="AB729" s="152">
        <f t="shared" si="325"/>
        <v>0</v>
      </c>
      <c r="AC729" s="152">
        <f t="shared" si="325"/>
        <v>0</v>
      </c>
      <c r="AD729" s="152">
        <f t="shared" si="325"/>
        <v>0</v>
      </c>
      <c r="AE729" s="152">
        <f t="shared" si="325"/>
        <v>0</v>
      </c>
      <c r="AF729" s="152">
        <f t="shared" si="325"/>
        <v>0</v>
      </c>
      <c r="AG729" s="152">
        <f t="shared" si="325"/>
        <v>0</v>
      </c>
      <c r="AH729" s="152">
        <f t="shared" si="325"/>
        <v>0</v>
      </c>
      <c r="AI729" s="152">
        <f t="shared" si="325"/>
        <v>0</v>
      </c>
      <c r="AJ729" s="152">
        <f t="shared" si="325"/>
        <v>0</v>
      </c>
      <c r="AK729" s="152">
        <f t="shared" si="325"/>
        <v>0</v>
      </c>
      <c r="AL729" s="152">
        <f t="shared" si="325"/>
        <v>0</v>
      </c>
      <c r="AM729" s="152">
        <f t="shared" si="325"/>
        <v>0</v>
      </c>
      <c r="AN729" s="152">
        <f t="shared" si="325"/>
        <v>0</v>
      </c>
      <c r="AO729" s="152">
        <f t="shared" si="325"/>
        <v>0</v>
      </c>
      <c r="AP729" s="152">
        <f t="shared" si="325"/>
        <v>0</v>
      </c>
    </row>
    <row r="730" spans="1:42" x14ac:dyDescent="0.2">
      <c r="A730" s="24" t="s">
        <v>13</v>
      </c>
      <c r="B730" s="14"/>
      <c r="C730" s="152">
        <f>SUM(C720:C729)</f>
        <v>0</v>
      </c>
      <c r="D730" s="152">
        <f t="shared" ref="D730:AP730" si="326">SUM(D720:D729)</f>
        <v>0</v>
      </c>
      <c r="E730" s="152">
        <f t="shared" si="326"/>
        <v>0</v>
      </c>
      <c r="F730" s="152">
        <f t="shared" si="326"/>
        <v>0</v>
      </c>
      <c r="G730" s="152">
        <f t="shared" si="326"/>
        <v>0</v>
      </c>
      <c r="H730" s="152">
        <f t="shared" si="326"/>
        <v>0</v>
      </c>
      <c r="I730" s="152">
        <f t="shared" si="326"/>
        <v>0</v>
      </c>
      <c r="J730" s="152">
        <f t="shared" si="326"/>
        <v>0</v>
      </c>
      <c r="K730" s="152">
        <f t="shared" si="326"/>
        <v>0</v>
      </c>
      <c r="L730" s="152">
        <f t="shared" si="326"/>
        <v>0</v>
      </c>
      <c r="M730" s="152">
        <f t="shared" si="326"/>
        <v>0</v>
      </c>
      <c r="N730" s="152">
        <f t="shared" si="326"/>
        <v>0</v>
      </c>
      <c r="O730" s="152">
        <f t="shared" si="326"/>
        <v>0</v>
      </c>
      <c r="P730" s="152">
        <f t="shared" si="326"/>
        <v>0</v>
      </c>
      <c r="Q730" s="152">
        <f t="shared" si="326"/>
        <v>0</v>
      </c>
      <c r="R730" s="152">
        <f t="shared" si="326"/>
        <v>0</v>
      </c>
      <c r="S730" s="152">
        <f t="shared" si="326"/>
        <v>0</v>
      </c>
      <c r="T730" s="152">
        <f t="shared" si="326"/>
        <v>0</v>
      </c>
      <c r="U730" s="152">
        <f t="shared" si="326"/>
        <v>0</v>
      </c>
      <c r="V730" s="152">
        <f t="shared" si="326"/>
        <v>0</v>
      </c>
      <c r="W730" s="152">
        <f t="shared" si="326"/>
        <v>0</v>
      </c>
      <c r="X730" s="152">
        <f t="shared" si="326"/>
        <v>0</v>
      </c>
      <c r="Y730" s="152">
        <f t="shared" si="326"/>
        <v>0</v>
      </c>
      <c r="Z730" s="152">
        <f t="shared" si="326"/>
        <v>0</v>
      </c>
      <c r="AA730" s="152">
        <f t="shared" si="326"/>
        <v>0</v>
      </c>
      <c r="AB730" s="152">
        <f t="shared" si="326"/>
        <v>0</v>
      </c>
      <c r="AC730" s="152">
        <f t="shared" si="326"/>
        <v>0</v>
      </c>
      <c r="AD730" s="152">
        <f t="shared" si="326"/>
        <v>0</v>
      </c>
      <c r="AE730" s="152">
        <f t="shared" si="326"/>
        <v>0</v>
      </c>
      <c r="AF730" s="152">
        <f t="shared" si="326"/>
        <v>0</v>
      </c>
      <c r="AG730" s="152">
        <f t="shared" si="326"/>
        <v>0</v>
      </c>
      <c r="AH730" s="152">
        <f t="shared" si="326"/>
        <v>0</v>
      </c>
      <c r="AI730" s="152">
        <f t="shared" si="326"/>
        <v>0</v>
      </c>
      <c r="AJ730" s="152">
        <f t="shared" si="326"/>
        <v>0</v>
      </c>
      <c r="AK730" s="152">
        <f t="shared" si="326"/>
        <v>0</v>
      </c>
      <c r="AL730" s="152">
        <f t="shared" si="326"/>
        <v>0</v>
      </c>
      <c r="AM730" s="152">
        <f t="shared" si="326"/>
        <v>0</v>
      </c>
      <c r="AN730" s="152">
        <f t="shared" si="326"/>
        <v>0</v>
      </c>
      <c r="AO730" s="152">
        <f t="shared" si="326"/>
        <v>0</v>
      </c>
      <c r="AP730" s="152">
        <f t="shared" si="326"/>
        <v>0</v>
      </c>
    </row>
    <row r="731" spans="1:42" x14ac:dyDescent="0.2">
      <c r="A731" s="4" t="s">
        <v>208</v>
      </c>
    </row>
    <row r="732" spans="1:42" x14ac:dyDescent="0.2">
      <c r="A732" s="4">
        <v>1</v>
      </c>
      <c r="B732" s="174">
        <f t="shared" ref="B732:B741" si="327">SUM(C732:AP732)</f>
        <v>0</v>
      </c>
      <c r="C732" s="152">
        <f>IF(C$2&lt;=equip2_reserve_freq*$A$720,$B$720/(equip2_reserve_freq),0)</f>
        <v>0</v>
      </c>
      <c r="D732" s="152">
        <f>IF(D$2&lt;=equip2_reserve_freq*$A$720,$B$720/(equip2_reserve_freq),0)</f>
        <v>0</v>
      </c>
      <c r="E732" s="152">
        <f>IF(E$2&lt;=equip2_reserve_freq*$A$720,$B$720/(equip2_reserve_freq),0)</f>
        <v>0</v>
      </c>
      <c r="F732" s="152">
        <f>IF(F$2&lt;=equip2_reserve_freq*$A$720,$B$720/(equip2_reserve_freq),0)</f>
        <v>0</v>
      </c>
      <c r="G732" s="152">
        <f>IF(G$2&lt;=equip2_reserve_freq*$A$720,$B$720/(equip2_reserve_freq),0)</f>
        <v>0</v>
      </c>
      <c r="H732" s="152">
        <f>IF(H$2&lt;=equip2_reserve_freq*$A$720,$B$720/(equip2_reserve_freq),0)</f>
        <v>0</v>
      </c>
      <c r="I732" s="152">
        <f>IF(I$2&lt;=equip2_reserve_freq*$A$720,$B$720/(equip2_reserve_freq),0)</f>
        <v>0</v>
      </c>
      <c r="J732" s="152">
        <f>IF(J$2&lt;=equip2_reserve_freq*$A$720,$B$720/(equip2_reserve_freq),0)</f>
        <v>0</v>
      </c>
      <c r="K732" s="152">
        <f>IF(K$2&lt;=equip2_reserve_freq*$A$720,$B$720/(equip2_reserve_freq),0)</f>
        <v>0</v>
      </c>
      <c r="L732" s="152">
        <f>IF(L$2&lt;=equip2_reserve_freq*$A$720,$B$720/(equip2_reserve_freq),0)</f>
        <v>0</v>
      </c>
      <c r="M732" s="152">
        <f>IF(M$2&lt;=equip2_reserve_freq*$A$720,$B$720/(equip2_reserve_freq),0)</f>
        <v>0</v>
      </c>
      <c r="N732" s="152">
        <f>IF(N$2&lt;=equip2_reserve_freq*$A$720,$B$720/(equip2_reserve_freq),0)</f>
        <v>0</v>
      </c>
      <c r="O732" s="152">
        <f>IF(O$2&lt;=equip2_reserve_freq*$A$720,$B$720/(equip2_reserve_freq),0)</f>
        <v>0</v>
      </c>
      <c r="P732" s="152">
        <f>IF(P$2&lt;=equip2_reserve_freq*$A$720,$B$720/(equip2_reserve_freq),0)</f>
        <v>0</v>
      </c>
      <c r="Q732" s="152">
        <f>IF(Q$2&lt;=equip2_reserve_freq*$A$720,$B$720/(equip2_reserve_freq),0)</f>
        <v>0</v>
      </c>
      <c r="R732" s="152">
        <f>IF(R$2&lt;=equip2_reserve_freq*$A$720,$B$720/(equip2_reserve_freq),0)</f>
        <v>0</v>
      </c>
      <c r="S732" s="152">
        <f>IF(S$2&lt;=equip2_reserve_freq*$A$720,$B$720/(equip2_reserve_freq),0)</f>
        <v>0</v>
      </c>
      <c r="T732" s="152">
        <f>IF(T$2&lt;=equip2_reserve_freq*$A$720,$B$720/(equip2_reserve_freq),0)</f>
        <v>0</v>
      </c>
      <c r="U732" s="152">
        <f>IF(U$2&lt;=equip2_reserve_freq*$A$720,$B$720/(equip2_reserve_freq),0)</f>
        <v>0</v>
      </c>
      <c r="V732" s="152">
        <f>IF(V$2&lt;=equip2_reserve_freq*$A$720,$B$720/(equip2_reserve_freq),0)</f>
        <v>0</v>
      </c>
      <c r="W732" s="152">
        <f>IF(W$2&lt;=equip2_reserve_freq*$A$720,$B$720/(equip2_reserve_freq),0)</f>
        <v>0</v>
      </c>
      <c r="X732" s="152">
        <f>IF(X$2&lt;=equip2_reserve_freq*$A$720,$B$720/(equip2_reserve_freq),0)</f>
        <v>0</v>
      </c>
      <c r="Y732" s="152">
        <f>IF(Y$2&lt;=equip2_reserve_freq*$A$720,$B$720/(equip2_reserve_freq),0)</f>
        <v>0</v>
      </c>
      <c r="Z732" s="152">
        <f>IF(Z$2&lt;=equip2_reserve_freq*$A$720,$B$720/(equip2_reserve_freq),0)</f>
        <v>0</v>
      </c>
      <c r="AA732" s="152">
        <f>IF(AA$2&lt;=equip2_reserve_freq*$A$720,$B$720/(equip2_reserve_freq),0)</f>
        <v>0</v>
      </c>
      <c r="AB732" s="152">
        <f>IF(AB$2&lt;=equip2_reserve_freq*$A$720,$B$720/(equip2_reserve_freq),0)</f>
        <v>0</v>
      </c>
      <c r="AC732" s="152">
        <f>IF(AC$2&lt;=equip2_reserve_freq*$A$720,$B$720/(equip2_reserve_freq),0)</f>
        <v>0</v>
      </c>
      <c r="AD732" s="152">
        <f>IF(AD$2&lt;=equip2_reserve_freq*$A$720,$B$720/(equip2_reserve_freq),0)</f>
        <v>0</v>
      </c>
      <c r="AE732" s="152">
        <f>IF(AE$2&lt;=equip2_reserve_freq*$A$720,$B$720/(equip2_reserve_freq),0)</f>
        <v>0</v>
      </c>
      <c r="AF732" s="152">
        <f>IF(AF$2&lt;=equip2_reserve_freq*$A$720,$B$720/(equip2_reserve_freq),0)</f>
        <v>0</v>
      </c>
      <c r="AG732" s="152">
        <f>IF(AG$2&lt;=equip2_reserve_freq*$A$720,$B$720/(equip2_reserve_freq),0)</f>
        <v>0</v>
      </c>
      <c r="AH732" s="152">
        <f>IF(AH$2&lt;=equip2_reserve_freq*$A$720,$B$720/(equip2_reserve_freq),0)</f>
        <v>0</v>
      </c>
      <c r="AI732" s="152">
        <f>IF(AI$2&lt;=equip2_reserve_freq*$A$720,$B$720/(equip2_reserve_freq),0)</f>
        <v>0</v>
      </c>
      <c r="AJ732" s="152">
        <f>IF(AJ$2&lt;=equip2_reserve_freq*$A$720,$B$720/(equip2_reserve_freq),0)</f>
        <v>0</v>
      </c>
      <c r="AK732" s="152">
        <f>IF(AK$2&lt;=equip2_reserve_freq*$A$720,$B$720/(equip2_reserve_freq),0)</f>
        <v>0</v>
      </c>
      <c r="AL732" s="152">
        <f>IF(AL$2&lt;=equip2_reserve_freq*$A$720,$B$720/(equip2_reserve_freq),0)</f>
        <v>0</v>
      </c>
      <c r="AM732" s="152">
        <f>IF(AM$2&lt;=equip2_reserve_freq*$A$720,$B$720/(equip2_reserve_freq),0)</f>
        <v>0</v>
      </c>
      <c r="AN732" s="152">
        <f>IF(AN$2&lt;=equip2_reserve_freq*$A$720,$B$720/(equip2_reserve_freq),0)</f>
        <v>0</v>
      </c>
      <c r="AO732" s="152">
        <f>IF(AO$2&lt;=equip2_reserve_freq*$A$720,$B$720/(equip2_reserve_freq),0)</f>
        <v>0</v>
      </c>
      <c r="AP732" s="152">
        <f>IF(AP$2&lt;=equip2_reserve_freq*$A$720,$B$720/(equip2_reserve_freq),0)</f>
        <v>0</v>
      </c>
    </row>
    <row r="733" spans="1:42" x14ac:dyDescent="0.2">
      <c r="A733" s="4">
        <f>A732+1</f>
        <v>2</v>
      </c>
      <c r="B733" s="174">
        <f t="shared" si="327"/>
        <v>0</v>
      </c>
      <c r="C733" s="152">
        <f t="shared" ref="C733:AP733" si="328">IF(AND(C$2&gt;equip2_reserve_freq*$A720,C$2&lt;=equip2_reserve_freq*$A721),$B721/(equip2_reserve_freq),0)</f>
        <v>0</v>
      </c>
      <c r="D733" s="152">
        <f t="shared" si="328"/>
        <v>0</v>
      </c>
      <c r="E733" s="152">
        <f t="shared" si="328"/>
        <v>0</v>
      </c>
      <c r="F733" s="152">
        <f t="shared" si="328"/>
        <v>0</v>
      </c>
      <c r="G733" s="152">
        <f t="shared" si="328"/>
        <v>0</v>
      </c>
      <c r="H733" s="152">
        <f t="shared" si="328"/>
        <v>0</v>
      </c>
      <c r="I733" s="152">
        <f t="shared" si="328"/>
        <v>0</v>
      </c>
      <c r="J733" s="152">
        <f t="shared" si="328"/>
        <v>0</v>
      </c>
      <c r="K733" s="152">
        <f t="shared" si="328"/>
        <v>0</v>
      </c>
      <c r="L733" s="152">
        <f t="shared" si="328"/>
        <v>0</v>
      </c>
      <c r="M733" s="152">
        <f t="shared" si="328"/>
        <v>0</v>
      </c>
      <c r="N733" s="152">
        <f t="shared" si="328"/>
        <v>0</v>
      </c>
      <c r="O733" s="152">
        <f t="shared" si="328"/>
        <v>0</v>
      </c>
      <c r="P733" s="152">
        <f t="shared" si="328"/>
        <v>0</v>
      </c>
      <c r="Q733" s="152">
        <f t="shared" si="328"/>
        <v>0</v>
      </c>
      <c r="R733" s="152">
        <f t="shared" si="328"/>
        <v>0</v>
      </c>
      <c r="S733" s="152">
        <f t="shared" si="328"/>
        <v>0</v>
      </c>
      <c r="T733" s="152">
        <f t="shared" si="328"/>
        <v>0</v>
      </c>
      <c r="U733" s="152">
        <f t="shared" si="328"/>
        <v>0</v>
      </c>
      <c r="V733" s="152">
        <f t="shared" si="328"/>
        <v>0</v>
      </c>
      <c r="W733" s="152">
        <f t="shared" si="328"/>
        <v>0</v>
      </c>
      <c r="X733" s="152">
        <f t="shared" si="328"/>
        <v>0</v>
      </c>
      <c r="Y733" s="152">
        <f t="shared" si="328"/>
        <v>0</v>
      </c>
      <c r="Z733" s="152">
        <f t="shared" si="328"/>
        <v>0</v>
      </c>
      <c r="AA733" s="152">
        <f t="shared" si="328"/>
        <v>0</v>
      </c>
      <c r="AB733" s="152">
        <f t="shared" si="328"/>
        <v>0</v>
      </c>
      <c r="AC733" s="152">
        <f t="shared" si="328"/>
        <v>0</v>
      </c>
      <c r="AD733" s="152">
        <f t="shared" si="328"/>
        <v>0</v>
      </c>
      <c r="AE733" s="152">
        <f t="shared" si="328"/>
        <v>0</v>
      </c>
      <c r="AF733" s="152">
        <f t="shared" si="328"/>
        <v>0</v>
      </c>
      <c r="AG733" s="152">
        <f t="shared" si="328"/>
        <v>0</v>
      </c>
      <c r="AH733" s="152">
        <f t="shared" si="328"/>
        <v>0</v>
      </c>
      <c r="AI733" s="152">
        <f t="shared" si="328"/>
        <v>0</v>
      </c>
      <c r="AJ733" s="152">
        <f t="shared" si="328"/>
        <v>0</v>
      </c>
      <c r="AK733" s="152">
        <f t="shared" si="328"/>
        <v>0</v>
      </c>
      <c r="AL733" s="152">
        <f t="shared" si="328"/>
        <v>0</v>
      </c>
      <c r="AM733" s="152">
        <f t="shared" si="328"/>
        <v>0</v>
      </c>
      <c r="AN733" s="152">
        <f t="shared" si="328"/>
        <v>0</v>
      </c>
      <c r="AO733" s="152">
        <f t="shared" si="328"/>
        <v>0</v>
      </c>
      <c r="AP733" s="152">
        <f t="shared" si="328"/>
        <v>0</v>
      </c>
    </row>
    <row r="734" spans="1:42" x14ac:dyDescent="0.2">
      <c r="A734" s="4">
        <f t="shared" ref="A734:A739" si="329">A733+1</f>
        <v>3</v>
      </c>
      <c r="B734" s="174">
        <f t="shared" si="327"/>
        <v>0</v>
      </c>
      <c r="C734" s="152">
        <f t="shared" ref="C734:AP734" si="330">IF(AND(C$2&gt;equip2_reserve_freq*$A721,C$2&lt;=equip2_reserve_freq*$A722),$B722/(equip2_reserve_freq),0)</f>
        <v>0</v>
      </c>
      <c r="D734" s="152">
        <f t="shared" si="330"/>
        <v>0</v>
      </c>
      <c r="E734" s="152">
        <f t="shared" si="330"/>
        <v>0</v>
      </c>
      <c r="F734" s="152">
        <f t="shared" si="330"/>
        <v>0</v>
      </c>
      <c r="G734" s="152">
        <f t="shared" si="330"/>
        <v>0</v>
      </c>
      <c r="H734" s="152">
        <f t="shared" si="330"/>
        <v>0</v>
      </c>
      <c r="I734" s="152">
        <f t="shared" si="330"/>
        <v>0</v>
      </c>
      <c r="J734" s="152">
        <f t="shared" si="330"/>
        <v>0</v>
      </c>
      <c r="K734" s="152">
        <f t="shared" si="330"/>
        <v>0</v>
      </c>
      <c r="L734" s="152">
        <f t="shared" si="330"/>
        <v>0</v>
      </c>
      <c r="M734" s="152">
        <f t="shared" si="330"/>
        <v>0</v>
      </c>
      <c r="N734" s="152">
        <f t="shared" si="330"/>
        <v>0</v>
      </c>
      <c r="O734" s="152">
        <f t="shared" si="330"/>
        <v>0</v>
      </c>
      <c r="P734" s="152">
        <f t="shared" si="330"/>
        <v>0</v>
      </c>
      <c r="Q734" s="152">
        <f t="shared" si="330"/>
        <v>0</v>
      </c>
      <c r="R734" s="152">
        <f t="shared" si="330"/>
        <v>0</v>
      </c>
      <c r="S734" s="152">
        <f t="shared" si="330"/>
        <v>0</v>
      </c>
      <c r="T734" s="152">
        <f t="shared" si="330"/>
        <v>0</v>
      </c>
      <c r="U734" s="152">
        <f t="shared" si="330"/>
        <v>0</v>
      </c>
      <c r="V734" s="152">
        <f t="shared" si="330"/>
        <v>0</v>
      </c>
      <c r="W734" s="152">
        <f t="shared" si="330"/>
        <v>0</v>
      </c>
      <c r="X734" s="152">
        <f t="shared" si="330"/>
        <v>0</v>
      </c>
      <c r="Y734" s="152">
        <f t="shared" si="330"/>
        <v>0</v>
      </c>
      <c r="Z734" s="152">
        <f t="shared" si="330"/>
        <v>0</v>
      </c>
      <c r="AA734" s="152">
        <f t="shared" si="330"/>
        <v>0</v>
      </c>
      <c r="AB734" s="152">
        <f t="shared" si="330"/>
        <v>0</v>
      </c>
      <c r="AC734" s="152">
        <f t="shared" si="330"/>
        <v>0</v>
      </c>
      <c r="AD734" s="152">
        <f t="shared" si="330"/>
        <v>0</v>
      </c>
      <c r="AE734" s="152">
        <f t="shared" si="330"/>
        <v>0</v>
      </c>
      <c r="AF734" s="152">
        <f t="shared" si="330"/>
        <v>0</v>
      </c>
      <c r="AG734" s="152">
        <f t="shared" si="330"/>
        <v>0</v>
      </c>
      <c r="AH734" s="152">
        <f t="shared" si="330"/>
        <v>0</v>
      </c>
      <c r="AI734" s="152">
        <f t="shared" si="330"/>
        <v>0</v>
      </c>
      <c r="AJ734" s="152">
        <f t="shared" si="330"/>
        <v>0</v>
      </c>
      <c r="AK734" s="152">
        <f t="shared" si="330"/>
        <v>0</v>
      </c>
      <c r="AL734" s="152">
        <f t="shared" si="330"/>
        <v>0</v>
      </c>
      <c r="AM734" s="152">
        <f t="shared" si="330"/>
        <v>0</v>
      </c>
      <c r="AN734" s="152">
        <f t="shared" si="330"/>
        <v>0</v>
      </c>
      <c r="AO734" s="152">
        <f t="shared" si="330"/>
        <v>0</v>
      </c>
      <c r="AP734" s="152">
        <f t="shared" si="330"/>
        <v>0</v>
      </c>
    </row>
    <row r="735" spans="1:42" x14ac:dyDescent="0.2">
      <c r="A735" s="4">
        <f t="shared" si="329"/>
        <v>4</v>
      </c>
      <c r="B735" s="174">
        <f t="shared" si="327"/>
        <v>0</v>
      </c>
      <c r="C735" s="152">
        <f t="shared" ref="C735:AP735" si="331">IF(AND(C$2&gt;equip2_reserve_freq*$A722,C$2&lt;=equip2_reserve_freq*$A723),$B723/(equip2_reserve_freq),0)</f>
        <v>0</v>
      </c>
      <c r="D735" s="152">
        <f t="shared" si="331"/>
        <v>0</v>
      </c>
      <c r="E735" s="152">
        <f t="shared" si="331"/>
        <v>0</v>
      </c>
      <c r="F735" s="152">
        <f t="shared" si="331"/>
        <v>0</v>
      </c>
      <c r="G735" s="152">
        <f t="shared" si="331"/>
        <v>0</v>
      </c>
      <c r="H735" s="152">
        <f t="shared" si="331"/>
        <v>0</v>
      </c>
      <c r="I735" s="152">
        <f t="shared" si="331"/>
        <v>0</v>
      </c>
      <c r="J735" s="152">
        <f t="shared" si="331"/>
        <v>0</v>
      </c>
      <c r="K735" s="152">
        <f t="shared" si="331"/>
        <v>0</v>
      </c>
      <c r="L735" s="152">
        <f t="shared" si="331"/>
        <v>0</v>
      </c>
      <c r="M735" s="152">
        <f t="shared" si="331"/>
        <v>0</v>
      </c>
      <c r="N735" s="152">
        <f t="shared" si="331"/>
        <v>0</v>
      </c>
      <c r="O735" s="152">
        <f t="shared" si="331"/>
        <v>0</v>
      </c>
      <c r="P735" s="152">
        <f t="shared" si="331"/>
        <v>0</v>
      </c>
      <c r="Q735" s="152">
        <f t="shared" si="331"/>
        <v>0</v>
      </c>
      <c r="R735" s="152">
        <f t="shared" si="331"/>
        <v>0</v>
      </c>
      <c r="S735" s="152">
        <f t="shared" si="331"/>
        <v>0</v>
      </c>
      <c r="T735" s="152">
        <f t="shared" si="331"/>
        <v>0</v>
      </c>
      <c r="U735" s="152">
        <f t="shared" si="331"/>
        <v>0</v>
      </c>
      <c r="V735" s="152">
        <f t="shared" si="331"/>
        <v>0</v>
      </c>
      <c r="W735" s="152">
        <f t="shared" si="331"/>
        <v>0</v>
      </c>
      <c r="X735" s="152">
        <f t="shared" si="331"/>
        <v>0</v>
      </c>
      <c r="Y735" s="152">
        <f t="shared" si="331"/>
        <v>0</v>
      </c>
      <c r="Z735" s="152">
        <f t="shared" si="331"/>
        <v>0</v>
      </c>
      <c r="AA735" s="152">
        <f t="shared" si="331"/>
        <v>0</v>
      </c>
      <c r="AB735" s="152">
        <f t="shared" si="331"/>
        <v>0</v>
      </c>
      <c r="AC735" s="152">
        <f t="shared" si="331"/>
        <v>0</v>
      </c>
      <c r="AD735" s="152">
        <f t="shared" si="331"/>
        <v>0</v>
      </c>
      <c r="AE735" s="152">
        <f t="shared" si="331"/>
        <v>0</v>
      </c>
      <c r="AF735" s="152">
        <f t="shared" si="331"/>
        <v>0</v>
      </c>
      <c r="AG735" s="152">
        <f t="shared" si="331"/>
        <v>0</v>
      </c>
      <c r="AH735" s="152">
        <f t="shared" si="331"/>
        <v>0</v>
      </c>
      <c r="AI735" s="152">
        <f t="shared" si="331"/>
        <v>0</v>
      </c>
      <c r="AJ735" s="152">
        <f t="shared" si="331"/>
        <v>0</v>
      </c>
      <c r="AK735" s="152">
        <f t="shared" si="331"/>
        <v>0</v>
      </c>
      <c r="AL735" s="152">
        <f t="shared" si="331"/>
        <v>0</v>
      </c>
      <c r="AM735" s="152">
        <f t="shared" si="331"/>
        <v>0</v>
      </c>
      <c r="AN735" s="152">
        <f t="shared" si="331"/>
        <v>0</v>
      </c>
      <c r="AO735" s="152">
        <f t="shared" si="331"/>
        <v>0</v>
      </c>
      <c r="AP735" s="152">
        <f t="shared" si="331"/>
        <v>0</v>
      </c>
    </row>
    <row r="736" spans="1:42" x14ac:dyDescent="0.2">
      <c r="A736" s="4">
        <f t="shared" si="329"/>
        <v>5</v>
      </c>
      <c r="B736" s="174">
        <f t="shared" si="327"/>
        <v>0</v>
      </c>
      <c r="C736" s="152">
        <f t="shared" ref="C736:AP736" si="332">IF(AND(C$2&gt;equip2_reserve_freq*$A723,C$2&lt;=equip2_reserve_freq*$A724),$B724/(equip2_reserve_freq),0)</f>
        <v>0</v>
      </c>
      <c r="D736" s="152">
        <f t="shared" si="332"/>
        <v>0</v>
      </c>
      <c r="E736" s="152">
        <f t="shared" si="332"/>
        <v>0</v>
      </c>
      <c r="F736" s="152">
        <f t="shared" si="332"/>
        <v>0</v>
      </c>
      <c r="G736" s="152">
        <f t="shared" si="332"/>
        <v>0</v>
      </c>
      <c r="H736" s="152">
        <f t="shared" si="332"/>
        <v>0</v>
      </c>
      <c r="I736" s="152">
        <f t="shared" si="332"/>
        <v>0</v>
      </c>
      <c r="J736" s="152">
        <f t="shared" si="332"/>
        <v>0</v>
      </c>
      <c r="K736" s="152">
        <f t="shared" si="332"/>
        <v>0</v>
      </c>
      <c r="L736" s="152">
        <f t="shared" si="332"/>
        <v>0</v>
      </c>
      <c r="M736" s="152">
        <f t="shared" si="332"/>
        <v>0</v>
      </c>
      <c r="N736" s="152">
        <f t="shared" si="332"/>
        <v>0</v>
      </c>
      <c r="O736" s="152">
        <f t="shared" si="332"/>
        <v>0</v>
      </c>
      <c r="P736" s="152">
        <f t="shared" si="332"/>
        <v>0</v>
      </c>
      <c r="Q736" s="152">
        <f t="shared" si="332"/>
        <v>0</v>
      </c>
      <c r="R736" s="152">
        <f t="shared" si="332"/>
        <v>0</v>
      </c>
      <c r="S736" s="152">
        <f t="shared" si="332"/>
        <v>0</v>
      </c>
      <c r="T736" s="152">
        <f t="shared" si="332"/>
        <v>0</v>
      </c>
      <c r="U736" s="152">
        <f t="shared" si="332"/>
        <v>0</v>
      </c>
      <c r="V736" s="152">
        <f t="shared" si="332"/>
        <v>0</v>
      </c>
      <c r="W736" s="152">
        <f t="shared" si="332"/>
        <v>0</v>
      </c>
      <c r="X736" s="152">
        <f t="shared" si="332"/>
        <v>0</v>
      </c>
      <c r="Y736" s="152">
        <f t="shared" si="332"/>
        <v>0</v>
      </c>
      <c r="Z736" s="152">
        <f t="shared" si="332"/>
        <v>0</v>
      </c>
      <c r="AA736" s="152">
        <f t="shared" si="332"/>
        <v>0</v>
      </c>
      <c r="AB736" s="152">
        <f t="shared" si="332"/>
        <v>0</v>
      </c>
      <c r="AC736" s="152">
        <f t="shared" si="332"/>
        <v>0</v>
      </c>
      <c r="AD736" s="152">
        <f t="shared" si="332"/>
        <v>0</v>
      </c>
      <c r="AE736" s="152">
        <f t="shared" si="332"/>
        <v>0</v>
      </c>
      <c r="AF736" s="152">
        <f t="shared" si="332"/>
        <v>0</v>
      </c>
      <c r="AG736" s="152">
        <f t="shared" si="332"/>
        <v>0</v>
      </c>
      <c r="AH736" s="152">
        <f t="shared" si="332"/>
        <v>0</v>
      </c>
      <c r="AI736" s="152">
        <f t="shared" si="332"/>
        <v>0</v>
      </c>
      <c r="AJ736" s="152">
        <f t="shared" si="332"/>
        <v>0</v>
      </c>
      <c r="AK736" s="152">
        <f t="shared" si="332"/>
        <v>0</v>
      </c>
      <c r="AL736" s="152">
        <f t="shared" si="332"/>
        <v>0</v>
      </c>
      <c r="AM736" s="152">
        <f t="shared" si="332"/>
        <v>0</v>
      </c>
      <c r="AN736" s="152">
        <f t="shared" si="332"/>
        <v>0</v>
      </c>
      <c r="AO736" s="152">
        <f t="shared" si="332"/>
        <v>0</v>
      </c>
      <c r="AP736" s="152">
        <f t="shared" si="332"/>
        <v>0</v>
      </c>
    </row>
    <row r="737" spans="1:42" x14ac:dyDescent="0.2">
      <c r="A737" s="4">
        <f t="shared" si="329"/>
        <v>6</v>
      </c>
      <c r="B737" s="174">
        <f t="shared" si="327"/>
        <v>0</v>
      </c>
      <c r="C737" s="152">
        <f t="shared" ref="C737:AP737" si="333">IF(AND(C$2&gt;equip2_reserve_freq*$A724,C$2&lt;=equip2_reserve_freq*$A725),$B725/(equip2_reserve_freq),0)</f>
        <v>0</v>
      </c>
      <c r="D737" s="152">
        <f t="shared" si="333"/>
        <v>0</v>
      </c>
      <c r="E737" s="152">
        <f t="shared" si="333"/>
        <v>0</v>
      </c>
      <c r="F737" s="152">
        <f t="shared" si="333"/>
        <v>0</v>
      </c>
      <c r="G737" s="152">
        <f t="shared" si="333"/>
        <v>0</v>
      </c>
      <c r="H737" s="152">
        <f t="shared" si="333"/>
        <v>0</v>
      </c>
      <c r="I737" s="152">
        <f t="shared" si="333"/>
        <v>0</v>
      </c>
      <c r="J737" s="152">
        <f t="shared" si="333"/>
        <v>0</v>
      </c>
      <c r="K737" s="152">
        <f t="shared" si="333"/>
        <v>0</v>
      </c>
      <c r="L737" s="152">
        <f t="shared" si="333"/>
        <v>0</v>
      </c>
      <c r="M737" s="152">
        <f t="shared" si="333"/>
        <v>0</v>
      </c>
      <c r="N737" s="152">
        <f t="shared" si="333"/>
        <v>0</v>
      </c>
      <c r="O737" s="152">
        <f t="shared" si="333"/>
        <v>0</v>
      </c>
      <c r="P737" s="152">
        <f t="shared" si="333"/>
        <v>0</v>
      </c>
      <c r="Q737" s="152">
        <f t="shared" si="333"/>
        <v>0</v>
      </c>
      <c r="R737" s="152">
        <f t="shared" si="333"/>
        <v>0</v>
      </c>
      <c r="S737" s="152">
        <f t="shared" si="333"/>
        <v>0</v>
      </c>
      <c r="T737" s="152">
        <f t="shared" si="333"/>
        <v>0</v>
      </c>
      <c r="U737" s="152">
        <f t="shared" si="333"/>
        <v>0</v>
      </c>
      <c r="V737" s="152">
        <f t="shared" si="333"/>
        <v>0</v>
      </c>
      <c r="W737" s="152">
        <f t="shared" si="333"/>
        <v>0</v>
      </c>
      <c r="X737" s="152">
        <f t="shared" si="333"/>
        <v>0</v>
      </c>
      <c r="Y737" s="152">
        <f t="shared" si="333"/>
        <v>0</v>
      </c>
      <c r="Z737" s="152">
        <f t="shared" si="333"/>
        <v>0</v>
      </c>
      <c r="AA737" s="152">
        <f t="shared" si="333"/>
        <v>0</v>
      </c>
      <c r="AB737" s="152">
        <f t="shared" si="333"/>
        <v>0</v>
      </c>
      <c r="AC737" s="152">
        <f t="shared" si="333"/>
        <v>0</v>
      </c>
      <c r="AD737" s="152">
        <f t="shared" si="333"/>
        <v>0</v>
      </c>
      <c r="AE737" s="152">
        <f t="shared" si="333"/>
        <v>0</v>
      </c>
      <c r="AF737" s="152">
        <f t="shared" si="333"/>
        <v>0</v>
      </c>
      <c r="AG737" s="152">
        <f t="shared" si="333"/>
        <v>0</v>
      </c>
      <c r="AH737" s="152">
        <f t="shared" si="333"/>
        <v>0</v>
      </c>
      <c r="AI737" s="152">
        <f t="shared" si="333"/>
        <v>0</v>
      </c>
      <c r="AJ737" s="152">
        <f t="shared" si="333"/>
        <v>0</v>
      </c>
      <c r="AK737" s="152">
        <f t="shared" si="333"/>
        <v>0</v>
      </c>
      <c r="AL737" s="152">
        <f t="shared" si="333"/>
        <v>0</v>
      </c>
      <c r="AM737" s="152">
        <f t="shared" si="333"/>
        <v>0</v>
      </c>
      <c r="AN737" s="152">
        <f t="shared" si="333"/>
        <v>0</v>
      </c>
      <c r="AO737" s="152">
        <f t="shared" si="333"/>
        <v>0</v>
      </c>
      <c r="AP737" s="152">
        <f t="shared" si="333"/>
        <v>0</v>
      </c>
    </row>
    <row r="738" spans="1:42" x14ac:dyDescent="0.2">
      <c r="A738" s="4">
        <f t="shared" si="329"/>
        <v>7</v>
      </c>
      <c r="B738" s="174">
        <f t="shared" si="327"/>
        <v>0</v>
      </c>
      <c r="C738" s="152">
        <f t="shared" ref="C738:AP738" si="334">IF(AND(C$2&gt;equip2_reserve_freq*$A725,C$2&lt;=equip2_reserve_freq*$A726),$B726/(equip2_reserve_freq),0)</f>
        <v>0</v>
      </c>
      <c r="D738" s="152">
        <f t="shared" si="334"/>
        <v>0</v>
      </c>
      <c r="E738" s="152">
        <f t="shared" si="334"/>
        <v>0</v>
      </c>
      <c r="F738" s="152">
        <f t="shared" si="334"/>
        <v>0</v>
      </c>
      <c r="G738" s="152">
        <f t="shared" si="334"/>
        <v>0</v>
      </c>
      <c r="H738" s="152">
        <f t="shared" si="334"/>
        <v>0</v>
      </c>
      <c r="I738" s="152">
        <f t="shared" si="334"/>
        <v>0</v>
      </c>
      <c r="J738" s="152">
        <f t="shared" si="334"/>
        <v>0</v>
      </c>
      <c r="K738" s="152">
        <f t="shared" si="334"/>
        <v>0</v>
      </c>
      <c r="L738" s="152">
        <f t="shared" si="334"/>
        <v>0</v>
      </c>
      <c r="M738" s="152">
        <f t="shared" si="334"/>
        <v>0</v>
      </c>
      <c r="N738" s="152">
        <f t="shared" si="334"/>
        <v>0</v>
      </c>
      <c r="O738" s="152">
        <f t="shared" si="334"/>
        <v>0</v>
      </c>
      <c r="P738" s="152">
        <f t="shared" si="334"/>
        <v>0</v>
      </c>
      <c r="Q738" s="152">
        <f t="shared" si="334"/>
        <v>0</v>
      </c>
      <c r="R738" s="152">
        <f t="shared" si="334"/>
        <v>0</v>
      </c>
      <c r="S738" s="152">
        <f t="shared" si="334"/>
        <v>0</v>
      </c>
      <c r="T738" s="152">
        <f t="shared" si="334"/>
        <v>0</v>
      </c>
      <c r="U738" s="152">
        <f t="shared" si="334"/>
        <v>0</v>
      </c>
      <c r="V738" s="152">
        <f t="shared" si="334"/>
        <v>0</v>
      </c>
      <c r="W738" s="152">
        <f t="shared" si="334"/>
        <v>0</v>
      </c>
      <c r="X738" s="152">
        <f t="shared" si="334"/>
        <v>0</v>
      </c>
      <c r="Y738" s="152">
        <f t="shared" si="334"/>
        <v>0</v>
      </c>
      <c r="Z738" s="152">
        <f t="shared" si="334"/>
        <v>0</v>
      </c>
      <c r="AA738" s="152">
        <f t="shared" si="334"/>
        <v>0</v>
      </c>
      <c r="AB738" s="152">
        <f t="shared" si="334"/>
        <v>0</v>
      </c>
      <c r="AC738" s="152">
        <f t="shared" si="334"/>
        <v>0</v>
      </c>
      <c r="AD738" s="152">
        <f t="shared" si="334"/>
        <v>0</v>
      </c>
      <c r="AE738" s="152">
        <f t="shared" si="334"/>
        <v>0</v>
      </c>
      <c r="AF738" s="152">
        <f t="shared" si="334"/>
        <v>0</v>
      </c>
      <c r="AG738" s="152">
        <f t="shared" si="334"/>
        <v>0</v>
      </c>
      <c r="AH738" s="152">
        <f t="shared" si="334"/>
        <v>0</v>
      </c>
      <c r="AI738" s="152">
        <f t="shared" si="334"/>
        <v>0</v>
      </c>
      <c r="AJ738" s="152">
        <f t="shared" si="334"/>
        <v>0</v>
      </c>
      <c r="AK738" s="152">
        <f t="shared" si="334"/>
        <v>0</v>
      </c>
      <c r="AL738" s="152">
        <f t="shared" si="334"/>
        <v>0</v>
      </c>
      <c r="AM738" s="152">
        <f t="shared" si="334"/>
        <v>0</v>
      </c>
      <c r="AN738" s="152">
        <f t="shared" si="334"/>
        <v>0</v>
      </c>
      <c r="AO738" s="152">
        <f t="shared" si="334"/>
        <v>0</v>
      </c>
      <c r="AP738" s="152">
        <f t="shared" si="334"/>
        <v>0</v>
      </c>
    </row>
    <row r="739" spans="1:42" x14ac:dyDescent="0.2">
      <c r="A739" s="4">
        <f t="shared" si="329"/>
        <v>8</v>
      </c>
      <c r="B739" s="174">
        <f t="shared" si="327"/>
        <v>0</v>
      </c>
      <c r="C739" s="152">
        <f t="shared" ref="C739:AP739" si="335">IF(AND(C$2&gt;equip2_reserve_freq*$A726,C$2&lt;=equip2_reserve_freq*$A727),$B727/(equip2_reserve_freq),0)</f>
        <v>0</v>
      </c>
      <c r="D739" s="152">
        <f t="shared" si="335"/>
        <v>0</v>
      </c>
      <c r="E739" s="152">
        <f t="shared" si="335"/>
        <v>0</v>
      </c>
      <c r="F739" s="152">
        <f t="shared" si="335"/>
        <v>0</v>
      </c>
      <c r="G739" s="152">
        <f t="shared" si="335"/>
        <v>0</v>
      </c>
      <c r="H739" s="152">
        <f t="shared" si="335"/>
        <v>0</v>
      </c>
      <c r="I739" s="152">
        <f t="shared" si="335"/>
        <v>0</v>
      </c>
      <c r="J739" s="152">
        <f t="shared" si="335"/>
        <v>0</v>
      </c>
      <c r="K739" s="152">
        <f t="shared" si="335"/>
        <v>0</v>
      </c>
      <c r="L739" s="152">
        <f t="shared" si="335"/>
        <v>0</v>
      </c>
      <c r="M739" s="152">
        <f t="shared" si="335"/>
        <v>0</v>
      </c>
      <c r="N739" s="152">
        <f t="shared" si="335"/>
        <v>0</v>
      </c>
      <c r="O739" s="152">
        <f t="shared" si="335"/>
        <v>0</v>
      </c>
      <c r="P739" s="152">
        <f t="shared" si="335"/>
        <v>0</v>
      </c>
      <c r="Q739" s="152">
        <f t="shared" si="335"/>
        <v>0</v>
      </c>
      <c r="R739" s="152">
        <f t="shared" si="335"/>
        <v>0</v>
      </c>
      <c r="S739" s="152">
        <f t="shared" si="335"/>
        <v>0</v>
      </c>
      <c r="T739" s="152">
        <f t="shared" si="335"/>
        <v>0</v>
      </c>
      <c r="U739" s="152">
        <f t="shared" si="335"/>
        <v>0</v>
      </c>
      <c r="V739" s="152">
        <f t="shared" si="335"/>
        <v>0</v>
      </c>
      <c r="W739" s="152">
        <f t="shared" si="335"/>
        <v>0</v>
      </c>
      <c r="X739" s="152">
        <f t="shared" si="335"/>
        <v>0</v>
      </c>
      <c r="Y739" s="152">
        <f t="shared" si="335"/>
        <v>0</v>
      </c>
      <c r="Z739" s="152">
        <f t="shared" si="335"/>
        <v>0</v>
      </c>
      <c r="AA739" s="152">
        <f t="shared" si="335"/>
        <v>0</v>
      </c>
      <c r="AB739" s="152">
        <f t="shared" si="335"/>
        <v>0</v>
      </c>
      <c r="AC739" s="152">
        <f t="shared" si="335"/>
        <v>0</v>
      </c>
      <c r="AD739" s="152">
        <f t="shared" si="335"/>
        <v>0</v>
      </c>
      <c r="AE739" s="152">
        <f t="shared" si="335"/>
        <v>0</v>
      </c>
      <c r="AF739" s="152">
        <f t="shared" si="335"/>
        <v>0</v>
      </c>
      <c r="AG739" s="152">
        <f t="shared" si="335"/>
        <v>0</v>
      </c>
      <c r="AH739" s="152">
        <f t="shared" si="335"/>
        <v>0</v>
      </c>
      <c r="AI739" s="152">
        <f t="shared" si="335"/>
        <v>0</v>
      </c>
      <c r="AJ739" s="152">
        <f t="shared" si="335"/>
        <v>0</v>
      </c>
      <c r="AK739" s="152">
        <f t="shared" si="335"/>
        <v>0</v>
      </c>
      <c r="AL739" s="152">
        <f t="shared" si="335"/>
        <v>0</v>
      </c>
      <c r="AM739" s="152">
        <f t="shared" si="335"/>
        <v>0</v>
      </c>
      <c r="AN739" s="152">
        <f t="shared" si="335"/>
        <v>0</v>
      </c>
      <c r="AO739" s="152">
        <f t="shared" si="335"/>
        <v>0</v>
      </c>
      <c r="AP739" s="152">
        <f t="shared" si="335"/>
        <v>0</v>
      </c>
    </row>
    <row r="740" spans="1:42" x14ac:dyDescent="0.2">
      <c r="A740" s="4">
        <f>A739+1</f>
        <v>9</v>
      </c>
      <c r="B740" s="174">
        <f t="shared" si="327"/>
        <v>0</v>
      </c>
      <c r="C740" s="152">
        <f t="shared" ref="C740:AP740" si="336">IF(AND(C$2&gt;equip2_reserve_freq*$A727,C$2&lt;=equip2_reserve_freq*$A728),$B728/(equip2_reserve_freq),0)</f>
        <v>0</v>
      </c>
      <c r="D740" s="152">
        <f t="shared" si="336"/>
        <v>0</v>
      </c>
      <c r="E740" s="152">
        <f t="shared" si="336"/>
        <v>0</v>
      </c>
      <c r="F740" s="152">
        <f t="shared" si="336"/>
        <v>0</v>
      </c>
      <c r="G740" s="152">
        <f t="shared" si="336"/>
        <v>0</v>
      </c>
      <c r="H740" s="152">
        <f t="shared" si="336"/>
        <v>0</v>
      </c>
      <c r="I740" s="152">
        <f t="shared" si="336"/>
        <v>0</v>
      </c>
      <c r="J740" s="152">
        <f t="shared" si="336"/>
        <v>0</v>
      </c>
      <c r="K740" s="152">
        <f t="shared" si="336"/>
        <v>0</v>
      </c>
      <c r="L740" s="152">
        <f t="shared" si="336"/>
        <v>0</v>
      </c>
      <c r="M740" s="152">
        <f t="shared" si="336"/>
        <v>0</v>
      </c>
      <c r="N740" s="152">
        <f t="shared" si="336"/>
        <v>0</v>
      </c>
      <c r="O740" s="152">
        <f t="shared" si="336"/>
        <v>0</v>
      </c>
      <c r="P740" s="152">
        <f t="shared" si="336"/>
        <v>0</v>
      </c>
      <c r="Q740" s="152">
        <f t="shared" si="336"/>
        <v>0</v>
      </c>
      <c r="R740" s="152">
        <f t="shared" si="336"/>
        <v>0</v>
      </c>
      <c r="S740" s="152">
        <f t="shared" si="336"/>
        <v>0</v>
      </c>
      <c r="T740" s="152">
        <f t="shared" si="336"/>
        <v>0</v>
      </c>
      <c r="U740" s="152">
        <f t="shared" si="336"/>
        <v>0</v>
      </c>
      <c r="V740" s="152">
        <f t="shared" si="336"/>
        <v>0</v>
      </c>
      <c r="W740" s="152">
        <f t="shared" si="336"/>
        <v>0</v>
      </c>
      <c r="X740" s="152">
        <f t="shared" si="336"/>
        <v>0</v>
      </c>
      <c r="Y740" s="152">
        <f t="shared" si="336"/>
        <v>0</v>
      </c>
      <c r="Z740" s="152">
        <f t="shared" si="336"/>
        <v>0</v>
      </c>
      <c r="AA740" s="152">
        <f t="shared" si="336"/>
        <v>0</v>
      </c>
      <c r="AB740" s="152">
        <f t="shared" si="336"/>
        <v>0</v>
      </c>
      <c r="AC740" s="152">
        <f t="shared" si="336"/>
        <v>0</v>
      </c>
      <c r="AD740" s="152">
        <f t="shared" si="336"/>
        <v>0</v>
      </c>
      <c r="AE740" s="152">
        <f t="shared" si="336"/>
        <v>0</v>
      </c>
      <c r="AF740" s="152">
        <f t="shared" si="336"/>
        <v>0</v>
      </c>
      <c r="AG740" s="152">
        <f t="shared" si="336"/>
        <v>0</v>
      </c>
      <c r="AH740" s="152">
        <f t="shared" si="336"/>
        <v>0</v>
      </c>
      <c r="AI740" s="152">
        <f t="shared" si="336"/>
        <v>0</v>
      </c>
      <c r="AJ740" s="152">
        <f t="shared" si="336"/>
        <v>0</v>
      </c>
      <c r="AK740" s="152">
        <f t="shared" si="336"/>
        <v>0</v>
      </c>
      <c r="AL740" s="152">
        <f t="shared" si="336"/>
        <v>0</v>
      </c>
      <c r="AM740" s="152">
        <f t="shared" si="336"/>
        <v>0</v>
      </c>
      <c r="AN740" s="152">
        <f t="shared" si="336"/>
        <v>0</v>
      </c>
      <c r="AO740" s="152">
        <f t="shared" si="336"/>
        <v>0</v>
      </c>
      <c r="AP740" s="152">
        <f t="shared" si="336"/>
        <v>0</v>
      </c>
    </row>
    <row r="741" spans="1:42" x14ac:dyDescent="0.2">
      <c r="A741" s="4">
        <f t="shared" ref="A741" si="337">A740+1</f>
        <v>10</v>
      </c>
      <c r="B741" s="174">
        <f t="shared" si="327"/>
        <v>0</v>
      </c>
      <c r="C741" s="153">
        <f t="shared" ref="C741:AP741" si="338">IF(AND(C$2&gt;equip2_reserve_freq*$A728,C$2&lt;=equip2_reserve_freq*$A729),$B729/(equip2_reserve_freq),0)</f>
        <v>0</v>
      </c>
      <c r="D741" s="153">
        <f t="shared" si="338"/>
        <v>0</v>
      </c>
      <c r="E741" s="153">
        <f t="shared" si="338"/>
        <v>0</v>
      </c>
      <c r="F741" s="153">
        <f t="shared" si="338"/>
        <v>0</v>
      </c>
      <c r="G741" s="153">
        <f t="shared" si="338"/>
        <v>0</v>
      </c>
      <c r="H741" s="153">
        <f t="shared" si="338"/>
        <v>0</v>
      </c>
      <c r="I741" s="153">
        <f t="shared" si="338"/>
        <v>0</v>
      </c>
      <c r="J741" s="153">
        <f t="shared" si="338"/>
        <v>0</v>
      </c>
      <c r="K741" s="153">
        <f t="shared" si="338"/>
        <v>0</v>
      </c>
      <c r="L741" s="153">
        <f t="shared" si="338"/>
        <v>0</v>
      </c>
      <c r="M741" s="153">
        <f t="shared" si="338"/>
        <v>0</v>
      </c>
      <c r="N741" s="153">
        <f t="shared" si="338"/>
        <v>0</v>
      </c>
      <c r="O741" s="153">
        <f t="shared" si="338"/>
        <v>0</v>
      </c>
      <c r="P741" s="153">
        <f t="shared" si="338"/>
        <v>0</v>
      </c>
      <c r="Q741" s="153">
        <f t="shared" si="338"/>
        <v>0</v>
      </c>
      <c r="R741" s="153">
        <f t="shared" si="338"/>
        <v>0</v>
      </c>
      <c r="S741" s="153">
        <f t="shared" si="338"/>
        <v>0</v>
      </c>
      <c r="T741" s="153">
        <f t="shared" si="338"/>
        <v>0</v>
      </c>
      <c r="U741" s="153">
        <f t="shared" si="338"/>
        <v>0</v>
      </c>
      <c r="V741" s="153">
        <f t="shared" si="338"/>
        <v>0</v>
      </c>
      <c r="W741" s="153">
        <f t="shared" si="338"/>
        <v>0</v>
      </c>
      <c r="X741" s="153">
        <f t="shared" si="338"/>
        <v>0</v>
      </c>
      <c r="Y741" s="153">
        <f t="shared" si="338"/>
        <v>0</v>
      </c>
      <c r="Z741" s="153">
        <f t="shared" si="338"/>
        <v>0</v>
      </c>
      <c r="AA741" s="153">
        <f t="shared" si="338"/>
        <v>0</v>
      </c>
      <c r="AB741" s="153">
        <f t="shared" si="338"/>
        <v>0</v>
      </c>
      <c r="AC741" s="153">
        <f t="shared" si="338"/>
        <v>0</v>
      </c>
      <c r="AD741" s="153">
        <f t="shared" si="338"/>
        <v>0</v>
      </c>
      <c r="AE741" s="153">
        <f t="shared" si="338"/>
        <v>0</v>
      </c>
      <c r="AF741" s="153">
        <f t="shared" si="338"/>
        <v>0</v>
      </c>
      <c r="AG741" s="153">
        <f t="shared" si="338"/>
        <v>0</v>
      </c>
      <c r="AH741" s="153">
        <f t="shared" si="338"/>
        <v>0</v>
      </c>
      <c r="AI741" s="153">
        <f t="shared" si="338"/>
        <v>0</v>
      </c>
      <c r="AJ741" s="153">
        <f t="shared" si="338"/>
        <v>0</v>
      </c>
      <c r="AK741" s="153">
        <f t="shared" si="338"/>
        <v>0</v>
      </c>
      <c r="AL741" s="153">
        <f t="shared" si="338"/>
        <v>0</v>
      </c>
      <c r="AM741" s="153">
        <f t="shared" si="338"/>
        <v>0</v>
      </c>
      <c r="AN741" s="153">
        <f t="shared" si="338"/>
        <v>0</v>
      </c>
      <c r="AO741" s="153">
        <f t="shared" si="338"/>
        <v>0</v>
      </c>
      <c r="AP741" s="153">
        <f t="shared" si="338"/>
        <v>0</v>
      </c>
    </row>
    <row r="742" spans="1:42" x14ac:dyDescent="0.2">
      <c r="A742" s="24" t="s">
        <v>13</v>
      </c>
      <c r="B742" s="14"/>
      <c r="C742" s="152">
        <f>SUM(C732:C741)</f>
        <v>0</v>
      </c>
      <c r="D742" s="152">
        <f t="shared" ref="D742:AP742" si="339">SUM(D732:D741)</f>
        <v>0</v>
      </c>
      <c r="E742" s="152">
        <f t="shared" si="339"/>
        <v>0</v>
      </c>
      <c r="F742" s="152">
        <f t="shared" si="339"/>
        <v>0</v>
      </c>
      <c r="G742" s="152">
        <f t="shared" si="339"/>
        <v>0</v>
      </c>
      <c r="H742" s="152">
        <f t="shared" si="339"/>
        <v>0</v>
      </c>
      <c r="I742" s="152">
        <f t="shared" si="339"/>
        <v>0</v>
      </c>
      <c r="J742" s="152">
        <f t="shared" si="339"/>
        <v>0</v>
      </c>
      <c r="K742" s="152">
        <f t="shared" si="339"/>
        <v>0</v>
      </c>
      <c r="L742" s="152">
        <f t="shared" si="339"/>
        <v>0</v>
      </c>
      <c r="M742" s="152">
        <f t="shared" si="339"/>
        <v>0</v>
      </c>
      <c r="N742" s="152">
        <f t="shared" si="339"/>
        <v>0</v>
      </c>
      <c r="O742" s="152">
        <f t="shared" si="339"/>
        <v>0</v>
      </c>
      <c r="P742" s="152">
        <f t="shared" si="339"/>
        <v>0</v>
      </c>
      <c r="Q742" s="152">
        <f t="shared" si="339"/>
        <v>0</v>
      </c>
      <c r="R742" s="152">
        <f t="shared" si="339"/>
        <v>0</v>
      </c>
      <c r="S742" s="152">
        <f t="shared" si="339"/>
        <v>0</v>
      </c>
      <c r="T742" s="152">
        <f t="shared" si="339"/>
        <v>0</v>
      </c>
      <c r="U742" s="152">
        <f t="shared" si="339"/>
        <v>0</v>
      </c>
      <c r="V742" s="152">
        <f t="shared" si="339"/>
        <v>0</v>
      </c>
      <c r="W742" s="152">
        <f t="shared" si="339"/>
        <v>0</v>
      </c>
      <c r="X742" s="152">
        <f t="shared" si="339"/>
        <v>0</v>
      </c>
      <c r="Y742" s="152">
        <f t="shared" si="339"/>
        <v>0</v>
      </c>
      <c r="Z742" s="152">
        <f t="shared" si="339"/>
        <v>0</v>
      </c>
      <c r="AA742" s="152">
        <f t="shared" si="339"/>
        <v>0</v>
      </c>
      <c r="AB742" s="152">
        <f t="shared" si="339"/>
        <v>0</v>
      </c>
      <c r="AC742" s="152">
        <f t="shared" si="339"/>
        <v>0</v>
      </c>
      <c r="AD742" s="152">
        <f t="shared" si="339"/>
        <v>0</v>
      </c>
      <c r="AE742" s="152">
        <f t="shared" si="339"/>
        <v>0</v>
      </c>
      <c r="AF742" s="152">
        <f t="shared" si="339"/>
        <v>0</v>
      </c>
      <c r="AG742" s="152">
        <f t="shared" si="339"/>
        <v>0</v>
      </c>
      <c r="AH742" s="152">
        <f t="shared" si="339"/>
        <v>0</v>
      </c>
      <c r="AI742" s="152">
        <f t="shared" si="339"/>
        <v>0</v>
      </c>
      <c r="AJ742" s="152">
        <f t="shared" si="339"/>
        <v>0</v>
      </c>
      <c r="AK742" s="152">
        <f t="shared" si="339"/>
        <v>0</v>
      </c>
      <c r="AL742" s="152">
        <f t="shared" si="339"/>
        <v>0</v>
      </c>
      <c r="AM742" s="152">
        <f t="shared" si="339"/>
        <v>0</v>
      </c>
      <c r="AN742" s="152">
        <f t="shared" si="339"/>
        <v>0</v>
      </c>
      <c r="AO742" s="152">
        <f t="shared" si="339"/>
        <v>0</v>
      </c>
      <c r="AP742" s="152">
        <f t="shared" si="339"/>
        <v>0</v>
      </c>
    </row>
    <row r="744" spans="1:42" x14ac:dyDescent="0.2">
      <c r="A744" s="19" t="s">
        <v>210</v>
      </c>
    </row>
    <row r="745" spans="1:42" x14ac:dyDescent="0.2">
      <c r="A745" s="4" t="s">
        <v>203</v>
      </c>
      <c r="B745" s="152">
        <v>0</v>
      </c>
      <c r="C745" s="152">
        <f>B748</f>
        <v>0</v>
      </c>
      <c r="D745" s="152">
        <f t="shared" ref="D745:AP745" si="340">C748</f>
        <v>0</v>
      </c>
      <c r="E745" s="152">
        <f t="shared" si="340"/>
        <v>0</v>
      </c>
      <c r="F745" s="152">
        <f t="shared" si="340"/>
        <v>0</v>
      </c>
      <c r="G745" s="152">
        <f t="shared" si="340"/>
        <v>0</v>
      </c>
      <c r="H745" s="152">
        <f t="shared" si="340"/>
        <v>0</v>
      </c>
      <c r="I745" s="152">
        <f t="shared" si="340"/>
        <v>0</v>
      </c>
      <c r="J745" s="152">
        <f t="shared" si="340"/>
        <v>0</v>
      </c>
      <c r="K745" s="152">
        <f t="shared" si="340"/>
        <v>0</v>
      </c>
      <c r="L745" s="152">
        <f t="shared" si="340"/>
        <v>0</v>
      </c>
      <c r="M745" s="152">
        <f t="shared" si="340"/>
        <v>0</v>
      </c>
      <c r="N745" s="152">
        <f t="shared" si="340"/>
        <v>0</v>
      </c>
      <c r="O745" s="152">
        <f t="shared" si="340"/>
        <v>0</v>
      </c>
      <c r="P745" s="152">
        <f t="shared" si="340"/>
        <v>0</v>
      </c>
      <c r="Q745" s="152">
        <f t="shared" si="340"/>
        <v>0</v>
      </c>
      <c r="R745" s="152">
        <f t="shared" si="340"/>
        <v>0</v>
      </c>
      <c r="S745" s="152">
        <f t="shared" si="340"/>
        <v>0</v>
      </c>
      <c r="T745" s="152">
        <f t="shared" si="340"/>
        <v>0</v>
      </c>
      <c r="U745" s="152">
        <f t="shared" si="340"/>
        <v>0</v>
      </c>
      <c r="V745" s="152">
        <f t="shared" si="340"/>
        <v>0</v>
      </c>
      <c r="W745" s="152">
        <f t="shared" si="340"/>
        <v>0</v>
      </c>
      <c r="X745" s="152">
        <f t="shared" si="340"/>
        <v>0</v>
      </c>
      <c r="Y745" s="152">
        <f t="shared" si="340"/>
        <v>0</v>
      </c>
      <c r="Z745" s="152">
        <f t="shared" si="340"/>
        <v>0</v>
      </c>
      <c r="AA745" s="152">
        <f t="shared" si="340"/>
        <v>0</v>
      </c>
      <c r="AB745" s="152">
        <f t="shared" si="340"/>
        <v>0</v>
      </c>
      <c r="AC745" s="152">
        <f t="shared" si="340"/>
        <v>0</v>
      </c>
      <c r="AD745" s="152">
        <f t="shared" si="340"/>
        <v>0</v>
      </c>
      <c r="AE745" s="152">
        <f t="shared" si="340"/>
        <v>0</v>
      </c>
      <c r="AF745" s="152">
        <f t="shared" si="340"/>
        <v>0</v>
      </c>
      <c r="AG745" s="152">
        <f t="shared" si="340"/>
        <v>0</v>
      </c>
      <c r="AH745" s="152">
        <f t="shared" si="340"/>
        <v>0</v>
      </c>
      <c r="AI745" s="152">
        <f t="shared" si="340"/>
        <v>0</v>
      </c>
      <c r="AJ745" s="152">
        <f t="shared" si="340"/>
        <v>0</v>
      </c>
      <c r="AK745" s="152">
        <f t="shared" si="340"/>
        <v>0</v>
      </c>
      <c r="AL745" s="152">
        <f t="shared" si="340"/>
        <v>0</v>
      </c>
      <c r="AM745" s="152">
        <f t="shared" si="340"/>
        <v>0</v>
      </c>
      <c r="AN745" s="152">
        <f t="shared" si="340"/>
        <v>0</v>
      </c>
      <c r="AO745" s="152">
        <f t="shared" si="340"/>
        <v>0</v>
      </c>
      <c r="AP745" s="152">
        <f t="shared" si="340"/>
        <v>0</v>
      </c>
    </row>
    <row r="746" spans="1:42" x14ac:dyDescent="0.2">
      <c r="A746" s="4" t="s">
        <v>46</v>
      </c>
      <c r="B746" s="152">
        <v>0</v>
      </c>
      <c r="C746" s="152">
        <f>C774</f>
        <v>0</v>
      </c>
      <c r="D746" s="152">
        <f t="shared" ref="D746:AP746" si="341">D774</f>
        <v>0</v>
      </c>
      <c r="E746" s="152">
        <f t="shared" si="341"/>
        <v>0</v>
      </c>
      <c r="F746" s="152">
        <f t="shared" si="341"/>
        <v>0</v>
      </c>
      <c r="G746" s="152">
        <f t="shared" si="341"/>
        <v>0</v>
      </c>
      <c r="H746" s="152">
        <f t="shared" si="341"/>
        <v>0</v>
      </c>
      <c r="I746" s="152">
        <f t="shared" si="341"/>
        <v>0</v>
      </c>
      <c r="J746" s="152">
        <f t="shared" si="341"/>
        <v>0</v>
      </c>
      <c r="K746" s="152">
        <f t="shared" si="341"/>
        <v>0</v>
      </c>
      <c r="L746" s="152">
        <f t="shared" si="341"/>
        <v>0</v>
      </c>
      <c r="M746" s="152">
        <f t="shared" si="341"/>
        <v>0</v>
      </c>
      <c r="N746" s="152">
        <f t="shared" si="341"/>
        <v>0</v>
      </c>
      <c r="O746" s="152">
        <f t="shared" si="341"/>
        <v>0</v>
      </c>
      <c r="P746" s="152">
        <f t="shared" si="341"/>
        <v>0</v>
      </c>
      <c r="Q746" s="152">
        <f t="shared" si="341"/>
        <v>0</v>
      </c>
      <c r="R746" s="152">
        <f t="shared" si="341"/>
        <v>0</v>
      </c>
      <c r="S746" s="152">
        <f t="shared" si="341"/>
        <v>0</v>
      </c>
      <c r="T746" s="152">
        <f t="shared" si="341"/>
        <v>0</v>
      </c>
      <c r="U746" s="152">
        <f t="shared" si="341"/>
        <v>0</v>
      </c>
      <c r="V746" s="152">
        <f t="shared" si="341"/>
        <v>0</v>
      </c>
      <c r="W746" s="152">
        <f t="shared" si="341"/>
        <v>0</v>
      </c>
      <c r="X746" s="152">
        <f t="shared" si="341"/>
        <v>0</v>
      </c>
      <c r="Y746" s="152">
        <f t="shared" si="341"/>
        <v>0</v>
      </c>
      <c r="Z746" s="152">
        <f t="shared" si="341"/>
        <v>0</v>
      </c>
      <c r="AA746" s="152">
        <f t="shared" si="341"/>
        <v>0</v>
      </c>
      <c r="AB746" s="152">
        <f t="shared" si="341"/>
        <v>0</v>
      </c>
      <c r="AC746" s="152">
        <f t="shared" si="341"/>
        <v>0</v>
      </c>
      <c r="AD746" s="152">
        <f t="shared" si="341"/>
        <v>0</v>
      </c>
      <c r="AE746" s="152">
        <f t="shared" si="341"/>
        <v>0</v>
      </c>
      <c r="AF746" s="152">
        <f t="shared" si="341"/>
        <v>0</v>
      </c>
      <c r="AG746" s="152">
        <f t="shared" si="341"/>
        <v>0</v>
      </c>
      <c r="AH746" s="152">
        <f t="shared" si="341"/>
        <v>0</v>
      </c>
      <c r="AI746" s="152">
        <f t="shared" si="341"/>
        <v>0</v>
      </c>
      <c r="AJ746" s="152">
        <f t="shared" si="341"/>
        <v>0</v>
      </c>
      <c r="AK746" s="152">
        <f t="shared" si="341"/>
        <v>0</v>
      </c>
      <c r="AL746" s="152">
        <f t="shared" si="341"/>
        <v>0</v>
      </c>
      <c r="AM746" s="152">
        <f t="shared" si="341"/>
        <v>0</v>
      </c>
      <c r="AN746" s="152">
        <f t="shared" si="341"/>
        <v>0</v>
      </c>
      <c r="AO746" s="152">
        <f t="shared" si="341"/>
        <v>0</v>
      </c>
      <c r="AP746" s="152">
        <f t="shared" si="341"/>
        <v>0</v>
      </c>
    </row>
    <row r="747" spans="1:42" x14ac:dyDescent="0.2">
      <c r="A747" s="4" t="s">
        <v>204</v>
      </c>
      <c r="B747" s="153">
        <v>0</v>
      </c>
      <c r="C747" s="153">
        <f>-C762</f>
        <v>0</v>
      </c>
      <c r="D747" s="153">
        <f t="shared" ref="D747:AP747" si="342">-D762</f>
        <v>0</v>
      </c>
      <c r="E747" s="153">
        <f t="shared" si="342"/>
        <v>0</v>
      </c>
      <c r="F747" s="153">
        <f t="shared" si="342"/>
        <v>0</v>
      </c>
      <c r="G747" s="153">
        <f t="shared" si="342"/>
        <v>0</v>
      </c>
      <c r="H747" s="153">
        <f t="shared" si="342"/>
        <v>0</v>
      </c>
      <c r="I747" s="153">
        <f t="shared" si="342"/>
        <v>0</v>
      </c>
      <c r="J747" s="153">
        <f t="shared" si="342"/>
        <v>0</v>
      </c>
      <c r="K747" s="153">
        <f t="shared" si="342"/>
        <v>0</v>
      </c>
      <c r="L747" s="153">
        <f t="shared" si="342"/>
        <v>0</v>
      </c>
      <c r="M747" s="153">
        <f t="shared" si="342"/>
        <v>0</v>
      </c>
      <c r="N747" s="153">
        <f t="shared" si="342"/>
        <v>0</v>
      </c>
      <c r="O747" s="153">
        <f t="shared" si="342"/>
        <v>0</v>
      </c>
      <c r="P747" s="153">
        <f t="shared" si="342"/>
        <v>0</v>
      </c>
      <c r="Q747" s="153">
        <f t="shared" si="342"/>
        <v>0</v>
      </c>
      <c r="R747" s="153">
        <f t="shared" si="342"/>
        <v>0</v>
      </c>
      <c r="S747" s="153">
        <f t="shared" si="342"/>
        <v>0</v>
      </c>
      <c r="T747" s="153">
        <f t="shared" si="342"/>
        <v>0</v>
      </c>
      <c r="U747" s="153">
        <f t="shared" si="342"/>
        <v>0</v>
      </c>
      <c r="V747" s="153">
        <f t="shared" si="342"/>
        <v>0</v>
      </c>
      <c r="W747" s="153">
        <f t="shared" si="342"/>
        <v>0</v>
      </c>
      <c r="X747" s="153">
        <f t="shared" si="342"/>
        <v>0</v>
      </c>
      <c r="Y747" s="153">
        <f t="shared" si="342"/>
        <v>0</v>
      </c>
      <c r="Z747" s="153">
        <f t="shared" si="342"/>
        <v>0</v>
      </c>
      <c r="AA747" s="153">
        <f t="shared" si="342"/>
        <v>0</v>
      </c>
      <c r="AB747" s="153">
        <f t="shared" si="342"/>
        <v>0</v>
      </c>
      <c r="AC747" s="153">
        <f t="shared" si="342"/>
        <v>0</v>
      </c>
      <c r="AD747" s="153">
        <f t="shared" si="342"/>
        <v>0</v>
      </c>
      <c r="AE747" s="153">
        <f t="shared" si="342"/>
        <v>0</v>
      </c>
      <c r="AF747" s="153">
        <f t="shared" si="342"/>
        <v>0</v>
      </c>
      <c r="AG747" s="153">
        <f t="shared" si="342"/>
        <v>0</v>
      </c>
      <c r="AH747" s="153">
        <f t="shared" si="342"/>
        <v>0</v>
      </c>
      <c r="AI747" s="153">
        <f t="shared" si="342"/>
        <v>0</v>
      </c>
      <c r="AJ747" s="153">
        <f t="shared" si="342"/>
        <v>0</v>
      </c>
      <c r="AK747" s="153">
        <f t="shared" si="342"/>
        <v>0</v>
      </c>
      <c r="AL747" s="153">
        <f t="shared" si="342"/>
        <v>0</v>
      </c>
      <c r="AM747" s="153">
        <f t="shared" si="342"/>
        <v>0</v>
      </c>
      <c r="AN747" s="153">
        <f t="shared" si="342"/>
        <v>0</v>
      </c>
      <c r="AO747" s="153">
        <f t="shared" si="342"/>
        <v>0</v>
      </c>
      <c r="AP747" s="153">
        <f t="shared" si="342"/>
        <v>0</v>
      </c>
    </row>
    <row r="748" spans="1:42" x14ac:dyDescent="0.2">
      <c r="A748" s="4" t="s">
        <v>193</v>
      </c>
      <c r="B748" s="152">
        <f>SUM(B745:B747)</f>
        <v>0</v>
      </c>
      <c r="C748" s="152">
        <f>SUM(C745:C747)</f>
        <v>0</v>
      </c>
      <c r="D748" s="152">
        <f t="shared" ref="D748:AP748" si="343">SUM(D745:D747)</f>
        <v>0</v>
      </c>
      <c r="E748" s="152">
        <f t="shared" si="343"/>
        <v>0</v>
      </c>
      <c r="F748" s="152">
        <f t="shared" si="343"/>
        <v>0</v>
      </c>
      <c r="G748" s="152">
        <f t="shared" si="343"/>
        <v>0</v>
      </c>
      <c r="H748" s="152">
        <f t="shared" si="343"/>
        <v>0</v>
      </c>
      <c r="I748" s="152">
        <f t="shared" si="343"/>
        <v>0</v>
      </c>
      <c r="J748" s="152">
        <f t="shared" si="343"/>
        <v>0</v>
      </c>
      <c r="K748" s="152">
        <f t="shared" si="343"/>
        <v>0</v>
      </c>
      <c r="L748" s="152">
        <f t="shared" si="343"/>
        <v>0</v>
      </c>
      <c r="M748" s="152">
        <f t="shared" si="343"/>
        <v>0</v>
      </c>
      <c r="N748" s="152">
        <f t="shared" si="343"/>
        <v>0</v>
      </c>
      <c r="O748" s="152">
        <f t="shared" si="343"/>
        <v>0</v>
      </c>
      <c r="P748" s="152">
        <f t="shared" si="343"/>
        <v>0</v>
      </c>
      <c r="Q748" s="152">
        <f t="shared" si="343"/>
        <v>0</v>
      </c>
      <c r="R748" s="152">
        <f t="shared" si="343"/>
        <v>0</v>
      </c>
      <c r="S748" s="152">
        <f t="shared" si="343"/>
        <v>0</v>
      </c>
      <c r="T748" s="152">
        <f t="shared" si="343"/>
        <v>0</v>
      </c>
      <c r="U748" s="152">
        <f t="shared" si="343"/>
        <v>0</v>
      </c>
      <c r="V748" s="152">
        <f t="shared" si="343"/>
        <v>0</v>
      </c>
      <c r="W748" s="152">
        <f t="shared" si="343"/>
        <v>0</v>
      </c>
      <c r="X748" s="152">
        <f t="shared" si="343"/>
        <v>0</v>
      </c>
      <c r="Y748" s="152">
        <f t="shared" si="343"/>
        <v>0</v>
      </c>
      <c r="Z748" s="152">
        <f t="shared" si="343"/>
        <v>0</v>
      </c>
      <c r="AA748" s="152">
        <f t="shared" si="343"/>
        <v>0</v>
      </c>
      <c r="AB748" s="152">
        <f t="shared" si="343"/>
        <v>0</v>
      </c>
      <c r="AC748" s="152">
        <f t="shared" si="343"/>
        <v>0</v>
      </c>
      <c r="AD748" s="152">
        <f t="shared" si="343"/>
        <v>0</v>
      </c>
      <c r="AE748" s="152">
        <f t="shared" si="343"/>
        <v>0</v>
      </c>
      <c r="AF748" s="152">
        <f t="shared" si="343"/>
        <v>0</v>
      </c>
      <c r="AG748" s="152">
        <f t="shared" si="343"/>
        <v>0</v>
      </c>
      <c r="AH748" s="152">
        <f t="shared" si="343"/>
        <v>0</v>
      </c>
      <c r="AI748" s="152">
        <f t="shared" si="343"/>
        <v>0</v>
      </c>
      <c r="AJ748" s="152">
        <f t="shared" si="343"/>
        <v>0</v>
      </c>
      <c r="AK748" s="152">
        <f t="shared" si="343"/>
        <v>0</v>
      </c>
      <c r="AL748" s="152">
        <f t="shared" si="343"/>
        <v>0</v>
      </c>
      <c r="AM748" s="152">
        <f t="shared" si="343"/>
        <v>0</v>
      </c>
      <c r="AN748" s="152">
        <f t="shared" si="343"/>
        <v>0</v>
      </c>
      <c r="AO748" s="152">
        <f t="shared" si="343"/>
        <v>0</v>
      </c>
      <c r="AP748" s="152">
        <f t="shared" si="343"/>
        <v>0</v>
      </c>
    </row>
    <row r="750" spans="1:42" x14ac:dyDescent="0.2">
      <c r="A750" s="4" t="s">
        <v>206</v>
      </c>
    </row>
    <row r="751" spans="1:42" x14ac:dyDescent="0.2">
      <c r="A751" s="4" t="s">
        <v>207</v>
      </c>
    </row>
    <row r="752" spans="1:42" x14ac:dyDescent="0.2">
      <c r="A752" s="4">
        <v>1</v>
      </c>
      <c r="B752" s="174">
        <f t="shared" ref="B752:B761" si="344">SUM(C752:AP752)</f>
        <v>0</v>
      </c>
      <c r="C752" s="152">
        <f t="shared" ref="C752:AP752" si="345">IF(C$2&gt;analysis_period,0,IF(C$2=equip3_reserve_freq*$A752,equip3_reserve_cost*system_capacity*1000*(1+inflation_rate/100)^B$2,0))</f>
        <v>0</v>
      </c>
      <c r="D752" s="152">
        <f t="shared" si="345"/>
        <v>0</v>
      </c>
      <c r="E752" s="152">
        <f t="shared" si="345"/>
        <v>0</v>
      </c>
      <c r="F752" s="152">
        <f t="shared" si="345"/>
        <v>0</v>
      </c>
      <c r="G752" s="152">
        <f t="shared" si="345"/>
        <v>0</v>
      </c>
      <c r="H752" s="152">
        <f t="shared" si="345"/>
        <v>0</v>
      </c>
      <c r="I752" s="152">
        <f t="shared" si="345"/>
        <v>0</v>
      </c>
      <c r="J752" s="152">
        <f t="shared" si="345"/>
        <v>0</v>
      </c>
      <c r="K752" s="152">
        <f t="shared" si="345"/>
        <v>0</v>
      </c>
      <c r="L752" s="152">
        <f t="shared" si="345"/>
        <v>0</v>
      </c>
      <c r="M752" s="152">
        <f t="shared" si="345"/>
        <v>0</v>
      </c>
      <c r="N752" s="152">
        <f t="shared" si="345"/>
        <v>0</v>
      </c>
      <c r="O752" s="152">
        <f t="shared" si="345"/>
        <v>0</v>
      </c>
      <c r="P752" s="152">
        <f t="shared" si="345"/>
        <v>0</v>
      </c>
      <c r="Q752" s="152">
        <f t="shared" si="345"/>
        <v>0</v>
      </c>
      <c r="R752" s="152">
        <f t="shared" si="345"/>
        <v>0</v>
      </c>
      <c r="S752" s="152">
        <f t="shared" si="345"/>
        <v>0</v>
      </c>
      <c r="T752" s="152">
        <f t="shared" si="345"/>
        <v>0</v>
      </c>
      <c r="U752" s="152">
        <f t="shared" si="345"/>
        <v>0</v>
      </c>
      <c r="V752" s="152">
        <f t="shared" si="345"/>
        <v>0</v>
      </c>
      <c r="W752" s="152">
        <f t="shared" si="345"/>
        <v>0</v>
      </c>
      <c r="X752" s="152">
        <f t="shared" si="345"/>
        <v>0</v>
      </c>
      <c r="Y752" s="152">
        <f t="shared" si="345"/>
        <v>0</v>
      </c>
      <c r="Z752" s="152">
        <f t="shared" si="345"/>
        <v>0</v>
      </c>
      <c r="AA752" s="152">
        <f t="shared" si="345"/>
        <v>0</v>
      </c>
      <c r="AB752" s="152">
        <f t="shared" si="345"/>
        <v>0</v>
      </c>
      <c r="AC752" s="152">
        <f t="shared" si="345"/>
        <v>0</v>
      </c>
      <c r="AD752" s="152">
        <f t="shared" si="345"/>
        <v>0</v>
      </c>
      <c r="AE752" s="152">
        <f t="shared" si="345"/>
        <v>0</v>
      </c>
      <c r="AF752" s="152">
        <f t="shared" si="345"/>
        <v>0</v>
      </c>
      <c r="AG752" s="152">
        <f t="shared" si="345"/>
        <v>0</v>
      </c>
      <c r="AH752" s="152">
        <f t="shared" si="345"/>
        <v>0</v>
      </c>
      <c r="AI752" s="152">
        <f t="shared" si="345"/>
        <v>0</v>
      </c>
      <c r="AJ752" s="152">
        <f t="shared" si="345"/>
        <v>0</v>
      </c>
      <c r="AK752" s="152">
        <f t="shared" si="345"/>
        <v>0</v>
      </c>
      <c r="AL752" s="152">
        <f t="shared" si="345"/>
        <v>0</v>
      </c>
      <c r="AM752" s="152">
        <f t="shared" si="345"/>
        <v>0</v>
      </c>
      <c r="AN752" s="152">
        <f t="shared" si="345"/>
        <v>0</v>
      </c>
      <c r="AO752" s="152">
        <f t="shared" si="345"/>
        <v>0</v>
      </c>
      <c r="AP752" s="152">
        <f t="shared" si="345"/>
        <v>0</v>
      </c>
    </row>
    <row r="753" spans="1:42" x14ac:dyDescent="0.2">
      <c r="A753" s="4">
        <f>A752+1</f>
        <v>2</v>
      </c>
      <c r="B753" s="174">
        <f t="shared" si="344"/>
        <v>0</v>
      </c>
      <c r="C753" s="152">
        <f t="shared" ref="C753:AP753" si="346">IF(C$2&gt;analysis_period,0,IF(C$2=equip3_reserve_freq*$A753,equip3_reserve_cost*system_capacity*1000*(1+inflation_rate/100)^B$2,0))</f>
        <v>0</v>
      </c>
      <c r="D753" s="152">
        <f t="shared" si="346"/>
        <v>0</v>
      </c>
      <c r="E753" s="152">
        <f t="shared" si="346"/>
        <v>0</v>
      </c>
      <c r="F753" s="152">
        <f t="shared" si="346"/>
        <v>0</v>
      </c>
      <c r="G753" s="152">
        <f t="shared" si="346"/>
        <v>0</v>
      </c>
      <c r="H753" s="152">
        <f t="shared" si="346"/>
        <v>0</v>
      </c>
      <c r="I753" s="152">
        <f t="shared" si="346"/>
        <v>0</v>
      </c>
      <c r="J753" s="152">
        <f t="shared" si="346"/>
        <v>0</v>
      </c>
      <c r="K753" s="152">
        <f t="shared" si="346"/>
        <v>0</v>
      </c>
      <c r="L753" s="152">
        <f t="shared" si="346"/>
        <v>0</v>
      </c>
      <c r="M753" s="152">
        <f t="shared" si="346"/>
        <v>0</v>
      </c>
      <c r="N753" s="152">
        <f t="shared" si="346"/>
        <v>0</v>
      </c>
      <c r="O753" s="152">
        <f t="shared" si="346"/>
        <v>0</v>
      </c>
      <c r="P753" s="152">
        <f t="shared" si="346"/>
        <v>0</v>
      </c>
      <c r="Q753" s="152">
        <f t="shared" si="346"/>
        <v>0</v>
      </c>
      <c r="R753" s="152">
        <f t="shared" si="346"/>
        <v>0</v>
      </c>
      <c r="S753" s="152">
        <f t="shared" si="346"/>
        <v>0</v>
      </c>
      <c r="T753" s="152">
        <f t="shared" si="346"/>
        <v>0</v>
      </c>
      <c r="U753" s="152">
        <f t="shared" si="346"/>
        <v>0</v>
      </c>
      <c r="V753" s="152">
        <f t="shared" si="346"/>
        <v>0</v>
      </c>
      <c r="W753" s="152">
        <f t="shared" si="346"/>
        <v>0</v>
      </c>
      <c r="X753" s="152">
        <f t="shared" si="346"/>
        <v>0</v>
      </c>
      <c r="Y753" s="152">
        <f t="shared" si="346"/>
        <v>0</v>
      </c>
      <c r="Z753" s="152">
        <f t="shared" si="346"/>
        <v>0</v>
      </c>
      <c r="AA753" s="152">
        <f t="shared" si="346"/>
        <v>0</v>
      </c>
      <c r="AB753" s="152">
        <f t="shared" si="346"/>
        <v>0</v>
      </c>
      <c r="AC753" s="152">
        <f t="shared" si="346"/>
        <v>0</v>
      </c>
      <c r="AD753" s="152">
        <f t="shared" si="346"/>
        <v>0</v>
      </c>
      <c r="AE753" s="152">
        <f t="shared" si="346"/>
        <v>0</v>
      </c>
      <c r="AF753" s="152">
        <f t="shared" si="346"/>
        <v>0</v>
      </c>
      <c r="AG753" s="152">
        <f t="shared" si="346"/>
        <v>0</v>
      </c>
      <c r="AH753" s="152">
        <f t="shared" si="346"/>
        <v>0</v>
      </c>
      <c r="AI753" s="152">
        <f t="shared" si="346"/>
        <v>0</v>
      </c>
      <c r="AJ753" s="152">
        <f t="shared" si="346"/>
        <v>0</v>
      </c>
      <c r="AK753" s="152">
        <f t="shared" si="346"/>
        <v>0</v>
      </c>
      <c r="AL753" s="152">
        <f t="shared" si="346"/>
        <v>0</v>
      </c>
      <c r="AM753" s="152">
        <f t="shared" si="346"/>
        <v>0</v>
      </c>
      <c r="AN753" s="152">
        <f t="shared" si="346"/>
        <v>0</v>
      </c>
      <c r="AO753" s="152">
        <f t="shared" si="346"/>
        <v>0</v>
      </c>
      <c r="AP753" s="152">
        <f t="shared" si="346"/>
        <v>0</v>
      </c>
    </row>
    <row r="754" spans="1:42" x14ac:dyDescent="0.2">
      <c r="A754" s="4">
        <f t="shared" ref="A754:A761" si="347">A753+1</f>
        <v>3</v>
      </c>
      <c r="B754" s="174">
        <f t="shared" si="344"/>
        <v>0</v>
      </c>
      <c r="C754" s="152">
        <f t="shared" ref="C754:AP754" si="348">IF(C$2&gt;analysis_period,0,IF(C$2=equip3_reserve_freq*$A754,equip3_reserve_cost*system_capacity*1000*(1+inflation_rate/100)^B$2,0))</f>
        <v>0</v>
      </c>
      <c r="D754" s="152">
        <f t="shared" si="348"/>
        <v>0</v>
      </c>
      <c r="E754" s="152">
        <f t="shared" si="348"/>
        <v>0</v>
      </c>
      <c r="F754" s="152">
        <f t="shared" si="348"/>
        <v>0</v>
      </c>
      <c r="G754" s="152">
        <f t="shared" si="348"/>
        <v>0</v>
      </c>
      <c r="H754" s="152">
        <f t="shared" si="348"/>
        <v>0</v>
      </c>
      <c r="I754" s="152">
        <f t="shared" si="348"/>
        <v>0</v>
      </c>
      <c r="J754" s="152">
        <f t="shared" si="348"/>
        <v>0</v>
      </c>
      <c r="K754" s="152">
        <f t="shared" si="348"/>
        <v>0</v>
      </c>
      <c r="L754" s="152">
        <f t="shared" si="348"/>
        <v>0</v>
      </c>
      <c r="M754" s="152">
        <f t="shared" si="348"/>
        <v>0</v>
      </c>
      <c r="N754" s="152">
        <f t="shared" si="348"/>
        <v>0</v>
      </c>
      <c r="O754" s="152">
        <f t="shared" si="348"/>
        <v>0</v>
      </c>
      <c r="P754" s="152">
        <f t="shared" si="348"/>
        <v>0</v>
      </c>
      <c r="Q754" s="152">
        <f t="shared" si="348"/>
        <v>0</v>
      </c>
      <c r="R754" s="152">
        <f t="shared" si="348"/>
        <v>0</v>
      </c>
      <c r="S754" s="152">
        <f t="shared" si="348"/>
        <v>0</v>
      </c>
      <c r="T754" s="152">
        <f t="shared" si="348"/>
        <v>0</v>
      </c>
      <c r="U754" s="152">
        <f t="shared" si="348"/>
        <v>0</v>
      </c>
      <c r="V754" s="152">
        <f t="shared" si="348"/>
        <v>0</v>
      </c>
      <c r="W754" s="152">
        <f t="shared" si="348"/>
        <v>0</v>
      </c>
      <c r="X754" s="152">
        <f t="shared" si="348"/>
        <v>0</v>
      </c>
      <c r="Y754" s="152">
        <f t="shared" si="348"/>
        <v>0</v>
      </c>
      <c r="Z754" s="152">
        <f t="shared" si="348"/>
        <v>0</v>
      </c>
      <c r="AA754" s="152">
        <f t="shared" si="348"/>
        <v>0</v>
      </c>
      <c r="AB754" s="152">
        <f t="shared" si="348"/>
        <v>0</v>
      </c>
      <c r="AC754" s="152">
        <f t="shared" si="348"/>
        <v>0</v>
      </c>
      <c r="AD754" s="152">
        <f t="shared" si="348"/>
        <v>0</v>
      </c>
      <c r="AE754" s="152">
        <f t="shared" si="348"/>
        <v>0</v>
      </c>
      <c r="AF754" s="152">
        <f t="shared" si="348"/>
        <v>0</v>
      </c>
      <c r="AG754" s="152">
        <f t="shared" si="348"/>
        <v>0</v>
      </c>
      <c r="AH754" s="152">
        <f t="shared" si="348"/>
        <v>0</v>
      </c>
      <c r="AI754" s="152">
        <f t="shared" si="348"/>
        <v>0</v>
      </c>
      <c r="AJ754" s="152">
        <f t="shared" si="348"/>
        <v>0</v>
      </c>
      <c r="AK754" s="152">
        <f t="shared" si="348"/>
        <v>0</v>
      </c>
      <c r="AL754" s="152">
        <f t="shared" si="348"/>
        <v>0</v>
      </c>
      <c r="AM754" s="152">
        <f t="shared" si="348"/>
        <v>0</v>
      </c>
      <c r="AN754" s="152">
        <f t="shared" si="348"/>
        <v>0</v>
      </c>
      <c r="AO754" s="152">
        <f t="shared" si="348"/>
        <v>0</v>
      </c>
      <c r="AP754" s="152">
        <f t="shared" si="348"/>
        <v>0</v>
      </c>
    </row>
    <row r="755" spans="1:42" x14ac:dyDescent="0.2">
      <c r="A755" s="4">
        <f t="shared" si="347"/>
        <v>4</v>
      </c>
      <c r="B755" s="174">
        <f t="shared" si="344"/>
        <v>0</v>
      </c>
      <c r="C755" s="152">
        <f t="shared" ref="C755:AP755" si="349">IF(C$2&gt;analysis_period,0,IF(C$2=equip3_reserve_freq*$A755,equip3_reserve_cost*system_capacity*1000*(1+inflation_rate/100)^B$2,0))</f>
        <v>0</v>
      </c>
      <c r="D755" s="152">
        <f t="shared" si="349"/>
        <v>0</v>
      </c>
      <c r="E755" s="152">
        <f t="shared" si="349"/>
        <v>0</v>
      </c>
      <c r="F755" s="152">
        <f t="shared" si="349"/>
        <v>0</v>
      </c>
      <c r="G755" s="152">
        <f t="shared" si="349"/>
        <v>0</v>
      </c>
      <c r="H755" s="152">
        <f t="shared" si="349"/>
        <v>0</v>
      </c>
      <c r="I755" s="152">
        <f t="shared" si="349"/>
        <v>0</v>
      </c>
      <c r="J755" s="152">
        <f t="shared" si="349"/>
        <v>0</v>
      </c>
      <c r="K755" s="152">
        <f t="shared" si="349"/>
        <v>0</v>
      </c>
      <c r="L755" s="152">
        <f t="shared" si="349"/>
        <v>0</v>
      </c>
      <c r="M755" s="152">
        <f t="shared" si="349"/>
        <v>0</v>
      </c>
      <c r="N755" s="152">
        <f t="shared" si="349"/>
        <v>0</v>
      </c>
      <c r="O755" s="152">
        <f t="shared" si="349"/>
        <v>0</v>
      </c>
      <c r="P755" s="152">
        <f t="shared" si="349"/>
        <v>0</v>
      </c>
      <c r="Q755" s="152">
        <f t="shared" si="349"/>
        <v>0</v>
      </c>
      <c r="R755" s="152">
        <f t="shared" si="349"/>
        <v>0</v>
      </c>
      <c r="S755" s="152">
        <f t="shared" si="349"/>
        <v>0</v>
      </c>
      <c r="T755" s="152">
        <f t="shared" si="349"/>
        <v>0</v>
      </c>
      <c r="U755" s="152">
        <f t="shared" si="349"/>
        <v>0</v>
      </c>
      <c r="V755" s="152">
        <f t="shared" si="349"/>
        <v>0</v>
      </c>
      <c r="W755" s="152">
        <f t="shared" si="349"/>
        <v>0</v>
      </c>
      <c r="X755" s="152">
        <f t="shared" si="349"/>
        <v>0</v>
      </c>
      <c r="Y755" s="152">
        <f t="shared" si="349"/>
        <v>0</v>
      </c>
      <c r="Z755" s="152">
        <f t="shared" si="349"/>
        <v>0</v>
      </c>
      <c r="AA755" s="152">
        <f t="shared" si="349"/>
        <v>0</v>
      </c>
      <c r="AB755" s="152">
        <f t="shared" si="349"/>
        <v>0</v>
      </c>
      <c r="AC755" s="152">
        <f t="shared" si="349"/>
        <v>0</v>
      </c>
      <c r="AD755" s="152">
        <f t="shared" si="349"/>
        <v>0</v>
      </c>
      <c r="AE755" s="152">
        <f t="shared" si="349"/>
        <v>0</v>
      </c>
      <c r="AF755" s="152">
        <f t="shared" si="349"/>
        <v>0</v>
      </c>
      <c r="AG755" s="152">
        <f t="shared" si="349"/>
        <v>0</v>
      </c>
      <c r="AH755" s="152">
        <f t="shared" si="349"/>
        <v>0</v>
      </c>
      <c r="AI755" s="152">
        <f t="shared" si="349"/>
        <v>0</v>
      </c>
      <c r="AJ755" s="152">
        <f t="shared" si="349"/>
        <v>0</v>
      </c>
      <c r="AK755" s="152">
        <f t="shared" si="349"/>
        <v>0</v>
      </c>
      <c r="AL755" s="152">
        <f t="shared" si="349"/>
        <v>0</v>
      </c>
      <c r="AM755" s="152">
        <f t="shared" si="349"/>
        <v>0</v>
      </c>
      <c r="AN755" s="152">
        <f t="shared" si="349"/>
        <v>0</v>
      </c>
      <c r="AO755" s="152">
        <f t="shared" si="349"/>
        <v>0</v>
      </c>
      <c r="AP755" s="152">
        <f t="shared" si="349"/>
        <v>0</v>
      </c>
    </row>
    <row r="756" spans="1:42" x14ac:dyDescent="0.2">
      <c r="A756" s="4">
        <f t="shared" si="347"/>
        <v>5</v>
      </c>
      <c r="B756" s="174">
        <f t="shared" si="344"/>
        <v>0</v>
      </c>
      <c r="C756" s="152">
        <f t="shared" ref="C756:AP756" si="350">IF(C$2&gt;analysis_period,0,IF(C$2=equip3_reserve_freq*$A756,equip3_reserve_cost*system_capacity*1000*(1+inflation_rate/100)^B$2,0))</f>
        <v>0</v>
      </c>
      <c r="D756" s="152">
        <f t="shared" si="350"/>
        <v>0</v>
      </c>
      <c r="E756" s="152">
        <f t="shared" si="350"/>
        <v>0</v>
      </c>
      <c r="F756" s="152">
        <f t="shared" si="350"/>
        <v>0</v>
      </c>
      <c r="G756" s="152">
        <f t="shared" si="350"/>
        <v>0</v>
      </c>
      <c r="H756" s="152">
        <f t="shared" si="350"/>
        <v>0</v>
      </c>
      <c r="I756" s="152">
        <f t="shared" si="350"/>
        <v>0</v>
      </c>
      <c r="J756" s="152">
        <f t="shared" si="350"/>
        <v>0</v>
      </c>
      <c r="K756" s="152">
        <f t="shared" si="350"/>
        <v>0</v>
      </c>
      <c r="L756" s="152">
        <f t="shared" si="350"/>
        <v>0</v>
      </c>
      <c r="M756" s="152">
        <f t="shared" si="350"/>
        <v>0</v>
      </c>
      <c r="N756" s="152">
        <f t="shared" si="350"/>
        <v>0</v>
      </c>
      <c r="O756" s="152">
        <f t="shared" si="350"/>
        <v>0</v>
      </c>
      <c r="P756" s="152">
        <f t="shared" si="350"/>
        <v>0</v>
      </c>
      <c r="Q756" s="152">
        <f t="shared" si="350"/>
        <v>0</v>
      </c>
      <c r="R756" s="152">
        <f t="shared" si="350"/>
        <v>0</v>
      </c>
      <c r="S756" s="152">
        <f t="shared" si="350"/>
        <v>0</v>
      </c>
      <c r="T756" s="152">
        <f t="shared" si="350"/>
        <v>0</v>
      </c>
      <c r="U756" s="152">
        <f t="shared" si="350"/>
        <v>0</v>
      </c>
      <c r="V756" s="152">
        <f t="shared" si="350"/>
        <v>0</v>
      </c>
      <c r="W756" s="152">
        <f t="shared" si="350"/>
        <v>0</v>
      </c>
      <c r="X756" s="152">
        <f t="shared" si="350"/>
        <v>0</v>
      </c>
      <c r="Y756" s="152">
        <f t="shared" si="350"/>
        <v>0</v>
      </c>
      <c r="Z756" s="152">
        <f t="shared" si="350"/>
        <v>0</v>
      </c>
      <c r="AA756" s="152">
        <f t="shared" si="350"/>
        <v>0</v>
      </c>
      <c r="AB756" s="152">
        <f t="shared" si="350"/>
        <v>0</v>
      </c>
      <c r="AC756" s="152">
        <f t="shared" si="350"/>
        <v>0</v>
      </c>
      <c r="AD756" s="152">
        <f t="shared" si="350"/>
        <v>0</v>
      </c>
      <c r="AE756" s="152">
        <f t="shared" si="350"/>
        <v>0</v>
      </c>
      <c r="AF756" s="152">
        <f t="shared" si="350"/>
        <v>0</v>
      </c>
      <c r="AG756" s="152">
        <f t="shared" si="350"/>
        <v>0</v>
      </c>
      <c r="AH756" s="152">
        <f t="shared" si="350"/>
        <v>0</v>
      </c>
      <c r="AI756" s="152">
        <f t="shared" si="350"/>
        <v>0</v>
      </c>
      <c r="AJ756" s="152">
        <f t="shared" si="350"/>
        <v>0</v>
      </c>
      <c r="AK756" s="152">
        <f t="shared" si="350"/>
        <v>0</v>
      </c>
      <c r="AL756" s="152">
        <f t="shared" si="350"/>
        <v>0</v>
      </c>
      <c r="AM756" s="152">
        <f t="shared" si="350"/>
        <v>0</v>
      </c>
      <c r="AN756" s="152">
        <f t="shared" si="350"/>
        <v>0</v>
      </c>
      <c r="AO756" s="152">
        <f t="shared" si="350"/>
        <v>0</v>
      </c>
      <c r="AP756" s="152">
        <f t="shared" si="350"/>
        <v>0</v>
      </c>
    </row>
    <row r="757" spans="1:42" x14ac:dyDescent="0.2">
      <c r="A757" s="4">
        <f t="shared" si="347"/>
        <v>6</v>
      </c>
      <c r="B757" s="174">
        <f t="shared" si="344"/>
        <v>0</v>
      </c>
      <c r="C757" s="152">
        <f t="shared" ref="C757:AP757" si="351">IF(C$2&gt;analysis_period,0,IF(C$2=equip3_reserve_freq*$A757,equip3_reserve_cost*system_capacity*1000*(1+inflation_rate/100)^B$2,0))</f>
        <v>0</v>
      </c>
      <c r="D757" s="152">
        <f t="shared" si="351"/>
        <v>0</v>
      </c>
      <c r="E757" s="152">
        <f t="shared" si="351"/>
        <v>0</v>
      </c>
      <c r="F757" s="152">
        <f t="shared" si="351"/>
        <v>0</v>
      </c>
      <c r="G757" s="152">
        <f t="shared" si="351"/>
        <v>0</v>
      </c>
      <c r="H757" s="152">
        <f t="shared" si="351"/>
        <v>0</v>
      </c>
      <c r="I757" s="152">
        <f t="shared" si="351"/>
        <v>0</v>
      </c>
      <c r="J757" s="152">
        <f t="shared" si="351"/>
        <v>0</v>
      </c>
      <c r="K757" s="152">
        <f t="shared" si="351"/>
        <v>0</v>
      </c>
      <c r="L757" s="152">
        <f t="shared" si="351"/>
        <v>0</v>
      </c>
      <c r="M757" s="152">
        <f t="shared" si="351"/>
        <v>0</v>
      </c>
      <c r="N757" s="152">
        <f t="shared" si="351"/>
        <v>0</v>
      </c>
      <c r="O757" s="152">
        <f t="shared" si="351"/>
        <v>0</v>
      </c>
      <c r="P757" s="152">
        <f t="shared" si="351"/>
        <v>0</v>
      </c>
      <c r="Q757" s="152">
        <f t="shared" si="351"/>
        <v>0</v>
      </c>
      <c r="R757" s="152">
        <f t="shared" si="351"/>
        <v>0</v>
      </c>
      <c r="S757" s="152">
        <f t="shared" si="351"/>
        <v>0</v>
      </c>
      <c r="T757" s="152">
        <f t="shared" si="351"/>
        <v>0</v>
      </c>
      <c r="U757" s="152">
        <f t="shared" si="351"/>
        <v>0</v>
      </c>
      <c r="V757" s="152">
        <f t="shared" si="351"/>
        <v>0</v>
      </c>
      <c r="W757" s="152">
        <f t="shared" si="351"/>
        <v>0</v>
      </c>
      <c r="X757" s="152">
        <f t="shared" si="351"/>
        <v>0</v>
      </c>
      <c r="Y757" s="152">
        <f t="shared" si="351"/>
        <v>0</v>
      </c>
      <c r="Z757" s="152">
        <f t="shared" si="351"/>
        <v>0</v>
      </c>
      <c r="AA757" s="152">
        <f t="shared" si="351"/>
        <v>0</v>
      </c>
      <c r="AB757" s="152">
        <f t="shared" si="351"/>
        <v>0</v>
      </c>
      <c r="AC757" s="152">
        <f t="shared" si="351"/>
        <v>0</v>
      </c>
      <c r="AD757" s="152">
        <f t="shared" si="351"/>
        <v>0</v>
      </c>
      <c r="AE757" s="152">
        <f t="shared" si="351"/>
        <v>0</v>
      </c>
      <c r="AF757" s="152">
        <f t="shared" si="351"/>
        <v>0</v>
      </c>
      <c r="AG757" s="152">
        <f t="shared" si="351"/>
        <v>0</v>
      </c>
      <c r="AH757" s="152">
        <f t="shared" si="351"/>
        <v>0</v>
      </c>
      <c r="AI757" s="152">
        <f t="shared" si="351"/>
        <v>0</v>
      </c>
      <c r="AJ757" s="152">
        <f t="shared" si="351"/>
        <v>0</v>
      </c>
      <c r="AK757" s="152">
        <f t="shared" si="351"/>
        <v>0</v>
      </c>
      <c r="AL757" s="152">
        <f t="shared" si="351"/>
        <v>0</v>
      </c>
      <c r="AM757" s="152">
        <f t="shared" si="351"/>
        <v>0</v>
      </c>
      <c r="AN757" s="152">
        <f t="shared" si="351"/>
        <v>0</v>
      </c>
      <c r="AO757" s="152">
        <f t="shared" si="351"/>
        <v>0</v>
      </c>
      <c r="AP757" s="152">
        <f t="shared" si="351"/>
        <v>0</v>
      </c>
    </row>
    <row r="758" spans="1:42" x14ac:dyDescent="0.2">
      <c r="A758" s="4">
        <f t="shared" si="347"/>
        <v>7</v>
      </c>
      <c r="B758" s="174">
        <f t="shared" si="344"/>
        <v>0</v>
      </c>
      <c r="C758" s="152">
        <f t="shared" ref="C758:AP758" si="352">IF(C$2&gt;analysis_period,0,IF(C$2=equip3_reserve_freq*$A758,equip3_reserve_cost*system_capacity*1000*(1+inflation_rate/100)^B$2,0))</f>
        <v>0</v>
      </c>
      <c r="D758" s="152">
        <f t="shared" si="352"/>
        <v>0</v>
      </c>
      <c r="E758" s="152">
        <f t="shared" si="352"/>
        <v>0</v>
      </c>
      <c r="F758" s="152">
        <f t="shared" si="352"/>
        <v>0</v>
      </c>
      <c r="G758" s="152">
        <f t="shared" si="352"/>
        <v>0</v>
      </c>
      <c r="H758" s="152">
        <f t="shared" si="352"/>
        <v>0</v>
      </c>
      <c r="I758" s="152">
        <f t="shared" si="352"/>
        <v>0</v>
      </c>
      <c r="J758" s="152">
        <f t="shared" si="352"/>
        <v>0</v>
      </c>
      <c r="K758" s="152">
        <f t="shared" si="352"/>
        <v>0</v>
      </c>
      <c r="L758" s="152">
        <f t="shared" si="352"/>
        <v>0</v>
      </c>
      <c r="M758" s="152">
        <f t="shared" si="352"/>
        <v>0</v>
      </c>
      <c r="N758" s="152">
        <f t="shared" si="352"/>
        <v>0</v>
      </c>
      <c r="O758" s="152">
        <f t="shared" si="352"/>
        <v>0</v>
      </c>
      <c r="P758" s="152">
        <f t="shared" si="352"/>
        <v>0</v>
      </c>
      <c r="Q758" s="152">
        <f t="shared" si="352"/>
        <v>0</v>
      </c>
      <c r="R758" s="152">
        <f t="shared" si="352"/>
        <v>0</v>
      </c>
      <c r="S758" s="152">
        <f t="shared" si="352"/>
        <v>0</v>
      </c>
      <c r="T758" s="152">
        <f t="shared" si="352"/>
        <v>0</v>
      </c>
      <c r="U758" s="152">
        <f t="shared" si="352"/>
        <v>0</v>
      </c>
      <c r="V758" s="152">
        <f t="shared" si="352"/>
        <v>0</v>
      </c>
      <c r="W758" s="152">
        <f t="shared" si="352"/>
        <v>0</v>
      </c>
      <c r="X758" s="152">
        <f t="shared" si="352"/>
        <v>0</v>
      </c>
      <c r="Y758" s="152">
        <f t="shared" si="352"/>
        <v>0</v>
      </c>
      <c r="Z758" s="152">
        <f t="shared" si="352"/>
        <v>0</v>
      </c>
      <c r="AA758" s="152">
        <f t="shared" si="352"/>
        <v>0</v>
      </c>
      <c r="AB758" s="152">
        <f t="shared" si="352"/>
        <v>0</v>
      </c>
      <c r="AC758" s="152">
        <f t="shared" si="352"/>
        <v>0</v>
      </c>
      <c r="AD758" s="152">
        <f t="shared" si="352"/>
        <v>0</v>
      </c>
      <c r="AE758" s="152">
        <f t="shared" si="352"/>
        <v>0</v>
      </c>
      <c r="AF758" s="152">
        <f t="shared" si="352"/>
        <v>0</v>
      </c>
      <c r="AG758" s="152">
        <f t="shared" si="352"/>
        <v>0</v>
      </c>
      <c r="AH758" s="152">
        <f t="shared" si="352"/>
        <v>0</v>
      </c>
      <c r="AI758" s="152">
        <f t="shared" si="352"/>
        <v>0</v>
      </c>
      <c r="AJ758" s="152">
        <f t="shared" si="352"/>
        <v>0</v>
      </c>
      <c r="AK758" s="152">
        <f t="shared" si="352"/>
        <v>0</v>
      </c>
      <c r="AL758" s="152">
        <f t="shared" si="352"/>
        <v>0</v>
      </c>
      <c r="AM758" s="152">
        <f t="shared" si="352"/>
        <v>0</v>
      </c>
      <c r="AN758" s="152">
        <f t="shared" si="352"/>
        <v>0</v>
      </c>
      <c r="AO758" s="152">
        <f t="shared" si="352"/>
        <v>0</v>
      </c>
      <c r="AP758" s="152">
        <f t="shared" si="352"/>
        <v>0</v>
      </c>
    </row>
    <row r="759" spans="1:42" x14ac:dyDescent="0.2">
      <c r="A759" s="4">
        <f t="shared" si="347"/>
        <v>8</v>
      </c>
      <c r="B759" s="174">
        <f t="shared" si="344"/>
        <v>0</v>
      </c>
      <c r="C759" s="152">
        <f t="shared" ref="C759:AP759" si="353">IF(C$2&gt;analysis_period,0,IF(C$2=equip3_reserve_freq*$A759,equip3_reserve_cost*system_capacity*1000*(1+inflation_rate/100)^B$2,0))</f>
        <v>0</v>
      </c>
      <c r="D759" s="152">
        <f t="shared" si="353"/>
        <v>0</v>
      </c>
      <c r="E759" s="152">
        <f t="shared" si="353"/>
        <v>0</v>
      </c>
      <c r="F759" s="152">
        <f t="shared" si="353"/>
        <v>0</v>
      </c>
      <c r="G759" s="152">
        <f t="shared" si="353"/>
        <v>0</v>
      </c>
      <c r="H759" s="152">
        <f t="shared" si="353"/>
        <v>0</v>
      </c>
      <c r="I759" s="152">
        <f t="shared" si="353"/>
        <v>0</v>
      </c>
      <c r="J759" s="152">
        <f t="shared" si="353"/>
        <v>0</v>
      </c>
      <c r="K759" s="152">
        <f t="shared" si="353"/>
        <v>0</v>
      </c>
      <c r="L759" s="152">
        <f t="shared" si="353"/>
        <v>0</v>
      </c>
      <c r="M759" s="152">
        <f t="shared" si="353"/>
        <v>0</v>
      </c>
      <c r="N759" s="152">
        <f t="shared" si="353"/>
        <v>0</v>
      </c>
      <c r="O759" s="152">
        <f t="shared" si="353"/>
        <v>0</v>
      </c>
      <c r="P759" s="152">
        <f t="shared" si="353"/>
        <v>0</v>
      </c>
      <c r="Q759" s="152">
        <f t="shared" si="353"/>
        <v>0</v>
      </c>
      <c r="R759" s="152">
        <f t="shared" si="353"/>
        <v>0</v>
      </c>
      <c r="S759" s="152">
        <f t="shared" si="353"/>
        <v>0</v>
      </c>
      <c r="T759" s="152">
        <f t="shared" si="353"/>
        <v>0</v>
      </c>
      <c r="U759" s="152">
        <f t="shared" si="353"/>
        <v>0</v>
      </c>
      <c r="V759" s="152">
        <f t="shared" si="353"/>
        <v>0</v>
      </c>
      <c r="W759" s="152">
        <f t="shared" si="353"/>
        <v>0</v>
      </c>
      <c r="X759" s="152">
        <f t="shared" si="353"/>
        <v>0</v>
      </c>
      <c r="Y759" s="152">
        <f t="shared" si="353"/>
        <v>0</v>
      </c>
      <c r="Z759" s="152">
        <f t="shared" si="353"/>
        <v>0</v>
      </c>
      <c r="AA759" s="152">
        <f t="shared" si="353"/>
        <v>0</v>
      </c>
      <c r="AB759" s="152">
        <f t="shared" si="353"/>
        <v>0</v>
      </c>
      <c r="AC759" s="152">
        <f t="shared" si="353"/>
        <v>0</v>
      </c>
      <c r="AD759" s="152">
        <f t="shared" si="353"/>
        <v>0</v>
      </c>
      <c r="AE759" s="152">
        <f t="shared" si="353"/>
        <v>0</v>
      </c>
      <c r="AF759" s="152">
        <f t="shared" si="353"/>
        <v>0</v>
      </c>
      <c r="AG759" s="152">
        <f t="shared" si="353"/>
        <v>0</v>
      </c>
      <c r="AH759" s="152">
        <f t="shared" si="353"/>
        <v>0</v>
      </c>
      <c r="AI759" s="152">
        <f t="shared" si="353"/>
        <v>0</v>
      </c>
      <c r="AJ759" s="152">
        <f t="shared" si="353"/>
        <v>0</v>
      </c>
      <c r="AK759" s="152">
        <f t="shared" si="353"/>
        <v>0</v>
      </c>
      <c r="AL759" s="152">
        <f t="shared" si="353"/>
        <v>0</v>
      </c>
      <c r="AM759" s="152">
        <f t="shared" si="353"/>
        <v>0</v>
      </c>
      <c r="AN759" s="152">
        <f t="shared" si="353"/>
        <v>0</v>
      </c>
      <c r="AO759" s="152">
        <f t="shared" si="353"/>
        <v>0</v>
      </c>
      <c r="AP759" s="152">
        <f t="shared" si="353"/>
        <v>0</v>
      </c>
    </row>
    <row r="760" spans="1:42" x14ac:dyDescent="0.2">
      <c r="A760" s="4">
        <f>A759+1</f>
        <v>9</v>
      </c>
      <c r="B760" s="174">
        <f t="shared" si="344"/>
        <v>0</v>
      </c>
      <c r="C760" s="152">
        <f t="shared" ref="C760:AP760" si="354">IF(C$2&gt;analysis_period,0,IF(C$2=equip3_reserve_freq*$A760,equip3_reserve_cost*system_capacity*1000*(1+inflation_rate/100)^B$2,0))</f>
        <v>0</v>
      </c>
      <c r="D760" s="152">
        <f t="shared" si="354"/>
        <v>0</v>
      </c>
      <c r="E760" s="152">
        <f t="shared" si="354"/>
        <v>0</v>
      </c>
      <c r="F760" s="152">
        <f t="shared" si="354"/>
        <v>0</v>
      </c>
      <c r="G760" s="152">
        <f t="shared" si="354"/>
        <v>0</v>
      </c>
      <c r="H760" s="152">
        <f t="shared" si="354"/>
        <v>0</v>
      </c>
      <c r="I760" s="152">
        <f t="shared" si="354"/>
        <v>0</v>
      </c>
      <c r="J760" s="152">
        <f t="shared" si="354"/>
        <v>0</v>
      </c>
      <c r="K760" s="152">
        <f t="shared" si="354"/>
        <v>0</v>
      </c>
      <c r="L760" s="152">
        <f t="shared" si="354"/>
        <v>0</v>
      </c>
      <c r="M760" s="152">
        <f t="shared" si="354"/>
        <v>0</v>
      </c>
      <c r="N760" s="152">
        <f t="shared" si="354"/>
        <v>0</v>
      </c>
      <c r="O760" s="152">
        <f t="shared" si="354"/>
        <v>0</v>
      </c>
      <c r="P760" s="152">
        <f t="shared" si="354"/>
        <v>0</v>
      </c>
      <c r="Q760" s="152">
        <f t="shared" si="354"/>
        <v>0</v>
      </c>
      <c r="R760" s="152">
        <f t="shared" si="354"/>
        <v>0</v>
      </c>
      <c r="S760" s="152">
        <f t="shared" si="354"/>
        <v>0</v>
      </c>
      <c r="T760" s="152">
        <f t="shared" si="354"/>
        <v>0</v>
      </c>
      <c r="U760" s="152">
        <f t="shared" si="354"/>
        <v>0</v>
      </c>
      <c r="V760" s="152">
        <f t="shared" si="354"/>
        <v>0</v>
      </c>
      <c r="W760" s="152">
        <f t="shared" si="354"/>
        <v>0</v>
      </c>
      <c r="X760" s="152">
        <f t="shared" si="354"/>
        <v>0</v>
      </c>
      <c r="Y760" s="152">
        <f t="shared" si="354"/>
        <v>0</v>
      </c>
      <c r="Z760" s="152">
        <f t="shared" si="354"/>
        <v>0</v>
      </c>
      <c r="AA760" s="152">
        <f t="shared" si="354"/>
        <v>0</v>
      </c>
      <c r="AB760" s="152">
        <f t="shared" si="354"/>
        <v>0</v>
      </c>
      <c r="AC760" s="152">
        <f t="shared" si="354"/>
        <v>0</v>
      </c>
      <c r="AD760" s="152">
        <f t="shared" si="354"/>
        <v>0</v>
      </c>
      <c r="AE760" s="152">
        <f t="shared" si="354"/>
        <v>0</v>
      </c>
      <c r="AF760" s="152">
        <f t="shared" si="354"/>
        <v>0</v>
      </c>
      <c r="AG760" s="152">
        <f t="shared" si="354"/>
        <v>0</v>
      </c>
      <c r="AH760" s="152">
        <f t="shared" si="354"/>
        <v>0</v>
      </c>
      <c r="AI760" s="152">
        <f t="shared" si="354"/>
        <v>0</v>
      </c>
      <c r="AJ760" s="152">
        <f t="shared" si="354"/>
        <v>0</v>
      </c>
      <c r="AK760" s="152">
        <f t="shared" si="354"/>
        <v>0</v>
      </c>
      <c r="AL760" s="152">
        <f t="shared" si="354"/>
        <v>0</v>
      </c>
      <c r="AM760" s="152">
        <f t="shared" si="354"/>
        <v>0</v>
      </c>
      <c r="AN760" s="152">
        <f t="shared" si="354"/>
        <v>0</v>
      </c>
      <c r="AO760" s="152">
        <f t="shared" si="354"/>
        <v>0</v>
      </c>
      <c r="AP760" s="152">
        <f t="shared" si="354"/>
        <v>0</v>
      </c>
    </row>
    <row r="761" spans="1:42" x14ac:dyDescent="0.2">
      <c r="A761" s="4">
        <f t="shared" si="347"/>
        <v>10</v>
      </c>
      <c r="B761" s="174">
        <f t="shared" si="344"/>
        <v>0</v>
      </c>
      <c r="C761" s="152">
        <f t="shared" ref="C761:AP761" si="355">IF(C$2&gt;analysis_period,0,IF(C$2=equip3_reserve_freq*$A761,equip3_reserve_cost*system_capacity*1000*(1+inflation_rate/100)^B$2,0))</f>
        <v>0</v>
      </c>
      <c r="D761" s="152">
        <f t="shared" si="355"/>
        <v>0</v>
      </c>
      <c r="E761" s="152">
        <f t="shared" si="355"/>
        <v>0</v>
      </c>
      <c r="F761" s="152">
        <f t="shared" si="355"/>
        <v>0</v>
      </c>
      <c r="G761" s="152">
        <f t="shared" si="355"/>
        <v>0</v>
      </c>
      <c r="H761" s="152">
        <f t="shared" si="355"/>
        <v>0</v>
      </c>
      <c r="I761" s="152">
        <f t="shared" si="355"/>
        <v>0</v>
      </c>
      <c r="J761" s="152">
        <f t="shared" si="355"/>
        <v>0</v>
      </c>
      <c r="K761" s="152">
        <f t="shared" si="355"/>
        <v>0</v>
      </c>
      <c r="L761" s="152">
        <f t="shared" si="355"/>
        <v>0</v>
      </c>
      <c r="M761" s="152">
        <f t="shared" si="355"/>
        <v>0</v>
      </c>
      <c r="N761" s="152">
        <f t="shared" si="355"/>
        <v>0</v>
      </c>
      <c r="O761" s="152">
        <f t="shared" si="355"/>
        <v>0</v>
      </c>
      <c r="P761" s="152">
        <f t="shared" si="355"/>
        <v>0</v>
      </c>
      <c r="Q761" s="152">
        <f t="shared" si="355"/>
        <v>0</v>
      </c>
      <c r="R761" s="152">
        <f t="shared" si="355"/>
        <v>0</v>
      </c>
      <c r="S761" s="152">
        <f t="shared" si="355"/>
        <v>0</v>
      </c>
      <c r="T761" s="152">
        <f t="shared" si="355"/>
        <v>0</v>
      </c>
      <c r="U761" s="152">
        <f t="shared" si="355"/>
        <v>0</v>
      </c>
      <c r="V761" s="152">
        <f t="shared" si="355"/>
        <v>0</v>
      </c>
      <c r="W761" s="152">
        <f t="shared" si="355"/>
        <v>0</v>
      </c>
      <c r="X761" s="152">
        <f t="shared" si="355"/>
        <v>0</v>
      </c>
      <c r="Y761" s="152">
        <f t="shared" si="355"/>
        <v>0</v>
      </c>
      <c r="Z761" s="152">
        <f t="shared" si="355"/>
        <v>0</v>
      </c>
      <c r="AA761" s="152">
        <f t="shared" si="355"/>
        <v>0</v>
      </c>
      <c r="AB761" s="152">
        <f t="shared" si="355"/>
        <v>0</v>
      </c>
      <c r="AC761" s="152">
        <f t="shared" si="355"/>
        <v>0</v>
      </c>
      <c r="AD761" s="152">
        <f t="shared" si="355"/>
        <v>0</v>
      </c>
      <c r="AE761" s="152">
        <f t="shared" si="355"/>
        <v>0</v>
      </c>
      <c r="AF761" s="152">
        <f t="shared" si="355"/>
        <v>0</v>
      </c>
      <c r="AG761" s="152">
        <f t="shared" si="355"/>
        <v>0</v>
      </c>
      <c r="AH761" s="152">
        <f t="shared" si="355"/>
        <v>0</v>
      </c>
      <c r="AI761" s="152">
        <f t="shared" si="355"/>
        <v>0</v>
      </c>
      <c r="AJ761" s="152">
        <f t="shared" si="355"/>
        <v>0</v>
      </c>
      <c r="AK761" s="152">
        <f t="shared" si="355"/>
        <v>0</v>
      </c>
      <c r="AL761" s="152">
        <f t="shared" si="355"/>
        <v>0</v>
      </c>
      <c r="AM761" s="152">
        <f t="shared" si="355"/>
        <v>0</v>
      </c>
      <c r="AN761" s="152">
        <f t="shared" si="355"/>
        <v>0</v>
      </c>
      <c r="AO761" s="152">
        <f t="shared" si="355"/>
        <v>0</v>
      </c>
      <c r="AP761" s="152">
        <f t="shared" si="355"/>
        <v>0</v>
      </c>
    </row>
    <row r="762" spans="1:42" x14ac:dyDescent="0.2">
      <c r="A762" s="24" t="s">
        <v>13</v>
      </c>
      <c r="B762" s="14"/>
      <c r="C762" s="152">
        <f>SUM(C752:C761)</f>
        <v>0</v>
      </c>
      <c r="D762" s="152">
        <f t="shared" ref="D762:AP762" si="356">SUM(D752:D761)</f>
        <v>0</v>
      </c>
      <c r="E762" s="152">
        <f t="shared" si="356"/>
        <v>0</v>
      </c>
      <c r="F762" s="152">
        <f t="shared" si="356"/>
        <v>0</v>
      </c>
      <c r="G762" s="152">
        <f t="shared" si="356"/>
        <v>0</v>
      </c>
      <c r="H762" s="152">
        <f t="shared" si="356"/>
        <v>0</v>
      </c>
      <c r="I762" s="152">
        <f t="shared" si="356"/>
        <v>0</v>
      </c>
      <c r="J762" s="152">
        <f t="shared" si="356"/>
        <v>0</v>
      </c>
      <c r="K762" s="152">
        <f t="shared" si="356"/>
        <v>0</v>
      </c>
      <c r="L762" s="152">
        <f t="shared" si="356"/>
        <v>0</v>
      </c>
      <c r="M762" s="152">
        <f t="shared" si="356"/>
        <v>0</v>
      </c>
      <c r="N762" s="152">
        <f t="shared" si="356"/>
        <v>0</v>
      </c>
      <c r="O762" s="152">
        <f t="shared" si="356"/>
        <v>0</v>
      </c>
      <c r="P762" s="152">
        <f t="shared" si="356"/>
        <v>0</v>
      </c>
      <c r="Q762" s="152">
        <f t="shared" si="356"/>
        <v>0</v>
      </c>
      <c r="R762" s="152">
        <f t="shared" si="356"/>
        <v>0</v>
      </c>
      <c r="S762" s="152">
        <f t="shared" si="356"/>
        <v>0</v>
      </c>
      <c r="T762" s="152">
        <f t="shared" si="356"/>
        <v>0</v>
      </c>
      <c r="U762" s="152">
        <f t="shared" si="356"/>
        <v>0</v>
      </c>
      <c r="V762" s="152">
        <f t="shared" si="356"/>
        <v>0</v>
      </c>
      <c r="W762" s="152">
        <f t="shared" si="356"/>
        <v>0</v>
      </c>
      <c r="X762" s="152">
        <f t="shared" si="356"/>
        <v>0</v>
      </c>
      <c r="Y762" s="152">
        <f t="shared" si="356"/>
        <v>0</v>
      </c>
      <c r="Z762" s="152">
        <f t="shared" si="356"/>
        <v>0</v>
      </c>
      <c r="AA762" s="152">
        <f t="shared" si="356"/>
        <v>0</v>
      </c>
      <c r="AB762" s="152">
        <f t="shared" si="356"/>
        <v>0</v>
      </c>
      <c r="AC762" s="152">
        <f t="shared" si="356"/>
        <v>0</v>
      </c>
      <c r="AD762" s="152">
        <f t="shared" si="356"/>
        <v>0</v>
      </c>
      <c r="AE762" s="152">
        <f t="shared" si="356"/>
        <v>0</v>
      </c>
      <c r="AF762" s="152">
        <f t="shared" si="356"/>
        <v>0</v>
      </c>
      <c r="AG762" s="152">
        <f t="shared" si="356"/>
        <v>0</v>
      </c>
      <c r="AH762" s="152">
        <f t="shared" si="356"/>
        <v>0</v>
      </c>
      <c r="AI762" s="152">
        <f t="shared" si="356"/>
        <v>0</v>
      </c>
      <c r="AJ762" s="152">
        <f t="shared" si="356"/>
        <v>0</v>
      </c>
      <c r="AK762" s="152">
        <f t="shared" si="356"/>
        <v>0</v>
      </c>
      <c r="AL762" s="152">
        <f t="shared" si="356"/>
        <v>0</v>
      </c>
      <c r="AM762" s="152">
        <f t="shared" si="356"/>
        <v>0</v>
      </c>
      <c r="AN762" s="152">
        <f t="shared" si="356"/>
        <v>0</v>
      </c>
      <c r="AO762" s="152">
        <f t="shared" si="356"/>
        <v>0</v>
      </c>
      <c r="AP762" s="152">
        <f t="shared" si="356"/>
        <v>0</v>
      </c>
    </row>
    <row r="763" spans="1:42" x14ac:dyDescent="0.2">
      <c r="A763" s="4" t="s">
        <v>208</v>
      </c>
    </row>
    <row r="764" spans="1:42" x14ac:dyDescent="0.2">
      <c r="A764" s="4">
        <v>1</v>
      </c>
      <c r="B764" s="174">
        <f t="shared" ref="B764:B773" si="357">SUM(C764:AP764)</f>
        <v>0</v>
      </c>
      <c r="C764" s="152">
        <f>IF(C$2&lt;=equip3_reserve_freq*$A$752,$B$752/(equip3_reserve_freq),0)</f>
        <v>0</v>
      </c>
      <c r="D764" s="152">
        <f>IF(D$2&lt;=equip3_reserve_freq*$A$752,$B$752/(equip3_reserve_freq),0)</f>
        <v>0</v>
      </c>
      <c r="E764" s="152">
        <f>IF(E$2&lt;=equip3_reserve_freq*$A$752,$B$752/(equip3_reserve_freq),0)</f>
        <v>0</v>
      </c>
      <c r="F764" s="152">
        <f>IF(F$2&lt;=equip3_reserve_freq*$A$752,$B$752/(equip3_reserve_freq),0)</f>
        <v>0</v>
      </c>
      <c r="G764" s="152">
        <f>IF(G$2&lt;=equip3_reserve_freq*$A$752,$B$752/(equip3_reserve_freq),0)</f>
        <v>0</v>
      </c>
      <c r="H764" s="152">
        <f>IF(H$2&lt;=equip3_reserve_freq*$A$752,$B$752/(equip3_reserve_freq),0)</f>
        <v>0</v>
      </c>
      <c r="I764" s="152">
        <f>IF(I$2&lt;=equip3_reserve_freq*$A$752,$B$752/(equip3_reserve_freq),0)</f>
        <v>0</v>
      </c>
      <c r="J764" s="152">
        <f>IF(J$2&lt;=equip3_reserve_freq*$A$752,$B$752/(equip3_reserve_freq),0)</f>
        <v>0</v>
      </c>
      <c r="K764" s="152">
        <f>IF(K$2&lt;=equip3_reserve_freq*$A$752,$B$752/(equip3_reserve_freq),0)</f>
        <v>0</v>
      </c>
      <c r="L764" s="152">
        <f>IF(L$2&lt;=equip3_reserve_freq*$A$752,$B$752/(equip3_reserve_freq),0)</f>
        <v>0</v>
      </c>
      <c r="M764" s="152">
        <f>IF(M$2&lt;=equip3_reserve_freq*$A$752,$B$752/(equip3_reserve_freq),0)</f>
        <v>0</v>
      </c>
      <c r="N764" s="152">
        <f>IF(N$2&lt;=equip3_reserve_freq*$A$752,$B$752/(equip3_reserve_freq),0)</f>
        <v>0</v>
      </c>
      <c r="O764" s="152">
        <f>IF(O$2&lt;=equip3_reserve_freq*$A$752,$B$752/(equip3_reserve_freq),0)</f>
        <v>0</v>
      </c>
      <c r="P764" s="152">
        <f>IF(P$2&lt;=equip3_reserve_freq*$A$752,$B$752/(equip3_reserve_freq),0)</f>
        <v>0</v>
      </c>
      <c r="Q764" s="152">
        <f>IF(Q$2&lt;=equip3_reserve_freq*$A$752,$B$752/(equip3_reserve_freq),0)</f>
        <v>0</v>
      </c>
      <c r="R764" s="152">
        <f>IF(R$2&lt;=equip3_reserve_freq*$A$752,$B$752/(equip3_reserve_freq),0)</f>
        <v>0</v>
      </c>
      <c r="S764" s="152">
        <f>IF(S$2&lt;=equip3_reserve_freq*$A$752,$B$752/(equip3_reserve_freq),0)</f>
        <v>0</v>
      </c>
      <c r="T764" s="152">
        <f>IF(T$2&lt;=equip3_reserve_freq*$A$752,$B$752/(equip3_reserve_freq),0)</f>
        <v>0</v>
      </c>
      <c r="U764" s="152">
        <f>IF(U$2&lt;=equip3_reserve_freq*$A$752,$B$752/(equip3_reserve_freq),0)</f>
        <v>0</v>
      </c>
      <c r="V764" s="152">
        <f>IF(V$2&lt;=equip3_reserve_freq*$A$752,$B$752/(equip3_reserve_freq),0)</f>
        <v>0</v>
      </c>
      <c r="W764" s="152">
        <f>IF(W$2&lt;=equip3_reserve_freq*$A$752,$B$752/(equip3_reserve_freq),0)</f>
        <v>0</v>
      </c>
      <c r="X764" s="152">
        <f>IF(X$2&lt;=equip3_reserve_freq*$A$752,$B$752/(equip3_reserve_freq),0)</f>
        <v>0</v>
      </c>
      <c r="Y764" s="152">
        <f>IF(Y$2&lt;=equip3_reserve_freq*$A$752,$B$752/(equip3_reserve_freq),0)</f>
        <v>0</v>
      </c>
      <c r="Z764" s="152">
        <f>IF(Z$2&lt;=equip3_reserve_freq*$A$752,$B$752/(equip3_reserve_freq),0)</f>
        <v>0</v>
      </c>
      <c r="AA764" s="152">
        <f>IF(AA$2&lt;=equip3_reserve_freq*$A$752,$B$752/(equip3_reserve_freq),0)</f>
        <v>0</v>
      </c>
      <c r="AB764" s="152">
        <f>IF(AB$2&lt;=equip3_reserve_freq*$A$752,$B$752/(equip3_reserve_freq),0)</f>
        <v>0</v>
      </c>
      <c r="AC764" s="152">
        <f>IF(AC$2&lt;=equip3_reserve_freq*$A$752,$B$752/(equip3_reserve_freq),0)</f>
        <v>0</v>
      </c>
      <c r="AD764" s="152">
        <f>IF(AD$2&lt;=equip3_reserve_freq*$A$752,$B$752/(equip3_reserve_freq),0)</f>
        <v>0</v>
      </c>
      <c r="AE764" s="152">
        <f>IF(AE$2&lt;=equip3_reserve_freq*$A$752,$B$752/(equip3_reserve_freq),0)</f>
        <v>0</v>
      </c>
      <c r="AF764" s="152">
        <f>IF(AF$2&lt;=equip3_reserve_freq*$A$752,$B$752/(equip3_reserve_freq),0)</f>
        <v>0</v>
      </c>
      <c r="AG764" s="152">
        <f>IF(AG$2&lt;=equip3_reserve_freq*$A$752,$B$752/(equip3_reserve_freq),0)</f>
        <v>0</v>
      </c>
      <c r="AH764" s="152">
        <f>IF(AH$2&lt;=equip3_reserve_freq*$A$752,$B$752/(equip3_reserve_freq),0)</f>
        <v>0</v>
      </c>
      <c r="AI764" s="152">
        <f>IF(AI$2&lt;=equip3_reserve_freq*$A$752,$B$752/(equip3_reserve_freq),0)</f>
        <v>0</v>
      </c>
      <c r="AJ764" s="152">
        <f>IF(AJ$2&lt;=equip3_reserve_freq*$A$752,$B$752/(equip3_reserve_freq),0)</f>
        <v>0</v>
      </c>
      <c r="AK764" s="152">
        <f>IF(AK$2&lt;=equip3_reserve_freq*$A$752,$B$752/(equip3_reserve_freq),0)</f>
        <v>0</v>
      </c>
      <c r="AL764" s="152">
        <f>IF(AL$2&lt;=equip3_reserve_freq*$A$752,$B$752/(equip3_reserve_freq),0)</f>
        <v>0</v>
      </c>
      <c r="AM764" s="152">
        <f>IF(AM$2&lt;=equip3_reserve_freq*$A$752,$B$752/(equip3_reserve_freq),0)</f>
        <v>0</v>
      </c>
      <c r="AN764" s="152">
        <f>IF(AN$2&lt;=equip3_reserve_freq*$A$752,$B$752/(equip3_reserve_freq),0)</f>
        <v>0</v>
      </c>
      <c r="AO764" s="152">
        <f>IF(AO$2&lt;=equip3_reserve_freq*$A$752,$B$752/(equip3_reserve_freq),0)</f>
        <v>0</v>
      </c>
      <c r="AP764" s="152">
        <f>IF(AP$2&lt;=equip3_reserve_freq*$A$752,$B$752/(equip3_reserve_freq),0)</f>
        <v>0</v>
      </c>
    </row>
    <row r="765" spans="1:42" x14ac:dyDescent="0.2">
      <c r="A765" s="4">
        <f>A764+1</f>
        <v>2</v>
      </c>
      <c r="B765" s="174">
        <f t="shared" si="357"/>
        <v>0</v>
      </c>
      <c r="C765" s="152">
        <f t="shared" ref="C765:AP765" si="358">IF(AND(C$2&gt;equip3_reserve_freq*$A752,C$2&lt;=equip3_reserve_freq*$A753),$B753/(equip3_reserve_freq),0)</f>
        <v>0</v>
      </c>
      <c r="D765" s="152">
        <f t="shared" si="358"/>
        <v>0</v>
      </c>
      <c r="E765" s="152">
        <f t="shared" si="358"/>
        <v>0</v>
      </c>
      <c r="F765" s="152">
        <f t="shared" si="358"/>
        <v>0</v>
      </c>
      <c r="G765" s="152">
        <f t="shared" si="358"/>
        <v>0</v>
      </c>
      <c r="H765" s="152">
        <f t="shared" si="358"/>
        <v>0</v>
      </c>
      <c r="I765" s="152">
        <f t="shared" si="358"/>
        <v>0</v>
      </c>
      <c r="J765" s="152">
        <f t="shared" si="358"/>
        <v>0</v>
      </c>
      <c r="K765" s="152">
        <f t="shared" si="358"/>
        <v>0</v>
      </c>
      <c r="L765" s="152">
        <f t="shared" si="358"/>
        <v>0</v>
      </c>
      <c r="M765" s="152">
        <f t="shared" si="358"/>
        <v>0</v>
      </c>
      <c r="N765" s="152">
        <f t="shared" si="358"/>
        <v>0</v>
      </c>
      <c r="O765" s="152">
        <f t="shared" si="358"/>
        <v>0</v>
      </c>
      <c r="P765" s="152">
        <f t="shared" si="358"/>
        <v>0</v>
      </c>
      <c r="Q765" s="152">
        <f t="shared" si="358"/>
        <v>0</v>
      </c>
      <c r="R765" s="152">
        <f t="shared" si="358"/>
        <v>0</v>
      </c>
      <c r="S765" s="152">
        <f t="shared" si="358"/>
        <v>0</v>
      </c>
      <c r="T765" s="152">
        <f t="shared" si="358"/>
        <v>0</v>
      </c>
      <c r="U765" s="152">
        <f t="shared" si="358"/>
        <v>0</v>
      </c>
      <c r="V765" s="152">
        <f t="shared" si="358"/>
        <v>0</v>
      </c>
      <c r="W765" s="152">
        <f t="shared" si="358"/>
        <v>0</v>
      </c>
      <c r="X765" s="152">
        <f t="shared" si="358"/>
        <v>0</v>
      </c>
      <c r="Y765" s="152">
        <f t="shared" si="358"/>
        <v>0</v>
      </c>
      <c r="Z765" s="152">
        <f t="shared" si="358"/>
        <v>0</v>
      </c>
      <c r="AA765" s="152">
        <f t="shared" si="358"/>
        <v>0</v>
      </c>
      <c r="AB765" s="152">
        <f t="shared" si="358"/>
        <v>0</v>
      </c>
      <c r="AC765" s="152">
        <f t="shared" si="358"/>
        <v>0</v>
      </c>
      <c r="AD765" s="152">
        <f t="shared" si="358"/>
        <v>0</v>
      </c>
      <c r="AE765" s="152">
        <f t="shared" si="358"/>
        <v>0</v>
      </c>
      <c r="AF765" s="152">
        <f t="shared" si="358"/>
        <v>0</v>
      </c>
      <c r="AG765" s="152">
        <f t="shared" si="358"/>
        <v>0</v>
      </c>
      <c r="AH765" s="152">
        <f t="shared" si="358"/>
        <v>0</v>
      </c>
      <c r="AI765" s="152">
        <f t="shared" si="358"/>
        <v>0</v>
      </c>
      <c r="AJ765" s="152">
        <f t="shared" si="358"/>
        <v>0</v>
      </c>
      <c r="AK765" s="152">
        <f t="shared" si="358"/>
        <v>0</v>
      </c>
      <c r="AL765" s="152">
        <f t="shared" si="358"/>
        <v>0</v>
      </c>
      <c r="AM765" s="152">
        <f t="shared" si="358"/>
        <v>0</v>
      </c>
      <c r="AN765" s="152">
        <f t="shared" si="358"/>
        <v>0</v>
      </c>
      <c r="AO765" s="152">
        <f t="shared" si="358"/>
        <v>0</v>
      </c>
      <c r="AP765" s="152">
        <f t="shared" si="358"/>
        <v>0</v>
      </c>
    </row>
    <row r="766" spans="1:42" x14ac:dyDescent="0.2">
      <c r="A766" s="4">
        <f t="shared" ref="A766:A771" si="359">A765+1</f>
        <v>3</v>
      </c>
      <c r="B766" s="174">
        <f t="shared" si="357"/>
        <v>0</v>
      </c>
      <c r="C766" s="152">
        <f t="shared" ref="C766:AP766" si="360">IF(AND(C$2&gt;equip3_reserve_freq*$A753,C$2&lt;=equip3_reserve_freq*$A754),$B754/(equip3_reserve_freq),0)</f>
        <v>0</v>
      </c>
      <c r="D766" s="152">
        <f t="shared" si="360"/>
        <v>0</v>
      </c>
      <c r="E766" s="152">
        <f t="shared" si="360"/>
        <v>0</v>
      </c>
      <c r="F766" s="152">
        <f t="shared" si="360"/>
        <v>0</v>
      </c>
      <c r="G766" s="152">
        <f t="shared" si="360"/>
        <v>0</v>
      </c>
      <c r="H766" s="152">
        <f t="shared" si="360"/>
        <v>0</v>
      </c>
      <c r="I766" s="152">
        <f t="shared" si="360"/>
        <v>0</v>
      </c>
      <c r="J766" s="152">
        <f t="shared" si="360"/>
        <v>0</v>
      </c>
      <c r="K766" s="152">
        <f t="shared" si="360"/>
        <v>0</v>
      </c>
      <c r="L766" s="152">
        <f t="shared" si="360"/>
        <v>0</v>
      </c>
      <c r="M766" s="152">
        <f t="shared" si="360"/>
        <v>0</v>
      </c>
      <c r="N766" s="152">
        <f t="shared" si="360"/>
        <v>0</v>
      </c>
      <c r="O766" s="152">
        <f t="shared" si="360"/>
        <v>0</v>
      </c>
      <c r="P766" s="152">
        <f t="shared" si="360"/>
        <v>0</v>
      </c>
      <c r="Q766" s="152">
        <f t="shared" si="360"/>
        <v>0</v>
      </c>
      <c r="R766" s="152">
        <f t="shared" si="360"/>
        <v>0</v>
      </c>
      <c r="S766" s="152">
        <f t="shared" si="360"/>
        <v>0</v>
      </c>
      <c r="T766" s="152">
        <f t="shared" si="360"/>
        <v>0</v>
      </c>
      <c r="U766" s="152">
        <f t="shared" si="360"/>
        <v>0</v>
      </c>
      <c r="V766" s="152">
        <f t="shared" si="360"/>
        <v>0</v>
      </c>
      <c r="W766" s="152">
        <f t="shared" si="360"/>
        <v>0</v>
      </c>
      <c r="X766" s="152">
        <f t="shared" si="360"/>
        <v>0</v>
      </c>
      <c r="Y766" s="152">
        <f t="shared" si="360"/>
        <v>0</v>
      </c>
      <c r="Z766" s="152">
        <f t="shared" si="360"/>
        <v>0</v>
      </c>
      <c r="AA766" s="152">
        <f t="shared" si="360"/>
        <v>0</v>
      </c>
      <c r="AB766" s="152">
        <f t="shared" si="360"/>
        <v>0</v>
      </c>
      <c r="AC766" s="152">
        <f t="shared" si="360"/>
        <v>0</v>
      </c>
      <c r="AD766" s="152">
        <f t="shared" si="360"/>
        <v>0</v>
      </c>
      <c r="AE766" s="152">
        <f t="shared" si="360"/>
        <v>0</v>
      </c>
      <c r="AF766" s="152">
        <f t="shared" si="360"/>
        <v>0</v>
      </c>
      <c r="AG766" s="152">
        <f t="shared" si="360"/>
        <v>0</v>
      </c>
      <c r="AH766" s="152">
        <f t="shared" si="360"/>
        <v>0</v>
      </c>
      <c r="AI766" s="152">
        <f t="shared" si="360"/>
        <v>0</v>
      </c>
      <c r="AJ766" s="152">
        <f t="shared" si="360"/>
        <v>0</v>
      </c>
      <c r="AK766" s="152">
        <f t="shared" si="360"/>
        <v>0</v>
      </c>
      <c r="AL766" s="152">
        <f t="shared" si="360"/>
        <v>0</v>
      </c>
      <c r="AM766" s="152">
        <f t="shared" si="360"/>
        <v>0</v>
      </c>
      <c r="AN766" s="152">
        <f t="shared" si="360"/>
        <v>0</v>
      </c>
      <c r="AO766" s="152">
        <f t="shared" si="360"/>
        <v>0</v>
      </c>
      <c r="AP766" s="152">
        <f t="shared" si="360"/>
        <v>0</v>
      </c>
    </row>
    <row r="767" spans="1:42" x14ac:dyDescent="0.2">
      <c r="A767" s="4">
        <f t="shared" si="359"/>
        <v>4</v>
      </c>
      <c r="B767" s="174">
        <f t="shared" si="357"/>
        <v>0</v>
      </c>
      <c r="C767" s="152">
        <f t="shared" ref="C767:AP767" si="361">IF(AND(C$2&gt;equip3_reserve_freq*$A754,C$2&lt;=equip3_reserve_freq*$A755),$B755/(equip3_reserve_freq),0)</f>
        <v>0</v>
      </c>
      <c r="D767" s="152">
        <f t="shared" si="361"/>
        <v>0</v>
      </c>
      <c r="E767" s="152">
        <f t="shared" si="361"/>
        <v>0</v>
      </c>
      <c r="F767" s="152">
        <f t="shared" si="361"/>
        <v>0</v>
      </c>
      <c r="G767" s="152">
        <f t="shared" si="361"/>
        <v>0</v>
      </c>
      <c r="H767" s="152">
        <f t="shared" si="361"/>
        <v>0</v>
      </c>
      <c r="I767" s="152">
        <f t="shared" si="361"/>
        <v>0</v>
      </c>
      <c r="J767" s="152">
        <f t="shared" si="361"/>
        <v>0</v>
      </c>
      <c r="K767" s="152">
        <f t="shared" si="361"/>
        <v>0</v>
      </c>
      <c r="L767" s="152">
        <f t="shared" si="361"/>
        <v>0</v>
      </c>
      <c r="M767" s="152">
        <f t="shared" si="361"/>
        <v>0</v>
      </c>
      <c r="N767" s="152">
        <f t="shared" si="361"/>
        <v>0</v>
      </c>
      <c r="O767" s="152">
        <f t="shared" si="361"/>
        <v>0</v>
      </c>
      <c r="P767" s="152">
        <f t="shared" si="361"/>
        <v>0</v>
      </c>
      <c r="Q767" s="152">
        <f t="shared" si="361"/>
        <v>0</v>
      </c>
      <c r="R767" s="152">
        <f t="shared" si="361"/>
        <v>0</v>
      </c>
      <c r="S767" s="152">
        <f t="shared" si="361"/>
        <v>0</v>
      </c>
      <c r="T767" s="152">
        <f t="shared" si="361"/>
        <v>0</v>
      </c>
      <c r="U767" s="152">
        <f t="shared" si="361"/>
        <v>0</v>
      </c>
      <c r="V767" s="152">
        <f t="shared" si="361"/>
        <v>0</v>
      </c>
      <c r="W767" s="152">
        <f t="shared" si="361"/>
        <v>0</v>
      </c>
      <c r="X767" s="152">
        <f t="shared" si="361"/>
        <v>0</v>
      </c>
      <c r="Y767" s="152">
        <f t="shared" si="361"/>
        <v>0</v>
      </c>
      <c r="Z767" s="152">
        <f t="shared" si="361"/>
        <v>0</v>
      </c>
      <c r="AA767" s="152">
        <f t="shared" si="361"/>
        <v>0</v>
      </c>
      <c r="AB767" s="152">
        <f t="shared" si="361"/>
        <v>0</v>
      </c>
      <c r="AC767" s="152">
        <f t="shared" si="361"/>
        <v>0</v>
      </c>
      <c r="AD767" s="152">
        <f t="shared" si="361"/>
        <v>0</v>
      </c>
      <c r="AE767" s="152">
        <f t="shared" si="361"/>
        <v>0</v>
      </c>
      <c r="AF767" s="152">
        <f t="shared" si="361"/>
        <v>0</v>
      </c>
      <c r="AG767" s="152">
        <f t="shared" si="361"/>
        <v>0</v>
      </c>
      <c r="AH767" s="152">
        <f t="shared" si="361"/>
        <v>0</v>
      </c>
      <c r="AI767" s="152">
        <f t="shared" si="361"/>
        <v>0</v>
      </c>
      <c r="AJ767" s="152">
        <f t="shared" si="361"/>
        <v>0</v>
      </c>
      <c r="AK767" s="152">
        <f t="shared" si="361"/>
        <v>0</v>
      </c>
      <c r="AL767" s="152">
        <f t="shared" si="361"/>
        <v>0</v>
      </c>
      <c r="AM767" s="152">
        <f t="shared" si="361"/>
        <v>0</v>
      </c>
      <c r="AN767" s="152">
        <f t="shared" si="361"/>
        <v>0</v>
      </c>
      <c r="AO767" s="152">
        <f t="shared" si="361"/>
        <v>0</v>
      </c>
      <c r="AP767" s="152">
        <f t="shared" si="361"/>
        <v>0</v>
      </c>
    </row>
    <row r="768" spans="1:42" x14ac:dyDescent="0.2">
      <c r="A768" s="4">
        <f t="shared" si="359"/>
        <v>5</v>
      </c>
      <c r="B768" s="174">
        <f t="shared" si="357"/>
        <v>0</v>
      </c>
      <c r="C768" s="152">
        <f t="shared" ref="C768:AP768" si="362">IF(AND(C$2&gt;equip3_reserve_freq*$A755,C$2&lt;=equip3_reserve_freq*$A756),$B756/(equip3_reserve_freq),0)</f>
        <v>0</v>
      </c>
      <c r="D768" s="152">
        <f t="shared" si="362"/>
        <v>0</v>
      </c>
      <c r="E768" s="152">
        <f t="shared" si="362"/>
        <v>0</v>
      </c>
      <c r="F768" s="152">
        <f t="shared" si="362"/>
        <v>0</v>
      </c>
      <c r="G768" s="152">
        <f t="shared" si="362"/>
        <v>0</v>
      </c>
      <c r="H768" s="152">
        <f t="shared" si="362"/>
        <v>0</v>
      </c>
      <c r="I768" s="152">
        <f t="shared" si="362"/>
        <v>0</v>
      </c>
      <c r="J768" s="152">
        <f t="shared" si="362"/>
        <v>0</v>
      </c>
      <c r="K768" s="152">
        <f t="shared" si="362"/>
        <v>0</v>
      </c>
      <c r="L768" s="152">
        <f t="shared" si="362"/>
        <v>0</v>
      </c>
      <c r="M768" s="152">
        <f t="shared" si="362"/>
        <v>0</v>
      </c>
      <c r="N768" s="152">
        <f t="shared" si="362"/>
        <v>0</v>
      </c>
      <c r="O768" s="152">
        <f t="shared" si="362"/>
        <v>0</v>
      </c>
      <c r="P768" s="152">
        <f t="shared" si="362"/>
        <v>0</v>
      </c>
      <c r="Q768" s="152">
        <f t="shared" si="362"/>
        <v>0</v>
      </c>
      <c r="R768" s="152">
        <f t="shared" si="362"/>
        <v>0</v>
      </c>
      <c r="S768" s="152">
        <f t="shared" si="362"/>
        <v>0</v>
      </c>
      <c r="T768" s="152">
        <f t="shared" si="362"/>
        <v>0</v>
      </c>
      <c r="U768" s="152">
        <f t="shared" si="362"/>
        <v>0</v>
      </c>
      <c r="V768" s="152">
        <f t="shared" si="362"/>
        <v>0</v>
      </c>
      <c r="W768" s="152">
        <f t="shared" si="362"/>
        <v>0</v>
      </c>
      <c r="X768" s="152">
        <f t="shared" si="362"/>
        <v>0</v>
      </c>
      <c r="Y768" s="152">
        <f t="shared" si="362"/>
        <v>0</v>
      </c>
      <c r="Z768" s="152">
        <f t="shared" si="362"/>
        <v>0</v>
      </c>
      <c r="AA768" s="152">
        <f t="shared" si="362"/>
        <v>0</v>
      </c>
      <c r="AB768" s="152">
        <f t="shared" si="362"/>
        <v>0</v>
      </c>
      <c r="AC768" s="152">
        <f t="shared" si="362"/>
        <v>0</v>
      </c>
      <c r="AD768" s="152">
        <f t="shared" si="362"/>
        <v>0</v>
      </c>
      <c r="AE768" s="152">
        <f t="shared" si="362"/>
        <v>0</v>
      </c>
      <c r="AF768" s="152">
        <f t="shared" si="362"/>
        <v>0</v>
      </c>
      <c r="AG768" s="152">
        <f t="shared" si="362"/>
        <v>0</v>
      </c>
      <c r="AH768" s="152">
        <f t="shared" si="362"/>
        <v>0</v>
      </c>
      <c r="AI768" s="152">
        <f t="shared" si="362"/>
        <v>0</v>
      </c>
      <c r="AJ768" s="152">
        <f t="shared" si="362"/>
        <v>0</v>
      </c>
      <c r="AK768" s="152">
        <f t="shared" si="362"/>
        <v>0</v>
      </c>
      <c r="AL768" s="152">
        <f t="shared" si="362"/>
        <v>0</v>
      </c>
      <c r="AM768" s="152">
        <f t="shared" si="362"/>
        <v>0</v>
      </c>
      <c r="AN768" s="152">
        <f t="shared" si="362"/>
        <v>0</v>
      </c>
      <c r="AO768" s="152">
        <f t="shared" si="362"/>
        <v>0</v>
      </c>
      <c r="AP768" s="152">
        <f t="shared" si="362"/>
        <v>0</v>
      </c>
    </row>
    <row r="769" spans="1:42" x14ac:dyDescent="0.2">
      <c r="A769" s="4">
        <f t="shared" si="359"/>
        <v>6</v>
      </c>
      <c r="B769" s="174">
        <f t="shared" si="357"/>
        <v>0</v>
      </c>
      <c r="C769" s="152">
        <f t="shared" ref="C769:AP769" si="363">IF(AND(C$2&gt;equip3_reserve_freq*$A756,C$2&lt;=equip3_reserve_freq*$A757),$B757/(equip3_reserve_freq),0)</f>
        <v>0</v>
      </c>
      <c r="D769" s="152">
        <f t="shared" si="363"/>
        <v>0</v>
      </c>
      <c r="E769" s="152">
        <f t="shared" si="363"/>
        <v>0</v>
      </c>
      <c r="F769" s="152">
        <f t="shared" si="363"/>
        <v>0</v>
      </c>
      <c r="G769" s="152">
        <f t="shared" si="363"/>
        <v>0</v>
      </c>
      <c r="H769" s="152">
        <f t="shared" si="363"/>
        <v>0</v>
      </c>
      <c r="I769" s="152">
        <f t="shared" si="363"/>
        <v>0</v>
      </c>
      <c r="J769" s="152">
        <f t="shared" si="363"/>
        <v>0</v>
      </c>
      <c r="K769" s="152">
        <f t="shared" si="363"/>
        <v>0</v>
      </c>
      <c r="L769" s="152">
        <f t="shared" si="363"/>
        <v>0</v>
      </c>
      <c r="M769" s="152">
        <f t="shared" si="363"/>
        <v>0</v>
      </c>
      <c r="N769" s="152">
        <f t="shared" si="363"/>
        <v>0</v>
      </c>
      <c r="O769" s="152">
        <f t="shared" si="363"/>
        <v>0</v>
      </c>
      <c r="P769" s="152">
        <f t="shared" si="363"/>
        <v>0</v>
      </c>
      <c r="Q769" s="152">
        <f t="shared" si="363"/>
        <v>0</v>
      </c>
      <c r="R769" s="152">
        <f t="shared" si="363"/>
        <v>0</v>
      </c>
      <c r="S769" s="152">
        <f t="shared" si="363"/>
        <v>0</v>
      </c>
      <c r="T769" s="152">
        <f t="shared" si="363"/>
        <v>0</v>
      </c>
      <c r="U769" s="152">
        <f t="shared" si="363"/>
        <v>0</v>
      </c>
      <c r="V769" s="152">
        <f t="shared" si="363"/>
        <v>0</v>
      </c>
      <c r="W769" s="152">
        <f t="shared" si="363"/>
        <v>0</v>
      </c>
      <c r="X769" s="152">
        <f t="shared" si="363"/>
        <v>0</v>
      </c>
      <c r="Y769" s="152">
        <f t="shared" si="363"/>
        <v>0</v>
      </c>
      <c r="Z769" s="152">
        <f t="shared" si="363"/>
        <v>0</v>
      </c>
      <c r="AA769" s="152">
        <f t="shared" si="363"/>
        <v>0</v>
      </c>
      <c r="AB769" s="152">
        <f t="shared" si="363"/>
        <v>0</v>
      </c>
      <c r="AC769" s="152">
        <f t="shared" si="363"/>
        <v>0</v>
      </c>
      <c r="AD769" s="152">
        <f t="shared" si="363"/>
        <v>0</v>
      </c>
      <c r="AE769" s="152">
        <f t="shared" si="363"/>
        <v>0</v>
      </c>
      <c r="AF769" s="152">
        <f t="shared" si="363"/>
        <v>0</v>
      </c>
      <c r="AG769" s="152">
        <f t="shared" si="363"/>
        <v>0</v>
      </c>
      <c r="AH769" s="152">
        <f t="shared" si="363"/>
        <v>0</v>
      </c>
      <c r="AI769" s="152">
        <f t="shared" si="363"/>
        <v>0</v>
      </c>
      <c r="AJ769" s="152">
        <f t="shared" si="363"/>
        <v>0</v>
      </c>
      <c r="AK769" s="152">
        <f t="shared" si="363"/>
        <v>0</v>
      </c>
      <c r="AL769" s="152">
        <f t="shared" si="363"/>
        <v>0</v>
      </c>
      <c r="AM769" s="152">
        <f t="shared" si="363"/>
        <v>0</v>
      </c>
      <c r="AN769" s="152">
        <f t="shared" si="363"/>
        <v>0</v>
      </c>
      <c r="AO769" s="152">
        <f t="shared" si="363"/>
        <v>0</v>
      </c>
      <c r="AP769" s="152">
        <f t="shared" si="363"/>
        <v>0</v>
      </c>
    </row>
    <row r="770" spans="1:42" x14ac:dyDescent="0.2">
      <c r="A770" s="4">
        <f t="shared" si="359"/>
        <v>7</v>
      </c>
      <c r="B770" s="174">
        <f t="shared" si="357"/>
        <v>0</v>
      </c>
      <c r="C770" s="152">
        <f t="shared" ref="C770:AP770" si="364">IF(AND(C$2&gt;equip3_reserve_freq*$A757,C$2&lt;=equip3_reserve_freq*$A758),$B758/(equip3_reserve_freq),0)</f>
        <v>0</v>
      </c>
      <c r="D770" s="152">
        <f t="shared" si="364"/>
        <v>0</v>
      </c>
      <c r="E770" s="152">
        <f t="shared" si="364"/>
        <v>0</v>
      </c>
      <c r="F770" s="152">
        <f t="shared" si="364"/>
        <v>0</v>
      </c>
      <c r="G770" s="152">
        <f t="shared" si="364"/>
        <v>0</v>
      </c>
      <c r="H770" s="152">
        <f t="shared" si="364"/>
        <v>0</v>
      </c>
      <c r="I770" s="152">
        <f t="shared" si="364"/>
        <v>0</v>
      </c>
      <c r="J770" s="152">
        <f t="shared" si="364"/>
        <v>0</v>
      </c>
      <c r="K770" s="152">
        <f t="shared" si="364"/>
        <v>0</v>
      </c>
      <c r="L770" s="152">
        <f t="shared" si="364"/>
        <v>0</v>
      </c>
      <c r="M770" s="152">
        <f t="shared" si="364"/>
        <v>0</v>
      </c>
      <c r="N770" s="152">
        <f t="shared" si="364"/>
        <v>0</v>
      </c>
      <c r="O770" s="152">
        <f t="shared" si="364"/>
        <v>0</v>
      </c>
      <c r="P770" s="152">
        <f t="shared" si="364"/>
        <v>0</v>
      </c>
      <c r="Q770" s="152">
        <f t="shared" si="364"/>
        <v>0</v>
      </c>
      <c r="R770" s="152">
        <f t="shared" si="364"/>
        <v>0</v>
      </c>
      <c r="S770" s="152">
        <f t="shared" si="364"/>
        <v>0</v>
      </c>
      <c r="T770" s="152">
        <f t="shared" si="364"/>
        <v>0</v>
      </c>
      <c r="U770" s="152">
        <f t="shared" si="364"/>
        <v>0</v>
      </c>
      <c r="V770" s="152">
        <f t="shared" si="364"/>
        <v>0</v>
      </c>
      <c r="W770" s="152">
        <f t="shared" si="364"/>
        <v>0</v>
      </c>
      <c r="X770" s="152">
        <f t="shared" si="364"/>
        <v>0</v>
      </c>
      <c r="Y770" s="152">
        <f t="shared" si="364"/>
        <v>0</v>
      </c>
      <c r="Z770" s="152">
        <f t="shared" si="364"/>
        <v>0</v>
      </c>
      <c r="AA770" s="152">
        <f t="shared" si="364"/>
        <v>0</v>
      </c>
      <c r="AB770" s="152">
        <f t="shared" si="364"/>
        <v>0</v>
      </c>
      <c r="AC770" s="152">
        <f t="shared" si="364"/>
        <v>0</v>
      </c>
      <c r="AD770" s="152">
        <f t="shared" si="364"/>
        <v>0</v>
      </c>
      <c r="AE770" s="152">
        <f t="shared" si="364"/>
        <v>0</v>
      </c>
      <c r="AF770" s="152">
        <f t="shared" si="364"/>
        <v>0</v>
      </c>
      <c r="AG770" s="152">
        <f t="shared" si="364"/>
        <v>0</v>
      </c>
      <c r="AH770" s="152">
        <f t="shared" si="364"/>
        <v>0</v>
      </c>
      <c r="AI770" s="152">
        <f t="shared" si="364"/>
        <v>0</v>
      </c>
      <c r="AJ770" s="152">
        <f t="shared" si="364"/>
        <v>0</v>
      </c>
      <c r="AK770" s="152">
        <f t="shared" si="364"/>
        <v>0</v>
      </c>
      <c r="AL770" s="152">
        <f t="shared" si="364"/>
        <v>0</v>
      </c>
      <c r="AM770" s="152">
        <f t="shared" si="364"/>
        <v>0</v>
      </c>
      <c r="AN770" s="152">
        <f t="shared" si="364"/>
        <v>0</v>
      </c>
      <c r="AO770" s="152">
        <f t="shared" si="364"/>
        <v>0</v>
      </c>
      <c r="AP770" s="152">
        <f t="shared" si="364"/>
        <v>0</v>
      </c>
    </row>
    <row r="771" spans="1:42" x14ac:dyDescent="0.2">
      <c r="A771" s="4">
        <f t="shared" si="359"/>
        <v>8</v>
      </c>
      <c r="B771" s="174">
        <f t="shared" si="357"/>
        <v>0</v>
      </c>
      <c r="C771" s="152">
        <f t="shared" ref="C771:AP771" si="365">IF(AND(C$2&gt;equip3_reserve_freq*$A758,C$2&lt;=equip3_reserve_freq*$A759),$B759/(equip3_reserve_freq),0)</f>
        <v>0</v>
      </c>
      <c r="D771" s="152">
        <f t="shared" si="365"/>
        <v>0</v>
      </c>
      <c r="E771" s="152">
        <f t="shared" si="365"/>
        <v>0</v>
      </c>
      <c r="F771" s="152">
        <f t="shared" si="365"/>
        <v>0</v>
      </c>
      <c r="G771" s="152">
        <f t="shared" si="365"/>
        <v>0</v>
      </c>
      <c r="H771" s="152">
        <f t="shared" si="365"/>
        <v>0</v>
      </c>
      <c r="I771" s="152">
        <f t="shared" si="365"/>
        <v>0</v>
      </c>
      <c r="J771" s="152">
        <f t="shared" si="365"/>
        <v>0</v>
      </c>
      <c r="K771" s="152">
        <f t="shared" si="365"/>
        <v>0</v>
      </c>
      <c r="L771" s="152">
        <f t="shared" si="365"/>
        <v>0</v>
      </c>
      <c r="M771" s="152">
        <f t="shared" si="365"/>
        <v>0</v>
      </c>
      <c r="N771" s="152">
        <f t="shared" si="365"/>
        <v>0</v>
      </c>
      <c r="O771" s="152">
        <f t="shared" si="365"/>
        <v>0</v>
      </c>
      <c r="P771" s="152">
        <f t="shared" si="365"/>
        <v>0</v>
      </c>
      <c r="Q771" s="152">
        <f t="shared" si="365"/>
        <v>0</v>
      </c>
      <c r="R771" s="152">
        <f t="shared" si="365"/>
        <v>0</v>
      </c>
      <c r="S771" s="152">
        <f t="shared" si="365"/>
        <v>0</v>
      </c>
      <c r="T771" s="152">
        <f t="shared" si="365"/>
        <v>0</v>
      </c>
      <c r="U771" s="152">
        <f t="shared" si="365"/>
        <v>0</v>
      </c>
      <c r="V771" s="152">
        <f t="shared" si="365"/>
        <v>0</v>
      </c>
      <c r="W771" s="152">
        <f t="shared" si="365"/>
        <v>0</v>
      </c>
      <c r="X771" s="152">
        <f t="shared" si="365"/>
        <v>0</v>
      </c>
      <c r="Y771" s="152">
        <f t="shared" si="365"/>
        <v>0</v>
      </c>
      <c r="Z771" s="152">
        <f t="shared" si="365"/>
        <v>0</v>
      </c>
      <c r="AA771" s="152">
        <f t="shared" si="365"/>
        <v>0</v>
      </c>
      <c r="AB771" s="152">
        <f t="shared" si="365"/>
        <v>0</v>
      </c>
      <c r="AC771" s="152">
        <f t="shared" si="365"/>
        <v>0</v>
      </c>
      <c r="AD771" s="152">
        <f t="shared" si="365"/>
        <v>0</v>
      </c>
      <c r="AE771" s="152">
        <f t="shared" si="365"/>
        <v>0</v>
      </c>
      <c r="AF771" s="152">
        <f t="shared" si="365"/>
        <v>0</v>
      </c>
      <c r="AG771" s="152">
        <f t="shared" si="365"/>
        <v>0</v>
      </c>
      <c r="AH771" s="152">
        <f t="shared" si="365"/>
        <v>0</v>
      </c>
      <c r="AI771" s="152">
        <f t="shared" si="365"/>
        <v>0</v>
      </c>
      <c r="AJ771" s="152">
        <f t="shared" si="365"/>
        <v>0</v>
      </c>
      <c r="AK771" s="152">
        <f t="shared" si="365"/>
        <v>0</v>
      </c>
      <c r="AL771" s="152">
        <f t="shared" si="365"/>
        <v>0</v>
      </c>
      <c r="AM771" s="152">
        <f t="shared" si="365"/>
        <v>0</v>
      </c>
      <c r="AN771" s="152">
        <f t="shared" si="365"/>
        <v>0</v>
      </c>
      <c r="AO771" s="152">
        <f t="shared" si="365"/>
        <v>0</v>
      </c>
      <c r="AP771" s="152">
        <f t="shared" si="365"/>
        <v>0</v>
      </c>
    </row>
    <row r="772" spans="1:42" x14ac:dyDescent="0.2">
      <c r="A772" s="4">
        <f>A771+1</f>
        <v>9</v>
      </c>
      <c r="B772" s="174">
        <f t="shared" si="357"/>
        <v>0</v>
      </c>
      <c r="C772" s="152">
        <f t="shared" ref="C772:AP772" si="366">IF(AND(C$2&gt;equip3_reserve_freq*$A759,C$2&lt;=equip3_reserve_freq*$A760),$B760/(equip3_reserve_freq),0)</f>
        <v>0</v>
      </c>
      <c r="D772" s="152">
        <f t="shared" si="366"/>
        <v>0</v>
      </c>
      <c r="E772" s="152">
        <f t="shared" si="366"/>
        <v>0</v>
      </c>
      <c r="F772" s="152">
        <f t="shared" si="366"/>
        <v>0</v>
      </c>
      <c r="G772" s="152">
        <f t="shared" si="366"/>
        <v>0</v>
      </c>
      <c r="H772" s="152">
        <f t="shared" si="366"/>
        <v>0</v>
      </c>
      <c r="I772" s="152">
        <f t="shared" si="366"/>
        <v>0</v>
      </c>
      <c r="J772" s="152">
        <f t="shared" si="366"/>
        <v>0</v>
      </c>
      <c r="K772" s="152">
        <f t="shared" si="366"/>
        <v>0</v>
      </c>
      <c r="L772" s="152">
        <f t="shared" si="366"/>
        <v>0</v>
      </c>
      <c r="M772" s="152">
        <f t="shared" si="366"/>
        <v>0</v>
      </c>
      <c r="N772" s="152">
        <f t="shared" si="366"/>
        <v>0</v>
      </c>
      <c r="O772" s="152">
        <f t="shared" si="366"/>
        <v>0</v>
      </c>
      <c r="P772" s="152">
        <f t="shared" si="366"/>
        <v>0</v>
      </c>
      <c r="Q772" s="152">
        <f t="shared" si="366"/>
        <v>0</v>
      </c>
      <c r="R772" s="152">
        <f t="shared" si="366"/>
        <v>0</v>
      </c>
      <c r="S772" s="152">
        <f t="shared" si="366"/>
        <v>0</v>
      </c>
      <c r="T772" s="152">
        <f t="shared" si="366"/>
        <v>0</v>
      </c>
      <c r="U772" s="152">
        <f t="shared" si="366"/>
        <v>0</v>
      </c>
      <c r="V772" s="152">
        <f t="shared" si="366"/>
        <v>0</v>
      </c>
      <c r="W772" s="152">
        <f t="shared" si="366"/>
        <v>0</v>
      </c>
      <c r="X772" s="152">
        <f t="shared" si="366"/>
        <v>0</v>
      </c>
      <c r="Y772" s="152">
        <f t="shared" si="366"/>
        <v>0</v>
      </c>
      <c r="Z772" s="152">
        <f t="shared" si="366"/>
        <v>0</v>
      </c>
      <c r="AA772" s="152">
        <f t="shared" si="366"/>
        <v>0</v>
      </c>
      <c r="AB772" s="152">
        <f t="shared" si="366"/>
        <v>0</v>
      </c>
      <c r="AC772" s="152">
        <f t="shared" si="366"/>
        <v>0</v>
      </c>
      <c r="AD772" s="152">
        <f t="shared" si="366"/>
        <v>0</v>
      </c>
      <c r="AE772" s="152">
        <f t="shared" si="366"/>
        <v>0</v>
      </c>
      <c r="AF772" s="152">
        <f t="shared" si="366"/>
        <v>0</v>
      </c>
      <c r="AG772" s="152">
        <f t="shared" si="366"/>
        <v>0</v>
      </c>
      <c r="AH772" s="152">
        <f t="shared" si="366"/>
        <v>0</v>
      </c>
      <c r="AI772" s="152">
        <f t="shared" si="366"/>
        <v>0</v>
      </c>
      <c r="AJ772" s="152">
        <f t="shared" si="366"/>
        <v>0</v>
      </c>
      <c r="AK772" s="152">
        <f t="shared" si="366"/>
        <v>0</v>
      </c>
      <c r="AL772" s="152">
        <f t="shared" si="366"/>
        <v>0</v>
      </c>
      <c r="AM772" s="152">
        <f t="shared" si="366"/>
        <v>0</v>
      </c>
      <c r="AN772" s="152">
        <f t="shared" si="366"/>
        <v>0</v>
      </c>
      <c r="AO772" s="152">
        <f t="shared" si="366"/>
        <v>0</v>
      </c>
      <c r="AP772" s="152">
        <f t="shared" si="366"/>
        <v>0</v>
      </c>
    </row>
    <row r="773" spans="1:42" x14ac:dyDescent="0.2">
      <c r="A773" s="4">
        <f t="shared" ref="A773" si="367">A772+1</f>
        <v>10</v>
      </c>
      <c r="B773" s="174">
        <f t="shared" si="357"/>
        <v>0</v>
      </c>
      <c r="C773" s="153">
        <f t="shared" ref="C773:AP773" si="368">IF(AND(C$2&gt;equip3_reserve_freq*$A760,C$2&lt;=equip3_reserve_freq*$A761),$B761/(equip3_reserve_freq),0)</f>
        <v>0</v>
      </c>
      <c r="D773" s="153">
        <f t="shared" si="368"/>
        <v>0</v>
      </c>
      <c r="E773" s="153">
        <f t="shared" si="368"/>
        <v>0</v>
      </c>
      <c r="F773" s="153">
        <f t="shared" si="368"/>
        <v>0</v>
      </c>
      <c r="G773" s="153">
        <f t="shared" si="368"/>
        <v>0</v>
      </c>
      <c r="H773" s="153">
        <f t="shared" si="368"/>
        <v>0</v>
      </c>
      <c r="I773" s="153">
        <f t="shared" si="368"/>
        <v>0</v>
      </c>
      <c r="J773" s="153">
        <f t="shared" si="368"/>
        <v>0</v>
      </c>
      <c r="K773" s="153">
        <f t="shared" si="368"/>
        <v>0</v>
      </c>
      <c r="L773" s="153">
        <f t="shared" si="368"/>
        <v>0</v>
      </c>
      <c r="M773" s="153">
        <f t="shared" si="368"/>
        <v>0</v>
      </c>
      <c r="N773" s="153">
        <f t="shared" si="368"/>
        <v>0</v>
      </c>
      <c r="O773" s="153">
        <f t="shared" si="368"/>
        <v>0</v>
      </c>
      <c r="P773" s="153">
        <f t="shared" si="368"/>
        <v>0</v>
      </c>
      <c r="Q773" s="153">
        <f t="shared" si="368"/>
        <v>0</v>
      </c>
      <c r="R773" s="153">
        <f t="shared" si="368"/>
        <v>0</v>
      </c>
      <c r="S773" s="153">
        <f t="shared" si="368"/>
        <v>0</v>
      </c>
      <c r="T773" s="153">
        <f t="shared" si="368"/>
        <v>0</v>
      </c>
      <c r="U773" s="153">
        <f t="shared" si="368"/>
        <v>0</v>
      </c>
      <c r="V773" s="153">
        <f t="shared" si="368"/>
        <v>0</v>
      </c>
      <c r="W773" s="153">
        <f t="shared" si="368"/>
        <v>0</v>
      </c>
      <c r="X773" s="153">
        <f t="shared" si="368"/>
        <v>0</v>
      </c>
      <c r="Y773" s="153">
        <f t="shared" si="368"/>
        <v>0</v>
      </c>
      <c r="Z773" s="153">
        <f t="shared" si="368"/>
        <v>0</v>
      </c>
      <c r="AA773" s="153">
        <f t="shared" si="368"/>
        <v>0</v>
      </c>
      <c r="AB773" s="153">
        <f t="shared" si="368"/>
        <v>0</v>
      </c>
      <c r="AC773" s="153">
        <f t="shared" si="368"/>
        <v>0</v>
      </c>
      <c r="AD773" s="153">
        <f t="shared" si="368"/>
        <v>0</v>
      </c>
      <c r="AE773" s="153">
        <f t="shared" si="368"/>
        <v>0</v>
      </c>
      <c r="AF773" s="153">
        <f t="shared" si="368"/>
        <v>0</v>
      </c>
      <c r="AG773" s="153">
        <f t="shared" si="368"/>
        <v>0</v>
      </c>
      <c r="AH773" s="153">
        <f t="shared" si="368"/>
        <v>0</v>
      </c>
      <c r="AI773" s="153">
        <f t="shared" si="368"/>
        <v>0</v>
      </c>
      <c r="AJ773" s="153">
        <f t="shared" si="368"/>
        <v>0</v>
      </c>
      <c r="AK773" s="153">
        <f t="shared" si="368"/>
        <v>0</v>
      </c>
      <c r="AL773" s="153">
        <f t="shared" si="368"/>
        <v>0</v>
      </c>
      <c r="AM773" s="153">
        <f t="shared" si="368"/>
        <v>0</v>
      </c>
      <c r="AN773" s="153">
        <f t="shared" si="368"/>
        <v>0</v>
      </c>
      <c r="AO773" s="153">
        <f t="shared" si="368"/>
        <v>0</v>
      </c>
      <c r="AP773" s="153">
        <f t="shared" si="368"/>
        <v>0</v>
      </c>
    </row>
    <row r="774" spans="1:42" x14ac:dyDescent="0.2">
      <c r="A774" s="24" t="s">
        <v>13</v>
      </c>
      <c r="B774" s="14"/>
      <c r="C774" s="152">
        <f>SUM(C764:C773)</f>
        <v>0</v>
      </c>
      <c r="D774" s="152">
        <f t="shared" ref="D774:AP774" si="369">SUM(D764:D773)</f>
        <v>0</v>
      </c>
      <c r="E774" s="152">
        <f t="shared" si="369"/>
        <v>0</v>
      </c>
      <c r="F774" s="152">
        <f t="shared" si="369"/>
        <v>0</v>
      </c>
      <c r="G774" s="152">
        <f t="shared" si="369"/>
        <v>0</v>
      </c>
      <c r="H774" s="152">
        <f t="shared" si="369"/>
        <v>0</v>
      </c>
      <c r="I774" s="152">
        <f t="shared" si="369"/>
        <v>0</v>
      </c>
      <c r="J774" s="152">
        <f t="shared" si="369"/>
        <v>0</v>
      </c>
      <c r="K774" s="152">
        <f t="shared" si="369"/>
        <v>0</v>
      </c>
      <c r="L774" s="152">
        <f t="shared" si="369"/>
        <v>0</v>
      </c>
      <c r="M774" s="152">
        <f t="shared" si="369"/>
        <v>0</v>
      </c>
      <c r="N774" s="152">
        <f t="shared" si="369"/>
        <v>0</v>
      </c>
      <c r="O774" s="152">
        <f t="shared" si="369"/>
        <v>0</v>
      </c>
      <c r="P774" s="152">
        <f t="shared" si="369"/>
        <v>0</v>
      </c>
      <c r="Q774" s="152">
        <f t="shared" si="369"/>
        <v>0</v>
      </c>
      <c r="R774" s="152">
        <f t="shared" si="369"/>
        <v>0</v>
      </c>
      <c r="S774" s="152">
        <f t="shared" si="369"/>
        <v>0</v>
      </c>
      <c r="T774" s="152">
        <f t="shared" si="369"/>
        <v>0</v>
      </c>
      <c r="U774" s="152">
        <f t="shared" si="369"/>
        <v>0</v>
      </c>
      <c r="V774" s="152">
        <f t="shared" si="369"/>
        <v>0</v>
      </c>
      <c r="W774" s="152">
        <f t="shared" si="369"/>
        <v>0</v>
      </c>
      <c r="X774" s="152">
        <f t="shared" si="369"/>
        <v>0</v>
      </c>
      <c r="Y774" s="152">
        <f t="shared" si="369"/>
        <v>0</v>
      </c>
      <c r="Z774" s="152">
        <f t="shared" si="369"/>
        <v>0</v>
      </c>
      <c r="AA774" s="152">
        <f t="shared" si="369"/>
        <v>0</v>
      </c>
      <c r="AB774" s="152">
        <f t="shared" si="369"/>
        <v>0</v>
      </c>
      <c r="AC774" s="152">
        <f t="shared" si="369"/>
        <v>0</v>
      </c>
      <c r="AD774" s="152">
        <f t="shared" si="369"/>
        <v>0</v>
      </c>
      <c r="AE774" s="152">
        <f t="shared" si="369"/>
        <v>0</v>
      </c>
      <c r="AF774" s="152">
        <f t="shared" si="369"/>
        <v>0</v>
      </c>
      <c r="AG774" s="152">
        <f t="shared" si="369"/>
        <v>0</v>
      </c>
      <c r="AH774" s="152">
        <f t="shared" si="369"/>
        <v>0</v>
      </c>
      <c r="AI774" s="152">
        <f t="shared" si="369"/>
        <v>0</v>
      </c>
      <c r="AJ774" s="152">
        <f t="shared" si="369"/>
        <v>0</v>
      </c>
      <c r="AK774" s="152">
        <f t="shared" si="369"/>
        <v>0</v>
      </c>
      <c r="AL774" s="152">
        <f t="shared" si="369"/>
        <v>0</v>
      </c>
      <c r="AM774" s="152">
        <f t="shared" si="369"/>
        <v>0</v>
      </c>
      <c r="AN774" s="152">
        <f t="shared" si="369"/>
        <v>0</v>
      </c>
      <c r="AO774" s="152">
        <f t="shared" si="369"/>
        <v>0</v>
      </c>
      <c r="AP774" s="152">
        <f t="shared" si="369"/>
        <v>0</v>
      </c>
    </row>
    <row r="775" spans="1:42" x14ac:dyDescent="0.2">
      <c r="A775" s="24"/>
      <c r="B775" s="14"/>
      <c r="C775" s="152"/>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c r="AA775" s="152"/>
      <c r="AB775" s="152"/>
      <c r="AC775" s="152"/>
      <c r="AD775" s="152"/>
      <c r="AE775" s="152"/>
      <c r="AF775" s="152"/>
      <c r="AG775" s="152"/>
      <c r="AH775" s="152"/>
      <c r="AI775" s="152"/>
      <c r="AJ775" s="152"/>
      <c r="AK775" s="152"/>
      <c r="AL775" s="152"/>
      <c r="AM775" s="152"/>
      <c r="AN775" s="152"/>
      <c r="AO775" s="152"/>
      <c r="AP775" s="152"/>
    </row>
    <row r="776" spans="1:42" x14ac:dyDescent="0.2">
      <c r="A776" s="4" t="s">
        <v>330</v>
      </c>
    </row>
    <row r="777" spans="1:42" x14ac:dyDescent="0.2">
      <c r="A777" s="21" t="s">
        <v>328</v>
      </c>
      <c r="B777" s="152">
        <f>B666+B678+B684+B716+B748</f>
        <v>0</v>
      </c>
      <c r="C777" s="152">
        <f t="shared" ref="C777:AP777" si="370">C666+C678+C684+C716+C748</f>
        <v>0</v>
      </c>
      <c r="D777" s="152">
        <f t="shared" si="370"/>
        <v>0</v>
      </c>
      <c r="E777" s="152">
        <f t="shared" si="370"/>
        <v>0</v>
      </c>
      <c r="F777" s="152">
        <f t="shared" si="370"/>
        <v>0</v>
      </c>
      <c r="G777" s="152">
        <f t="shared" si="370"/>
        <v>0</v>
      </c>
      <c r="H777" s="152">
        <f t="shared" si="370"/>
        <v>0</v>
      </c>
      <c r="I777" s="152">
        <f t="shared" si="370"/>
        <v>0</v>
      </c>
      <c r="J777" s="152">
        <f t="shared" si="370"/>
        <v>0</v>
      </c>
      <c r="K777" s="152">
        <f t="shared" si="370"/>
        <v>0</v>
      </c>
      <c r="L777" s="152">
        <f t="shared" si="370"/>
        <v>0</v>
      </c>
      <c r="M777" s="152">
        <f t="shared" si="370"/>
        <v>0</v>
      </c>
      <c r="N777" s="152">
        <f t="shared" si="370"/>
        <v>0</v>
      </c>
      <c r="O777" s="152">
        <f t="shared" si="370"/>
        <v>0</v>
      </c>
      <c r="P777" s="152">
        <f t="shared" si="370"/>
        <v>0</v>
      </c>
      <c r="Q777" s="152">
        <f t="shared" si="370"/>
        <v>0</v>
      </c>
      <c r="R777" s="152">
        <f t="shared" si="370"/>
        <v>0</v>
      </c>
      <c r="S777" s="152">
        <f t="shared" si="370"/>
        <v>0</v>
      </c>
      <c r="T777" s="152">
        <f t="shared" si="370"/>
        <v>0</v>
      </c>
      <c r="U777" s="152">
        <f t="shared" si="370"/>
        <v>0</v>
      </c>
      <c r="V777" s="152">
        <f t="shared" si="370"/>
        <v>0</v>
      </c>
      <c r="W777" s="152">
        <f t="shared" si="370"/>
        <v>0</v>
      </c>
      <c r="X777" s="152">
        <f t="shared" si="370"/>
        <v>0</v>
      </c>
      <c r="Y777" s="152">
        <f t="shared" si="370"/>
        <v>0</v>
      </c>
      <c r="Z777" s="152">
        <f t="shared" si="370"/>
        <v>0</v>
      </c>
      <c r="AA777" s="152">
        <f t="shared" si="370"/>
        <v>0</v>
      </c>
      <c r="AB777" s="152">
        <f t="shared" si="370"/>
        <v>0</v>
      </c>
      <c r="AC777" s="152">
        <f t="shared" si="370"/>
        <v>0</v>
      </c>
      <c r="AD777" s="152">
        <f t="shared" si="370"/>
        <v>0</v>
      </c>
      <c r="AE777" s="152">
        <f t="shared" si="370"/>
        <v>0</v>
      </c>
      <c r="AF777" s="152">
        <f t="shared" si="370"/>
        <v>0</v>
      </c>
      <c r="AG777" s="152">
        <f t="shared" si="370"/>
        <v>0</v>
      </c>
      <c r="AH777" s="152">
        <f t="shared" si="370"/>
        <v>0</v>
      </c>
      <c r="AI777" s="152">
        <f t="shared" si="370"/>
        <v>0</v>
      </c>
      <c r="AJ777" s="152">
        <f t="shared" si="370"/>
        <v>0</v>
      </c>
      <c r="AK777" s="152">
        <f t="shared" si="370"/>
        <v>0</v>
      </c>
      <c r="AL777" s="152">
        <f t="shared" si="370"/>
        <v>0</v>
      </c>
      <c r="AM777" s="152">
        <f t="shared" si="370"/>
        <v>0</v>
      </c>
      <c r="AN777" s="152">
        <f t="shared" si="370"/>
        <v>0</v>
      </c>
      <c r="AO777" s="152">
        <f t="shared" si="370"/>
        <v>0</v>
      </c>
      <c r="AP777" s="152">
        <f t="shared" si="370"/>
        <v>0</v>
      </c>
    </row>
    <row r="778" spans="1:42" x14ac:dyDescent="0.2">
      <c r="A778" s="21" t="s">
        <v>327</v>
      </c>
      <c r="B778" s="152">
        <v>0</v>
      </c>
      <c r="C778" s="152">
        <f>IF(C$2&lt;=analysis_period,B777*reserves_interest/100,0)</f>
        <v>0</v>
      </c>
      <c r="D778" s="152">
        <f t="shared" ref="D778" si="371">IF(D$2&lt;=analysis_period,C777*reserves_interest/100,0)</f>
        <v>0</v>
      </c>
      <c r="E778" s="152">
        <f t="shared" ref="E778" si="372">IF(E$2&lt;=analysis_period,D777*reserves_interest/100,0)</f>
        <v>0</v>
      </c>
      <c r="F778" s="152">
        <f t="shared" ref="F778" si="373">IF(F$2&lt;=analysis_period,E777*reserves_interest/100,0)</f>
        <v>0</v>
      </c>
      <c r="G778" s="152">
        <f t="shared" ref="G778" si="374">IF(G$2&lt;=analysis_period,F777*reserves_interest/100,0)</f>
        <v>0</v>
      </c>
      <c r="H778" s="152">
        <f t="shared" ref="H778" si="375">IF(H$2&lt;=analysis_period,G777*reserves_interest/100,0)</f>
        <v>0</v>
      </c>
      <c r="I778" s="152">
        <f t="shared" ref="I778" si="376">IF(I$2&lt;=analysis_period,H777*reserves_interest/100,0)</f>
        <v>0</v>
      </c>
      <c r="J778" s="152">
        <f t="shared" ref="J778" si="377">IF(J$2&lt;=analysis_period,I777*reserves_interest/100,0)</f>
        <v>0</v>
      </c>
      <c r="K778" s="152">
        <f t="shared" ref="K778" si="378">IF(K$2&lt;=analysis_period,J777*reserves_interest/100,0)</f>
        <v>0</v>
      </c>
      <c r="L778" s="152">
        <f t="shared" ref="L778" si="379">IF(L$2&lt;=analysis_period,K777*reserves_interest/100,0)</f>
        <v>0</v>
      </c>
      <c r="M778" s="152">
        <f t="shared" ref="M778" si="380">IF(M$2&lt;=analysis_period,L777*reserves_interest/100,0)</f>
        <v>0</v>
      </c>
      <c r="N778" s="152">
        <f t="shared" ref="N778" si="381">IF(N$2&lt;=analysis_period,M777*reserves_interest/100,0)</f>
        <v>0</v>
      </c>
      <c r="O778" s="152">
        <f t="shared" ref="O778" si="382">IF(O$2&lt;=analysis_period,N777*reserves_interest/100,0)</f>
        <v>0</v>
      </c>
      <c r="P778" s="152">
        <f t="shared" ref="P778" si="383">IF(P$2&lt;=analysis_period,O777*reserves_interest/100,0)</f>
        <v>0</v>
      </c>
      <c r="Q778" s="152">
        <f t="shared" ref="Q778" si="384">IF(Q$2&lt;=analysis_period,P777*reserves_interest/100,0)</f>
        <v>0</v>
      </c>
      <c r="R778" s="152">
        <f t="shared" ref="R778" si="385">IF(R$2&lt;=analysis_period,Q777*reserves_interest/100,0)</f>
        <v>0</v>
      </c>
      <c r="S778" s="152">
        <f t="shared" ref="S778" si="386">IF(S$2&lt;=analysis_period,R777*reserves_interest/100,0)</f>
        <v>0</v>
      </c>
      <c r="T778" s="152">
        <f t="shared" ref="T778" si="387">IF(T$2&lt;=analysis_period,S777*reserves_interest/100,0)</f>
        <v>0</v>
      </c>
      <c r="U778" s="152">
        <f t="shared" ref="U778" si="388">IF(U$2&lt;=analysis_period,T777*reserves_interest/100,0)</f>
        <v>0</v>
      </c>
      <c r="V778" s="152">
        <f t="shared" ref="V778" si="389">IF(V$2&lt;=analysis_period,U777*reserves_interest/100,0)</f>
        <v>0</v>
      </c>
      <c r="W778" s="152">
        <f t="shared" ref="W778" si="390">IF(W$2&lt;=analysis_period,V777*reserves_interest/100,0)</f>
        <v>0</v>
      </c>
      <c r="X778" s="152">
        <f t="shared" ref="X778" si="391">IF(X$2&lt;=analysis_period,W777*reserves_interest/100,0)</f>
        <v>0</v>
      </c>
      <c r="Y778" s="152">
        <f t="shared" ref="Y778" si="392">IF(Y$2&lt;=analysis_period,X777*reserves_interest/100,0)</f>
        <v>0</v>
      </c>
      <c r="Z778" s="152">
        <f t="shared" ref="Z778" si="393">IF(Z$2&lt;=analysis_period,Y777*reserves_interest/100,0)</f>
        <v>0</v>
      </c>
      <c r="AA778" s="152">
        <f t="shared" ref="AA778" si="394">IF(AA$2&lt;=analysis_period,Z777*reserves_interest/100,0)</f>
        <v>0</v>
      </c>
      <c r="AB778" s="152">
        <f t="shared" ref="AB778" si="395">IF(AB$2&lt;=analysis_period,AA777*reserves_interest/100,0)</f>
        <v>0</v>
      </c>
      <c r="AC778" s="152">
        <f t="shared" ref="AC778" si="396">IF(AC$2&lt;=analysis_period,AB777*reserves_interest/100,0)</f>
        <v>0</v>
      </c>
      <c r="AD778" s="152">
        <f t="shared" ref="AD778" si="397">IF(AD$2&lt;=analysis_period,AC777*reserves_interest/100,0)</f>
        <v>0</v>
      </c>
      <c r="AE778" s="152">
        <f t="shared" ref="AE778" si="398">IF(AE$2&lt;=analysis_period,AD777*reserves_interest/100,0)</f>
        <v>0</v>
      </c>
      <c r="AF778" s="152">
        <f t="shared" ref="AF778" si="399">IF(AF$2&lt;=analysis_period,AE777*reserves_interest/100,0)</f>
        <v>0</v>
      </c>
      <c r="AG778" s="152">
        <f t="shared" ref="AG778" si="400">IF(AG$2&lt;=analysis_period,AF777*reserves_interest/100,0)</f>
        <v>0</v>
      </c>
      <c r="AH778" s="152">
        <f t="shared" ref="AH778" si="401">IF(AH$2&lt;=analysis_period,AG777*reserves_interest/100,0)</f>
        <v>0</v>
      </c>
      <c r="AI778" s="152">
        <f t="shared" ref="AI778" si="402">IF(AI$2&lt;=analysis_period,AH777*reserves_interest/100,0)</f>
        <v>0</v>
      </c>
      <c r="AJ778" s="152">
        <f t="shared" ref="AJ778" si="403">IF(AJ$2&lt;=analysis_period,AI777*reserves_interest/100,0)</f>
        <v>0</v>
      </c>
      <c r="AK778" s="152">
        <f t="shared" ref="AK778" si="404">IF(AK$2&lt;=analysis_period,AJ777*reserves_interest/100,0)</f>
        <v>0</v>
      </c>
      <c r="AL778" s="152">
        <f t="shared" ref="AL778" si="405">IF(AL$2&lt;=analysis_period,AK777*reserves_interest/100,0)</f>
        <v>0</v>
      </c>
      <c r="AM778" s="152">
        <f t="shared" ref="AM778" si="406">IF(AM$2&lt;=analysis_period,AL777*reserves_interest/100,0)</f>
        <v>0</v>
      </c>
      <c r="AN778" s="152">
        <f t="shared" ref="AN778" si="407">IF(AN$2&lt;=analysis_period,AM777*reserves_interest/100,0)</f>
        <v>0</v>
      </c>
      <c r="AO778" s="152">
        <f t="shared" ref="AO778" si="408">IF(AO$2&lt;=analysis_period,AN777*reserves_interest/100,0)</f>
        <v>0</v>
      </c>
      <c r="AP778" s="152">
        <f t="shared" ref="AP778" si="409">IF(AP$2&lt;=analysis_period,AO777*reserves_interest/100,0)</f>
        <v>0</v>
      </c>
    </row>
    <row r="779" spans="1:42" x14ac:dyDescent="0.2">
      <c r="A779" s="21"/>
      <c r="B779" s="152"/>
      <c r="C779" s="152"/>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c r="AA779" s="152"/>
      <c r="AB779" s="152"/>
      <c r="AC779" s="152"/>
      <c r="AD779" s="152"/>
      <c r="AE779" s="152"/>
      <c r="AF779" s="152"/>
      <c r="AG779" s="152"/>
      <c r="AH779" s="152"/>
      <c r="AI779" s="152"/>
      <c r="AJ779" s="152"/>
      <c r="AK779" s="152"/>
      <c r="AL779" s="152"/>
      <c r="AM779" s="152"/>
      <c r="AN779" s="152"/>
      <c r="AO779" s="152"/>
      <c r="AP779" s="152"/>
    </row>
    <row r="780" spans="1:42" x14ac:dyDescent="0.2">
      <c r="A780" s="4" t="s">
        <v>329</v>
      </c>
    </row>
    <row r="781" spans="1:42" x14ac:dyDescent="0.2">
      <c r="A781" s="21" t="s">
        <v>331</v>
      </c>
      <c r="B781" s="152">
        <f>B672</f>
        <v>0</v>
      </c>
      <c r="C781" s="152">
        <f t="shared" ref="C781:AP781" si="410">C672</f>
        <v>0</v>
      </c>
      <c r="D781" s="152">
        <f t="shared" si="410"/>
        <v>0</v>
      </c>
      <c r="E781" s="152">
        <f t="shared" si="410"/>
        <v>0</v>
      </c>
      <c r="F781" s="152">
        <f t="shared" si="410"/>
        <v>0</v>
      </c>
      <c r="G781" s="152">
        <f t="shared" si="410"/>
        <v>0</v>
      </c>
      <c r="H781" s="152">
        <f t="shared" si="410"/>
        <v>0</v>
      </c>
      <c r="I781" s="152">
        <f t="shared" si="410"/>
        <v>0</v>
      </c>
      <c r="J781" s="152">
        <f t="shared" si="410"/>
        <v>0</v>
      </c>
      <c r="K781" s="152">
        <f t="shared" si="410"/>
        <v>0</v>
      </c>
      <c r="L781" s="152">
        <f t="shared" si="410"/>
        <v>0</v>
      </c>
      <c r="M781" s="152">
        <f t="shared" si="410"/>
        <v>0</v>
      </c>
      <c r="N781" s="152">
        <f t="shared" si="410"/>
        <v>0</v>
      </c>
      <c r="O781" s="152">
        <f t="shared" si="410"/>
        <v>0</v>
      </c>
      <c r="P781" s="152">
        <f t="shared" si="410"/>
        <v>0</v>
      </c>
      <c r="Q781" s="152">
        <f t="shared" si="410"/>
        <v>0</v>
      </c>
      <c r="R781" s="152">
        <f t="shared" si="410"/>
        <v>0</v>
      </c>
      <c r="S781" s="152">
        <f t="shared" si="410"/>
        <v>0</v>
      </c>
      <c r="T781" s="152">
        <f t="shared" si="410"/>
        <v>0</v>
      </c>
      <c r="U781" s="152">
        <f t="shared" si="410"/>
        <v>0</v>
      </c>
      <c r="V781" s="152">
        <f t="shared" si="410"/>
        <v>0</v>
      </c>
      <c r="W781" s="152">
        <f t="shared" si="410"/>
        <v>0</v>
      </c>
      <c r="X781" s="152">
        <f t="shared" si="410"/>
        <v>0</v>
      </c>
      <c r="Y781" s="152">
        <f t="shared" si="410"/>
        <v>0</v>
      </c>
      <c r="Z781" s="152">
        <f t="shared" si="410"/>
        <v>0</v>
      </c>
      <c r="AA781" s="152">
        <f t="shared" si="410"/>
        <v>0</v>
      </c>
      <c r="AB781" s="152">
        <f t="shared" si="410"/>
        <v>0</v>
      </c>
      <c r="AC781" s="152">
        <f t="shared" si="410"/>
        <v>0</v>
      </c>
      <c r="AD781" s="152">
        <f t="shared" si="410"/>
        <v>0</v>
      </c>
      <c r="AE781" s="152">
        <f t="shared" si="410"/>
        <v>0</v>
      </c>
      <c r="AF781" s="152">
        <f t="shared" si="410"/>
        <v>0</v>
      </c>
      <c r="AG781" s="152">
        <f t="shared" si="410"/>
        <v>0</v>
      </c>
      <c r="AH781" s="152">
        <f t="shared" si="410"/>
        <v>0</v>
      </c>
      <c r="AI781" s="152">
        <f t="shared" si="410"/>
        <v>0</v>
      </c>
      <c r="AJ781" s="152">
        <f t="shared" si="410"/>
        <v>0</v>
      </c>
      <c r="AK781" s="152">
        <f t="shared" si="410"/>
        <v>0</v>
      </c>
      <c r="AL781" s="152">
        <f t="shared" si="410"/>
        <v>0</v>
      </c>
      <c r="AM781" s="152">
        <f t="shared" si="410"/>
        <v>0</v>
      </c>
      <c r="AN781" s="152">
        <f t="shared" si="410"/>
        <v>0</v>
      </c>
      <c r="AO781" s="152">
        <f t="shared" si="410"/>
        <v>0</v>
      </c>
      <c r="AP781" s="152">
        <f t="shared" si="410"/>
        <v>0</v>
      </c>
    </row>
    <row r="782" spans="1:42" x14ac:dyDescent="0.2">
      <c r="A782" s="21" t="s">
        <v>332</v>
      </c>
      <c r="B782" s="152">
        <v>0</v>
      </c>
      <c r="C782" s="152">
        <f>IF(C$2&lt;=analysis_period,B781*reserves_interest/100,0)</f>
        <v>0</v>
      </c>
      <c r="D782" s="152">
        <f>IF(D$2&lt;=analysis_period,C781*reserves_interest/100,0)</f>
        <v>0</v>
      </c>
      <c r="E782" s="152">
        <f t="shared" ref="E782:AP782" si="411">IF(E$2&lt;=analysis_period,D781*reserves_interest/100,0)</f>
        <v>0</v>
      </c>
      <c r="F782" s="152">
        <f t="shared" si="411"/>
        <v>0</v>
      </c>
      <c r="G782" s="152">
        <f t="shared" si="411"/>
        <v>0</v>
      </c>
      <c r="H782" s="152">
        <f t="shared" si="411"/>
        <v>0</v>
      </c>
      <c r="I782" s="152">
        <f t="shared" si="411"/>
        <v>0</v>
      </c>
      <c r="J782" s="152">
        <f t="shared" si="411"/>
        <v>0</v>
      </c>
      <c r="K782" s="152">
        <f t="shared" si="411"/>
        <v>0</v>
      </c>
      <c r="L782" s="152">
        <f t="shared" si="411"/>
        <v>0</v>
      </c>
      <c r="M782" s="152">
        <f t="shared" si="411"/>
        <v>0</v>
      </c>
      <c r="N782" s="152">
        <f t="shared" si="411"/>
        <v>0</v>
      </c>
      <c r="O782" s="152">
        <f t="shared" si="411"/>
        <v>0</v>
      </c>
      <c r="P782" s="152">
        <f t="shared" si="411"/>
        <v>0</v>
      </c>
      <c r="Q782" s="152">
        <f t="shared" si="411"/>
        <v>0</v>
      </c>
      <c r="R782" s="152">
        <f t="shared" si="411"/>
        <v>0</v>
      </c>
      <c r="S782" s="152">
        <f t="shared" si="411"/>
        <v>0</v>
      </c>
      <c r="T782" s="152">
        <f t="shared" si="411"/>
        <v>0</v>
      </c>
      <c r="U782" s="152">
        <f t="shared" si="411"/>
        <v>0</v>
      </c>
      <c r="V782" s="152">
        <f t="shared" si="411"/>
        <v>0</v>
      </c>
      <c r="W782" s="152">
        <f t="shared" si="411"/>
        <v>0</v>
      </c>
      <c r="X782" s="152">
        <f t="shared" si="411"/>
        <v>0</v>
      </c>
      <c r="Y782" s="152">
        <f t="shared" si="411"/>
        <v>0</v>
      </c>
      <c r="Z782" s="152">
        <f t="shared" si="411"/>
        <v>0</v>
      </c>
      <c r="AA782" s="152">
        <f t="shared" si="411"/>
        <v>0</v>
      </c>
      <c r="AB782" s="152">
        <f t="shared" si="411"/>
        <v>0</v>
      </c>
      <c r="AC782" s="152">
        <f t="shared" si="411"/>
        <v>0</v>
      </c>
      <c r="AD782" s="152">
        <f t="shared" si="411"/>
        <v>0</v>
      </c>
      <c r="AE782" s="152">
        <f t="shared" si="411"/>
        <v>0</v>
      </c>
      <c r="AF782" s="152">
        <f t="shared" si="411"/>
        <v>0</v>
      </c>
      <c r="AG782" s="152">
        <f t="shared" si="411"/>
        <v>0</v>
      </c>
      <c r="AH782" s="152">
        <f t="shared" si="411"/>
        <v>0</v>
      </c>
      <c r="AI782" s="152">
        <f t="shared" si="411"/>
        <v>0</v>
      </c>
      <c r="AJ782" s="152">
        <f t="shared" si="411"/>
        <v>0</v>
      </c>
      <c r="AK782" s="152">
        <f t="shared" si="411"/>
        <v>0</v>
      </c>
      <c r="AL782" s="152">
        <f t="shared" si="411"/>
        <v>0</v>
      </c>
      <c r="AM782" s="152">
        <f t="shared" si="411"/>
        <v>0</v>
      </c>
      <c r="AN782" s="152">
        <f t="shared" si="411"/>
        <v>0</v>
      </c>
      <c r="AO782" s="152">
        <f t="shared" si="411"/>
        <v>0</v>
      </c>
      <c r="AP782" s="152">
        <f t="shared" si="411"/>
        <v>0</v>
      </c>
    </row>
  </sheetData>
  <mergeCells count="12">
    <mergeCell ref="M318:O318"/>
    <mergeCell ref="Q318:Q319"/>
    <mergeCell ref="B456:C456"/>
    <mergeCell ref="D456:F456"/>
    <mergeCell ref="M456:O456"/>
    <mergeCell ref="Q456:Q457"/>
    <mergeCell ref="G318:J318"/>
    <mergeCell ref="K318:L318"/>
    <mergeCell ref="G456:J456"/>
    <mergeCell ref="K456:L456"/>
    <mergeCell ref="B318:C318"/>
    <mergeCell ref="D318:F31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13" t="s">
        <v>169</v>
      </c>
      <c r="B1" s="214"/>
      <c r="C1" s="215"/>
      <c r="D1" s="214"/>
      <c r="E1" s="237"/>
      <c r="F1" s="237"/>
      <c r="G1" s="238"/>
    </row>
    <row r="2" spans="1:7" s="1" customFormat="1" ht="12.75" x14ac:dyDescent="0.2">
      <c r="A2" s="2" t="s">
        <v>49</v>
      </c>
      <c r="B2" s="3" t="s">
        <v>29</v>
      </c>
      <c r="C2" s="3" t="s">
        <v>30</v>
      </c>
      <c r="D2" s="3" t="s">
        <v>31</v>
      </c>
      <c r="E2" s="3" t="s">
        <v>32</v>
      </c>
      <c r="F2" s="3" t="s">
        <v>33</v>
      </c>
      <c r="G2" s="239" t="s">
        <v>34</v>
      </c>
    </row>
    <row r="3" spans="1:7" s="1" customFormat="1" ht="12.75" x14ac:dyDescent="0.2">
      <c r="A3" s="89">
        <v>1</v>
      </c>
      <c r="B3" s="155">
        <v>20</v>
      </c>
      <c r="C3" s="161">
        <v>5</v>
      </c>
      <c r="D3" s="155">
        <v>10</v>
      </c>
      <c r="E3" s="155">
        <v>3.33</v>
      </c>
      <c r="F3" s="155">
        <v>2.5</v>
      </c>
      <c r="G3" s="155">
        <f>2.56410256410256*0.5</f>
        <v>1.2820512820512799</v>
      </c>
    </row>
    <row r="4" spans="1:7" s="1" customFormat="1" ht="12.75" x14ac:dyDescent="0.2">
      <c r="A4" s="90">
        <v>2</v>
      </c>
      <c r="B4" s="155">
        <v>32</v>
      </c>
      <c r="C4" s="162">
        <v>9.5</v>
      </c>
      <c r="D4" s="157">
        <v>20</v>
      </c>
      <c r="E4" s="157">
        <v>6.67</v>
      </c>
      <c r="F4" s="157">
        <v>5</v>
      </c>
      <c r="G4" s="157">
        <v>2.5641025641025599</v>
      </c>
    </row>
    <row r="5" spans="1:7" s="1" customFormat="1" ht="12.75" x14ac:dyDescent="0.2">
      <c r="A5" s="90">
        <v>3</v>
      </c>
      <c r="B5" s="155">
        <v>19.2</v>
      </c>
      <c r="C5" s="157">
        <v>8.5500000000000007</v>
      </c>
      <c r="D5" s="157">
        <v>20</v>
      </c>
      <c r="E5" s="157">
        <v>6.67</v>
      </c>
      <c r="F5" s="157">
        <v>5</v>
      </c>
      <c r="G5" s="157">
        <v>2.5641025641025599</v>
      </c>
    </row>
    <row r="6" spans="1:7" s="1" customFormat="1" ht="12.75" x14ac:dyDescent="0.2">
      <c r="A6" s="90">
        <v>4</v>
      </c>
      <c r="B6" s="155">
        <v>11.52</v>
      </c>
      <c r="C6" s="157">
        <v>7.7</v>
      </c>
      <c r="D6" s="157">
        <v>20</v>
      </c>
      <c r="E6" s="157">
        <v>6.67</v>
      </c>
      <c r="F6" s="157">
        <v>5</v>
      </c>
      <c r="G6" s="157">
        <v>2.5641025641025599</v>
      </c>
    </row>
    <row r="7" spans="1:7" s="1" customFormat="1" ht="12.75" x14ac:dyDescent="0.2">
      <c r="A7" s="90">
        <v>5</v>
      </c>
      <c r="B7" s="155">
        <v>11.52</v>
      </c>
      <c r="C7" s="157">
        <v>6.93</v>
      </c>
      <c r="D7" s="157">
        <v>20</v>
      </c>
      <c r="E7" s="157">
        <v>6.67</v>
      </c>
      <c r="F7" s="157">
        <v>5</v>
      </c>
      <c r="G7" s="157">
        <v>2.5641025641025599</v>
      </c>
    </row>
    <row r="8" spans="1:7" s="1" customFormat="1" ht="12.75" x14ac:dyDescent="0.2">
      <c r="A8" s="90">
        <v>6</v>
      </c>
      <c r="B8" s="155">
        <v>5.76</v>
      </c>
      <c r="C8" s="157">
        <v>6.23</v>
      </c>
      <c r="D8" s="157">
        <v>10</v>
      </c>
      <c r="E8" s="157">
        <v>6.67</v>
      </c>
      <c r="F8" s="157">
        <v>5</v>
      </c>
      <c r="G8" s="157">
        <v>2.5641025641025599</v>
      </c>
    </row>
    <row r="9" spans="1:7" s="1" customFormat="1" ht="12.75" x14ac:dyDescent="0.2">
      <c r="A9" s="90">
        <v>7</v>
      </c>
      <c r="B9" s="156">
        <v>0</v>
      </c>
      <c r="C9" s="157">
        <v>5.9</v>
      </c>
      <c r="D9" s="157">
        <v>0</v>
      </c>
      <c r="E9" s="157">
        <v>6.67</v>
      </c>
      <c r="F9" s="157">
        <v>5</v>
      </c>
      <c r="G9" s="157">
        <v>2.5641025641025599</v>
      </c>
    </row>
    <row r="10" spans="1:7" s="1" customFormat="1" ht="12.75" x14ac:dyDescent="0.2">
      <c r="A10" s="90">
        <v>8</v>
      </c>
      <c r="B10" s="157">
        <v>0</v>
      </c>
      <c r="C10" s="157">
        <v>5.9</v>
      </c>
      <c r="D10" s="157">
        <v>0</v>
      </c>
      <c r="E10" s="157">
        <v>6.67</v>
      </c>
      <c r="F10" s="157">
        <v>5</v>
      </c>
      <c r="G10" s="157">
        <v>2.5641025641025599</v>
      </c>
    </row>
    <row r="11" spans="1:7" s="1" customFormat="1" ht="12.75" x14ac:dyDescent="0.2">
      <c r="A11" s="90">
        <v>9</v>
      </c>
      <c r="B11" s="157">
        <v>0</v>
      </c>
      <c r="C11" s="157">
        <v>5.91</v>
      </c>
      <c r="D11" s="157">
        <v>0</v>
      </c>
      <c r="E11" s="157">
        <v>6.67</v>
      </c>
      <c r="F11" s="157">
        <v>5</v>
      </c>
      <c r="G11" s="157">
        <v>2.5641025641025599</v>
      </c>
    </row>
    <row r="12" spans="1:7" s="1" customFormat="1" ht="12.75" x14ac:dyDescent="0.2">
      <c r="A12" s="90">
        <v>10</v>
      </c>
      <c r="B12" s="157">
        <v>0</v>
      </c>
      <c r="C12" s="157">
        <v>5.9</v>
      </c>
      <c r="D12" s="157">
        <v>0</v>
      </c>
      <c r="E12" s="157">
        <v>6.67</v>
      </c>
      <c r="F12" s="157">
        <v>5</v>
      </c>
      <c r="G12" s="157">
        <v>2.5641025641025599</v>
      </c>
    </row>
    <row r="13" spans="1:7" s="1" customFormat="1" ht="12.75" x14ac:dyDescent="0.2">
      <c r="A13" s="90">
        <v>11</v>
      </c>
      <c r="B13" s="157">
        <v>0</v>
      </c>
      <c r="C13" s="157">
        <v>5.91</v>
      </c>
      <c r="D13" s="157">
        <v>0</v>
      </c>
      <c r="E13" s="157">
        <v>6.67</v>
      </c>
      <c r="F13" s="157">
        <v>5</v>
      </c>
      <c r="G13" s="157">
        <v>2.5641025641025599</v>
      </c>
    </row>
    <row r="14" spans="1:7" s="1" customFormat="1" ht="12.75" x14ac:dyDescent="0.2">
      <c r="A14" s="90">
        <v>12</v>
      </c>
      <c r="B14" s="157">
        <v>0</v>
      </c>
      <c r="C14" s="157">
        <v>5.9</v>
      </c>
      <c r="D14" s="157">
        <v>0</v>
      </c>
      <c r="E14" s="157">
        <v>6.66</v>
      </c>
      <c r="F14" s="157">
        <v>5</v>
      </c>
      <c r="G14" s="157">
        <v>2.5641025641025599</v>
      </c>
    </row>
    <row r="15" spans="1:7" s="1" customFormat="1" ht="12.75" x14ac:dyDescent="0.2">
      <c r="A15" s="90">
        <v>13</v>
      </c>
      <c r="B15" s="157">
        <v>0</v>
      </c>
      <c r="C15" s="157">
        <v>5.91</v>
      </c>
      <c r="D15" s="157">
        <v>0</v>
      </c>
      <c r="E15" s="157">
        <v>6.67</v>
      </c>
      <c r="F15" s="157">
        <v>5</v>
      </c>
      <c r="G15" s="157">
        <v>2.5641025641025599</v>
      </c>
    </row>
    <row r="16" spans="1:7" s="1" customFormat="1" ht="12.75" x14ac:dyDescent="0.2">
      <c r="A16" s="90">
        <v>14</v>
      </c>
      <c r="B16" s="157">
        <v>0</v>
      </c>
      <c r="C16" s="157">
        <v>5.9</v>
      </c>
      <c r="D16" s="157">
        <v>0</v>
      </c>
      <c r="E16" s="157">
        <v>6.66</v>
      </c>
      <c r="F16" s="157">
        <v>5</v>
      </c>
      <c r="G16" s="157">
        <v>2.5641025641025599</v>
      </c>
    </row>
    <row r="17" spans="1:7" s="1" customFormat="1" ht="12.75" x14ac:dyDescent="0.2">
      <c r="A17" s="90">
        <v>15</v>
      </c>
      <c r="B17" s="157">
        <v>0</v>
      </c>
      <c r="C17" s="157">
        <v>5.9</v>
      </c>
      <c r="D17" s="157">
        <v>0</v>
      </c>
      <c r="E17" s="157">
        <v>6.67</v>
      </c>
      <c r="F17" s="157">
        <v>5</v>
      </c>
      <c r="G17" s="157">
        <v>2.5641025641025599</v>
      </c>
    </row>
    <row r="18" spans="1:7" s="1" customFormat="1" ht="12.75" x14ac:dyDescent="0.2">
      <c r="A18" s="90">
        <v>16</v>
      </c>
      <c r="B18" s="157">
        <v>0</v>
      </c>
      <c r="C18" s="157">
        <v>2.95</v>
      </c>
      <c r="D18" s="157">
        <v>0</v>
      </c>
      <c r="E18" s="157">
        <v>3.33</v>
      </c>
      <c r="F18" s="157">
        <v>5</v>
      </c>
      <c r="G18" s="157">
        <v>2.5641025641025599</v>
      </c>
    </row>
    <row r="19" spans="1:7" s="1" customFormat="1" ht="12.75" x14ac:dyDescent="0.2">
      <c r="A19" s="90">
        <v>17</v>
      </c>
      <c r="B19" s="157">
        <v>0</v>
      </c>
      <c r="C19" s="157">
        <v>0</v>
      </c>
      <c r="D19" s="157">
        <v>0</v>
      </c>
      <c r="E19" s="157">
        <v>0</v>
      </c>
      <c r="F19" s="157">
        <v>5</v>
      </c>
      <c r="G19" s="157">
        <v>2.5641025641025599</v>
      </c>
    </row>
    <row r="20" spans="1:7" s="1" customFormat="1" ht="12.75" x14ac:dyDescent="0.2">
      <c r="A20" s="90">
        <v>18</v>
      </c>
      <c r="B20" s="157">
        <v>0</v>
      </c>
      <c r="C20" s="157">
        <v>0</v>
      </c>
      <c r="D20" s="157">
        <v>0</v>
      </c>
      <c r="E20" s="157">
        <v>0</v>
      </c>
      <c r="F20" s="157">
        <v>5</v>
      </c>
      <c r="G20" s="157">
        <v>2.5641025641025599</v>
      </c>
    </row>
    <row r="21" spans="1:7" s="1" customFormat="1" ht="12.75" x14ac:dyDescent="0.2">
      <c r="A21" s="90">
        <v>19</v>
      </c>
      <c r="B21" s="157">
        <v>0</v>
      </c>
      <c r="C21" s="157">
        <v>0</v>
      </c>
      <c r="D21" s="157">
        <v>0</v>
      </c>
      <c r="E21" s="157">
        <v>0</v>
      </c>
      <c r="F21" s="157">
        <v>5</v>
      </c>
      <c r="G21" s="157">
        <v>2.5641025641025599</v>
      </c>
    </row>
    <row r="22" spans="1:7" s="1" customFormat="1" ht="12.75" x14ac:dyDescent="0.2">
      <c r="A22" s="90">
        <v>20</v>
      </c>
      <c r="B22" s="157">
        <v>0</v>
      </c>
      <c r="C22" s="157">
        <v>0</v>
      </c>
      <c r="D22" s="157">
        <v>0</v>
      </c>
      <c r="E22" s="157">
        <v>0</v>
      </c>
      <c r="F22" s="157">
        <v>5</v>
      </c>
      <c r="G22" s="157">
        <v>2.5641025641025599</v>
      </c>
    </row>
    <row r="23" spans="1:7" s="1" customFormat="1" ht="12.75" x14ac:dyDescent="0.2">
      <c r="A23" s="90">
        <v>21</v>
      </c>
      <c r="B23" s="157">
        <v>0</v>
      </c>
      <c r="C23" s="157">
        <v>0</v>
      </c>
      <c r="D23" s="157">
        <v>0</v>
      </c>
      <c r="E23" s="157">
        <v>0</v>
      </c>
      <c r="F23" s="157">
        <v>2.5</v>
      </c>
      <c r="G23" s="157">
        <v>2.5641025641025599</v>
      </c>
    </row>
    <row r="24" spans="1:7" s="1" customFormat="1" ht="12.75" customHeight="1" x14ac:dyDescent="0.2">
      <c r="A24" s="90">
        <v>22</v>
      </c>
      <c r="B24" s="157">
        <v>0</v>
      </c>
      <c r="C24" s="157">
        <v>0</v>
      </c>
      <c r="D24" s="157">
        <v>0</v>
      </c>
      <c r="E24" s="157">
        <v>0</v>
      </c>
      <c r="F24" s="157">
        <v>0</v>
      </c>
      <c r="G24" s="157">
        <v>2.5641025641025599</v>
      </c>
    </row>
    <row r="25" spans="1:7" s="1" customFormat="1" ht="12.75" customHeight="1" x14ac:dyDescent="0.2">
      <c r="A25" s="90">
        <v>23</v>
      </c>
      <c r="B25" s="157">
        <v>0</v>
      </c>
      <c r="C25" s="157">
        <v>0</v>
      </c>
      <c r="D25" s="157">
        <v>0</v>
      </c>
      <c r="E25" s="157">
        <v>0</v>
      </c>
      <c r="F25" s="157">
        <v>0</v>
      </c>
      <c r="G25" s="157">
        <v>2.5641025641025599</v>
      </c>
    </row>
    <row r="26" spans="1:7" s="1" customFormat="1" ht="12.75" customHeight="1" x14ac:dyDescent="0.2">
      <c r="A26" s="90">
        <v>24</v>
      </c>
      <c r="B26" s="157">
        <v>0</v>
      </c>
      <c r="C26" s="157">
        <v>0</v>
      </c>
      <c r="D26" s="157">
        <v>0</v>
      </c>
      <c r="E26" s="157">
        <v>0</v>
      </c>
      <c r="F26" s="157">
        <v>0</v>
      </c>
      <c r="G26" s="157">
        <v>2.5641025641025599</v>
      </c>
    </row>
    <row r="27" spans="1:7" s="1" customFormat="1" ht="12.75" customHeight="1" x14ac:dyDescent="0.2">
      <c r="A27" s="90">
        <v>25</v>
      </c>
      <c r="B27" s="157">
        <v>0</v>
      </c>
      <c r="C27" s="157">
        <v>0</v>
      </c>
      <c r="D27" s="157">
        <v>0</v>
      </c>
      <c r="E27" s="157">
        <v>0</v>
      </c>
      <c r="F27" s="157">
        <v>0</v>
      </c>
      <c r="G27" s="157">
        <v>2.5641025641025599</v>
      </c>
    </row>
    <row r="28" spans="1:7" s="1" customFormat="1" ht="12.75" customHeight="1" x14ac:dyDescent="0.2">
      <c r="A28" s="90">
        <v>26</v>
      </c>
      <c r="B28" s="157">
        <v>0</v>
      </c>
      <c r="C28" s="157">
        <v>0</v>
      </c>
      <c r="D28" s="157">
        <v>0</v>
      </c>
      <c r="E28" s="157">
        <v>0</v>
      </c>
      <c r="F28" s="157">
        <v>0</v>
      </c>
      <c r="G28" s="157">
        <v>2.5641025641025599</v>
      </c>
    </row>
    <row r="29" spans="1:7" s="1" customFormat="1" ht="12.75" customHeight="1" x14ac:dyDescent="0.2">
      <c r="A29" s="90">
        <v>27</v>
      </c>
      <c r="B29" s="157">
        <v>0</v>
      </c>
      <c r="C29" s="157">
        <v>0</v>
      </c>
      <c r="D29" s="157">
        <v>0</v>
      </c>
      <c r="E29" s="157">
        <v>0</v>
      </c>
      <c r="F29" s="157">
        <v>0</v>
      </c>
      <c r="G29" s="157">
        <v>2.5641025641025599</v>
      </c>
    </row>
    <row r="30" spans="1:7" ht="12.75" customHeight="1" x14ac:dyDescent="0.25">
      <c r="A30" s="90">
        <v>28</v>
      </c>
      <c r="B30" s="157">
        <v>0</v>
      </c>
      <c r="C30" s="157">
        <v>0</v>
      </c>
      <c r="D30" s="157">
        <v>0</v>
      </c>
      <c r="E30" s="157">
        <v>0</v>
      </c>
      <c r="F30" s="157">
        <v>0</v>
      </c>
      <c r="G30" s="157">
        <v>2.5641025641025599</v>
      </c>
    </row>
    <row r="31" spans="1:7" ht="12.75" customHeight="1" x14ac:dyDescent="0.25">
      <c r="A31" s="90">
        <v>29</v>
      </c>
      <c r="B31" s="157">
        <v>0</v>
      </c>
      <c r="C31" s="157">
        <v>0</v>
      </c>
      <c r="D31" s="157">
        <v>0</v>
      </c>
      <c r="E31" s="157">
        <v>0</v>
      </c>
      <c r="F31" s="157">
        <v>0</v>
      </c>
      <c r="G31" s="157">
        <v>2.5641025641025599</v>
      </c>
    </row>
    <row r="32" spans="1:7" ht="12.75" customHeight="1" x14ac:dyDescent="0.25">
      <c r="A32" s="90">
        <v>30</v>
      </c>
      <c r="B32" s="157">
        <v>0</v>
      </c>
      <c r="C32" s="157">
        <v>0</v>
      </c>
      <c r="D32" s="157">
        <v>0</v>
      </c>
      <c r="E32" s="157">
        <v>0</v>
      </c>
      <c r="F32" s="157">
        <v>0</v>
      </c>
      <c r="G32" s="157">
        <v>2.5641025641025599</v>
      </c>
    </row>
    <row r="33" spans="1:7" ht="12.75" customHeight="1" x14ac:dyDescent="0.25">
      <c r="A33" s="90">
        <v>31</v>
      </c>
      <c r="B33" s="157">
        <v>0</v>
      </c>
      <c r="C33" s="157">
        <v>0</v>
      </c>
      <c r="D33" s="157">
        <v>0</v>
      </c>
      <c r="E33" s="157">
        <v>0</v>
      </c>
      <c r="F33" s="157">
        <v>0</v>
      </c>
      <c r="G33" s="157">
        <v>2.5641025641025599</v>
      </c>
    </row>
    <row r="34" spans="1:7" ht="12.75" customHeight="1" x14ac:dyDescent="0.25">
      <c r="A34" s="90">
        <v>32</v>
      </c>
      <c r="B34" s="157">
        <v>0</v>
      </c>
      <c r="C34" s="157">
        <v>0</v>
      </c>
      <c r="D34" s="157">
        <v>0</v>
      </c>
      <c r="E34" s="157">
        <v>0</v>
      </c>
      <c r="F34" s="157">
        <v>0</v>
      </c>
      <c r="G34" s="157">
        <v>2.5641025641025599</v>
      </c>
    </row>
    <row r="35" spans="1:7" ht="12.75" customHeight="1" x14ac:dyDescent="0.25">
      <c r="A35" s="90">
        <v>33</v>
      </c>
      <c r="B35" s="157">
        <v>0</v>
      </c>
      <c r="C35" s="157">
        <v>0</v>
      </c>
      <c r="D35" s="157">
        <v>0</v>
      </c>
      <c r="E35" s="157">
        <v>0</v>
      </c>
      <c r="F35" s="157">
        <v>0</v>
      </c>
      <c r="G35" s="157">
        <v>2.5641025641025599</v>
      </c>
    </row>
    <row r="36" spans="1:7" ht="12.75" customHeight="1" x14ac:dyDescent="0.25">
      <c r="A36" s="90">
        <v>34</v>
      </c>
      <c r="B36" s="157">
        <v>0</v>
      </c>
      <c r="C36" s="157">
        <v>0</v>
      </c>
      <c r="D36" s="157">
        <v>0</v>
      </c>
      <c r="E36" s="157">
        <v>0</v>
      </c>
      <c r="F36" s="157">
        <v>0</v>
      </c>
      <c r="G36" s="157">
        <v>2.5641025641025599</v>
      </c>
    </row>
    <row r="37" spans="1:7" ht="12.75" customHeight="1" x14ac:dyDescent="0.25">
      <c r="A37" s="90">
        <v>35</v>
      </c>
      <c r="B37" s="157">
        <v>0</v>
      </c>
      <c r="C37" s="157">
        <v>0</v>
      </c>
      <c r="D37" s="157">
        <v>0</v>
      </c>
      <c r="E37" s="157">
        <v>0</v>
      </c>
      <c r="F37" s="157">
        <v>0</v>
      </c>
      <c r="G37" s="157">
        <v>2.5641025641025599</v>
      </c>
    </row>
    <row r="38" spans="1:7" ht="12.75" customHeight="1" x14ac:dyDescent="0.25">
      <c r="A38" s="90">
        <v>36</v>
      </c>
      <c r="B38" s="157">
        <v>0</v>
      </c>
      <c r="C38" s="157">
        <v>0</v>
      </c>
      <c r="D38" s="157">
        <v>0</v>
      </c>
      <c r="E38" s="157">
        <v>0</v>
      </c>
      <c r="F38" s="157">
        <v>0</v>
      </c>
      <c r="G38" s="157">
        <v>2.5641025641025599</v>
      </c>
    </row>
    <row r="39" spans="1:7" ht="12.75" customHeight="1" x14ac:dyDescent="0.25">
      <c r="A39" s="90">
        <v>37</v>
      </c>
      <c r="B39" s="157">
        <v>0</v>
      </c>
      <c r="C39" s="157">
        <v>0</v>
      </c>
      <c r="D39" s="157">
        <v>0</v>
      </c>
      <c r="E39" s="157">
        <v>0</v>
      </c>
      <c r="F39" s="157">
        <v>0</v>
      </c>
      <c r="G39" s="157">
        <v>2.5641025641025599</v>
      </c>
    </row>
    <row r="40" spans="1:7" ht="12.75" customHeight="1" x14ac:dyDescent="0.25">
      <c r="A40" s="90">
        <v>38</v>
      </c>
      <c r="B40" s="157">
        <v>0</v>
      </c>
      <c r="C40" s="157">
        <v>0</v>
      </c>
      <c r="D40" s="157">
        <v>0</v>
      </c>
      <c r="E40" s="157">
        <v>0</v>
      </c>
      <c r="F40" s="157">
        <v>0</v>
      </c>
      <c r="G40" s="157">
        <v>2.5641025641025599</v>
      </c>
    </row>
    <row r="41" spans="1:7" ht="12.75" customHeight="1" x14ac:dyDescent="0.25">
      <c r="A41" s="90">
        <v>39</v>
      </c>
      <c r="B41" s="157">
        <v>0</v>
      </c>
      <c r="C41" s="157">
        <v>0</v>
      </c>
      <c r="D41" s="157">
        <v>0</v>
      </c>
      <c r="E41" s="157">
        <v>0</v>
      </c>
      <c r="F41" s="157">
        <v>0</v>
      </c>
      <c r="G41" s="157">
        <v>2.5641025641025599</v>
      </c>
    </row>
    <row r="42" spans="1:7" ht="12.75" customHeight="1" x14ac:dyDescent="0.25">
      <c r="A42" s="91">
        <v>40</v>
      </c>
      <c r="B42" s="158">
        <v>0</v>
      </c>
      <c r="C42" s="158">
        <v>0</v>
      </c>
      <c r="D42" s="158">
        <v>0</v>
      </c>
      <c r="E42" s="158">
        <v>0</v>
      </c>
      <c r="F42" s="158">
        <v>0</v>
      </c>
      <c r="G42" s="158">
        <f>2.56410256410256*0.5</f>
        <v>1.2820512820512799</v>
      </c>
    </row>
    <row r="43" spans="1:7" x14ac:dyDescent="0.25">
      <c r="A43" s="88" t="s">
        <v>144</v>
      </c>
      <c r="B43" s="88"/>
      <c r="C43" s="88"/>
      <c r="D43" s="88"/>
      <c r="E43" s="88"/>
      <c r="F43" s="88"/>
      <c r="G43" s="88"/>
    </row>
    <row r="44" spans="1:7" x14ac:dyDescent="0.25">
      <c r="A44" s="88" t="s">
        <v>62</v>
      </c>
      <c r="B44" s="88"/>
      <c r="C44" s="88"/>
      <c r="D44" s="88"/>
      <c r="E44" s="88"/>
      <c r="F44" s="88"/>
      <c r="G44" s="88"/>
    </row>
    <row r="45" spans="1:7" x14ac:dyDescent="0.25">
      <c r="A45" s="264" t="s">
        <v>225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cf_energy_net</vt:lpstr>
      <vt:lpstr>cf_energy_purchases</vt:lpstr>
      <vt:lpstr>cf_energy_sales</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sponsor_operating_margin</vt:lpstr>
      <vt:lpstr>sponsor_operating_margin_escalation</vt:lpstr>
      <vt:lpstr>state_tax_rate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2022-05-12T21:50:04Z</dcterms:created>
  <dcterms:modified xsi:type="dcterms:W3CDTF">2024-09-30T21:43:25Z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