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showInkAnnotation="0" codeName="ThisWorkbook" defaultThemeVersion="124226"/>
  <xr:revisionPtr revIDLastSave="0" documentId="13_ncr:1_{80946A4B-DFD0-43A1-88F5-0617F9655840}"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1" l="1"/>
  <c r="C597" i="7" a="1"/>
  <c r="E597" i="7" s="1"/>
  <c r="C597" i="7"/>
  <c r="D597" i="7"/>
  <c r="F597" i="7"/>
  <c r="G597" i="7"/>
  <c r="H597" i="7"/>
  <c r="J597" i="7"/>
  <c r="AH597" i="7"/>
  <c r="AI597" i="7"/>
  <c r="AJ597" i="7"/>
  <c r="AL597" i="7"/>
  <c r="AM597" i="7"/>
  <c r="AN597" i="7"/>
  <c r="AP597" i="7"/>
  <c r="C596" i="7" a="1"/>
  <c r="E596" i="7" s="1"/>
  <c r="C596" i="7"/>
  <c r="D596" i="7"/>
  <c r="F596" i="7"/>
  <c r="G596" i="7"/>
  <c r="H596" i="7"/>
  <c r="J596" i="7"/>
  <c r="K596" i="7"/>
  <c r="L596" i="7"/>
  <c r="N596" i="7"/>
  <c r="O596" i="7"/>
  <c r="P596" i="7"/>
  <c r="R596" i="7"/>
  <c r="S596" i="7"/>
  <c r="T596" i="7"/>
  <c r="V596" i="7"/>
  <c r="W596" i="7"/>
  <c r="X596" i="7"/>
  <c r="Z596" i="7"/>
  <c r="AA596" i="7"/>
  <c r="AB596" i="7"/>
  <c r="AD596" i="7"/>
  <c r="AE596" i="7"/>
  <c r="AF596" i="7"/>
  <c r="AH596" i="7"/>
  <c r="AI596" i="7"/>
  <c r="AJ596" i="7"/>
  <c r="AL596" i="7"/>
  <c r="AM596" i="7"/>
  <c r="AN596" i="7"/>
  <c r="AP596" i="7"/>
  <c r="C595" i="7" a="1"/>
  <c r="E595" i="7" s="1"/>
  <c r="C595" i="7"/>
  <c r="D595" i="7"/>
  <c r="F595" i="7"/>
  <c r="G595" i="7"/>
  <c r="H595" i="7"/>
  <c r="J595" i="7"/>
  <c r="K595" i="7"/>
  <c r="L595" i="7"/>
  <c r="N595" i="7"/>
  <c r="O595" i="7"/>
  <c r="P595" i="7"/>
  <c r="R595" i="7"/>
  <c r="S595" i="7"/>
  <c r="T595" i="7"/>
  <c r="V595" i="7"/>
  <c r="W595" i="7"/>
  <c r="AH595" i="7"/>
  <c r="AI595" i="7"/>
  <c r="AJ595" i="7"/>
  <c r="AL595" i="7"/>
  <c r="AM595" i="7"/>
  <c r="AN595" i="7"/>
  <c r="AP595" i="7"/>
  <c r="C591" i="7" a="1"/>
  <c r="C591" i="7" s="1"/>
  <c r="C590" i="7" a="1"/>
  <c r="E590" i="7" s="1"/>
  <c r="C590" i="7"/>
  <c r="D590" i="7"/>
  <c r="F590" i="7"/>
  <c r="G590" i="7"/>
  <c r="H590" i="7"/>
  <c r="J590" i="7"/>
  <c r="K590" i="7"/>
  <c r="L590" i="7"/>
  <c r="AH590" i="7"/>
  <c r="AI590" i="7"/>
  <c r="AJ590" i="7"/>
  <c r="AL590" i="7"/>
  <c r="AM590" i="7"/>
  <c r="AN590" i="7"/>
  <c r="AP590" i="7"/>
  <c r="C589" i="7" a="1"/>
  <c r="E589" i="7" s="1"/>
  <c r="D110" i="1"/>
  <c r="D109" i="1"/>
  <c r="C110" i="1"/>
  <c r="C109" i="1"/>
  <c r="C107" i="1"/>
  <c r="C106" i="1"/>
  <c r="B5" i="7" a="1"/>
  <c r="B5" i="7" s="1"/>
  <c r="B156" i="7" a="1"/>
  <c r="D156" i="7" s="1"/>
  <c r="AF589" i="7" l="1"/>
  <c r="AB589" i="7"/>
  <c r="Z589" i="7"/>
  <c r="AF597" i="7"/>
  <c r="X589" i="7"/>
  <c r="AE597" i="7"/>
  <c r="W589" i="7"/>
  <c r="AF590" i="7"/>
  <c r="AD597" i="7"/>
  <c r="V589" i="7"/>
  <c r="AE590" i="7"/>
  <c r="AB597" i="7"/>
  <c r="T589" i="7"/>
  <c r="AD590" i="7"/>
  <c r="AA597" i="7"/>
  <c r="S589" i="7"/>
  <c r="AB590" i="7"/>
  <c r="Z597" i="7"/>
  <c r="R589" i="7"/>
  <c r="AA590" i="7"/>
  <c r="X597" i="7"/>
  <c r="P589" i="7"/>
  <c r="Z590" i="7"/>
  <c r="W597" i="7"/>
  <c r="O589" i="7"/>
  <c r="X590" i="7"/>
  <c r="V597" i="7"/>
  <c r="N589" i="7"/>
  <c r="W590" i="7"/>
  <c r="T597" i="7"/>
  <c r="L589" i="7"/>
  <c r="V590" i="7"/>
  <c r="AF595" i="7"/>
  <c r="S597" i="7"/>
  <c r="K589" i="7"/>
  <c r="T590" i="7"/>
  <c r="AE595" i="7"/>
  <c r="R597" i="7"/>
  <c r="AP589" i="7"/>
  <c r="J589" i="7"/>
  <c r="S590" i="7"/>
  <c r="AD595" i="7"/>
  <c r="P597" i="7"/>
  <c r="AN589" i="7"/>
  <c r="H589" i="7"/>
  <c r="R590" i="7"/>
  <c r="AB595" i="7"/>
  <c r="O597" i="7"/>
  <c r="AM589" i="7"/>
  <c r="G589" i="7"/>
  <c r="P590" i="7"/>
  <c r="AA595" i="7"/>
  <c r="N597" i="7"/>
  <c r="AL589" i="7"/>
  <c r="F589" i="7"/>
  <c r="O590" i="7"/>
  <c r="Z595" i="7"/>
  <c r="L597" i="7"/>
  <c r="AJ589" i="7"/>
  <c r="D589" i="7"/>
  <c r="N590" i="7"/>
  <c r="X595" i="7"/>
  <c r="K597" i="7"/>
  <c r="AI589" i="7"/>
  <c r="C589" i="7"/>
  <c r="AE589" i="7"/>
  <c r="AH589" i="7"/>
  <c r="AD589" i="7"/>
  <c r="AA589" i="7"/>
  <c r="AO597" i="7"/>
  <c r="AK597" i="7"/>
  <c r="AG597" i="7"/>
  <c r="AC597" i="7"/>
  <c r="Y597" i="7"/>
  <c r="U597" i="7"/>
  <c r="Q597" i="7"/>
  <c r="M597" i="7"/>
  <c r="I597" i="7"/>
  <c r="AO596" i="7"/>
  <c r="AK596" i="7"/>
  <c r="AG596" i="7"/>
  <c r="AC596" i="7"/>
  <c r="Y596" i="7"/>
  <c r="U596" i="7"/>
  <c r="Q596" i="7"/>
  <c r="M596" i="7"/>
  <c r="I596" i="7"/>
  <c r="AO595" i="7"/>
  <c r="AK595" i="7"/>
  <c r="AG595" i="7"/>
  <c r="AC595" i="7"/>
  <c r="Y595" i="7"/>
  <c r="U595" i="7"/>
  <c r="Q595" i="7"/>
  <c r="M595" i="7"/>
  <c r="I595" i="7"/>
  <c r="AP591" i="7"/>
  <c r="AL591" i="7"/>
  <c r="AD591" i="7"/>
  <c r="N591" i="7"/>
  <c r="AK591" i="7"/>
  <c r="AC591" i="7"/>
  <c r="U591" i="7"/>
  <c r="Q591" i="7"/>
  <c r="M591" i="7"/>
  <c r="I591" i="7"/>
  <c r="E591" i="7"/>
  <c r="AH591" i="7"/>
  <c r="Z591" i="7"/>
  <c r="V591" i="7"/>
  <c r="R591" i="7"/>
  <c r="J591" i="7"/>
  <c r="F591" i="7"/>
  <c r="AO591" i="7"/>
  <c r="AG591" i="7"/>
  <c r="Y591" i="7"/>
  <c r="AN591" i="7"/>
  <c r="AJ591" i="7"/>
  <c r="AF591" i="7"/>
  <c r="AB591" i="7"/>
  <c r="X591" i="7"/>
  <c r="T591" i="7"/>
  <c r="P591" i="7"/>
  <c r="L591" i="7"/>
  <c r="H591" i="7"/>
  <c r="D591" i="7"/>
  <c r="AM591" i="7"/>
  <c r="AI591" i="7"/>
  <c r="AE591" i="7"/>
  <c r="AA591" i="7"/>
  <c r="W591" i="7"/>
  <c r="S591" i="7"/>
  <c r="O591" i="7"/>
  <c r="K591" i="7"/>
  <c r="G591" i="7"/>
  <c r="AO590" i="7"/>
  <c r="AK590" i="7"/>
  <c r="AG590" i="7"/>
  <c r="AC590" i="7"/>
  <c r="Y590" i="7"/>
  <c r="U590" i="7"/>
  <c r="Q590" i="7"/>
  <c r="M590" i="7"/>
  <c r="I590" i="7"/>
  <c r="AO589" i="7"/>
  <c r="AK589" i="7"/>
  <c r="AG589" i="7"/>
  <c r="AC589" i="7"/>
  <c r="Y589" i="7"/>
  <c r="U589" i="7"/>
  <c r="Q589" i="7"/>
  <c r="M589" i="7"/>
  <c r="I589"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49" i="7" s="1"/>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K459" i="7" l="1"/>
  <c r="K323"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7" i="7"/>
  <c r="A218" i="7"/>
  <c r="A219" i="7"/>
  <c r="A220" i="7"/>
  <c r="B183" i="7"/>
  <c r="B182" i="7"/>
  <c r="B181" i="7"/>
  <c r="B180"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E168" i="7"/>
  <c r="D168" i="7"/>
  <c r="C168" i="7"/>
  <c r="AP166" i="7"/>
  <c r="AO166" i="7"/>
  <c r="AN166" i="7"/>
  <c r="AM166" i="7"/>
  <c r="AL166" i="7"/>
  <c r="AK166" i="7"/>
  <c r="AJ166" i="7"/>
  <c r="AI166" i="7"/>
  <c r="AH166" i="7"/>
  <c r="AG166" i="7"/>
  <c r="AF166" i="7"/>
  <c r="AE166" i="7"/>
  <c r="AD166" i="7"/>
  <c r="AC166" i="7"/>
  <c r="AB166" i="7"/>
  <c r="AA166" i="7"/>
  <c r="Z166" i="7"/>
  <c r="Y166" i="7"/>
  <c r="X166" i="7"/>
  <c r="W166" i="7"/>
  <c r="V166" i="7"/>
  <c r="U166" i="7"/>
  <c r="T166" i="7"/>
  <c r="T173" i="7" s="1"/>
  <c r="S166" i="7"/>
  <c r="R166" i="7"/>
  <c r="Q166" i="7"/>
  <c r="P166" i="7"/>
  <c r="O166" i="7"/>
  <c r="N166" i="7"/>
  <c r="M166" i="7"/>
  <c r="L166" i="7"/>
  <c r="K166" i="7"/>
  <c r="J166" i="7"/>
  <c r="I166" i="7"/>
  <c r="H166" i="7"/>
  <c r="G166" i="7"/>
  <c r="F166" i="7"/>
  <c r="E166" i="7"/>
  <c r="D166" i="7"/>
  <c r="C166" i="7"/>
  <c r="B172" i="7"/>
  <c r="B170" i="7"/>
  <c r="B168" i="7"/>
  <c r="B166" i="7"/>
  <c r="AP173"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B173" i="7" l="1"/>
  <c r="D173" i="7"/>
  <c r="AF173" i="7"/>
  <c r="P173" i="7"/>
  <c r="L173" i="7"/>
  <c r="AJ173" i="7"/>
  <c r="H173" i="7"/>
  <c r="X173" i="7"/>
  <c r="AG173" i="7"/>
  <c r="F173" i="7"/>
  <c r="J173" i="7"/>
  <c r="N173" i="7"/>
  <c r="R173" i="7"/>
  <c r="V173" i="7"/>
  <c r="Z173" i="7"/>
  <c r="AD173" i="7"/>
  <c r="AH173" i="7"/>
  <c r="AL173" i="7"/>
  <c r="C173" i="7"/>
  <c r="G173" i="7"/>
  <c r="O173" i="7"/>
  <c r="W173" i="7"/>
  <c r="AA173" i="7"/>
  <c r="AE173" i="7"/>
  <c r="AI173" i="7"/>
  <c r="AN173" i="7"/>
  <c r="AM173" i="7"/>
  <c r="B184" i="7"/>
  <c r="B93" i="7" s="1"/>
  <c r="K173" i="7"/>
  <c r="S173" i="7"/>
  <c r="E173" i="7"/>
  <c r="M173" i="7"/>
  <c r="U173" i="7"/>
  <c r="Y173" i="7"/>
  <c r="AC173" i="7"/>
  <c r="AK173" i="7"/>
  <c r="AO173" i="7"/>
  <c r="I173" i="7"/>
  <c r="Q173" i="7"/>
  <c r="B7" i="7" l="1"/>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V39" i="7" s="1"/>
  <c r="P7" i="7"/>
  <c r="P39" i="7" s="1"/>
  <c r="L7" i="7"/>
  <c r="L39" i="7" s="1"/>
  <c r="J7" i="7"/>
  <c r="J39" i="7" s="1"/>
  <c r="T7" i="7"/>
  <c r="T39" i="7" s="1"/>
  <c r="AH7" i="7"/>
  <c r="AH39" i="7" s="1"/>
  <c r="AB7" i="7"/>
  <c r="AB39" i="7" s="1"/>
  <c r="X7" i="7"/>
  <c r="X39" i="7" s="1"/>
  <c r="AK7" i="7"/>
  <c r="AK39" i="7" s="1"/>
  <c r="N7" i="7"/>
  <c r="N39" i="7" s="1"/>
  <c r="AF7" i="7"/>
  <c r="AF39" i="7" s="1"/>
  <c r="AJ7" i="7"/>
  <c r="AJ39" i="7" s="1"/>
  <c r="AN7" i="7"/>
  <c r="AN39" i="7" s="1"/>
  <c r="Z7" i="7"/>
  <c r="Z39" i="7" s="1"/>
  <c r="I7" i="7"/>
  <c r="I39" i="7" s="1"/>
  <c r="AI7" i="7"/>
  <c r="AI39" i="7" s="1"/>
  <c r="AD7" i="7"/>
  <c r="AD39" i="7" s="1"/>
  <c r="M7" i="7"/>
  <c r="M39" i="7" s="1"/>
  <c r="AP7" i="7"/>
  <c r="AP39" i="7" s="1"/>
  <c r="H7" i="7"/>
  <c r="H39" i="7" s="1"/>
  <c r="S7" i="7"/>
  <c r="S39" i="7" s="1"/>
  <c r="U7" i="7"/>
  <c r="U39" i="7" s="1"/>
  <c r="AM7" i="7"/>
  <c r="AM39" i="7" s="1"/>
  <c r="AO7" i="7"/>
  <c r="AO39" i="7" s="1"/>
  <c r="R7" i="7"/>
  <c r="R39" i="7" s="1"/>
  <c r="W7" i="7"/>
  <c r="W39" i="7" s="1"/>
  <c r="Y7" i="7"/>
  <c r="Y39" i="7" s="1"/>
  <c r="K7" i="7"/>
  <c r="K39" i="7" s="1"/>
  <c r="AA7" i="7"/>
  <c r="AA39" i="7" s="1"/>
  <c r="AC7" i="7"/>
  <c r="AC39" i="7" s="1"/>
  <c r="F7" i="7"/>
  <c r="F39" i="7" s="1"/>
  <c r="O7" i="7"/>
  <c r="O39" i="7" s="1"/>
  <c r="AE7" i="7"/>
  <c r="AE39" i="7" s="1"/>
  <c r="Q7" i="7"/>
  <c r="Q39" i="7" s="1"/>
  <c r="AG7" i="7"/>
  <c r="AG39" i="7" s="1"/>
  <c r="AL196" i="7" l="1"/>
  <c r="AL39" i="7"/>
  <c r="E196" i="7"/>
  <c r="E39" i="7"/>
  <c r="G196" i="7"/>
  <c r="G39" i="7"/>
  <c r="C196" i="7"/>
  <c r="C39" i="7"/>
  <c r="D192" i="7"/>
  <c r="D39" i="7"/>
  <c r="D194" i="7"/>
  <c r="E194" i="7"/>
  <c r="C194" i="7"/>
  <c r="E192" i="7"/>
  <c r="G192" i="7"/>
  <c r="G194" i="7"/>
  <c r="D196" i="7"/>
  <c r="C192" i="7"/>
  <c r="AL194" i="7"/>
  <c r="AL192" i="7"/>
  <c r="O194" i="7"/>
  <c r="O192" i="7"/>
  <c r="O196" i="7"/>
  <c r="AO194" i="7"/>
  <c r="AO192" i="7"/>
  <c r="AO196" i="7"/>
  <c r="AI192" i="7"/>
  <c r="AI194" i="7"/>
  <c r="AI196" i="7"/>
  <c r="AJ196" i="7"/>
  <c r="AJ192" i="7"/>
  <c r="AJ194" i="7"/>
  <c r="J192" i="7"/>
  <c r="J194" i="7"/>
  <c r="J196" i="7"/>
  <c r="AG196" i="7"/>
  <c r="AG192" i="7"/>
  <c r="AG194" i="7"/>
  <c r="Y194" i="7"/>
  <c r="Y192" i="7"/>
  <c r="Y196" i="7"/>
  <c r="AP194" i="7"/>
  <c r="AP192" i="7"/>
  <c r="AP196" i="7"/>
  <c r="AF196" i="7"/>
  <c r="AF192" i="7"/>
  <c r="AF194" i="7"/>
  <c r="L196" i="7"/>
  <c r="L192" i="7"/>
  <c r="L194" i="7"/>
  <c r="AC192" i="7"/>
  <c r="AC194" i="7"/>
  <c r="AC196" i="7"/>
  <c r="M192" i="7"/>
  <c r="M194" i="7"/>
  <c r="M196" i="7"/>
  <c r="AH194" i="7"/>
  <c r="AH192" i="7"/>
  <c r="AH196" i="7"/>
  <c r="K192" i="7"/>
  <c r="K194" i="7"/>
  <c r="K196" i="7"/>
  <c r="H196" i="7"/>
  <c r="H192" i="7"/>
  <c r="H194" i="7"/>
  <c r="X196" i="7"/>
  <c r="X192" i="7"/>
  <c r="X194" i="7"/>
  <c r="F192" i="7"/>
  <c r="F194" i="7"/>
  <c r="F196" i="7"/>
  <c r="AM192" i="7"/>
  <c r="AM194" i="7"/>
  <c r="AM196" i="7"/>
  <c r="I192" i="7"/>
  <c r="I194" i="7"/>
  <c r="I196" i="7"/>
  <c r="AB196" i="7"/>
  <c r="AB192" i="7"/>
  <c r="AB194" i="7"/>
  <c r="Q194" i="7"/>
  <c r="Q192" i="7"/>
  <c r="Q196" i="7"/>
  <c r="W194" i="7"/>
  <c r="W192" i="7"/>
  <c r="W196" i="7"/>
  <c r="U192" i="7"/>
  <c r="U194" i="7"/>
  <c r="U196" i="7"/>
  <c r="Z192" i="7"/>
  <c r="Z194" i="7"/>
  <c r="Z196" i="7"/>
  <c r="N192" i="7"/>
  <c r="N194" i="7"/>
  <c r="N196" i="7"/>
  <c r="P196" i="7"/>
  <c r="P192" i="7"/>
  <c r="P194" i="7"/>
  <c r="AE194" i="7"/>
  <c r="AE192" i="7"/>
  <c r="AE196" i="7"/>
  <c r="AA192" i="7"/>
  <c r="AA194" i="7"/>
  <c r="AA196" i="7"/>
  <c r="R194" i="7"/>
  <c r="R192" i="7"/>
  <c r="R196" i="7"/>
  <c r="S192" i="7"/>
  <c r="S194" i="7"/>
  <c r="S196" i="7"/>
  <c r="AD192" i="7"/>
  <c r="AD194" i="7"/>
  <c r="AD196" i="7"/>
  <c r="AN192" i="7"/>
  <c r="AN194" i="7"/>
  <c r="AN196" i="7"/>
  <c r="AK192" i="7"/>
  <c r="AK194" i="7"/>
  <c r="AK196" i="7"/>
  <c r="T196" i="7"/>
  <c r="T192" i="7"/>
  <c r="T194" i="7"/>
  <c r="V192" i="7"/>
  <c r="V194" i="7"/>
  <c r="V196"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697" i="7"/>
  <c r="B691" i="7"/>
  <c r="C2" i="7" l="1"/>
  <c r="C677" i="7" l="1"/>
  <c r="C676" i="7"/>
  <c r="C679" i="7"/>
  <c r="C680" i="7" s="1"/>
  <c r="C675" i="7"/>
  <c r="C657" i="7" s="1"/>
  <c r="C670" i="7"/>
  <c r="C658" i="7"/>
  <c r="C63" i="7"/>
  <c r="C62" i="7"/>
  <c r="C208" i="7"/>
  <c r="C205" i="7"/>
  <c r="C189" i="7"/>
  <c r="C188" i="7"/>
  <c r="C200" i="7" s="1"/>
  <c r="C206" i="7"/>
  <c r="C186" i="7"/>
  <c r="C198" i="7" s="1"/>
  <c r="C178" i="7"/>
  <c r="C190" i="7"/>
  <c r="C176" i="7"/>
  <c r="C177" i="7"/>
  <c r="C213" i="7" s="1"/>
  <c r="C175" i="7"/>
  <c r="C211" i="7" s="1"/>
  <c r="C27" i="7"/>
  <c r="C187" i="7"/>
  <c r="C207" i="7"/>
  <c r="C61" i="7"/>
  <c r="C171" i="7"/>
  <c r="C167" i="7"/>
  <c r="C193" i="7" s="1"/>
  <c r="C165" i="7"/>
  <c r="C169" i="7"/>
  <c r="C195" i="7" s="1"/>
  <c r="C36" i="7"/>
  <c r="C57" i="7"/>
  <c r="C691" i="7"/>
  <c r="C697" i="7"/>
  <c r="D2" i="7"/>
  <c r="C46" i="1"/>
  <c r="C47" i="1"/>
  <c r="D677" i="7" l="1"/>
  <c r="D676" i="7"/>
  <c r="D29" i="7"/>
  <c r="D679" i="7"/>
  <c r="D680" i="7" s="1"/>
  <c r="D675" i="7"/>
  <c r="D657" i="7" s="1"/>
  <c r="D670" i="7"/>
  <c r="D658" i="7"/>
  <c r="C203" i="7"/>
  <c r="C19" i="7" s="1"/>
  <c r="D206" i="7"/>
  <c r="D63"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93" i="7" s="1"/>
  <c r="D165" i="7"/>
  <c r="D169" i="7"/>
  <c r="D195" i="7" s="1"/>
  <c r="D171" i="7"/>
  <c r="D57" i="7"/>
  <c r="E2" i="7"/>
  <c r="D691" i="7"/>
  <c r="D697" i="7"/>
  <c r="P322" i="7"/>
  <c r="P321" i="7"/>
  <c r="P320" i="7"/>
  <c r="P319" i="7"/>
  <c r="P318" i="7"/>
  <c r="P317" i="7"/>
  <c r="P316" i="7"/>
  <c r="P458" i="7"/>
  <c r="P457" i="7"/>
  <c r="P456" i="7"/>
  <c r="P455" i="7"/>
  <c r="P454" i="7"/>
  <c r="P453" i="7"/>
  <c r="G458" i="7"/>
  <c r="G457" i="7"/>
  <c r="G456" i="7"/>
  <c r="G455" i="7"/>
  <c r="G454" i="7"/>
  <c r="G453" i="7"/>
  <c r="G452" i="7"/>
  <c r="G322" i="7"/>
  <c r="G321" i="7"/>
  <c r="G320" i="7"/>
  <c r="G319" i="7"/>
  <c r="G318" i="7"/>
  <c r="G317" i="7"/>
  <c r="G316" i="7"/>
  <c r="E677" i="7" l="1"/>
  <c r="E676" i="7"/>
  <c r="E29" i="7"/>
  <c r="E675" i="7"/>
  <c r="E657" i="7" s="1"/>
  <c r="E670" i="7"/>
  <c r="E658" i="7"/>
  <c r="E679" i="7"/>
  <c r="E680" i="7" s="1"/>
  <c r="E207" i="7"/>
  <c r="E189" i="7"/>
  <c r="E208" i="7"/>
  <c r="E205" i="7"/>
  <c r="E190" i="7"/>
  <c r="E203" i="7" s="1"/>
  <c r="E19" i="7" s="1"/>
  <c r="E186" i="7"/>
  <c r="E178" i="7"/>
  <c r="E62" i="7"/>
  <c r="E206" i="7"/>
  <c r="E177" i="7"/>
  <c r="E213" i="7" s="1"/>
  <c r="E27" i="7"/>
  <c r="E63"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E198" i="7"/>
  <c r="D199" i="7"/>
  <c r="E169" i="7"/>
  <c r="E195" i="7" s="1"/>
  <c r="E167" i="7"/>
  <c r="E193" i="7" s="1"/>
  <c r="E171" i="7"/>
  <c r="E165" i="7"/>
  <c r="E57" i="7"/>
  <c r="F2" i="7"/>
  <c r="E691" i="7"/>
  <c r="E697" i="7"/>
  <c r="G459" i="7"/>
  <c r="P323" i="7"/>
  <c r="G323" i="7"/>
  <c r="C148" i="1"/>
  <c r="B322" i="7" s="1"/>
  <c r="AK598" i="7" l="1"/>
  <c r="AK599" i="7" s="1"/>
  <c r="AK128" i="7" s="1"/>
  <c r="M598" i="7"/>
  <c r="M599" i="7" s="1"/>
  <c r="M128" i="7" s="1"/>
  <c r="AJ598" i="7"/>
  <c r="AJ599" i="7" s="1"/>
  <c r="AJ128" i="7" s="1"/>
  <c r="L598" i="7"/>
  <c r="L599" i="7" s="1"/>
  <c r="L128" i="7" s="1"/>
  <c r="AE598" i="7"/>
  <c r="AE599" i="7" s="1"/>
  <c r="AE128" i="7" s="1"/>
  <c r="G598" i="7"/>
  <c r="G599" i="7" s="1"/>
  <c r="G128" i="7" s="1"/>
  <c r="AC598" i="7"/>
  <c r="AC599" i="7" s="1"/>
  <c r="AC128" i="7" s="1"/>
  <c r="D598" i="7"/>
  <c r="D599" i="7" s="1"/>
  <c r="D128" i="7" s="1"/>
  <c r="C598" i="7"/>
  <c r="Z598" i="7"/>
  <c r="Z599" i="7" s="1"/>
  <c r="Z128" i="7" s="1"/>
  <c r="Y598" i="7"/>
  <c r="Y599" i="7" s="1"/>
  <c r="Y128" i="7" s="1"/>
  <c r="AI598" i="7"/>
  <c r="AI599" i="7" s="1"/>
  <c r="AI128" i="7" s="1"/>
  <c r="K598" i="7"/>
  <c r="K599" i="7" s="1"/>
  <c r="K128" i="7" s="1"/>
  <c r="AH598" i="7"/>
  <c r="AH599" i="7" s="1"/>
  <c r="AH128" i="7" s="1"/>
  <c r="J598" i="7"/>
  <c r="J599" i="7" s="1"/>
  <c r="J128" i="7" s="1"/>
  <c r="AG598" i="7"/>
  <c r="AG599" i="7" s="1"/>
  <c r="AG128" i="7" s="1"/>
  <c r="I598" i="7"/>
  <c r="I599" i="7" s="1"/>
  <c r="I128" i="7" s="1"/>
  <c r="AF598" i="7"/>
  <c r="AF599" i="7" s="1"/>
  <c r="AF128" i="7" s="1"/>
  <c r="H598" i="7"/>
  <c r="H599" i="7" s="1"/>
  <c r="H128" i="7" s="1"/>
  <c r="AD598" i="7"/>
  <c r="AD599" i="7" s="1"/>
  <c r="AD128" i="7" s="1"/>
  <c r="F598" i="7"/>
  <c r="F599" i="7" s="1"/>
  <c r="F128" i="7" s="1"/>
  <c r="E598" i="7"/>
  <c r="E599" i="7" s="1"/>
  <c r="E128" i="7" s="1"/>
  <c r="AB598" i="7"/>
  <c r="AB599" i="7" s="1"/>
  <c r="AB128" i="7" s="1"/>
  <c r="AA598" i="7"/>
  <c r="AA599" i="7" s="1"/>
  <c r="AA128" i="7" s="1"/>
  <c r="X598" i="7"/>
  <c r="X599" i="7" s="1"/>
  <c r="X128" i="7" s="1"/>
  <c r="W598" i="7"/>
  <c r="W599" i="7" s="1"/>
  <c r="W128" i="7" s="1"/>
  <c r="V598" i="7"/>
  <c r="V599" i="7" s="1"/>
  <c r="V128" i="7" s="1"/>
  <c r="U598" i="7"/>
  <c r="U599" i="7" s="1"/>
  <c r="U128" i="7" s="1"/>
  <c r="T598" i="7"/>
  <c r="T599" i="7" s="1"/>
  <c r="T128" i="7" s="1"/>
  <c r="AP598" i="7"/>
  <c r="AP599" i="7" s="1"/>
  <c r="AP128" i="7" s="1"/>
  <c r="AO598" i="7"/>
  <c r="AO599" i="7" s="1"/>
  <c r="AO128" i="7" s="1"/>
  <c r="N598" i="7"/>
  <c r="N599" i="7" s="1"/>
  <c r="N128" i="7" s="1"/>
  <c r="AN598" i="7"/>
  <c r="AN599" i="7" s="1"/>
  <c r="AN128" i="7" s="1"/>
  <c r="AL598" i="7"/>
  <c r="AL599" i="7" s="1"/>
  <c r="AL128" i="7" s="1"/>
  <c r="R598" i="7"/>
  <c r="R599" i="7" s="1"/>
  <c r="R128" i="7" s="1"/>
  <c r="Q598" i="7"/>
  <c r="Q599" i="7" s="1"/>
  <c r="Q128" i="7" s="1"/>
  <c r="AM598" i="7"/>
  <c r="AM599" i="7" s="1"/>
  <c r="AM128" i="7" s="1"/>
  <c r="P598" i="7"/>
  <c r="P599" i="7" s="1"/>
  <c r="P128" i="7" s="1"/>
  <c r="O598" i="7"/>
  <c r="O599" i="7" s="1"/>
  <c r="O128" i="7" s="1"/>
  <c r="S598" i="7"/>
  <c r="S599" i="7" s="1"/>
  <c r="S128" i="7" s="1"/>
  <c r="AP592" i="7"/>
  <c r="AP593" i="7" s="1"/>
  <c r="AP127" i="7" s="1"/>
  <c r="AP129" i="7" s="1"/>
  <c r="R592" i="7"/>
  <c r="R593" i="7" s="1"/>
  <c r="R127" i="7" s="1"/>
  <c r="R129" i="7" s="1"/>
  <c r="AO592" i="7"/>
  <c r="AO593" i="7" s="1"/>
  <c r="AO127" i="7" s="1"/>
  <c r="AO129" i="7" s="1"/>
  <c r="Q592" i="7"/>
  <c r="Q593" i="7" s="1"/>
  <c r="Q127" i="7" s="1"/>
  <c r="Q129" i="7" s="1"/>
  <c r="L592" i="7"/>
  <c r="L593" i="7" s="1"/>
  <c r="L127" i="7" s="1"/>
  <c r="L129" i="7" s="1"/>
  <c r="AH592" i="7"/>
  <c r="AH593" i="7" s="1"/>
  <c r="AH127" i="7" s="1"/>
  <c r="AH129" i="7" s="1"/>
  <c r="I592" i="7"/>
  <c r="I593" i="7" s="1"/>
  <c r="I127" i="7" s="1"/>
  <c r="I129" i="7" s="1"/>
  <c r="AF592" i="7"/>
  <c r="AF593" i="7" s="1"/>
  <c r="AF127" i="7" s="1"/>
  <c r="AF129" i="7" s="1"/>
  <c r="AE592" i="7"/>
  <c r="AE593" i="7" s="1"/>
  <c r="AE127" i="7" s="1"/>
  <c r="F592" i="7"/>
  <c r="F593" i="7" s="1"/>
  <c r="F127" i="7" s="1"/>
  <c r="AN592" i="7"/>
  <c r="AN593" i="7" s="1"/>
  <c r="AN127" i="7" s="1"/>
  <c r="P592" i="7"/>
  <c r="P593" i="7" s="1"/>
  <c r="P127" i="7" s="1"/>
  <c r="AM592" i="7"/>
  <c r="AM593" i="7" s="1"/>
  <c r="AM127" i="7" s="1"/>
  <c r="O592" i="7"/>
  <c r="O593" i="7" s="1"/>
  <c r="O127" i="7" s="1"/>
  <c r="AL592" i="7"/>
  <c r="AL593" i="7" s="1"/>
  <c r="AL127" i="7" s="1"/>
  <c r="N592" i="7"/>
  <c r="N593" i="7" s="1"/>
  <c r="N127" i="7" s="1"/>
  <c r="N129" i="7" s="1"/>
  <c r="AK592" i="7"/>
  <c r="AK593" i="7" s="1"/>
  <c r="AK127" i="7" s="1"/>
  <c r="AK129" i="7" s="1"/>
  <c r="M592" i="7"/>
  <c r="M593" i="7" s="1"/>
  <c r="M127" i="7" s="1"/>
  <c r="M129" i="7" s="1"/>
  <c r="AJ592" i="7"/>
  <c r="AJ593" i="7" s="1"/>
  <c r="AJ127" i="7" s="1"/>
  <c r="AJ129" i="7" s="1"/>
  <c r="AI592" i="7"/>
  <c r="AI593" i="7" s="1"/>
  <c r="AI127" i="7" s="1"/>
  <c r="AI129" i="7" s="1"/>
  <c r="K592" i="7"/>
  <c r="K593" i="7" s="1"/>
  <c r="K127" i="7" s="1"/>
  <c r="J592" i="7"/>
  <c r="J593" i="7" s="1"/>
  <c r="J127" i="7" s="1"/>
  <c r="AG592" i="7"/>
  <c r="AG593" i="7" s="1"/>
  <c r="AG127" i="7" s="1"/>
  <c r="H592" i="7"/>
  <c r="H593" i="7" s="1"/>
  <c r="H127" i="7" s="1"/>
  <c r="G592" i="7"/>
  <c r="G593" i="7" s="1"/>
  <c r="G127" i="7" s="1"/>
  <c r="G129" i="7" s="1"/>
  <c r="AD592" i="7"/>
  <c r="AD593" i="7" s="1"/>
  <c r="AD127" i="7" s="1"/>
  <c r="Y592" i="7"/>
  <c r="Y593" i="7" s="1"/>
  <c r="Y127" i="7" s="1"/>
  <c r="Y129" i="7" s="1"/>
  <c r="AC592" i="7"/>
  <c r="AC593" i="7" s="1"/>
  <c r="AC127" i="7" s="1"/>
  <c r="AC129" i="7" s="1"/>
  <c r="E592" i="7"/>
  <c r="E593" i="7" s="1"/>
  <c r="E127" i="7" s="1"/>
  <c r="AB592" i="7"/>
  <c r="AB593" i="7" s="1"/>
  <c r="AB127" i="7" s="1"/>
  <c r="D592" i="7"/>
  <c r="D593" i="7" s="1"/>
  <c r="D127" i="7" s="1"/>
  <c r="AA592" i="7"/>
  <c r="AA593" i="7" s="1"/>
  <c r="AA127" i="7" s="1"/>
  <c r="C592" i="7"/>
  <c r="Z592" i="7"/>
  <c r="Z593" i="7" s="1"/>
  <c r="Z127" i="7" s="1"/>
  <c r="X592" i="7"/>
  <c r="X593" i="7" s="1"/>
  <c r="X127" i="7" s="1"/>
  <c r="X129" i="7" s="1"/>
  <c r="V592" i="7"/>
  <c r="V593" i="7" s="1"/>
  <c r="V127" i="7" s="1"/>
  <c r="V129" i="7" s="1"/>
  <c r="U592" i="7"/>
  <c r="U593" i="7" s="1"/>
  <c r="U127" i="7" s="1"/>
  <c r="U129" i="7" s="1"/>
  <c r="S592" i="7"/>
  <c r="S593" i="7" s="1"/>
  <c r="S127" i="7" s="1"/>
  <c r="W592" i="7"/>
  <c r="W593" i="7" s="1"/>
  <c r="W127" i="7" s="1"/>
  <c r="W129" i="7" s="1"/>
  <c r="T592" i="7"/>
  <c r="T593" i="7" s="1"/>
  <c r="T127" i="7" s="1"/>
  <c r="F677" i="7"/>
  <c r="F676" i="7"/>
  <c r="F29" i="7"/>
  <c r="F679" i="7"/>
  <c r="F680" i="7" s="1"/>
  <c r="F675" i="7"/>
  <c r="F657" i="7" s="1"/>
  <c r="F670" i="7"/>
  <c r="F658" i="7"/>
  <c r="F63" i="7"/>
  <c r="F62" i="7"/>
  <c r="F208" i="7"/>
  <c r="F190" i="7"/>
  <c r="F186" i="7"/>
  <c r="F198" i="7" s="1"/>
  <c r="F207" i="7"/>
  <c r="F189" i="7"/>
  <c r="F187" i="7"/>
  <c r="F178" i="7"/>
  <c r="F205" i="7"/>
  <c r="F188" i="7"/>
  <c r="F200" i="7" s="1"/>
  <c r="F175" i="7"/>
  <c r="F211" i="7" s="1"/>
  <c r="F176" i="7"/>
  <c r="F206" i="7"/>
  <c r="F177" i="7"/>
  <c r="F213" i="7" s="1"/>
  <c r="F27" i="7"/>
  <c r="D226" i="7"/>
  <c r="D232" i="7" s="1"/>
  <c r="C18" i="7"/>
  <c r="C218" i="7"/>
  <c r="F61" i="7"/>
  <c r="E16" i="7"/>
  <c r="E219" i="7" s="1"/>
  <c r="E225" i="7" s="1"/>
  <c r="E231" i="7" s="1"/>
  <c r="D215" i="7"/>
  <c r="D202" i="7"/>
  <c r="D15" i="7"/>
  <c r="E14" i="7"/>
  <c r="E217" i="7" s="1"/>
  <c r="E223" i="7" s="1"/>
  <c r="E229" i="7" s="1"/>
  <c r="E209" i="7"/>
  <c r="E212" i="7"/>
  <c r="E201" i="7"/>
  <c r="E17" i="7" s="1"/>
  <c r="E220" i="7" s="1"/>
  <c r="E199" i="7"/>
  <c r="E214" i="7"/>
  <c r="F171" i="7"/>
  <c r="F165" i="7"/>
  <c r="F169" i="7"/>
  <c r="F195" i="7" s="1"/>
  <c r="F167" i="7"/>
  <c r="F193" i="7" s="1"/>
  <c r="F57" i="7"/>
  <c r="G2" i="7"/>
  <c r="F697" i="7"/>
  <c r="F691" i="7"/>
  <c r="B499" i="7"/>
  <c r="B498" i="7"/>
  <c r="C491" i="7" a="1"/>
  <c r="D491" i="7" s="1"/>
  <c r="M458" i="7"/>
  <c r="M457" i="7"/>
  <c r="B458" i="7"/>
  <c r="B363" i="7"/>
  <c r="B362" i="7"/>
  <c r="C355" i="7" a="1"/>
  <c r="D355" i="7" s="1"/>
  <c r="B355" i="7"/>
  <c r="B354" i="7"/>
  <c r="M322" i="7"/>
  <c r="M321" i="7"/>
  <c r="B321" i="7"/>
  <c r="D129" i="7" l="1"/>
  <c r="E129" i="7"/>
  <c r="J129" i="7"/>
  <c r="AB129" i="7"/>
  <c r="AD129" i="7"/>
  <c r="AL129" i="7"/>
  <c r="O129" i="7"/>
  <c r="P129" i="7"/>
  <c r="AG129" i="7"/>
  <c r="I459" i="7"/>
  <c r="C599" i="7"/>
  <c r="C128" i="7" s="1"/>
  <c r="T129" i="7"/>
  <c r="AN129" i="7"/>
  <c r="AA129" i="7"/>
  <c r="S129" i="7"/>
  <c r="AM129" i="7"/>
  <c r="Z129" i="7"/>
  <c r="F129" i="7"/>
  <c r="H129" i="7"/>
  <c r="K129" i="7"/>
  <c r="I323" i="7"/>
  <c r="C593" i="7"/>
  <c r="C127" i="7" s="1"/>
  <c r="AE129" i="7"/>
  <c r="G677" i="7"/>
  <c r="G676" i="7"/>
  <c r="G29" i="7"/>
  <c r="G679" i="7"/>
  <c r="G680" i="7" s="1"/>
  <c r="G675" i="7"/>
  <c r="G657" i="7" s="1"/>
  <c r="G670" i="7"/>
  <c r="G658" i="7"/>
  <c r="F203" i="7"/>
  <c r="F19" i="7" s="1"/>
  <c r="G63" i="7"/>
  <c r="G62" i="7"/>
  <c r="G205" i="7"/>
  <c r="G207" i="7"/>
  <c r="G189" i="7"/>
  <c r="G187" i="7"/>
  <c r="G206" i="7"/>
  <c r="G188" i="7"/>
  <c r="G200" i="7" s="1"/>
  <c r="G186" i="7"/>
  <c r="G198" i="7" s="1"/>
  <c r="G175" i="7"/>
  <c r="G211" i="7" s="1"/>
  <c r="G208" i="7"/>
  <c r="G176" i="7"/>
  <c r="G190" i="7"/>
  <c r="G177" i="7"/>
  <c r="G213" i="7" s="1"/>
  <c r="G27" i="7"/>
  <c r="G178" i="7"/>
  <c r="E226" i="7"/>
  <c r="E232" i="7" s="1"/>
  <c r="D18" i="7"/>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95" i="7" s="1"/>
  <c r="G167" i="7"/>
  <c r="G193" i="7" s="1"/>
  <c r="G57" i="7"/>
  <c r="H2" i="7"/>
  <c r="G691" i="7"/>
  <c r="G697" i="7"/>
  <c r="AM491" i="7"/>
  <c r="AI491" i="7"/>
  <c r="AE491" i="7"/>
  <c r="AA491" i="7"/>
  <c r="W491" i="7"/>
  <c r="S491" i="7"/>
  <c r="O491" i="7"/>
  <c r="K491" i="7"/>
  <c r="G491" i="7"/>
  <c r="C491" i="7"/>
  <c r="AP491" i="7"/>
  <c r="AL491" i="7"/>
  <c r="AH491" i="7"/>
  <c r="AD491" i="7"/>
  <c r="Z491" i="7"/>
  <c r="V491" i="7"/>
  <c r="R491" i="7"/>
  <c r="N491" i="7"/>
  <c r="J491" i="7"/>
  <c r="F491" i="7"/>
  <c r="AO491" i="7"/>
  <c r="AK491" i="7"/>
  <c r="AG491" i="7"/>
  <c r="AC491" i="7"/>
  <c r="Y491" i="7"/>
  <c r="U491" i="7"/>
  <c r="Q491" i="7"/>
  <c r="M491" i="7"/>
  <c r="I491" i="7"/>
  <c r="E491" i="7"/>
  <c r="AN491" i="7"/>
  <c r="AJ491" i="7"/>
  <c r="AF491" i="7"/>
  <c r="AB491" i="7"/>
  <c r="X491" i="7"/>
  <c r="T491" i="7"/>
  <c r="P491" i="7"/>
  <c r="L491" i="7"/>
  <c r="H491" i="7"/>
  <c r="AO355" i="7"/>
  <c r="AK355" i="7"/>
  <c r="AG355" i="7"/>
  <c r="AC355" i="7"/>
  <c r="Y355" i="7"/>
  <c r="U355" i="7"/>
  <c r="Q355" i="7"/>
  <c r="M355" i="7"/>
  <c r="I355" i="7"/>
  <c r="E355" i="7"/>
  <c r="AM355" i="7"/>
  <c r="AI355" i="7"/>
  <c r="AE355" i="7"/>
  <c r="AA355" i="7"/>
  <c r="W355" i="7"/>
  <c r="S355" i="7"/>
  <c r="O355" i="7"/>
  <c r="K355" i="7"/>
  <c r="G355" i="7"/>
  <c r="C355" i="7"/>
  <c r="AP355" i="7"/>
  <c r="AL355" i="7"/>
  <c r="AH355" i="7"/>
  <c r="AD355" i="7"/>
  <c r="Z355" i="7"/>
  <c r="V355" i="7"/>
  <c r="R355" i="7"/>
  <c r="N355" i="7"/>
  <c r="J355" i="7"/>
  <c r="F355" i="7"/>
  <c r="AN355" i="7"/>
  <c r="AJ355" i="7"/>
  <c r="AF355" i="7"/>
  <c r="AB355" i="7"/>
  <c r="X355" i="7"/>
  <c r="T355" i="7"/>
  <c r="P355" i="7"/>
  <c r="L355" i="7"/>
  <c r="H355" i="7"/>
  <c r="C42" i="7" a="1"/>
  <c r="E42" i="7" s="1"/>
  <c r="H677" i="7" l="1"/>
  <c r="H676" i="7"/>
  <c r="G16" i="7"/>
  <c r="G219" i="7" s="1"/>
  <c r="G225" i="7" s="1"/>
  <c r="G231" i="7" s="1"/>
  <c r="H29" i="7"/>
  <c r="H679" i="7"/>
  <c r="H680" i="7" s="1"/>
  <c r="H675" i="7"/>
  <c r="H657" i="7" s="1"/>
  <c r="H670" i="7"/>
  <c r="H658" i="7"/>
  <c r="G203" i="7"/>
  <c r="G19" i="7" s="1"/>
  <c r="G14" i="7"/>
  <c r="G217" i="7" s="1"/>
  <c r="G223" i="7" s="1"/>
  <c r="G229" i="7" s="1"/>
  <c r="H206" i="7"/>
  <c r="H188" i="7"/>
  <c r="H200" i="7" s="1"/>
  <c r="H207" i="7"/>
  <c r="H189" i="7"/>
  <c r="H187" i="7"/>
  <c r="H176" i="7"/>
  <c r="H178" i="7"/>
  <c r="H63" i="7"/>
  <c r="H208" i="7"/>
  <c r="H205" i="7"/>
  <c r="H190" i="7"/>
  <c r="H177" i="7"/>
  <c r="H213" i="7" s="1"/>
  <c r="H27" i="7"/>
  <c r="H186" i="7"/>
  <c r="H198" i="7" s="1"/>
  <c r="H62" i="7"/>
  <c r="H175" i="7"/>
  <c r="H211" i="7" s="1"/>
  <c r="D221" i="7"/>
  <c r="D224" i="7"/>
  <c r="D230" i="7" s="1"/>
  <c r="E18" i="7"/>
  <c r="E218" i="7"/>
  <c r="F215" i="7"/>
  <c r="F224" i="7"/>
  <c r="F230" i="7" s="1"/>
  <c r="C230" i="7"/>
  <c r="C227" i="7"/>
  <c r="H61" i="7"/>
  <c r="G214" i="7"/>
  <c r="F202" i="7"/>
  <c r="F17" i="7"/>
  <c r="G209" i="7"/>
  <c r="G199" i="7"/>
  <c r="G212" i="7"/>
  <c r="G201" i="7"/>
  <c r="G17" i="7" s="1"/>
  <c r="G220" i="7" s="1"/>
  <c r="H167" i="7"/>
  <c r="H193" i="7" s="1"/>
  <c r="H169" i="7"/>
  <c r="H195" i="7" s="1"/>
  <c r="H171" i="7"/>
  <c r="H165" i="7"/>
  <c r="H57" i="7"/>
  <c r="I2" i="7"/>
  <c r="H697" i="7"/>
  <c r="H691" i="7"/>
  <c r="B491" i="7" a="1"/>
  <c r="B491"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77" i="7" l="1"/>
  <c r="I676" i="7"/>
  <c r="I29" i="7"/>
  <c r="I679" i="7"/>
  <c r="I680" i="7" s="1"/>
  <c r="I675" i="7"/>
  <c r="I657" i="7" s="1"/>
  <c r="I670" i="7"/>
  <c r="I658" i="7"/>
  <c r="H203" i="7"/>
  <c r="H19" i="7" s="1"/>
  <c r="I207" i="7"/>
  <c r="I189" i="7"/>
  <c r="I206" i="7"/>
  <c r="I63" i="7"/>
  <c r="I62" i="7"/>
  <c r="I208" i="7"/>
  <c r="I205" i="7"/>
  <c r="I190" i="7"/>
  <c r="I186" i="7"/>
  <c r="I198" i="7" s="1"/>
  <c r="I178" i="7"/>
  <c r="I188" i="7"/>
  <c r="I200" i="7" s="1"/>
  <c r="I177" i="7"/>
  <c r="I213" i="7" s="1"/>
  <c r="I27" i="7"/>
  <c r="I175" i="7"/>
  <c r="I211" i="7" s="1"/>
  <c r="I176" i="7"/>
  <c r="I187" i="7"/>
  <c r="G226" i="7"/>
  <c r="G232" i="7" s="1"/>
  <c r="D227" i="7"/>
  <c r="F18" i="7"/>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95" i="7" s="1"/>
  <c r="I167" i="7"/>
  <c r="I193" i="7" s="1"/>
  <c r="I171" i="7"/>
  <c r="I165" i="7"/>
  <c r="I57" i="7"/>
  <c r="J2" i="7"/>
  <c r="I697" i="7"/>
  <c r="I691" i="7"/>
  <c r="B687" i="7" a="1"/>
  <c r="C687" i="7" s="1"/>
  <c r="B686" i="7" a="1"/>
  <c r="C686" i="7" s="1"/>
  <c r="B685" i="7" a="1"/>
  <c r="B685" i="7" s="1"/>
  <c r="J677" i="7" l="1"/>
  <c r="J676" i="7"/>
  <c r="J29" i="7"/>
  <c r="J679" i="7"/>
  <c r="J680" i="7" s="1"/>
  <c r="J675" i="7"/>
  <c r="J657" i="7" s="1"/>
  <c r="J670" i="7"/>
  <c r="J658" i="7"/>
  <c r="I203" i="7"/>
  <c r="I19" i="7" s="1"/>
  <c r="I16" i="7"/>
  <c r="I219" i="7" s="1"/>
  <c r="I225" i="7" s="1"/>
  <c r="I231" i="7" s="1"/>
  <c r="J63" i="7"/>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G218" i="7"/>
  <c r="E227" i="7"/>
  <c r="H221" i="7"/>
  <c r="H223" i="7"/>
  <c r="H229" i="7" s="1"/>
  <c r="F226" i="7"/>
  <c r="F232" i="7" s="1"/>
  <c r="F221" i="7"/>
  <c r="J61" i="7"/>
  <c r="I199" i="7"/>
  <c r="I15" i="7" s="1"/>
  <c r="I218" i="7" s="1"/>
  <c r="I14" i="7"/>
  <c r="I217" i="7" s="1"/>
  <c r="I223" i="7" s="1"/>
  <c r="I229" i="7" s="1"/>
  <c r="H18" i="7"/>
  <c r="H202" i="7"/>
  <c r="H215" i="7"/>
  <c r="I209" i="7"/>
  <c r="I214" i="7"/>
  <c r="I212" i="7"/>
  <c r="I201" i="7"/>
  <c r="J171" i="7"/>
  <c r="J167" i="7"/>
  <c r="J193" i="7" s="1"/>
  <c r="J165" i="7"/>
  <c r="J169" i="7"/>
  <c r="J195" i="7" s="1"/>
  <c r="J57" i="7"/>
  <c r="K2" i="7"/>
  <c r="J697" i="7"/>
  <c r="J691" i="7"/>
  <c r="AO686" i="7"/>
  <c r="AG686" i="7"/>
  <c r="Y686" i="7"/>
  <c r="Q686" i="7"/>
  <c r="AL686" i="7"/>
  <c r="AD686" i="7"/>
  <c r="V686" i="7"/>
  <c r="N686" i="7"/>
  <c r="F686" i="7"/>
  <c r="AK686" i="7"/>
  <c r="AC686" i="7"/>
  <c r="U686" i="7"/>
  <c r="M686" i="7"/>
  <c r="E686" i="7"/>
  <c r="AP686" i="7"/>
  <c r="AH686" i="7"/>
  <c r="Z686" i="7"/>
  <c r="R686" i="7"/>
  <c r="J686" i="7"/>
  <c r="B686" i="7"/>
  <c r="I686" i="7"/>
  <c r="AL687" i="7"/>
  <c r="AD687" i="7"/>
  <c r="V687" i="7"/>
  <c r="N687" i="7"/>
  <c r="F687" i="7"/>
  <c r="AK687" i="7"/>
  <c r="AC687" i="7"/>
  <c r="U687" i="7"/>
  <c r="M687" i="7"/>
  <c r="E687" i="7"/>
  <c r="AN687" i="7"/>
  <c r="AJ687" i="7"/>
  <c r="AF687" i="7"/>
  <c r="AB687" i="7"/>
  <c r="X687" i="7"/>
  <c r="T687" i="7"/>
  <c r="P687" i="7"/>
  <c r="L687" i="7"/>
  <c r="H687" i="7"/>
  <c r="D687" i="7"/>
  <c r="AP687" i="7"/>
  <c r="AH687" i="7"/>
  <c r="Z687" i="7"/>
  <c r="R687" i="7"/>
  <c r="J687" i="7"/>
  <c r="B687" i="7"/>
  <c r="C684" i="7" s="1"/>
  <c r="AO687" i="7"/>
  <c r="AG687" i="7"/>
  <c r="Y687" i="7"/>
  <c r="Q687" i="7"/>
  <c r="I687" i="7"/>
  <c r="AM687" i="7"/>
  <c r="AI687" i="7"/>
  <c r="AE687" i="7"/>
  <c r="AA687" i="7"/>
  <c r="W687" i="7"/>
  <c r="S687" i="7"/>
  <c r="O687" i="7"/>
  <c r="K687" i="7"/>
  <c r="G687" i="7"/>
  <c r="AN686" i="7"/>
  <c r="AJ686" i="7"/>
  <c r="AF686" i="7"/>
  <c r="AB686" i="7"/>
  <c r="X686" i="7"/>
  <c r="T686" i="7"/>
  <c r="P686" i="7"/>
  <c r="L686" i="7"/>
  <c r="H686" i="7"/>
  <c r="D686" i="7"/>
  <c r="AM686" i="7"/>
  <c r="AI686" i="7"/>
  <c r="AE686" i="7"/>
  <c r="AA686" i="7"/>
  <c r="W686" i="7"/>
  <c r="S686" i="7"/>
  <c r="O686" i="7"/>
  <c r="K686" i="7"/>
  <c r="G686" i="7"/>
  <c r="AN685" i="7"/>
  <c r="AF685" i="7"/>
  <c r="X685" i="7"/>
  <c r="P685" i="7"/>
  <c r="H685" i="7"/>
  <c r="AM685" i="7"/>
  <c r="AE685" i="7"/>
  <c r="AA685" i="7"/>
  <c r="W685" i="7"/>
  <c r="S685" i="7"/>
  <c r="O685" i="7"/>
  <c r="K685" i="7"/>
  <c r="G685" i="7"/>
  <c r="C685" i="7"/>
  <c r="AO685" i="7"/>
  <c r="AK685" i="7"/>
  <c r="AG685" i="7"/>
  <c r="AC685" i="7"/>
  <c r="Y685" i="7"/>
  <c r="U685" i="7"/>
  <c r="Q685" i="7"/>
  <c r="M685" i="7"/>
  <c r="I685" i="7"/>
  <c r="E685" i="7"/>
  <c r="AJ685" i="7"/>
  <c r="AB685" i="7"/>
  <c r="T685" i="7"/>
  <c r="L685" i="7"/>
  <c r="D685" i="7"/>
  <c r="AI685" i="7"/>
  <c r="AP685" i="7"/>
  <c r="AL685" i="7"/>
  <c r="AH685" i="7"/>
  <c r="AD685" i="7"/>
  <c r="Z685" i="7"/>
  <c r="V685" i="7"/>
  <c r="R685" i="7"/>
  <c r="N685" i="7"/>
  <c r="J685" i="7"/>
  <c r="F685" i="7"/>
  <c r="K677" i="7" l="1"/>
  <c r="K676" i="7"/>
  <c r="K29" i="7"/>
  <c r="K679" i="7"/>
  <c r="K680" i="7" s="1"/>
  <c r="K675" i="7"/>
  <c r="K657" i="7" s="1"/>
  <c r="K670" i="7"/>
  <c r="K658" i="7"/>
  <c r="J203" i="7"/>
  <c r="J19" i="7" s="1"/>
  <c r="J199" i="7"/>
  <c r="J15" i="7" s="1"/>
  <c r="J218" i="7" s="1"/>
  <c r="K63" i="7"/>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93" i="7" s="1"/>
  <c r="K169" i="7"/>
  <c r="K195" i="7" s="1"/>
  <c r="K57" i="7"/>
  <c r="L2" i="7"/>
  <c r="K691" i="7"/>
  <c r="K697" i="7"/>
  <c r="L677" i="7" l="1"/>
  <c r="L676" i="7"/>
  <c r="L29" i="7"/>
  <c r="L679" i="7"/>
  <c r="L680" i="7" s="1"/>
  <c r="L675" i="7"/>
  <c r="L657" i="7" s="1"/>
  <c r="L670" i="7"/>
  <c r="L658" i="7"/>
  <c r="K203" i="7"/>
  <c r="K19" i="7" s="1"/>
  <c r="G227" i="7"/>
  <c r="G230" i="7"/>
  <c r="L206" i="7"/>
  <c r="L63" i="7"/>
  <c r="L62" i="7"/>
  <c r="L208" i="7"/>
  <c r="L207" i="7"/>
  <c r="L189" i="7"/>
  <c r="L188" i="7"/>
  <c r="L200" i="7" s="1"/>
  <c r="L205" i="7"/>
  <c r="L190" i="7"/>
  <c r="L176" i="7"/>
  <c r="L187" i="7"/>
  <c r="L186" i="7"/>
  <c r="L198" i="7" s="1"/>
  <c r="L177" i="7"/>
  <c r="L213" i="7" s="1"/>
  <c r="L27" i="7"/>
  <c r="L175" i="7"/>
  <c r="L211" i="7" s="1"/>
  <c r="L178" i="7"/>
  <c r="J224" i="7"/>
  <c r="J230" i="7" s="1"/>
  <c r="I18" i="7"/>
  <c r="I220" i="7"/>
  <c r="L61" i="7"/>
  <c r="K14" i="7"/>
  <c r="K217" i="7" s="1"/>
  <c r="K223" i="7" s="1"/>
  <c r="K229" i="7" s="1"/>
  <c r="J215" i="7"/>
  <c r="J202" i="7"/>
  <c r="J17" i="7"/>
  <c r="K212" i="7"/>
  <c r="K16" i="7"/>
  <c r="K219" i="7" s="1"/>
  <c r="K225" i="7" s="1"/>
  <c r="K231" i="7" s="1"/>
  <c r="K209" i="7"/>
  <c r="K214" i="7"/>
  <c r="K199" i="7"/>
  <c r="K201" i="7"/>
  <c r="K17" i="7" s="1"/>
  <c r="K220" i="7" s="1"/>
  <c r="L167" i="7"/>
  <c r="L193" i="7" s="1"/>
  <c r="L171" i="7"/>
  <c r="L165" i="7"/>
  <c r="L169" i="7"/>
  <c r="L195" i="7" s="1"/>
  <c r="L57" i="7"/>
  <c r="M2" i="7"/>
  <c r="L691" i="7"/>
  <c r="L697" i="7"/>
  <c r="AP699" i="7"/>
  <c r="M677" i="7" l="1"/>
  <c r="M676" i="7"/>
  <c r="M29" i="7"/>
  <c r="M679" i="7"/>
  <c r="M680" i="7" s="1"/>
  <c r="M675" i="7"/>
  <c r="M657" i="7" s="1"/>
  <c r="M670" i="7"/>
  <c r="M658" i="7"/>
  <c r="L203" i="7"/>
  <c r="L19" i="7" s="1"/>
  <c r="M207" i="7"/>
  <c r="M189" i="7"/>
  <c r="M206" i="7"/>
  <c r="M186" i="7"/>
  <c r="M198" i="7" s="1"/>
  <c r="M178" i="7"/>
  <c r="M63" i="7"/>
  <c r="M208" i="7"/>
  <c r="M177" i="7"/>
  <c r="M213" i="7" s="1"/>
  <c r="M27" i="7"/>
  <c r="M62" i="7"/>
  <c r="M188" i="7"/>
  <c r="M200" i="7" s="1"/>
  <c r="M187" i="7"/>
  <c r="M175" i="7"/>
  <c r="M211" i="7" s="1"/>
  <c r="M205" i="7"/>
  <c r="M190" i="7"/>
  <c r="M176" i="7"/>
  <c r="I226" i="7"/>
  <c r="I232" i="7" s="1"/>
  <c r="I221" i="7"/>
  <c r="K215" i="7"/>
  <c r="K226" i="7"/>
  <c r="K232" i="7" s="1"/>
  <c r="J18" i="7"/>
  <c r="J220" i="7"/>
  <c r="M61" i="7"/>
  <c r="L16" i="7"/>
  <c r="L219" i="7" s="1"/>
  <c r="L225" i="7" s="1"/>
  <c r="L231" i="7" s="1"/>
  <c r="K202" i="7"/>
  <c r="K15" i="7"/>
  <c r="L14" i="7"/>
  <c r="L217" i="7" s="1"/>
  <c r="L209" i="7"/>
  <c r="L199" i="7"/>
  <c r="L201" i="7"/>
  <c r="L17" i="7" s="1"/>
  <c r="L220" i="7" s="1"/>
  <c r="L214" i="7"/>
  <c r="L212" i="7"/>
  <c r="M169" i="7"/>
  <c r="M195" i="7" s="1"/>
  <c r="M167" i="7"/>
  <c r="M193" i="7" s="1"/>
  <c r="M171" i="7"/>
  <c r="M165" i="7"/>
  <c r="M57" i="7"/>
  <c r="N2" i="7"/>
  <c r="M691" i="7"/>
  <c r="M697" i="7"/>
  <c r="B99" i="7"/>
  <c r="N677" i="7" l="1"/>
  <c r="N676" i="7"/>
  <c r="N29" i="7"/>
  <c r="N679" i="7"/>
  <c r="N680" i="7" s="1"/>
  <c r="N675" i="7"/>
  <c r="N657" i="7" s="1"/>
  <c r="N670" i="7"/>
  <c r="N658" i="7"/>
  <c r="M203" i="7"/>
  <c r="M19" i="7" s="1"/>
  <c r="N63" i="7"/>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95" i="7" s="1"/>
  <c r="N167" i="7"/>
  <c r="N193" i="7" s="1"/>
  <c r="N165" i="7"/>
  <c r="N57" i="7"/>
  <c r="O2" i="7"/>
  <c r="N697" i="7"/>
  <c r="N691" i="7"/>
  <c r="O677" i="7" l="1"/>
  <c r="O676" i="7"/>
  <c r="O29" i="7"/>
  <c r="O679" i="7"/>
  <c r="O680" i="7" s="1"/>
  <c r="O675" i="7"/>
  <c r="O657" i="7" s="1"/>
  <c r="O670" i="7"/>
  <c r="O658" i="7"/>
  <c r="N203" i="7"/>
  <c r="N19" i="7" s="1"/>
  <c r="J227" i="7"/>
  <c r="J232" i="7"/>
  <c r="O63"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L218" i="7"/>
  <c r="O61" i="7"/>
  <c r="M215" i="7"/>
  <c r="N214" i="7"/>
  <c r="N14" i="7"/>
  <c r="N217" i="7" s="1"/>
  <c r="M202" i="7"/>
  <c r="M15" i="7"/>
  <c r="N16" i="7"/>
  <c r="N219" i="7" s="1"/>
  <c r="N225" i="7" s="1"/>
  <c r="N231" i="7" s="1"/>
  <c r="N209" i="7"/>
  <c r="N201" i="7"/>
  <c r="N17" i="7" s="1"/>
  <c r="N220" i="7" s="1"/>
  <c r="N199" i="7"/>
  <c r="N212" i="7"/>
  <c r="O165" i="7"/>
  <c r="O167" i="7"/>
  <c r="O193" i="7" s="1"/>
  <c r="O171" i="7"/>
  <c r="O169" i="7"/>
  <c r="O195" i="7" s="1"/>
  <c r="O57" i="7"/>
  <c r="P2" i="7"/>
  <c r="O691" i="7"/>
  <c r="O697" i="7"/>
  <c r="P677" i="7" l="1"/>
  <c r="P676" i="7"/>
  <c r="P29" i="7"/>
  <c r="P679" i="7"/>
  <c r="P680" i="7" s="1"/>
  <c r="P675" i="7"/>
  <c r="P657" i="7" s="1"/>
  <c r="P670" i="7"/>
  <c r="P658" i="7"/>
  <c r="O203" i="7"/>
  <c r="O19" i="7" s="1"/>
  <c r="O14" i="7"/>
  <c r="O217" i="7" s="1"/>
  <c r="O223" i="7" s="1"/>
  <c r="O229" i="7" s="1"/>
  <c r="P206" i="7"/>
  <c r="P205" i="7"/>
  <c r="P190" i="7"/>
  <c r="P188" i="7"/>
  <c r="P200" i="7" s="1"/>
  <c r="P207" i="7"/>
  <c r="P189" i="7"/>
  <c r="P177" i="7"/>
  <c r="P213" i="7" s="1"/>
  <c r="P187" i="7"/>
  <c r="P178" i="7"/>
  <c r="P176" i="7"/>
  <c r="P62" i="7"/>
  <c r="P27" i="7"/>
  <c r="P175" i="7"/>
  <c r="P211" i="7" s="1"/>
  <c r="P63" i="7"/>
  <c r="P208" i="7"/>
  <c r="P186" i="7"/>
  <c r="P198" i="7" s="1"/>
  <c r="K227" i="7"/>
  <c r="M18" i="7"/>
  <c r="M218" i="7"/>
  <c r="L221" i="7"/>
  <c r="L224" i="7"/>
  <c r="N226" i="7"/>
  <c r="N232" i="7" s="1"/>
  <c r="N223" i="7"/>
  <c r="N229" i="7" s="1"/>
  <c r="P61" i="7"/>
  <c r="O16" i="7"/>
  <c r="O219" i="7" s="1"/>
  <c r="O225" i="7" s="1"/>
  <c r="O231" i="7" s="1"/>
  <c r="N215" i="7"/>
  <c r="N202" i="7"/>
  <c r="N15" i="7"/>
  <c r="O199" i="7"/>
  <c r="O15" i="7" s="1"/>
  <c r="O218" i="7" s="1"/>
  <c r="O209" i="7"/>
  <c r="O201" i="7"/>
  <c r="O214" i="7"/>
  <c r="O212" i="7"/>
  <c r="P167" i="7"/>
  <c r="P193" i="7" s="1"/>
  <c r="P171" i="7"/>
  <c r="P165" i="7"/>
  <c r="P169" i="7"/>
  <c r="P195" i="7" s="1"/>
  <c r="P57" i="7"/>
  <c r="B699" i="7"/>
  <c r="Q2" i="7"/>
  <c r="P697" i="7"/>
  <c r="P691" i="7"/>
  <c r="Q677" i="7" l="1"/>
  <c r="Q676" i="7"/>
  <c r="Q29" i="7"/>
  <c r="Q670" i="7"/>
  <c r="Q679" i="7"/>
  <c r="Q680" i="7" s="1"/>
  <c r="Q675" i="7"/>
  <c r="Q657" i="7" s="1"/>
  <c r="Q658" i="7"/>
  <c r="P203" i="7"/>
  <c r="P19" i="7" s="1"/>
  <c r="L227" i="7"/>
  <c r="L230" i="7"/>
  <c r="Q207" i="7"/>
  <c r="Q189" i="7"/>
  <c r="Q63" i="7"/>
  <c r="Q62" i="7"/>
  <c r="Q208" i="7"/>
  <c r="Q186" i="7"/>
  <c r="Q198" i="7" s="1"/>
  <c r="Q178" i="7"/>
  <c r="Q188" i="7"/>
  <c r="Q200" i="7" s="1"/>
  <c r="Q27" i="7"/>
  <c r="Q205" i="7"/>
  <c r="Q190" i="7"/>
  <c r="Q203" i="7" s="1"/>
  <c r="Q19" i="7" s="1"/>
  <c r="Q175" i="7"/>
  <c r="Q211" i="7" s="1"/>
  <c r="Q177" i="7"/>
  <c r="Q213" i="7" s="1"/>
  <c r="Q206" i="7"/>
  <c r="Q187" i="7"/>
  <c r="Q176" i="7"/>
  <c r="O224" i="7"/>
  <c r="O230" i="7" s="1"/>
  <c r="N18" i="7"/>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193" i="7" s="1"/>
  <c r="Q57" i="7"/>
  <c r="R2" i="7"/>
  <c r="Q697" i="7"/>
  <c r="Q691" i="7"/>
  <c r="F699" i="7"/>
  <c r="J699" i="7"/>
  <c r="C699" i="7"/>
  <c r="G699" i="7"/>
  <c r="D699" i="7"/>
  <c r="H699" i="7"/>
  <c r="E699" i="7"/>
  <c r="K699" i="7"/>
  <c r="I699" i="7"/>
  <c r="M699" i="7"/>
  <c r="L699" i="7"/>
  <c r="D150" i="1"/>
  <c r="R677" i="7" l="1"/>
  <c r="R676" i="7"/>
  <c r="R29" i="7"/>
  <c r="R679" i="7"/>
  <c r="R680" i="7" s="1"/>
  <c r="R675" i="7"/>
  <c r="R657" i="7" s="1"/>
  <c r="R670" i="7"/>
  <c r="R658" i="7"/>
  <c r="M227" i="7"/>
  <c r="M230" i="7"/>
  <c r="Q195" i="7"/>
  <c r="Q201" i="7" s="1"/>
  <c r="Q17" i="7" s="1"/>
  <c r="Q220" i="7" s="1"/>
  <c r="R63" i="7"/>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O220" i="7"/>
  <c r="R61" i="7"/>
  <c r="N699" i="7"/>
  <c r="Q16" i="7"/>
  <c r="Q219" i="7" s="1"/>
  <c r="Q225" i="7" s="1"/>
  <c r="Q231" i="7" s="1"/>
  <c r="O699" i="7"/>
  <c r="P202" i="7"/>
  <c r="P15" i="7"/>
  <c r="Q14" i="7"/>
  <c r="Q217" i="7" s="1"/>
  <c r="P215" i="7"/>
  <c r="Q209" i="7"/>
  <c r="Q212" i="7"/>
  <c r="Q199" i="7"/>
  <c r="R171" i="7"/>
  <c r="R169" i="7"/>
  <c r="R195" i="7" s="1"/>
  <c r="R165" i="7"/>
  <c r="R167" i="7"/>
  <c r="R193" i="7" s="1"/>
  <c r="R57" i="7"/>
  <c r="S2" i="7"/>
  <c r="R697" i="7"/>
  <c r="R691" i="7"/>
  <c r="E150" i="1"/>
  <c r="S677" i="7" l="1"/>
  <c r="S676" i="7"/>
  <c r="S29" i="7"/>
  <c r="S679" i="7"/>
  <c r="S680" i="7" s="1"/>
  <c r="S675" i="7"/>
  <c r="S657" i="7" s="1"/>
  <c r="S670" i="7"/>
  <c r="S658" i="7"/>
  <c r="R203" i="7"/>
  <c r="R19" i="7" s="1"/>
  <c r="Q214" i="7"/>
  <c r="Q226" i="7" s="1"/>
  <c r="Q232" i="7" s="1"/>
  <c r="N227" i="7"/>
  <c r="N230" i="7"/>
  <c r="S63" i="7"/>
  <c r="S62" i="7"/>
  <c r="S208" i="7"/>
  <c r="S205" i="7"/>
  <c r="S206" i="7"/>
  <c r="S187" i="7"/>
  <c r="S188" i="7"/>
  <c r="S200" i="7" s="1"/>
  <c r="S207" i="7"/>
  <c r="S189" i="7"/>
  <c r="S175" i="7"/>
  <c r="S211" i="7" s="1"/>
  <c r="S186" i="7"/>
  <c r="S198" i="7" s="1"/>
  <c r="S190" i="7"/>
  <c r="S176" i="7"/>
  <c r="S178" i="7"/>
  <c r="S177" i="7"/>
  <c r="S213" i="7" s="1"/>
  <c r="S27" i="7"/>
  <c r="P18" i="7"/>
  <c r="P218" i="7"/>
  <c r="O226" i="7"/>
  <c r="O232" i="7" s="1"/>
  <c r="O221" i="7"/>
  <c r="Q223" i="7"/>
  <c r="Q229" i="7" s="1"/>
  <c r="S61" i="7"/>
  <c r="P699" i="7"/>
  <c r="Q202" i="7"/>
  <c r="Q15" i="7"/>
  <c r="R16" i="7"/>
  <c r="R219" i="7" s="1"/>
  <c r="R225" i="7" s="1"/>
  <c r="R231" i="7" s="1"/>
  <c r="R199" i="7"/>
  <c r="R15" i="7" s="1"/>
  <c r="R218" i="7" s="1"/>
  <c r="R14" i="7"/>
  <c r="R217" i="7" s="1"/>
  <c r="R209" i="7"/>
  <c r="R212" i="7"/>
  <c r="R214" i="7"/>
  <c r="R201" i="7"/>
  <c r="S165" i="7"/>
  <c r="S169" i="7"/>
  <c r="S195" i="7" s="1"/>
  <c r="S167" i="7"/>
  <c r="S193" i="7" s="1"/>
  <c r="S171" i="7"/>
  <c r="S57" i="7"/>
  <c r="F150" i="1"/>
  <c r="G150" i="1" s="1"/>
  <c r="T2" i="7"/>
  <c r="S691" i="7"/>
  <c r="S697" i="7"/>
  <c r="B85" i="7"/>
  <c r="T677" i="7" l="1"/>
  <c r="T676" i="7"/>
  <c r="Q215" i="7"/>
  <c r="T29" i="7"/>
  <c r="T679" i="7"/>
  <c r="T680" i="7" s="1"/>
  <c r="T675" i="7"/>
  <c r="T657" i="7" s="1"/>
  <c r="T670" i="7"/>
  <c r="T658" i="7"/>
  <c r="S203" i="7"/>
  <c r="S19" i="7" s="1"/>
  <c r="T206" i="7"/>
  <c r="T63" i="7"/>
  <c r="T62" i="7"/>
  <c r="T208" i="7"/>
  <c r="T188" i="7"/>
  <c r="T200" i="7" s="1"/>
  <c r="T205" i="7"/>
  <c r="T190" i="7"/>
  <c r="T177" i="7"/>
  <c r="T213" i="7" s="1"/>
  <c r="T176" i="7"/>
  <c r="T187" i="7"/>
  <c r="T186" i="7"/>
  <c r="T198" i="7" s="1"/>
  <c r="T178" i="7"/>
  <c r="T27" i="7"/>
  <c r="T189" i="7"/>
  <c r="T207" i="7"/>
  <c r="T175" i="7"/>
  <c r="T211" i="7" s="1"/>
  <c r="Q18" i="7"/>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93" i="7" s="1"/>
  <c r="T171" i="7"/>
  <c r="T165" i="7"/>
  <c r="T169" i="7"/>
  <c r="T195" i="7" s="1"/>
  <c r="T57" i="7"/>
  <c r="U2" i="7"/>
  <c r="T691" i="7"/>
  <c r="T697" i="7"/>
  <c r="H150" i="1"/>
  <c r="B84" i="7"/>
  <c r="U677" i="7" l="1"/>
  <c r="U676" i="7"/>
  <c r="U29" i="7"/>
  <c r="U675" i="7"/>
  <c r="U657" i="7" s="1"/>
  <c r="U670" i="7"/>
  <c r="U658" i="7"/>
  <c r="U679" i="7"/>
  <c r="U680" i="7" s="1"/>
  <c r="T203" i="7"/>
  <c r="T19" i="7" s="1"/>
  <c r="U207" i="7"/>
  <c r="U189" i="7"/>
  <c r="U205" i="7"/>
  <c r="U190" i="7"/>
  <c r="U186" i="7"/>
  <c r="U198" i="7" s="1"/>
  <c r="U178" i="7"/>
  <c r="U62" i="7"/>
  <c r="U27" i="7"/>
  <c r="U63" i="7"/>
  <c r="U208" i="7"/>
  <c r="U206" i="7"/>
  <c r="U188" i="7"/>
  <c r="U200" i="7" s="1"/>
  <c r="U177" i="7"/>
  <c r="U213" i="7" s="1"/>
  <c r="U187" i="7"/>
  <c r="U175" i="7"/>
  <c r="U211" i="7" s="1"/>
  <c r="U176" i="7"/>
  <c r="P227" i="7"/>
  <c r="Q221" i="7"/>
  <c r="Q224" i="7"/>
  <c r="S224" i="7"/>
  <c r="S230" i="7" s="1"/>
  <c r="R18" i="7"/>
  <c r="R220" i="7"/>
  <c r="S223" i="7"/>
  <c r="S229" i="7" s="1"/>
  <c r="U61" i="7"/>
  <c r="T16" i="7"/>
  <c r="T219" i="7" s="1"/>
  <c r="T225" i="7" s="1"/>
  <c r="T231" i="7" s="1"/>
  <c r="T209" i="7"/>
  <c r="S215" i="7"/>
  <c r="S202" i="7"/>
  <c r="S17" i="7"/>
  <c r="Q699" i="7"/>
  <c r="T14" i="7"/>
  <c r="T217" i="7" s="1"/>
  <c r="T199" i="7"/>
  <c r="T212" i="7"/>
  <c r="T214" i="7"/>
  <c r="T201" i="7"/>
  <c r="T17" i="7" s="1"/>
  <c r="T220" i="7" s="1"/>
  <c r="U169" i="7"/>
  <c r="U195" i="7" s="1"/>
  <c r="U167" i="7"/>
  <c r="U193" i="7" s="1"/>
  <c r="U171" i="7"/>
  <c r="U165" i="7"/>
  <c r="U57" i="7"/>
  <c r="V2" i="7"/>
  <c r="V676" i="7" s="1"/>
  <c r="U697" i="7"/>
  <c r="U691" i="7"/>
  <c r="I150" i="1"/>
  <c r="V677" i="7" l="1"/>
  <c r="V29" i="7"/>
  <c r="V679" i="7"/>
  <c r="V680" i="7" s="1"/>
  <c r="V675" i="7"/>
  <c r="V657" i="7" s="1"/>
  <c r="V670" i="7"/>
  <c r="V658" i="7"/>
  <c r="U203" i="7"/>
  <c r="U19" i="7" s="1"/>
  <c r="Q227" i="7"/>
  <c r="Q230" i="7"/>
  <c r="V63" i="7"/>
  <c r="V62" i="7"/>
  <c r="V208" i="7"/>
  <c r="V190" i="7"/>
  <c r="V186" i="7"/>
  <c r="V198" i="7" s="1"/>
  <c r="V207" i="7"/>
  <c r="V189" i="7"/>
  <c r="V187" i="7"/>
  <c r="V205" i="7"/>
  <c r="V178" i="7"/>
  <c r="V206" i="7"/>
  <c r="V188" i="7"/>
  <c r="V200" i="7" s="1"/>
  <c r="V177" i="7"/>
  <c r="V213" i="7" s="1"/>
  <c r="V175" i="7"/>
  <c r="V211" i="7" s="1"/>
  <c r="V176" i="7"/>
  <c r="V27" i="7"/>
  <c r="S18" i="7"/>
  <c r="S220" i="7"/>
  <c r="T226" i="7"/>
  <c r="T232" i="7" s="1"/>
  <c r="T223" i="7"/>
  <c r="T229" i="7" s="1"/>
  <c r="R221" i="7"/>
  <c r="R226" i="7"/>
  <c r="R232" i="7" s="1"/>
  <c r="V61" i="7"/>
  <c r="U16" i="7"/>
  <c r="U219" i="7" s="1"/>
  <c r="U225" i="7" s="1"/>
  <c r="U231" i="7" s="1"/>
  <c r="S699" i="7"/>
  <c r="R699" i="7"/>
  <c r="U14" i="7"/>
  <c r="U217" i="7" s="1"/>
  <c r="T202" i="7"/>
  <c r="T15" i="7"/>
  <c r="T215" i="7"/>
  <c r="U214" i="7"/>
  <c r="U201" i="7"/>
  <c r="U17" i="7" s="1"/>
  <c r="U220" i="7" s="1"/>
  <c r="U209" i="7"/>
  <c r="U199" i="7"/>
  <c r="U212" i="7"/>
  <c r="V171" i="7"/>
  <c r="V165" i="7"/>
  <c r="V167" i="7"/>
  <c r="V193" i="7" s="1"/>
  <c r="V169" i="7"/>
  <c r="V195" i="7" s="1"/>
  <c r="V57" i="7"/>
  <c r="W2" i="7"/>
  <c r="V697" i="7"/>
  <c r="V691" i="7"/>
  <c r="J150" i="1"/>
  <c r="M452" i="7"/>
  <c r="B479" i="7"/>
  <c r="B478" i="7"/>
  <c r="B476" i="7"/>
  <c r="B340" i="7"/>
  <c r="B473" i="7"/>
  <c r="B472" i="7"/>
  <c r="B471" i="7"/>
  <c r="B470" i="7"/>
  <c r="B337" i="7"/>
  <c r="B336" i="7"/>
  <c r="B335" i="7"/>
  <c r="B343" i="7"/>
  <c r="B342" i="7"/>
  <c r="W677" i="7" l="1"/>
  <c r="W676" i="7"/>
  <c r="W29" i="7"/>
  <c r="W679" i="7"/>
  <c r="W680" i="7" s="1"/>
  <c r="W675" i="7"/>
  <c r="W657" i="7" s="1"/>
  <c r="W670" i="7"/>
  <c r="W658" i="7"/>
  <c r="V203" i="7"/>
  <c r="V19" i="7" s="1"/>
  <c r="W63" i="7"/>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T218" i="7"/>
  <c r="W61" i="7"/>
  <c r="U215" i="7"/>
  <c r="V16" i="7"/>
  <c r="V219" i="7" s="1"/>
  <c r="V225" i="7" s="1"/>
  <c r="V231" i="7" s="1"/>
  <c r="T699" i="7"/>
  <c r="U202" i="7"/>
  <c r="U15" i="7"/>
  <c r="V212" i="7"/>
  <c r="V214" i="7"/>
  <c r="V209" i="7"/>
  <c r="V201" i="7"/>
  <c r="V17" i="7" s="1"/>
  <c r="V220" i="7" s="1"/>
  <c r="V199" i="7"/>
  <c r="W165" i="7"/>
  <c r="W171" i="7"/>
  <c r="W169" i="7"/>
  <c r="W195" i="7" s="1"/>
  <c r="W167" i="7"/>
  <c r="W193" i="7" s="1"/>
  <c r="W57" i="7"/>
  <c r="X2" i="7"/>
  <c r="W691" i="7"/>
  <c r="W697" i="7"/>
  <c r="K150" i="1"/>
  <c r="X677" i="7" l="1"/>
  <c r="X676" i="7"/>
  <c r="W16" i="7"/>
  <c r="W219" i="7" s="1"/>
  <c r="W225" i="7" s="1"/>
  <c r="W231" i="7" s="1"/>
  <c r="X29" i="7"/>
  <c r="X679" i="7"/>
  <c r="X680" i="7" s="1"/>
  <c r="X675" i="7"/>
  <c r="X657" i="7" s="1"/>
  <c r="X670" i="7"/>
  <c r="X658" i="7"/>
  <c r="W203" i="7"/>
  <c r="W19" i="7" s="1"/>
  <c r="S227" i="7"/>
  <c r="S232" i="7"/>
  <c r="W14" i="7"/>
  <c r="W217" i="7" s="1"/>
  <c r="W223" i="7" s="1"/>
  <c r="W229" i="7" s="1"/>
  <c r="X206" i="7"/>
  <c r="X188" i="7"/>
  <c r="X200" i="7" s="1"/>
  <c r="X177" i="7"/>
  <c r="X213" i="7" s="1"/>
  <c r="X187" i="7"/>
  <c r="X176" i="7"/>
  <c r="X207" i="7"/>
  <c r="X189" i="7"/>
  <c r="X178" i="7"/>
  <c r="X63" i="7"/>
  <c r="X208" i="7"/>
  <c r="X27" i="7"/>
  <c r="X62" i="7"/>
  <c r="X205" i="7"/>
  <c r="X190" i="7"/>
  <c r="X186" i="7"/>
  <c r="X198" i="7" s="1"/>
  <c r="X175" i="7"/>
  <c r="X211" i="7" s="1"/>
  <c r="V226" i="7"/>
  <c r="V232" i="7" s="1"/>
  <c r="T221" i="7"/>
  <c r="T224" i="7"/>
  <c r="T230" i="7" s="1"/>
  <c r="U18" i="7"/>
  <c r="U218" i="7"/>
  <c r="X61" i="7"/>
  <c r="V215" i="7"/>
  <c r="V202" i="7"/>
  <c r="V15" i="7"/>
  <c r="U699" i="7"/>
  <c r="W212" i="7"/>
  <c r="W209" i="7"/>
  <c r="W201" i="7"/>
  <c r="W17" i="7" s="1"/>
  <c r="W220" i="7" s="1"/>
  <c r="W199" i="7"/>
  <c r="W214" i="7"/>
  <c r="X167" i="7"/>
  <c r="X193" i="7" s="1"/>
  <c r="X169" i="7"/>
  <c r="X195" i="7" s="1"/>
  <c r="X171" i="7"/>
  <c r="X165" i="7"/>
  <c r="X57" i="7"/>
  <c r="Y2" i="7"/>
  <c r="X697" i="7"/>
  <c r="X691" i="7"/>
  <c r="L150" i="1"/>
  <c r="B705" i="7"/>
  <c r="B100" i="7"/>
  <c r="Y677" i="7" l="1"/>
  <c r="Y676" i="7"/>
  <c r="Y29" i="7"/>
  <c r="Y679" i="7"/>
  <c r="Y680" i="7" s="1"/>
  <c r="Y658" i="7"/>
  <c r="Y675" i="7"/>
  <c r="Y657" i="7" s="1"/>
  <c r="Y670" i="7"/>
  <c r="X203" i="7"/>
  <c r="X19" i="7" s="1"/>
  <c r="Y207" i="7"/>
  <c r="Y189" i="7"/>
  <c r="Y206" i="7"/>
  <c r="Y188" i="7"/>
  <c r="Y200" i="7" s="1"/>
  <c r="Y63" i="7"/>
  <c r="Y62" i="7"/>
  <c r="Y208" i="7"/>
  <c r="Y205" i="7"/>
  <c r="Y190" i="7"/>
  <c r="Y203" i="7" s="1"/>
  <c r="Y19" i="7" s="1"/>
  <c r="Y186" i="7"/>
  <c r="Y198" i="7" s="1"/>
  <c r="Y178" i="7"/>
  <c r="Y27" i="7"/>
  <c r="Y175" i="7"/>
  <c r="Y211" i="7" s="1"/>
  <c r="Y176" i="7"/>
  <c r="Y187" i="7"/>
  <c r="Y177" i="7"/>
  <c r="Y213" i="7" s="1"/>
  <c r="W226" i="7"/>
  <c r="W232" i="7" s="1"/>
  <c r="V18" i="7"/>
  <c r="V218" i="7"/>
  <c r="T227" i="7"/>
  <c r="U224" i="7"/>
  <c r="U221" i="7"/>
  <c r="Y61" i="7"/>
  <c r="X16" i="7"/>
  <c r="X219" i="7" s="1"/>
  <c r="X225" i="7" s="1"/>
  <c r="X231" i="7" s="1"/>
  <c r="X201" i="7"/>
  <c r="X17" i="7" s="1"/>
  <c r="X220" i="7" s="1"/>
  <c r="W215" i="7"/>
  <c r="V699" i="7"/>
  <c r="X14" i="7"/>
  <c r="X217" i="7" s="1"/>
  <c r="X223" i="7" s="1"/>
  <c r="X229" i="7" s="1"/>
  <c r="W202" i="7"/>
  <c r="W15" i="7"/>
  <c r="X209" i="7"/>
  <c r="X214" i="7"/>
  <c r="X212" i="7"/>
  <c r="X199" i="7"/>
  <c r="Y169" i="7"/>
  <c r="Y195" i="7" s="1"/>
  <c r="Y167" i="7"/>
  <c r="Y193" i="7" s="1"/>
  <c r="Y165" i="7"/>
  <c r="Y171" i="7"/>
  <c r="Y57" i="7"/>
  <c r="Z2" i="7"/>
  <c r="Y697" i="7"/>
  <c r="Y691" i="7"/>
  <c r="M150" i="1"/>
  <c r="B86" i="7"/>
  <c r="B83" i="7"/>
  <c r="Z677" i="7" l="1"/>
  <c r="Z676" i="7"/>
  <c r="Z29" i="7"/>
  <c r="Z679" i="7"/>
  <c r="Z680" i="7" s="1"/>
  <c r="Z675" i="7"/>
  <c r="Z657" i="7" s="1"/>
  <c r="Z670" i="7"/>
  <c r="Z658" i="7"/>
  <c r="U227" i="7"/>
  <c r="U230" i="7"/>
  <c r="Y16" i="7"/>
  <c r="Y219" i="7" s="1"/>
  <c r="Y225" i="7" s="1"/>
  <c r="Y231" i="7" s="1"/>
  <c r="X226" i="7"/>
  <c r="X232" i="7" s="1"/>
  <c r="Z63" i="7"/>
  <c r="Z62" i="7"/>
  <c r="Z208" i="7"/>
  <c r="Z190" i="7"/>
  <c r="Z205" i="7"/>
  <c r="Z186" i="7"/>
  <c r="Z198" i="7" s="1"/>
  <c r="Z187" i="7"/>
  <c r="Z206" i="7"/>
  <c r="Z188" i="7"/>
  <c r="Z200" i="7" s="1"/>
  <c r="Z176" i="7"/>
  <c r="Z207" i="7"/>
  <c r="Z189" i="7"/>
  <c r="Z178" i="7"/>
  <c r="Z175" i="7"/>
  <c r="Z211" i="7" s="1"/>
  <c r="Z177" i="7"/>
  <c r="Z213" i="7" s="1"/>
  <c r="Z27" i="7"/>
  <c r="V224" i="7"/>
  <c r="V221" i="7"/>
  <c r="W18" i="7"/>
  <c r="W218" i="7"/>
  <c r="Z61" i="7"/>
  <c r="Y201" i="7"/>
  <c r="Y17" i="7" s="1"/>
  <c r="Y220" i="7" s="1"/>
  <c r="Y14" i="7"/>
  <c r="Y217" i="7" s="1"/>
  <c r="Y223" i="7" s="1"/>
  <c r="Y229" i="7" s="1"/>
  <c r="X202" i="7"/>
  <c r="X15" i="7"/>
  <c r="X215" i="7"/>
  <c r="W699" i="7"/>
  <c r="Y209" i="7"/>
  <c r="Y199" i="7"/>
  <c r="Y212" i="7"/>
  <c r="Y214" i="7"/>
  <c r="Z171" i="7"/>
  <c r="Z167" i="7"/>
  <c r="Z193" i="7" s="1"/>
  <c r="Z165" i="7"/>
  <c r="Z169" i="7"/>
  <c r="Z195" i="7" s="1"/>
  <c r="Z57" i="7"/>
  <c r="AA2" i="7"/>
  <c r="Z697" i="7"/>
  <c r="Z691" i="7"/>
  <c r="N150" i="1"/>
  <c r="G87" i="1"/>
  <c r="G86" i="1"/>
  <c r="G85" i="1"/>
  <c r="G84" i="1"/>
  <c r="G83" i="1"/>
  <c r="AA677" i="7" l="1"/>
  <c r="AA676" i="7"/>
  <c r="AA29" i="7"/>
  <c r="AA679" i="7"/>
  <c r="AA680" i="7" s="1"/>
  <c r="AA675" i="7"/>
  <c r="AA657" i="7" s="1"/>
  <c r="AA670" i="7"/>
  <c r="AA658" i="7"/>
  <c r="Z203" i="7"/>
  <c r="Z19" i="7" s="1"/>
  <c r="V227" i="7"/>
  <c r="V230" i="7"/>
  <c r="Y226" i="7"/>
  <c r="Y232" i="7" s="1"/>
  <c r="AA63" i="7"/>
  <c r="AA62" i="7"/>
  <c r="AA208" i="7"/>
  <c r="AA205" i="7"/>
  <c r="AA190" i="7"/>
  <c r="AA187" i="7"/>
  <c r="AA207" i="7"/>
  <c r="AA189" i="7"/>
  <c r="AA178" i="7"/>
  <c r="AA175" i="7"/>
  <c r="AA211" i="7" s="1"/>
  <c r="AA186" i="7"/>
  <c r="AA198" i="7" s="1"/>
  <c r="AA177" i="7"/>
  <c r="AA213" i="7" s="1"/>
  <c r="AA176" i="7"/>
  <c r="AA188" i="7"/>
  <c r="AA200" i="7" s="1"/>
  <c r="AA27" i="7"/>
  <c r="AA206" i="7"/>
  <c r="X18" i="7"/>
  <c r="X218" i="7"/>
  <c r="W221" i="7"/>
  <c r="W224" i="7"/>
  <c r="Z199" i="7"/>
  <c r="Z15" i="7" s="1"/>
  <c r="Z218" i="7" s="1"/>
  <c r="AA61" i="7"/>
  <c r="X699" i="7"/>
  <c r="Z14" i="7"/>
  <c r="Z217" i="7" s="1"/>
  <c r="Y202" i="7"/>
  <c r="Y15" i="7"/>
  <c r="Z16" i="7"/>
  <c r="Z219" i="7" s="1"/>
  <c r="Z225" i="7" s="1"/>
  <c r="Z231" i="7" s="1"/>
  <c r="Z201" i="7"/>
  <c r="Y215" i="7"/>
  <c r="Z209" i="7"/>
  <c r="Z214" i="7"/>
  <c r="Z212" i="7"/>
  <c r="AA165" i="7"/>
  <c r="AA171" i="7"/>
  <c r="AA169" i="7"/>
  <c r="AA195" i="7" s="1"/>
  <c r="AA167" i="7"/>
  <c r="AA193" i="7" s="1"/>
  <c r="AA57" i="7"/>
  <c r="AB2" i="7"/>
  <c r="AA691" i="7"/>
  <c r="AA697" i="7"/>
  <c r="O150" i="1"/>
  <c r="B456" i="7"/>
  <c r="B455" i="7"/>
  <c r="B320" i="7"/>
  <c r="B319" i="7"/>
  <c r="B453" i="7"/>
  <c r="B318" i="7"/>
  <c r="B452" i="7"/>
  <c r="B317" i="7"/>
  <c r="B316" i="7"/>
  <c r="B454" i="7"/>
  <c r="B457" i="7"/>
  <c r="C147" i="1"/>
  <c r="H83" i="1"/>
  <c r="I83" i="1" s="1"/>
  <c r="H85" i="1"/>
  <c r="I85" i="1" s="1"/>
  <c r="H86" i="1"/>
  <c r="I86" i="1" s="1"/>
  <c r="H87" i="1"/>
  <c r="I87" i="1" s="1"/>
  <c r="H84" i="1"/>
  <c r="I84" i="1" s="1"/>
  <c r="G88" i="1"/>
  <c r="AB677" i="7" l="1"/>
  <c r="AB676" i="7"/>
  <c r="AB29" i="7"/>
  <c r="AB679" i="7"/>
  <c r="AB680" i="7" s="1"/>
  <c r="AB675" i="7"/>
  <c r="AB657" i="7" s="1"/>
  <c r="AB670" i="7"/>
  <c r="AB658" i="7"/>
  <c r="AA203" i="7"/>
  <c r="AA19" i="7" s="1"/>
  <c r="W227" i="7"/>
  <c r="W230" i="7"/>
  <c r="AA14" i="7"/>
  <c r="AA217" i="7" s="1"/>
  <c r="AA223" i="7" s="1"/>
  <c r="AA229" i="7" s="1"/>
  <c r="AA16" i="7"/>
  <c r="AA219" i="7" s="1"/>
  <c r="AA225" i="7" s="1"/>
  <c r="AA231" i="7" s="1"/>
  <c r="AB206" i="7"/>
  <c r="AB188" i="7"/>
  <c r="AB200" i="7" s="1"/>
  <c r="AB63" i="7"/>
  <c r="AB62" i="7"/>
  <c r="AB208" i="7"/>
  <c r="AB207" i="7"/>
  <c r="AB189" i="7"/>
  <c r="AB177" i="7"/>
  <c r="AB213" i="7" s="1"/>
  <c r="AB176" i="7"/>
  <c r="AB205" i="7"/>
  <c r="AB190" i="7"/>
  <c r="AB187" i="7"/>
  <c r="AB186" i="7"/>
  <c r="AB198" i="7" s="1"/>
  <c r="AB27" i="7"/>
  <c r="AB175" i="7"/>
  <c r="AB211" i="7" s="1"/>
  <c r="AB178" i="7"/>
  <c r="Y18" i="7"/>
  <c r="Y218" i="7"/>
  <c r="Z224" i="7"/>
  <c r="Z230" i="7" s="1"/>
  <c r="Z223" i="7"/>
  <c r="Z229" i="7" s="1"/>
  <c r="X224" i="7"/>
  <c r="X221" i="7"/>
  <c r="AB61" i="7"/>
  <c r="Z202" i="7"/>
  <c r="Z17" i="7"/>
  <c r="Z220" i="7" s="1"/>
  <c r="Z226" i="7" s="1"/>
  <c r="Z232" i="7" s="1"/>
  <c r="Z215" i="7"/>
  <c r="AA209" i="7"/>
  <c r="AA214" i="7"/>
  <c r="AA201" i="7"/>
  <c r="AA17" i="7" s="1"/>
  <c r="AA220" i="7" s="1"/>
  <c r="AA212" i="7"/>
  <c r="AA199" i="7"/>
  <c r="AB167" i="7"/>
  <c r="AB193" i="7" s="1"/>
  <c r="AB171" i="7"/>
  <c r="AB165" i="7"/>
  <c r="AB169" i="7"/>
  <c r="AB195" i="7" s="1"/>
  <c r="AB57" i="7"/>
  <c r="AC2" i="7"/>
  <c r="AB691" i="7"/>
  <c r="AB697" i="7"/>
  <c r="B323" i="7"/>
  <c r="B459" i="7"/>
  <c r="P150" i="1"/>
  <c r="H88" i="1"/>
  <c r="I88" i="1"/>
  <c r="B87" i="7" s="1"/>
  <c r="B89" i="7" s="1"/>
  <c r="C44" i="1"/>
  <c r="AC677" i="7" l="1"/>
  <c r="AC676" i="7"/>
  <c r="B160" i="7"/>
  <c r="B161" i="7" s="1"/>
  <c r="B159" i="7"/>
  <c r="AC29" i="7"/>
  <c r="AC679" i="7"/>
  <c r="AC680" i="7" s="1"/>
  <c r="AC675" i="7"/>
  <c r="AC657" i="7" s="1"/>
  <c r="AC670" i="7"/>
  <c r="AC658" i="7"/>
  <c r="AB203" i="7"/>
  <c r="AB19" i="7" s="1"/>
  <c r="X227" i="7"/>
  <c r="X230" i="7"/>
  <c r="AB16" i="7"/>
  <c r="AB219" i="7" s="1"/>
  <c r="AB225" i="7" s="1"/>
  <c r="AB231" i="7" s="1"/>
  <c r="AC207" i="7"/>
  <c r="AC189" i="7"/>
  <c r="AC206" i="7"/>
  <c r="AC188" i="7"/>
  <c r="AC200" i="7" s="1"/>
  <c r="AC186" i="7"/>
  <c r="AC198" i="7" s="1"/>
  <c r="AC178" i="7"/>
  <c r="AC63"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Z699" i="7"/>
  <c r="AA202" i="7"/>
  <c r="AA15" i="7"/>
  <c r="Y699" i="7"/>
  <c r="Z18" i="7"/>
  <c r="AA215" i="7"/>
  <c r="AB209" i="7"/>
  <c r="AB199" i="7"/>
  <c r="AB201" i="7"/>
  <c r="AB17" i="7" s="1"/>
  <c r="AB220" i="7" s="1"/>
  <c r="AB212" i="7"/>
  <c r="AB214" i="7"/>
  <c r="AC169" i="7"/>
  <c r="AC171" i="7"/>
  <c r="AC165" i="7"/>
  <c r="AC167" i="7"/>
  <c r="AC193" i="7" s="1"/>
  <c r="AC57" i="7"/>
  <c r="AD2" i="7"/>
  <c r="AC697" i="7"/>
  <c r="AC691" i="7"/>
  <c r="Q150" i="1"/>
  <c r="B357" i="7"/>
  <c r="G42" i="4"/>
  <c r="G3" i="4"/>
  <c r="AD677" i="7" l="1"/>
  <c r="AD676" i="7"/>
  <c r="AD29" i="7"/>
  <c r="AD679" i="7"/>
  <c r="AD680" i="7" s="1"/>
  <c r="AD675" i="7"/>
  <c r="AD657" i="7" s="1"/>
  <c r="AD670" i="7"/>
  <c r="AD658" i="7"/>
  <c r="AC203" i="7"/>
  <c r="AC19" i="7" s="1"/>
  <c r="Y227" i="7"/>
  <c r="Y230" i="7"/>
  <c r="AC195" i="7"/>
  <c r="AC201" i="7" s="1"/>
  <c r="AC17" i="7" s="1"/>
  <c r="AC220" i="7" s="1"/>
  <c r="AD63" i="7"/>
  <c r="AD62" i="7"/>
  <c r="AD208" i="7"/>
  <c r="AD190" i="7"/>
  <c r="AD206" i="7"/>
  <c r="AD188" i="7"/>
  <c r="AD200" i="7" s="1"/>
  <c r="AD186" i="7"/>
  <c r="AD198" i="7" s="1"/>
  <c r="AD178" i="7"/>
  <c r="AD205" i="7"/>
  <c r="AD187" i="7"/>
  <c r="AD207" i="7"/>
  <c r="AD189" i="7"/>
  <c r="AD175" i="7"/>
  <c r="AD211" i="7" s="1"/>
  <c r="AD176" i="7"/>
  <c r="AD177" i="7"/>
  <c r="AD213" i="7" s="1"/>
  <c r="AD27" i="7"/>
  <c r="AA18" i="7"/>
  <c r="AA218" i="7"/>
  <c r="AB226" i="7"/>
  <c r="AB232" i="7" s="1"/>
  <c r="AD61" i="7"/>
  <c r="AC14" i="7"/>
  <c r="AC217" i="7" s="1"/>
  <c r="AC223" i="7" s="1"/>
  <c r="AC229" i="7" s="1"/>
  <c r="AC16" i="7"/>
  <c r="AC219" i="7" s="1"/>
  <c r="AC225" i="7" s="1"/>
  <c r="AC231" i="7" s="1"/>
  <c r="AA699" i="7"/>
  <c r="AC209" i="7"/>
  <c r="AB202" i="7"/>
  <c r="AB15" i="7"/>
  <c r="AB215" i="7"/>
  <c r="AC199" i="7"/>
  <c r="AC212" i="7"/>
  <c r="AD171" i="7"/>
  <c r="AD169" i="7"/>
  <c r="AD195" i="7" s="1"/>
  <c r="AD167" i="7"/>
  <c r="AD193" i="7" s="1"/>
  <c r="AD165" i="7"/>
  <c r="AD57" i="7"/>
  <c r="AE2" i="7"/>
  <c r="AD697" i="7"/>
  <c r="AD691" i="7"/>
  <c r="R150" i="1"/>
  <c r="C629" i="7"/>
  <c r="C630" i="7"/>
  <c r="C631" i="7"/>
  <c r="C632" i="7"/>
  <c r="C622" i="7"/>
  <c r="B334" i="7" s="1"/>
  <c r="C623" i="7"/>
  <c r="C250" i="7" s="1"/>
  <c r="C624" i="7"/>
  <c r="C251" i="7" s="1"/>
  <c r="C625" i="7"/>
  <c r="C252" i="7" s="1"/>
  <c r="AE677" i="7" l="1"/>
  <c r="AE676" i="7"/>
  <c r="AE29" i="7"/>
  <c r="AE679" i="7"/>
  <c r="AE680" i="7" s="1"/>
  <c r="AE675" i="7"/>
  <c r="AE657" i="7" s="1"/>
  <c r="AE670" i="7"/>
  <c r="AE658" i="7"/>
  <c r="AD203" i="7"/>
  <c r="AD19" i="7" s="1"/>
  <c r="AC214" i="7"/>
  <c r="AC226" i="7" s="1"/>
  <c r="AC232" i="7" s="1"/>
  <c r="AE63" i="7"/>
  <c r="AE62" i="7"/>
  <c r="AE208" i="7"/>
  <c r="AE205" i="7"/>
  <c r="AE187" i="7"/>
  <c r="AE190" i="7"/>
  <c r="AE186" i="7"/>
  <c r="AE198" i="7" s="1"/>
  <c r="AE175" i="7"/>
  <c r="AE211" i="7" s="1"/>
  <c r="AE206" i="7"/>
  <c r="AE188" i="7"/>
  <c r="AE200" i="7" s="1"/>
  <c r="AE178" i="7"/>
  <c r="AE177" i="7"/>
  <c r="AE213" i="7" s="1"/>
  <c r="AE176" i="7"/>
  <c r="AE189" i="7"/>
  <c r="AE207" i="7"/>
  <c r="AE27" i="7"/>
  <c r="AB18" i="7"/>
  <c r="AB218" i="7"/>
  <c r="AA221" i="7"/>
  <c r="AA224" i="7"/>
  <c r="AE61" i="7"/>
  <c r="AD199" i="7"/>
  <c r="AD15" i="7" s="1"/>
  <c r="AD218" i="7" s="1"/>
  <c r="AD16" i="7"/>
  <c r="AD219" i="7" s="1"/>
  <c r="AD225" i="7" s="1"/>
  <c r="AD14" i="7"/>
  <c r="AD217" i="7" s="1"/>
  <c r="AC202" i="7"/>
  <c r="AC15" i="7"/>
  <c r="AD209" i="7"/>
  <c r="AB699" i="7"/>
  <c r="AD214" i="7"/>
  <c r="AD201" i="7"/>
  <c r="AD212" i="7"/>
  <c r="AE165" i="7"/>
  <c r="AE167" i="7"/>
  <c r="AE193" i="7" s="1"/>
  <c r="AE171" i="7"/>
  <c r="AE169" i="7"/>
  <c r="AE195" i="7" s="1"/>
  <c r="AE57" i="7"/>
  <c r="C298" i="7"/>
  <c r="C258" i="7"/>
  <c r="C297" i="7"/>
  <c r="C257" i="7"/>
  <c r="C296" i="7"/>
  <c r="C256" i="7"/>
  <c r="C255" i="7"/>
  <c r="C295" i="7"/>
  <c r="AF2" i="7"/>
  <c r="AE691" i="7"/>
  <c r="AE697" i="7"/>
  <c r="S150" i="1"/>
  <c r="B341" i="7"/>
  <c r="B344" i="7" s="1"/>
  <c r="E323" i="7" s="1"/>
  <c r="E322" i="7" s="1"/>
  <c r="B477" i="7"/>
  <c r="C626" i="7"/>
  <c r="C633" i="7"/>
  <c r="B92" i="7" s="1"/>
  <c r="C289" i="7"/>
  <c r="C291" i="7"/>
  <c r="C249" i="7"/>
  <c r="C290" i="7"/>
  <c r="C292" i="7"/>
  <c r="AF677" i="7" l="1"/>
  <c r="AF676" i="7"/>
  <c r="AD231" i="7"/>
  <c r="AF29" i="7"/>
  <c r="AF679" i="7"/>
  <c r="AF680" i="7" s="1"/>
  <c r="AF675" i="7"/>
  <c r="AF657" i="7" s="1"/>
  <c r="AF670" i="7"/>
  <c r="AF658" i="7"/>
  <c r="AE203" i="7"/>
  <c r="AE19" i="7" s="1"/>
  <c r="AC215" i="7"/>
  <c r="AA227" i="7"/>
  <c r="AA230" i="7"/>
  <c r="AF206" i="7"/>
  <c r="AF188" i="7"/>
  <c r="AF200" i="7" s="1"/>
  <c r="AF205" i="7"/>
  <c r="AF190" i="7"/>
  <c r="AF207" i="7"/>
  <c r="AF189" i="7"/>
  <c r="AF177" i="7"/>
  <c r="AF187" i="7"/>
  <c r="AF176" i="7"/>
  <c r="AF62" i="7"/>
  <c r="AF178" i="7"/>
  <c r="AF27" i="7"/>
  <c r="AF175" i="7"/>
  <c r="AF211" i="7" s="1"/>
  <c r="AF63" i="7"/>
  <c r="AF186" i="7"/>
  <c r="AF198" i="7" s="1"/>
  <c r="AF208" i="7"/>
  <c r="AE14" i="7"/>
  <c r="AE217" i="7" s="1"/>
  <c r="AE223" i="7" s="1"/>
  <c r="AE229" i="7" s="1"/>
  <c r="AD224" i="7"/>
  <c r="AD230" i="7" s="1"/>
  <c r="AC18" i="7"/>
  <c r="AC218" i="7"/>
  <c r="AB221" i="7"/>
  <c r="AB224" i="7"/>
  <c r="AD223" i="7"/>
  <c r="AF61" i="7"/>
  <c r="AE16" i="7"/>
  <c r="AE219" i="7" s="1"/>
  <c r="AE225" i="7" s="1"/>
  <c r="AE231" i="7" s="1"/>
  <c r="AD202" i="7"/>
  <c r="AD17" i="7"/>
  <c r="AD215" i="7"/>
  <c r="AE209" i="7"/>
  <c r="AE214" i="7"/>
  <c r="AE212" i="7"/>
  <c r="AE199" i="7"/>
  <c r="AE201" i="7"/>
  <c r="AE17" i="7" s="1"/>
  <c r="AE220" i="7" s="1"/>
  <c r="AF167" i="7"/>
  <c r="AF193" i="7" s="1"/>
  <c r="AF213" i="7"/>
  <c r="AF171" i="7"/>
  <c r="AF165" i="7"/>
  <c r="AF169" i="7"/>
  <c r="AF195" i="7" s="1"/>
  <c r="AF57" i="7"/>
  <c r="AG2" i="7"/>
  <c r="AF697" i="7"/>
  <c r="AF691" i="7"/>
  <c r="T150" i="1"/>
  <c r="C299" i="7"/>
  <c r="C57" i="1"/>
  <c r="C52" i="1"/>
  <c r="C29" i="7" s="1"/>
  <c r="AG677" i="7" l="1"/>
  <c r="AG676" i="7"/>
  <c r="AD229" i="7"/>
  <c r="AG29" i="7"/>
  <c r="AG675" i="7"/>
  <c r="AG657" i="7" s="1"/>
  <c r="AG670" i="7"/>
  <c r="AG679" i="7"/>
  <c r="AG680" i="7" s="1"/>
  <c r="AG658" i="7"/>
  <c r="AF203" i="7"/>
  <c r="AF19" i="7" s="1"/>
  <c r="AB227" i="7"/>
  <c r="AB230" i="7"/>
  <c r="AG207" i="7"/>
  <c r="AG189" i="7"/>
  <c r="AG63"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D220" i="7"/>
  <c r="AG61" i="7"/>
  <c r="AE215" i="7"/>
  <c r="AF16" i="7"/>
  <c r="AF219" i="7" s="1"/>
  <c r="AF225" i="7" s="1"/>
  <c r="AF231" i="7" s="1"/>
  <c r="AC699" i="7"/>
  <c r="AF14" i="7"/>
  <c r="AF217" i="7" s="1"/>
  <c r="AD699" i="7"/>
  <c r="AE202" i="7"/>
  <c r="AE15" i="7"/>
  <c r="AF209" i="7"/>
  <c r="AF212" i="7"/>
  <c r="AF199" i="7"/>
  <c r="AF214" i="7"/>
  <c r="AG169" i="7"/>
  <c r="AG195" i="7" s="1"/>
  <c r="AG171" i="7"/>
  <c r="AG165" i="7"/>
  <c r="AG167" i="7"/>
  <c r="AG193" i="7" s="1"/>
  <c r="AG57" i="7"/>
  <c r="AH2" i="7"/>
  <c r="AG697" i="7"/>
  <c r="AG691" i="7"/>
  <c r="U150" i="1"/>
  <c r="B467" i="7"/>
  <c r="B466" i="7"/>
  <c r="B465" i="7"/>
  <c r="B464" i="7"/>
  <c r="B331" i="7"/>
  <c r="B330" i="7"/>
  <c r="B329" i="7"/>
  <c r="B328"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77" i="7" l="1"/>
  <c r="AH676" i="7"/>
  <c r="AH29" i="7"/>
  <c r="AH679" i="7"/>
  <c r="AH680" i="7" s="1"/>
  <c r="AH675" i="7"/>
  <c r="AH657" i="7" s="1"/>
  <c r="AH670" i="7"/>
  <c r="AH658" i="7"/>
  <c r="AG203" i="7"/>
  <c r="AG19" i="7" s="1"/>
  <c r="AC227" i="7"/>
  <c r="AC230" i="7"/>
  <c r="AG201" i="7"/>
  <c r="AG17" i="7" s="1"/>
  <c r="AH63" i="7"/>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E218" i="7"/>
  <c r="AD221" i="7"/>
  <c r="AD226" i="7"/>
  <c r="AG225" i="7"/>
  <c r="AG231" i="7" s="1"/>
  <c r="AF223" i="7"/>
  <c r="AH61" i="7"/>
  <c r="AF215" i="7"/>
  <c r="AF202" i="7"/>
  <c r="AF15" i="7"/>
  <c r="AG14" i="7"/>
  <c r="AG217" i="7" s="1"/>
  <c r="AE699" i="7"/>
  <c r="AG214" i="7"/>
  <c r="AG209" i="7"/>
  <c r="AG212" i="7"/>
  <c r="AG199" i="7"/>
  <c r="AH171" i="7"/>
  <c r="AH169" i="7"/>
  <c r="AH195" i="7" s="1"/>
  <c r="AH167" i="7"/>
  <c r="AH193" i="7" s="1"/>
  <c r="AH165" i="7"/>
  <c r="AH57" i="7"/>
  <c r="B332" i="7"/>
  <c r="AI2" i="7"/>
  <c r="AH697" i="7"/>
  <c r="AH691" i="7"/>
  <c r="V150" i="1"/>
  <c r="AF229" i="7" l="1"/>
  <c r="AI677" i="7"/>
  <c r="AI676" i="7"/>
  <c r="AD232" i="7"/>
  <c r="AI29" i="7"/>
  <c r="AI679" i="7"/>
  <c r="AI680" i="7" s="1"/>
  <c r="AI675" i="7"/>
  <c r="AI657" i="7" s="1"/>
  <c r="AI670" i="7"/>
  <c r="AI658" i="7"/>
  <c r="AH203" i="7"/>
  <c r="AH19" i="7" s="1"/>
  <c r="AI63" i="7"/>
  <c r="AI62" i="7"/>
  <c r="AI208" i="7"/>
  <c r="AI205" i="7"/>
  <c r="AI206" i="7"/>
  <c r="AI188" i="7"/>
  <c r="AI200" i="7" s="1"/>
  <c r="AI187" i="7"/>
  <c r="AI178" i="7"/>
  <c r="AI175" i="7"/>
  <c r="AI211" i="7" s="1"/>
  <c r="AI207" i="7"/>
  <c r="AI189" i="7"/>
  <c r="AI186" i="7"/>
  <c r="AI198" i="7" s="1"/>
  <c r="AI176" i="7"/>
  <c r="AI190" i="7"/>
  <c r="AI27" i="7"/>
  <c r="AI177" i="7"/>
  <c r="AI213" i="7" s="1"/>
  <c r="AF699" i="7"/>
  <c r="AG220" i="7"/>
  <c r="AG226" i="7" s="1"/>
  <c r="AG232" i="7" s="1"/>
  <c r="AD227" i="7"/>
  <c r="AF18" i="7"/>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95" i="7" s="1"/>
  <c r="AI167" i="7"/>
  <c r="AI193" i="7" s="1"/>
  <c r="AI171" i="7"/>
  <c r="AI57" i="7"/>
  <c r="AJ2" i="7"/>
  <c r="AI691" i="7"/>
  <c r="AI697" i="7"/>
  <c r="C58" i="7"/>
  <c r="C499" i="7"/>
  <c r="C363" i="7"/>
  <c r="W150" i="1"/>
  <c r="C664" i="7"/>
  <c r="C698" i="7"/>
  <c r="C659" i="7"/>
  <c r="C609" i="7"/>
  <c r="C603" i="7"/>
  <c r="C649" i="7"/>
  <c r="C645" i="7"/>
  <c r="C641" i="7"/>
  <c r="C637" i="7"/>
  <c r="C40" i="7"/>
  <c r="C33" i="7"/>
  <c r="C666" i="7"/>
  <c r="D666" i="7" s="1"/>
  <c r="C773" i="7"/>
  <c r="C741" i="7"/>
  <c r="C709" i="7"/>
  <c r="C26" i="7"/>
  <c r="C59" i="7"/>
  <c r="AJ677" i="7" l="1"/>
  <c r="AJ676" i="7"/>
  <c r="AI14" i="7"/>
  <c r="AI217" i="7" s="1"/>
  <c r="AI223" i="7" s="1"/>
  <c r="AI229" i="7" s="1"/>
  <c r="AJ29" i="7"/>
  <c r="AJ679" i="7"/>
  <c r="AJ680" i="7" s="1"/>
  <c r="AJ675" i="7"/>
  <c r="AJ657" i="7" s="1"/>
  <c r="AJ670" i="7"/>
  <c r="AJ658" i="7"/>
  <c r="AI203" i="7"/>
  <c r="AI19" i="7" s="1"/>
  <c r="AJ206" i="7"/>
  <c r="AJ188" i="7"/>
  <c r="AJ200" i="7" s="1"/>
  <c r="AJ63" i="7"/>
  <c r="AJ62" i="7"/>
  <c r="AJ208" i="7"/>
  <c r="AJ205" i="7"/>
  <c r="AJ190" i="7"/>
  <c r="AJ177" i="7"/>
  <c r="AJ213" i="7" s="1"/>
  <c r="AJ176" i="7"/>
  <c r="AJ187" i="7"/>
  <c r="AJ207" i="7"/>
  <c r="AJ189" i="7"/>
  <c r="AJ186" i="7"/>
  <c r="AJ198" i="7" s="1"/>
  <c r="AJ27" i="7"/>
  <c r="AJ178" i="7"/>
  <c r="AJ175" i="7"/>
  <c r="AJ211" i="7" s="1"/>
  <c r="AH226" i="7"/>
  <c r="AH232" i="7" s="1"/>
  <c r="AF224" i="7"/>
  <c r="AF221" i="7"/>
  <c r="AE227" i="7"/>
  <c r="AG18" i="7"/>
  <c r="AG218" i="7"/>
  <c r="AJ61" i="7"/>
  <c r="AI16" i="7"/>
  <c r="AI219" i="7" s="1"/>
  <c r="AI225" i="7" s="1"/>
  <c r="AI231" i="7" s="1"/>
  <c r="AH215" i="7"/>
  <c r="AH202" i="7"/>
  <c r="AH15" i="7"/>
  <c r="AG699" i="7"/>
  <c r="AI209" i="7"/>
  <c r="AI201" i="7"/>
  <c r="AI17" i="7" s="1"/>
  <c r="AI220" i="7" s="1"/>
  <c r="AI212" i="7"/>
  <c r="AI199" i="7"/>
  <c r="AI214" i="7"/>
  <c r="AJ167" i="7"/>
  <c r="AJ193" i="7" s="1"/>
  <c r="AJ171" i="7"/>
  <c r="AJ165" i="7"/>
  <c r="AJ169" i="7"/>
  <c r="AJ195" i="7" s="1"/>
  <c r="AJ57" i="7"/>
  <c r="AK2" i="7"/>
  <c r="AJ697" i="7"/>
  <c r="AJ691" i="7"/>
  <c r="D58" i="7"/>
  <c r="D499" i="7"/>
  <c r="D363" i="7"/>
  <c r="C99" i="7"/>
  <c r="X150" i="1"/>
  <c r="D664" i="7"/>
  <c r="D698" i="7"/>
  <c r="D659" i="7"/>
  <c r="D649" i="7"/>
  <c r="D645" i="7"/>
  <c r="D641" i="7"/>
  <c r="D637" i="7"/>
  <c r="D609" i="7"/>
  <c r="D603" i="7"/>
  <c r="D36" i="7"/>
  <c r="D40" i="7"/>
  <c r="D33" i="7"/>
  <c r="E666" i="7"/>
  <c r="D773" i="7"/>
  <c r="D741" i="7"/>
  <c r="D709" i="7"/>
  <c r="D26" i="7"/>
  <c r="D59" i="7"/>
  <c r="AK677" i="7" l="1"/>
  <c r="AK676" i="7"/>
  <c r="AK29" i="7"/>
  <c r="AK679" i="7"/>
  <c r="AK680" i="7" s="1"/>
  <c r="AK675" i="7"/>
  <c r="AK657" i="7" s="1"/>
  <c r="AK670" i="7"/>
  <c r="AK658" i="7"/>
  <c r="AJ203" i="7"/>
  <c r="AJ19" i="7" s="1"/>
  <c r="AF227" i="7"/>
  <c r="AF230" i="7"/>
  <c r="AK207" i="7"/>
  <c r="AK189" i="7"/>
  <c r="AK205" i="7"/>
  <c r="AK190" i="7"/>
  <c r="AK186" i="7"/>
  <c r="AK198" i="7" s="1"/>
  <c r="AK178" i="7"/>
  <c r="AK62" i="7"/>
  <c r="AK206" i="7"/>
  <c r="AK188" i="7"/>
  <c r="AK200" i="7" s="1"/>
  <c r="AK27" i="7"/>
  <c r="AK63" i="7"/>
  <c r="AK208" i="7"/>
  <c r="AK187" i="7"/>
  <c r="AK177" i="7"/>
  <c r="AK213" i="7" s="1"/>
  <c r="AK175" i="7"/>
  <c r="AK211" i="7" s="1"/>
  <c r="AK176" i="7"/>
  <c r="AG224" i="7"/>
  <c r="AG221" i="7"/>
  <c r="AI226" i="7"/>
  <c r="AI232" i="7" s="1"/>
  <c r="AH18" i="7"/>
  <c r="AH218" i="7"/>
  <c r="AK61" i="7"/>
  <c r="AJ14" i="7"/>
  <c r="AJ217" i="7" s="1"/>
  <c r="AJ223" i="7" s="1"/>
  <c r="AJ229" i="7" s="1"/>
  <c r="AH699" i="7"/>
  <c r="AI202" i="7"/>
  <c r="AI15" i="7"/>
  <c r="AJ16" i="7"/>
  <c r="AJ219" i="7" s="1"/>
  <c r="AJ225" i="7" s="1"/>
  <c r="AJ231" i="7" s="1"/>
  <c r="AI215" i="7"/>
  <c r="AJ209" i="7"/>
  <c r="AJ199" i="7"/>
  <c r="AJ15" i="7" s="1"/>
  <c r="AJ218" i="7" s="1"/>
  <c r="AJ201" i="7"/>
  <c r="AJ17" i="7" s="1"/>
  <c r="AJ220" i="7" s="1"/>
  <c r="AJ212" i="7"/>
  <c r="AJ214" i="7"/>
  <c r="AK169" i="7"/>
  <c r="AK195" i="7" s="1"/>
  <c r="AK167" i="7"/>
  <c r="AK193" i="7" s="1"/>
  <c r="AK171" i="7"/>
  <c r="AK165" i="7"/>
  <c r="AK57" i="7"/>
  <c r="AL2" i="7"/>
  <c r="AK697" i="7"/>
  <c r="AK691" i="7"/>
  <c r="E58" i="7"/>
  <c r="E499" i="7"/>
  <c r="E363" i="7"/>
  <c r="D99" i="7"/>
  <c r="Y150" i="1"/>
  <c r="E664" i="7"/>
  <c r="E698" i="7"/>
  <c r="E659" i="7"/>
  <c r="E609" i="7"/>
  <c r="E603" i="7"/>
  <c r="E649" i="7"/>
  <c r="E645" i="7"/>
  <c r="E641" i="7"/>
  <c r="E637" i="7"/>
  <c r="E36" i="7"/>
  <c r="E40" i="7"/>
  <c r="E33" i="7"/>
  <c r="F666" i="7"/>
  <c r="E773" i="7"/>
  <c r="E741" i="7"/>
  <c r="E709" i="7"/>
  <c r="E59" i="7"/>
  <c r="E26" i="7"/>
  <c r="D96" i="1"/>
  <c r="D98" i="1"/>
  <c r="D97" i="1"/>
  <c r="AL677" i="7" l="1"/>
  <c r="AL676" i="7"/>
  <c r="AL29" i="7"/>
  <c r="AL675" i="7"/>
  <c r="AL657" i="7" s="1"/>
  <c r="AL679" i="7"/>
  <c r="AL680" i="7" s="1"/>
  <c r="AL670" i="7"/>
  <c r="AL658" i="7"/>
  <c r="AK203" i="7"/>
  <c r="AK19" i="7" s="1"/>
  <c r="AG227" i="7"/>
  <c r="AG230" i="7"/>
  <c r="AK201" i="7"/>
  <c r="AK17" i="7" s="1"/>
  <c r="AL63" i="7"/>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I218" i="7"/>
  <c r="AJ221" i="7"/>
  <c r="AH224" i="7"/>
  <c r="AH221" i="7"/>
  <c r="AL61" i="7"/>
  <c r="AJ18" i="7"/>
  <c r="AK14" i="7"/>
  <c r="AK217" i="7" s="1"/>
  <c r="AI699" i="7"/>
  <c r="AJ202" i="7"/>
  <c r="AK16" i="7"/>
  <c r="AK219" i="7" s="1"/>
  <c r="AK225" i="7" s="1"/>
  <c r="AK231" i="7" s="1"/>
  <c r="AK209" i="7"/>
  <c r="AJ215" i="7"/>
  <c r="AK214" i="7"/>
  <c r="AK199" i="7"/>
  <c r="AK15" i="7" s="1"/>
  <c r="AK218" i="7" s="1"/>
  <c r="AK212" i="7"/>
  <c r="AL171" i="7"/>
  <c r="AL165" i="7"/>
  <c r="AL169" i="7"/>
  <c r="AL195" i="7" s="1"/>
  <c r="AL167" i="7"/>
  <c r="AL193" i="7" s="1"/>
  <c r="AL57" i="7"/>
  <c r="AM2" i="7"/>
  <c r="AL697" i="7"/>
  <c r="AL691" i="7"/>
  <c r="F58" i="7"/>
  <c r="F499" i="7"/>
  <c r="F363" i="7"/>
  <c r="Z150" i="1"/>
  <c r="E99" i="7"/>
  <c r="F664" i="7"/>
  <c r="F698" i="7"/>
  <c r="F659" i="7"/>
  <c r="F603" i="7"/>
  <c r="F649" i="7"/>
  <c r="F645" i="7"/>
  <c r="F641" i="7"/>
  <c r="F637" i="7"/>
  <c r="F609" i="7"/>
  <c r="F36" i="7"/>
  <c r="F40" i="7"/>
  <c r="F33" i="7"/>
  <c r="G666" i="7"/>
  <c r="F741" i="7"/>
  <c r="F773" i="7"/>
  <c r="F709" i="7"/>
  <c r="F59" i="7"/>
  <c r="F26" i="7"/>
  <c r="AP693" i="7"/>
  <c r="AM677" i="7" l="1"/>
  <c r="AM676" i="7"/>
  <c r="AM29" i="7"/>
  <c r="AM679" i="7"/>
  <c r="AM680" i="7" s="1"/>
  <c r="AM675" i="7"/>
  <c r="AM657" i="7" s="1"/>
  <c r="AM670" i="7"/>
  <c r="AM658" i="7"/>
  <c r="AL203" i="7"/>
  <c r="AL19" i="7" s="1"/>
  <c r="AH227" i="7"/>
  <c r="AH230" i="7"/>
  <c r="AM63"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J699" i="7"/>
  <c r="AK18" i="7"/>
  <c r="AL16" i="7"/>
  <c r="AL219" i="7" s="1"/>
  <c r="AL225" i="7" s="1"/>
  <c r="AL231" i="7" s="1"/>
  <c r="AL209" i="7"/>
  <c r="AK202" i="7"/>
  <c r="AL14" i="7"/>
  <c r="AL217" i="7" s="1"/>
  <c r="AK215" i="7"/>
  <c r="AL212" i="7"/>
  <c r="AL201" i="7"/>
  <c r="AL17" i="7" s="1"/>
  <c r="AL220" i="7" s="1"/>
  <c r="AL214" i="7"/>
  <c r="AL199" i="7"/>
  <c r="AM165" i="7"/>
  <c r="AM171" i="7"/>
  <c r="AM169" i="7"/>
  <c r="AM195" i="7" s="1"/>
  <c r="AM167" i="7"/>
  <c r="AM193" i="7" s="1"/>
  <c r="AM57" i="7"/>
  <c r="AN2" i="7"/>
  <c r="AM691" i="7"/>
  <c r="AM697" i="7"/>
  <c r="G58" i="7"/>
  <c r="G499" i="7"/>
  <c r="G363" i="7"/>
  <c r="F99" i="7"/>
  <c r="AA150" i="1"/>
  <c r="G664" i="7"/>
  <c r="G698" i="7"/>
  <c r="G659" i="7"/>
  <c r="G609" i="7"/>
  <c r="G603" i="7"/>
  <c r="G641" i="7"/>
  <c r="G649" i="7"/>
  <c r="G645" i="7"/>
  <c r="G637" i="7"/>
  <c r="G36" i="7"/>
  <c r="G40" i="7"/>
  <c r="G33" i="7"/>
  <c r="H666" i="7"/>
  <c r="G773" i="7"/>
  <c r="G741" i="7"/>
  <c r="G709"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77" i="7" l="1"/>
  <c r="AN676" i="7"/>
  <c r="AN29" i="7"/>
  <c r="AN679" i="7"/>
  <c r="AN680" i="7" s="1"/>
  <c r="AN675" i="7"/>
  <c r="AN657" i="7" s="1"/>
  <c r="AN670" i="7"/>
  <c r="AN658" i="7"/>
  <c r="AM203" i="7"/>
  <c r="AM19" i="7" s="1"/>
  <c r="AI227" i="7"/>
  <c r="AI230" i="7"/>
  <c r="AN206" i="7"/>
  <c r="AN188" i="7"/>
  <c r="AN200" i="7" s="1"/>
  <c r="AN177" i="7"/>
  <c r="AN213" i="7" s="1"/>
  <c r="AN207" i="7"/>
  <c r="AN189" i="7"/>
  <c r="AN187" i="7"/>
  <c r="AN176" i="7"/>
  <c r="AN63"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K699" i="7"/>
  <c r="AL202" i="7"/>
  <c r="AL15" i="7"/>
  <c r="AL215" i="7"/>
  <c r="AM209" i="7"/>
  <c r="AM212" i="7"/>
  <c r="AN167" i="7"/>
  <c r="AN193" i="7" s="1"/>
  <c r="AN169" i="7"/>
  <c r="AN195" i="7" s="1"/>
  <c r="AN165" i="7"/>
  <c r="AN171" i="7"/>
  <c r="AN57" i="7"/>
  <c r="AO2" i="7"/>
  <c r="AN691" i="7"/>
  <c r="AN697" i="7"/>
  <c r="H58" i="7"/>
  <c r="H499" i="7"/>
  <c r="H363" i="7"/>
  <c r="G99" i="7"/>
  <c r="AB150" i="1"/>
  <c r="H664" i="7"/>
  <c r="H698" i="7"/>
  <c r="H659" i="7"/>
  <c r="H641" i="7"/>
  <c r="H609" i="7"/>
  <c r="H603" i="7"/>
  <c r="H649" i="7"/>
  <c r="H645" i="7"/>
  <c r="H637" i="7"/>
  <c r="H36" i="7"/>
  <c r="H40" i="7"/>
  <c r="H33" i="7"/>
  <c r="I666" i="7"/>
  <c r="H773" i="7"/>
  <c r="H709" i="7"/>
  <c r="H741" i="7"/>
  <c r="H26" i="7"/>
  <c r="H59" i="7"/>
  <c r="A786" i="7"/>
  <c r="A787" i="7" s="1"/>
  <c r="A788" i="7" s="1"/>
  <c r="A789" i="7" s="1"/>
  <c r="A790" i="7" s="1"/>
  <c r="A791" i="7" s="1"/>
  <c r="A792" i="7" s="1"/>
  <c r="A793" i="7" s="1"/>
  <c r="A794" i="7" s="1"/>
  <c r="A774" i="7"/>
  <c r="H774" i="7" s="1"/>
  <c r="B769" i="7"/>
  <c r="C766" i="7" s="1"/>
  <c r="A754" i="7"/>
  <c r="A755" i="7" s="1"/>
  <c r="A756" i="7" s="1"/>
  <c r="A757" i="7" s="1"/>
  <c r="A758" i="7" s="1"/>
  <c r="A759" i="7" s="1"/>
  <c r="A760" i="7" s="1"/>
  <c r="A761" i="7" s="1"/>
  <c r="A762" i="7" s="1"/>
  <c r="A742" i="7"/>
  <c r="H742" i="7" s="1"/>
  <c r="B737" i="7"/>
  <c r="C734" i="7" s="1"/>
  <c r="A722" i="7"/>
  <c r="A723" i="7" s="1"/>
  <c r="A724" i="7" s="1"/>
  <c r="A725" i="7" s="1"/>
  <c r="A726" i="7" s="1"/>
  <c r="A727" i="7" s="1"/>
  <c r="A728" i="7" s="1"/>
  <c r="A729" i="7" s="1"/>
  <c r="A730" i="7" s="1"/>
  <c r="A710" i="7"/>
  <c r="H710" i="7" s="1"/>
  <c r="C702" i="7"/>
  <c r="A648" i="7"/>
  <c r="A644" i="7"/>
  <c r="A640" i="7"/>
  <c r="A636" i="7"/>
  <c r="A632" i="7"/>
  <c r="A343" i="7" s="1"/>
  <c r="A631" i="7"/>
  <c r="A342" i="7" s="1"/>
  <c r="A630" i="7"/>
  <c r="A341" i="7" s="1"/>
  <c r="A629" i="7"/>
  <c r="A340" i="7" s="1"/>
  <c r="A625" i="7"/>
  <c r="A337" i="7" s="1"/>
  <c r="A624" i="7"/>
  <c r="A336" i="7" s="1"/>
  <c r="A623" i="7"/>
  <c r="A335" i="7" s="1"/>
  <c r="A622" i="7"/>
  <c r="A334" i="7" s="1"/>
  <c r="A621" i="7"/>
  <c r="A333" i="7" s="1"/>
  <c r="C619" i="7"/>
  <c r="A619" i="7"/>
  <c r="A331" i="7" s="1"/>
  <c r="C618" i="7"/>
  <c r="A618" i="7"/>
  <c r="A330" i="7" s="1"/>
  <c r="C617" i="7"/>
  <c r="A617" i="7"/>
  <c r="A329" i="7" s="1"/>
  <c r="C616" i="7"/>
  <c r="A616" i="7"/>
  <c r="A328" i="7" s="1"/>
  <c r="A615" i="7"/>
  <c r="A327" i="7" s="1"/>
  <c r="A575" i="7"/>
  <c r="A576" i="7" s="1"/>
  <c r="A577" i="7" s="1"/>
  <c r="A578" i="7" s="1"/>
  <c r="A579" i="7" s="1"/>
  <c r="A580" i="7" s="1"/>
  <c r="A581" i="7" s="1"/>
  <c r="A582" i="7" s="1"/>
  <c r="A583" i="7" s="1"/>
  <c r="A563" i="7"/>
  <c r="A564" i="7" s="1"/>
  <c r="A565" i="7" s="1"/>
  <c r="A566" i="7" s="1"/>
  <c r="A567" i="7" s="1"/>
  <c r="A568" i="7" s="1"/>
  <c r="A569" i="7" s="1"/>
  <c r="A570" i="7" s="1"/>
  <c r="A571" i="7" s="1"/>
  <c r="A549" i="7"/>
  <c r="A550" i="7" s="1"/>
  <c r="A551" i="7" s="1"/>
  <c r="A552" i="7" s="1"/>
  <c r="A553" i="7" s="1"/>
  <c r="A554" i="7" s="1"/>
  <c r="A555" i="7" s="1"/>
  <c r="A556" i="7" s="1"/>
  <c r="A557" i="7" s="1"/>
  <c r="A537" i="7"/>
  <c r="A538" i="7" s="1"/>
  <c r="A539" i="7" s="1"/>
  <c r="A540" i="7" s="1"/>
  <c r="A541" i="7" s="1"/>
  <c r="A542" i="7" s="1"/>
  <c r="A543" i="7" s="1"/>
  <c r="A544" i="7" s="1"/>
  <c r="A545" i="7" s="1"/>
  <c r="A523" i="7"/>
  <c r="A524" i="7" s="1"/>
  <c r="A525" i="7" s="1"/>
  <c r="A526" i="7" s="1"/>
  <c r="A527" i="7" s="1"/>
  <c r="A528" i="7" s="1"/>
  <c r="A529" i="7" s="1"/>
  <c r="A530" i="7" s="1"/>
  <c r="A531" i="7" s="1"/>
  <c r="A511" i="7"/>
  <c r="A512" i="7" s="1"/>
  <c r="A513" i="7" s="1"/>
  <c r="A514" i="7" s="1"/>
  <c r="A515" i="7" s="1"/>
  <c r="A516" i="7" s="1"/>
  <c r="A517" i="7" s="1"/>
  <c r="A518" i="7" s="1"/>
  <c r="A519" i="7" s="1"/>
  <c r="B505" i="7"/>
  <c r="B504" i="7"/>
  <c r="A481" i="7"/>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A386" i="7"/>
  <c r="A387" i="7" s="1"/>
  <c r="A388" i="7" s="1"/>
  <c r="A389" i="7" s="1"/>
  <c r="A390" i="7" s="1"/>
  <c r="A391" i="7" s="1"/>
  <c r="A392" i="7" s="1"/>
  <c r="A393" i="7" s="1"/>
  <c r="A394" i="7" s="1"/>
  <c r="A375" i="7"/>
  <c r="A376" i="7" s="1"/>
  <c r="A377" i="7" s="1"/>
  <c r="A378" i="7" s="1"/>
  <c r="A379" i="7" s="1"/>
  <c r="A380" i="7" s="1"/>
  <c r="A381" i="7" s="1"/>
  <c r="A382" i="7" s="1"/>
  <c r="A383" i="7" s="1"/>
  <c r="B369" i="7"/>
  <c r="B368" i="7"/>
  <c r="A344" i="7"/>
  <c r="A339" i="7"/>
  <c r="A338" i="7"/>
  <c r="A332" i="7"/>
  <c r="A326" i="7"/>
  <c r="A321" i="7"/>
  <c r="A457" i="7" s="1"/>
  <c r="A320" i="7"/>
  <c r="A456" i="7" s="1"/>
  <c r="A319" i="7"/>
  <c r="A455" i="7" s="1"/>
  <c r="A318" i="7"/>
  <c r="A454" i="7" s="1"/>
  <c r="A317" i="7"/>
  <c r="A453" i="7" s="1"/>
  <c r="A316" i="7"/>
  <c r="A452" i="7" s="1"/>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O677" i="7" l="1"/>
  <c r="AO676" i="7"/>
  <c r="AO29" i="7"/>
  <c r="AO679" i="7"/>
  <c r="AO680" i="7" s="1"/>
  <c r="AO658" i="7"/>
  <c r="AO675" i="7"/>
  <c r="AO657" i="7" s="1"/>
  <c r="AO670" i="7"/>
  <c r="AK227" i="7"/>
  <c r="AN203" i="7"/>
  <c r="AN19" i="7" s="1"/>
  <c r="B108" i="7"/>
  <c r="AO207" i="7"/>
  <c r="AO189" i="7"/>
  <c r="AO206" i="7"/>
  <c r="AO188" i="7"/>
  <c r="AO200" i="7" s="1"/>
  <c r="AO63" i="7"/>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L218" i="7"/>
  <c r="AO61" i="7"/>
  <c r="AN209" i="7"/>
  <c r="AM18" i="7"/>
  <c r="AN14" i="7"/>
  <c r="AN217" i="7" s="1"/>
  <c r="AN223" i="7" s="1"/>
  <c r="AN229" i="7" s="1"/>
  <c r="AL699" i="7"/>
  <c r="AN199" i="7"/>
  <c r="AN201" i="7"/>
  <c r="AN17" i="7" s="1"/>
  <c r="AN220" i="7" s="1"/>
  <c r="AN214" i="7"/>
  <c r="AN212" i="7"/>
  <c r="AO169" i="7"/>
  <c r="AO195" i="7" s="1"/>
  <c r="AO167" i="7"/>
  <c r="AO193" i="7" s="1"/>
  <c r="AO171" i="7"/>
  <c r="AO165" i="7"/>
  <c r="AO57" i="7"/>
  <c r="AP2" i="7"/>
  <c r="AO697" i="7"/>
  <c r="AO691" i="7"/>
  <c r="I58" i="7"/>
  <c r="I499" i="7"/>
  <c r="I363" i="7"/>
  <c r="AC150" i="1"/>
  <c r="I664" i="7"/>
  <c r="I698" i="7"/>
  <c r="H99" i="7"/>
  <c r="I659" i="7"/>
  <c r="I609" i="7"/>
  <c r="I603" i="7"/>
  <c r="I649" i="7"/>
  <c r="I645" i="7"/>
  <c r="I641" i="7"/>
  <c r="I637" i="7"/>
  <c r="I36" i="7"/>
  <c r="I40" i="7"/>
  <c r="I33" i="7"/>
  <c r="J666" i="7"/>
  <c r="A775" i="7"/>
  <c r="C787" i="7" s="1"/>
  <c r="C774" i="7"/>
  <c r="C426" i="7" s="1"/>
  <c r="D774" i="7"/>
  <c r="E774" i="7"/>
  <c r="F774" i="7"/>
  <c r="G774" i="7"/>
  <c r="A711" i="7"/>
  <c r="C723" i="7" s="1"/>
  <c r="C710" i="7"/>
  <c r="D710" i="7"/>
  <c r="E710" i="7"/>
  <c r="F710" i="7"/>
  <c r="G710" i="7"/>
  <c r="A743" i="7"/>
  <c r="I743" i="7" s="1"/>
  <c r="C742" i="7"/>
  <c r="C400" i="7" s="1"/>
  <c r="D742" i="7"/>
  <c r="E742" i="7"/>
  <c r="F742" i="7"/>
  <c r="G742" i="7"/>
  <c r="I774" i="7"/>
  <c r="I773" i="7"/>
  <c r="I775" i="7"/>
  <c r="I741" i="7"/>
  <c r="I742" i="7"/>
  <c r="I709" i="7"/>
  <c r="I710" i="7"/>
  <c r="I59" i="7"/>
  <c r="I26" i="7"/>
  <c r="C283" i="7"/>
  <c r="C243" i="7"/>
  <c r="C285" i="7"/>
  <c r="C245" i="7"/>
  <c r="C284" i="7"/>
  <c r="C244" i="7"/>
  <c r="C286" i="7"/>
  <c r="C246" i="7"/>
  <c r="C692" i="7"/>
  <c r="C620" i="7"/>
  <c r="B91" i="7" s="1"/>
  <c r="B94" i="7" s="1"/>
  <c r="B95" i="7" s="1"/>
  <c r="B338" i="7"/>
  <c r="B468" i="7"/>
  <c r="B474" i="7"/>
  <c r="D722" i="7"/>
  <c r="D488" i="7"/>
  <c r="D354" i="7"/>
  <c r="C786" i="7"/>
  <c r="C425" i="7"/>
  <c r="C754" i="7"/>
  <c r="C722" i="7"/>
  <c r="C374" i="7"/>
  <c r="C610" i="7"/>
  <c r="C604" i="7"/>
  <c r="C489" i="7"/>
  <c r="C488" i="7"/>
  <c r="C487" i="7"/>
  <c r="C486" i="7"/>
  <c r="C485" i="7"/>
  <c r="C505" i="7"/>
  <c r="C369" i="7"/>
  <c r="C353" i="7"/>
  <c r="C352" i="7"/>
  <c r="C351" i="7"/>
  <c r="C350" i="7"/>
  <c r="C349" i="7"/>
  <c r="B137" i="7"/>
  <c r="C35" i="7"/>
  <c r="D35" i="7"/>
  <c r="B133" i="7"/>
  <c r="A486" i="7"/>
  <c r="A494" i="7" s="1"/>
  <c r="A488" i="7"/>
  <c r="A496" i="7" s="1"/>
  <c r="A490" i="7"/>
  <c r="A498" i="7" s="1"/>
  <c r="A463" i="7"/>
  <c r="A474" i="7"/>
  <c r="A475" i="7"/>
  <c r="A349" i="7"/>
  <c r="A357" i="7" s="1"/>
  <c r="A350" i="7"/>
  <c r="A358" i="7" s="1"/>
  <c r="A351" i="7"/>
  <c r="A359" i="7" s="1"/>
  <c r="A352" i="7"/>
  <c r="A360" i="7" s="1"/>
  <c r="A353" i="7"/>
  <c r="A361" i="7" s="1"/>
  <c r="A354" i="7"/>
  <c r="A362" i="7" s="1"/>
  <c r="A485" i="7"/>
  <c r="A493" i="7" s="1"/>
  <c r="A487" i="7"/>
  <c r="A495" i="7" s="1"/>
  <c r="A489" i="7"/>
  <c r="A497" i="7" s="1"/>
  <c r="A462" i="7"/>
  <c r="A468" i="7"/>
  <c r="A469" i="7"/>
  <c r="A480" i="7"/>
  <c r="AP677" i="7" l="1"/>
  <c r="AP676" i="7"/>
  <c r="AP29" i="7"/>
  <c r="AP679" i="7"/>
  <c r="AP680" i="7" s="1"/>
  <c r="AP675" i="7"/>
  <c r="AP657" i="7" s="1"/>
  <c r="AP670" i="7"/>
  <c r="AP658" i="7"/>
  <c r="AO203" i="7"/>
  <c r="AO19" i="7" s="1"/>
  <c r="AO16" i="7"/>
  <c r="AO219" i="7" s="1"/>
  <c r="AO225" i="7" s="1"/>
  <c r="AO231" i="7" s="1"/>
  <c r="AP63" i="7"/>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M699" i="7"/>
  <c r="AN215" i="7"/>
  <c r="AO209" i="7"/>
  <c r="AO201" i="7"/>
  <c r="AO212" i="7"/>
  <c r="AO214" i="7"/>
  <c r="AP171" i="7"/>
  <c r="AP167" i="7"/>
  <c r="AP193" i="7" s="1"/>
  <c r="AP165" i="7"/>
  <c r="AP169" i="7"/>
  <c r="AP195" i="7" s="1"/>
  <c r="AP57" i="7"/>
  <c r="AP697" i="7"/>
  <c r="AP691" i="7"/>
  <c r="D459" i="7"/>
  <c r="D458" i="7" s="1"/>
  <c r="J58" i="7"/>
  <c r="J499" i="7"/>
  <c r="J363" i="7"/>
  <c r="D323" i="7"/>
  <c r="B345" i="7"/>
  <c r="I99" i="7"/>
  <c r="AD150" i="1"/>
  <c r="J664" i="7"/>
  <c r="J698" i="7"/>
  <c r="J659" i="7"/>
  <c r="J609" i="7"/>
  <c r="J637" i="7"/>
  <c r="J603" i="7"/>
  <c r="J649" i="7"/>
  <c r="J645" i="7"/>
  <c r="J641" i="7"/>
  <c r="J36" i="7"/>
  <c r="J40" i="7"/>
  <c r="J33" i="7"/>
  <c r="K666" i="7"/>
  <c r="I711" i="7"/>
  <c r="D755" i="7"/>
  <c r="C755" i="7"/>
  <c r="C370" i="7"/>
  <c r="A712" i="7"/>
  <c r="D724" i="7" s="1"/>
  <c r="C711" i="7"/>
  <c r="C376" i="7" s="1"/>
  <c r="D711" i="7"/>
  <c r="E711" i="7"/>
  <c r="F711" i="7"/>
  <c r="G711" i="7"/>
  <c r="H711" i="7"/>
  <c r="A744" i="7"/>
  <c r="D756" i="7" s="1"/>
  <c r="C743" i="7"/>
  <c r="C401" i="7" s="1"/>
  <c r="D743" i="7"/>
  <c r="E743" i="7"/>
  <c r="F743" i="7"/>
  <c r="G743" i="7"/>
  <c r="H743" i="7"/>
  <c r="A776" i="7"/>
  <c r="J776" i="7" s="1"/>
  <c r="C775" i="7"/>
  <c r="C427" i="7" s="1"/>
  <c r="D775" i="7"/>
  <c r="E775" i="7"/>
  <c r="F775" i="7"/>
  <c r="G775" i="7"/>
  <c r="H775" i="7"/>
  <c r="J773" i="7"/>
  <c r="J744" i="7"/>
  <c r="J743" i="7"/>
  <c r="J742" i="7"/>
  <c r="J741" i="7"/>
  <c r="J775" i="7"/>
  <c r="J774" i="7"/>
  <c r="J710" i="7"/>
  <c r="J711" i="7"/>
  <c r="J709" i="7"/>
  <c r="C247" i="7"/>
  <c r="J59" i="7"/>
  <c r="J26" i="7"/>
  <c r="D604" i="7"/>
  <c r="D350" i="7"/>
  <c r="D351" i="7"/>
  <c r="D485" i="7"/>
  <c r="D489" i="7"/>
  <c r="D610" i="7"/>
  <c r="D723" i="7"/>
  <c r="D399" i="7"/>
  <c r="D426" i="7"/>
  <c r="D369" i="7"/>
  <c r="D352" i="7"/>
  <c r="D486" i="7"/>
  <c r="D490" i="7"/>
  <c r="D374" i="7"/>
  <c r="D786" i="7"/>
  <c r="D37" i="7"/>
  <c r="D349" i="7"/>
  <c r="D353" i="7"/>
  <c r="D487" i="7"/>
  <c r="D505" i="7"/>
  <c r="D375" i="7"/>
  <c r="D754" i="7"/>
  <c r="D787" i="7"/>
  <c r="D692" i="7"/>
  <c r="C287" i="7"/>
  <c r="C506" i="7"/>
  <c r="C399" i="7"/>
  <c r="C37" i="7"/>
  <c r="E786" i="7"/>
  <c r="E787" i="7"/>
  <c r="E755" i="7"/>
  <c r="E754" i="7"/>
  <c r="E722" i="7"/>
  <c r="E610" i="7"/>
  <c r="E490" i="7"/>
  <c r="E489" i="7"/>
  <c r="E488" i="7"/>
  <c r="E486" i="7"/>
  <c r="E485" i="7"/>
  <c r="E505" i="7"/>
  <c r="E354" i="7"/>
  <c r="E353" i="7"/>
  <c r="E352" i="7"/>
  <c r="E350" i="7"/>
  <c r="E349" i="7"/>
  <c r="E35" i="7"/>
  <c r="C563" i="7"/>
  <c r="C375" i="7"/>
  <c r="C510" i="7"/>
  <c r="C537" i="7"/>
  <c r="C562" i="7"/>
  <c r="D425" i="7"/>
  <c r="AP203" i="7" l="1"/>
  <c r="AP19" i="7" s="1"/>
  <c r="AP199" i="7"/>
  <c r="AP15" i="7" s="1"/>
  <c r="AP218" i="7" s="1"/>
  <c r="AO224" i="7"/>
  <c r="AO230" i="7" s="1"/>
  <c r="AP14" i="7"/>
  <c r="AP217" i="7" s="1"/>
  <c r="AP223" i="7" s="1"/>
  <c r="AN18" i="7"/>
  <c r="AN218" i="7"/>
  <c r="AL227" i="7"/>
  <c r="AO223" i="7"/>
  <c r="AO229" i="7" s="1"/>
  <c r="AO215" i="7"/>
  <c r="AP16" i="7"/>
  <c r="AP219" i="7" s="1"/>
  <c r="AP225" i="7" s="1"/>
  <c r="AO202" i="7"/>
  <c r="AO17" i="7"/>
  <c r="AP209" i="7"/>
  <c r="AP214" i="7"/>
  <c r="AP201" i="7"/>
  <c r="AP212" i="7"/>
  <c r="K58" i="7"/>
  <c r="K499" i="7"/>
  <c r="K363" i="7"/>
  <c r="J99" i="7"/>
  <c r="D321" i="7"/>
  <c r="D322" i="7"/>
  <c r="AE150" i="1"/>
  <c r="K664" i="7"/>
  <c r="K698" i="7"/>
  <c r="K659" i="7"/>
  <c r="K609" i="7"/>
  <c r="K603" i="7"/>
  <c r="K649" i="7"/>
  <c r="K645" i="7"/>
  <c r="K641" i="7"/>
  <c r="K637" i="7"/>
  <c r="K36" i="7"/>
  <c r="K40" i="7"/>
  <c r="K33" i="7"/>
  <c r="L666" i="7"/>
  <c r="D317" i="7"/>
  <c r="D318" i="7"/>
  <c r="D320" i="7"/>
  <c r="D316" i="7"/>
  <c r="D319" i="7"/>
  <c r="D457" i="7"/>
  <c r="D455" i="7"/>
  <c r="D452" i="7"/>
  <c r="D453" i="7"/>
  <c r="D454" i="7"/>
  <c r="D456" i="7"/>
  <c r="D536" i="7"/>
  <c r="C512" i="7"/>
  <c r="C538" i="7"/>
  <c r="D511" i="7"/>
  <c r="C564" i="7"/>
  <c r="C536" i="7"/>
  <c r="E756" i="7"/>
  <c r="E724" i="7"/>
  <c r="D376" i="7"/>
  <c r="D427" i="7"/>
  <c r="D788" i="7"/>
  <c r="J712" i="7"/>
  <c r="A777" i="7"/>
  <c r="C789" i="7" s="1"/>
  <c r="C776" i="7"/>
  <c r="D776" i="7"/>
  <c r="E776" i="7"/>
  <c r="F776" i="7"/>
  <c r="G776" i="7"/>
  <c r="H776" i="7"/>
  <c r="C788" i="7"/>
  <c r="I776" i="7"/>
  <c r="A713" i="7"/>
  <c r="F725" i="7" s="1"/>
  <c r="C712" i="7"/>
  <c r="D712" i="7"/>
  <c r="E712" i="7"/>
  <c r="F712" i="7"/>
  <c r="G712" i="7"/>
  <c r="H712" i="7"/>
  <c r="I712" i="7"/>
  <c r="C724" i="7"/>
  <c r="D401" i="7"/>
  <c r="A745" i="7"/>
  <c r="K745" i="7" s="1"/>
  <c r="C744" i="7"/>
  <c r="D744" i="7"/>
  <c r="E744" i="7"/>
  <c r="F744" i="7"/>
  <c r="G744" i="7"/>
  <c r="H744" i="7"/>
  <c r="C756" i="7"/>
  <c r="I744" i="7"/>
  <c r="K776" i="7"/>
  <c r="K775" i="7"/>
  <c r="K773" i="7"/>
  <c r="K744" i="7"/>
  <c r="K774" i="7"/>
  <c r="K742" i="7"/>
  <c r="K712" i="7"/>
  <c r="K710" i="7"/>
  <c r="K743" i="7"/>
  <c r="K711" i="7"/>
  <c r="K709" i="7"/>
  <c r="K741" i="7"/>
  <c r="D370" i="7"/>
  <c r="D506" i="7"/>
  <c r="K26" i="7"/>
  <c r="K59" i="7"/>
  <c r="E351" i="7"/>
  <c r="E369" i="7"/>
  <c r="E487" i="7"/>
  <c r="E604" i="7"/>
  <c r="E723" i="7"/>
  <c r="E788" i="7"/>
  <c r="E401" i="7"/>
  <c r="E374" i="7"/>
  <c r="E427" i="7"/>
  <c r="E426" i="7"/>
  <c r="D400" i="7"/>
  <c r="E375" i="7"/>
  <c r="E400" i="7"/>
  <c r="F692" i="7"/>
  <c r="E692" i="7"/>
  <c r="E425" i="7"/>
  <c r="E37" i="7"/>
  <c r="D563" i="7"/>
  <c r="D562" i="7"/>
  <c r="C511" i="7"/>
  <c r="D510" i="7"/>
  <c r="F788" i="7"/>
  <c r="F787" i="7"/>
  <c r="F427" i="7"/>
  <c r="F426" i="7"/>
  <c r="F425" i="7"/>
  <c r="F756" i="7"/>
  <c r="F755" i="7"/>
  <c r="F754" i="7"/>
  <c r="F401" i="7"/>
  <c r="F400" i="7"/>
  <c r="F399" i="7"/>
  <c r="F724" i="7"/>
  <c r="F723" i="7"/>
  <c r="F722" i="7"/>
  <c r="F375" i="7"/>
  <c r="F374" i="7"/>
  <c r="F610" i="7"/>
  <c r="F604" i="7"/>
  <c r="F505" i="7"/>
  <c r="F490" i="7"/>
  <c r="F489" i="7"/>
  <c r="F488" i="7"/>
  <c r="F487" i="7"/>
  <c r="F486" i="7"/>
  <c r="F485" i="7"/>
  <c r="F354" i="7"/>
  <c r="F353" i="7"/>
  <c r="F352" i="7"/>
  <c r="F351" i="7"/>
  <c r="F350" i="7"/>
  <c r="F349" i="7"/>
  <c r="F369" i="7"/>
  <c r="F35" i="7"/>
  <c r="E370" i="7"/>
  <c r="E506" i="7"/>
  <c r="AP229" i="7" l="1"/>
  <c r="F19" i="1"/>
  <c r="AP231" i="7"/>
  <c r="F21" i="1"/>
  <c r="AP224" i="7"/>
  <c r="AN224" i="7"/>
  <c r="AN221" i="7"/>
  <c r="AO18" i="7"/>
  <c r="AO220" i="7"/>
  <c r="AP202" i="7"/>
  <c r="AP17" i="7"/>
  <c r="AN699" i="7"/>
  <c r="AP215" i="7"/>
  <c r="C757" i="7"/>
  <c r="L58" i="7"/>
  <c r="L499" i="7"/>
  <c r="L363" i="7"/>
  <c r="K99" i="7"/>
  <c r="AF150" i="1"/>
  <c r="L664" i="7"/>
  <c r="L698" i="7"/>
  <c r="L659" i="7"/>
  <c r="L645" i="7"/>
  <c r="L637" i="7"/>
  <c r="L609" i="7"/>
  <c r="L603" i="7"/>
  <c r="L649" i="7"/>
  <c r="L641" i="7"/>
  <c r="L36" i="7"/>
  <c r="L40" i="7"/>
  <c r="L33" i="7"/>
  <c r="M666" i="7"/>
  <c r="D538" i="7"/>
  <c r="E537" i="7"/>
  <c r="E511" i="7"/>
  <c r="D537" i="7"/>
  <c r="E563" i="7"/>
  <c r="E562" i="7"/>
  <c r="E564" i="7"/>
  <c r="D564" i="7"/>
  <c r="E510" i="7"/>
  <c r="D512" i="7"/>
  <c r="E538" i="7"/>
  <c r="F789" i="7"/>
  <c r="F757" i="7"/>
  <c r="F377" i="7"/>
  <c r="E402" i="7"/>
  <c r="F402" i="7"/>
  <c r="K713" i="7"/>
  <c r="E377" i="7"/>
  <c r="E428" i="7"/>
  <c r="C402" i="7"/>
  <c r="D402" i="7"/>
  <c r="C377" i="7"/>
  <c r="D377" i="7"/>
  <c r="A746" i="7"/>
  <c r="C758" i="7" s="1"/>
  <c r="C745" i="7"/>
  <c r="D745" i="7"/>
  <c r="E745" i="7"/>
  <c r="F745" i="7"/>
  <c r="G745" i="7"/>
  <c r="H745" i="7"/>
  <c r="I745" i="7"/>
  <c r="J745" i="7"/>
  <c r="D757" i="7"/>
  <c r="A714" i="7"/>
  <c r="E726" i="7" s="1"/>
  <c r="C713" i="7"/>
  <c r="D713" i="7"/>
  <c r="E713" i="7"/>
  <c r="F713" i="7"/>
  <c r="G713" i="7"/>
  <c r="H713" i="7"/>
  <c r="I713" i="7"/>
  <c r="J713" i="7"/>
  <c r="E725" i="7"/>
  <c r="D725" i="7"/>
  <c r="E757" i="7"/>
  <c r="K777" i="7"/>
  <c r="C725" i="7"/>
  <c r="C428" i="7"/>
  <c r="D428" i="7"/>
  <c r="A778" i="7"/>
  <c r="C790" i="7" s="1"/>
  <c r="C777" i="7"/>
  <c r="D777" i="7"/>
  <c r="E777" i="7"/>
  <c r="F777" i="7"/>
  <c r="G777" i="7"/>
  <c r="H777" i="7"/>
  <c r="I777" i="7"/>
  <c r="E789" i="7"/>
  <c r="J777" i="7"/>
  <c r="D789" i="7"/>
  <c r="L776" i="7"/>
  <c r="L774" i="7"/>
  <c r="L777" i="7"/>
  <c r="L775" i="7"/>
  <c r="L773" i="7"/>
  <c r="L744" i="7"/>
  <c r="L742" i="7"/>
  <c r="L713" i="7"/>
  <c r="L712" i="7"/>
  <c r="L711" i="7"/>
  <c r="L710" i="7"/>
  <c r="L709" i="7"/>
  <c r="L745" i="7"/>
  <c r="L743" i="7"/>
  <c r="L741" i="7"/>
  <c r="L26" i="7"/>
  <c r="L59" i="7"/>
  <c r="E376" i="7"/>
  <c r="E399" i="7"/>
  <c r="F428" i="7"/>
  <c r="F376" i="7"/>
  <c r="G692" i="7"/>
  <c r="F37" i="7"/>
  <c r="F510" i="7"/>
  <c r="F538" i="7"/>
  <c r="F562" i="7"/>
  <c r="F563" i="7"/>
  <c r="G789" i="7"/>
  <c r="G788" i="7"/>
  <c r="G787" i="7"/>
  <c r="G428" i="7"/>
  <c r="G427" i="7"/>
  <c r="G426" i="7"/>
  <c r="G425" i="7"/>
  <c r="G757" i="7"/>
  <c r="G756" i="7"/>
  <c r="G755" i="7"/>
  <c r="G754" i="7"/>
  <c r="G402" i="7"/>
  <c r="G401" i="7"/>
  <c r="G400" i="7"/>
  <c r="G399" i="7"/>
  <c r="G725" i="7"/>
  <c r="G724" i="7"/>
  <c r="G723" i="7"/>
  <c r="G722" i="7"/>
  <c r="G377" i="7"/>
  <c r="G376" i="7"/>
  <c r="G375" i="7"/>
  <c r="G374" i="7"/>
  <c r="G610" i="7"/>
  <c r="G604" i="7"/>
  <c r="G490" i="7"/>
  <c r="G489" i="7"/>
  <c r="G488" i="7"/>
  <c r="G487" i="7"/>
  <c r="G486" i="7"/>
  <c r="G485" i="7"/>
  <c r="G505" i="7"/>
  <c r="G369" i="7"/>
  <c r="G354" i="7"/>
  <c r="G353" i="7"/>
  <c r="G352" i="7"/>
  <c r="G351" i="7"/>
  <c r="G350" i="7"/>
  <c r="G349" i="7"/>
  <c r="G35" i="7"/>
  <c r="F370" i="7"/>
  <c r="F511" i="7"/>
  <c r="F536" i="7"/>
  <c r="F564" i="7"/>
  <c r="F506" i="7"/>
  <c r="F537" i="7"/>
  <c r="AP230" i="7" l="1"/>
  <c r="F20" i="1"/>
  <c r="AN227" i="7"/>
  <c r="AN230" i="7"/>
  <c r="AP18" i="7"/>
  <c r="AP220" i="7"/>
  <c r="AO226" i="7"/>
  <c r="AO232" i="7" s="1"/>
  <c r="AO221" i="7"/>
  <c r="AO699" i="7"/>
  <c r="E790" i="7"/>
  <c r="D790" i="7"/>
  <c r="C726" i="7"/>
  <c r="M58" i="7"/>
  <c r="M499" i="7"/>
  <c r="M363" i="7"/>
  <c r="L99" i="7"/>
  <c r="AG150" i="1"/>
  <c r="M664" i="7"/>
  <c r="M698" i="7"/>
  <c r="M659" i="7"/>
  <c r="M609" i="7"/>
  <c r="M603" i="7"/>
  <c r="M649" i="7"/>
  <c r="M645" i="7"/>
  <c r="M641" i="7"/>
  <c r="M637" i="7"/>
  <c r="M36" i="7"/>
  <c r="M40" i="7"/>
  <c r="M33" i="7"/>
  <c r="N666" i="7"/>
  <c r="E536" i="7"/>
  <c r="F539" i="7"/>
  <c r="D513" i="7"/>
  <c r="E539" i="7"/>
  <c r="C513" i="7"/>
  <c r="F513" i="7"/>
  <c r="D539" i="7"/>
  <c r="F512" i="7"/>
  <c r="C539" i="7"/>
  <c r="F565" i="7"/>
  <c r="E565" i="7"/>
  <c r="D565" i="7"/>
  <c r="E513" i="7"/>
  <c r="E512" i="7"/>
  <c r="C565" i="7"/>
  <c r="G758" i="7"/>
  <c r="E758" i="7"/>
  <c r="L746" i="7"/>
  <c r="G403" i="7"/>
  <c r="D726" i="7"/>
  <c r="G378" i="7"/>
  <c r="G726" i="7"/>
  <c r="L714" i="7"/>
  <c r="G429" i="7"/>
  <c r="D758" i="7"/>
  <c r="G790" i="7"/>
  <c r="L778" i="7"/>
  <c r="F758" i="7"/>
  <c r="C378" i="7"/>
  <c r="D378" i="7"/>
  <c r="F378" i="7"/>
  <c r="E378" i="7"/>
  <c r="D429" i="7"/>
  <c r="C429" i="7"/>
  <c r="F429" i="7"/>
  <c r="E429" i="7"/>
  <c r="A715" i="7"/>
  <c r="C727" i="7" s="1"/>
  <c r="C714" i="7"/>
  <c r="D714" i="7"/>
  <c r="E714" i="7"/>
  <c r="F714" i="7"/>
  <c r="G714" i="7"/>
  <c r="H714" i="7"/>
  <c r="I714" i="7"/>
  <c r="J714" i="7"/>
  <c r="K714" i="7"/>
  <c r="F726" i="7"/>
  <c r="C403" i="7"/>
  <c r="D403" i="7"/>
  <c r="F403" i="7"/>
  <c r="E403" i="7"/>
  <c r="A779" i="7"/>
  <c r="E791" i="7" s="1"/>
  <c r="C778" i="7"/>
  <c r="D778" i="7"/>
  <c r="E778" i="7"/>
  <c r="F778" i="7"/>
  <c r="G778" i="7"/>
  <c r="H778" i="7"/>
  <c r="I778" i="7"/>
  <c r="J778" i="7"/>
  <c r="K778" i="7"/>
  <c r="F790" i="7"/>
  <c r="A747" i="7"/>
  <c r="D759" i="7" s="1"/>
  <c r="C746" i="7"/>
  <c r="D746" i="7"/>
  <c r="E746" i="7"/>
  <c r="F746" i="7"/>
  <c r="G746" i="7"/>
  <c r="H746" i="7"/>
  <c r="I746" i="7"/>
  <c r="J746" i="7"/>
  <c r="K746" i="7"/>
  <c r="M777" i="7"/>
  <c r="M775" i="7"/>
  <c r="M774" i="7"/>
  <c r="M773" i="7"/>
  <c r="M778" i="7"/>
  <c r="M741" i="7"/>
  <c r="M746" i="7"/>
  <c r="M744" i="7"/>
  <c r="M776" i="7"/>
  <c r="M745" i="7"/>
  <c r="M743" i="7"/>
  <c r="M713" i="7"/>
  <c r="M711" i="7"/>
  <c r="M709" i="7"/>
  <c r="M742" i="7"/>
  <c r="M714" i="7"/>
  <c r="M712" i="7"/>
  <c r="M710" i="7"/>
  <c r="M59" i="7"/>
  <c r="M26" i="7"/>
  <c r="H692" i="7"/>
  <c r="G37" i="7"/>
  <c r="G510" i="7"/>
  <c r="G513" i="7"/>
  <c r="G537" i="7"/>
  <c r="G565" i="7"/>
  <c r="G538" i="7"/>
  <c r="G562" i="7"/>
  <c r="H790" i="7"/>
  <c r="H789" i="7"/>
  <c r="H788" i="7"/>
  <c r="H787" i="7"/>
  <c r="H429" i="7"/>
  <c r="H428" i="7"/>
  <c r="H427" i="7"/>
  <c r="H426" i="7"/>
  <c r="H425" i="7"/>
  <c r="H758" i="7"/>
  <c r="H757" i="7"/>
  <c r="H756" i="7"/>
  <c r="H755" i="7"/>
  <c r="H754" i="7"/>
  <c r="H403" i="7"/>
  <c r="H402" i="7"/>
  <c r="H401" i="7"/>
  <c r="H400" i="7"/>
  <c r="H399" i="7"/>
  <c r="H726" i="7"/>
  <c r="H725" i="7"/>
  <c r="H724" i="7"/>
  <c r="H723" i="7"/>
  <c r="H722" i="7"/>
  <c r="H378" i="7"/>
  <c r="H377" i="7"/>
  <c r="H376" i="7"/>
  <c r="H375" i="7"/>
  <c r="H374" i="7"/>
  <c r="H610" i="7"/>
  <c r="H604" i="7"/>
  <c r="H505" i="7"/>
  <c r="H490" i="7"/>
  <c r="H489" i="7"/>
  <c r="H488" i="7"/>
  <c r="H487" i="7"/>
  <c r="H486" i="7"/>
  <c r="H485" i="7"/>
  <c r="H354" i="7"/>
  <c r="H353" i="7"/>
  <c r="H352" i="7"/>
  <c r="H351" i="7"/>
  <c r="H350" i="7"/>
  <c r="H349" i="7"/>
  <c r="H369" i="7"/>
  <c r="H35" i="7"/>
  <c r="G370" i="7"/>
  <c r="G512" i="7"/>
  <c r="G511" i="7"/>
  <c r="G539" i="7"/>
  <c r="G563" i="7"/>
  <c r="G536" i="7"/>
  <c r="G564" i="7"/>
  <c r="G506" i="7"/>
  <c r="AO227" i="7" l="1"/>
  <c r="AP226" i="7"/>
  <c r="F22" i="1" s="1"/>
  <c r="AP221" i="7"/>
  <c r="N58" i="7"/>
  <c r="N499" i="7"/>
  <c r="N363" i="7"/>
  <c r="M99" i="7"/>
  <c r="AH150" i="1"/>
  <c r="N664" i="7"/>
  <c r="N698" i="7"/>
  <c r="N659" i="7"/>
  <c r="N603" i="7"/>
  <c r="N649" i="7"/>
  <c r="N645" i="7"/>
  <c r="N641" i="7"/>
  <c r="N637" i="7"/>
  <c r="N609" i="7"/>
  <c r="N36" i="7"/>
  <c r="N40" i="7"/>
  <c r="N33" i="7"/>
  <c r="O666" i="7"/>
  <c r="C514" i="7"/>
  <c r="G514" i="7"/>
  <c r="E566" i="7"/>
  <c r="E540" i="7"/>
  <c r="F566" i="7"/>
  <c r="G540" i="7"/>
  <c r="F540" i="7"/>
  <c r="C566" i="7"/>
  <c r="D514" i="7"/>
  <c r="D540" i="7"/>
  <c r="D566" i="7"/>
  <c r="F514" i="7"/>
  <c r="C540" i="7"/>
  <c r="E514" i="7"/>
  <c r="G566" i="7"/>
  <c r="H759" i="7"/>
  <c r="H791" i="7"/>
  <c r="H727" i="7"/>
  <c r="F727" i="7"/>
  <c r="M747" i="7"/>
  <c r="E759" i="7"/>
  <c r="F759" i="7"/>
  <c r="H379" i="7"/>
  <c r="D727" i="7"/>
  <c r="C759" i="7"/>
  <c r="E727" i="7"/>
  <c r="M715" i="7"/>
  <c r="H404" i="7"/>
  <c r="M779" i="7"/>
  <c r="F791" i="7"/>
  <c r="D791" i="7"/>
  <c r="C791" i="7"/>
  <c r="H430" i="7"/>
  <c r="A748" i="7"/>
  <c r="E760" i="7" s="1"/>
  <c r="C747" i="7"/>
  <c r="D747" i="7"/>
  <c r="E747" i="7"/>
  <c r="F747" i="7"/>
  <c r="G747" i="7"/>
  <c r="H747" i="7"/>
  <c r="I747" i="7"/>
  <c r="J747" i="7"/>
  <c r="K747" i="7"/>
  <c r="L747" i="7"/>
  <c r="G759" i="7"/>
  <c r="C430" i="7"/>
  <c r="D430" i="7"/>
  <c r="E430" i="7"/>
  <c r="F430" i="7"/>
  <c r="G430" i="7"/>
  <c r="C379" i="7"/>
  <c r="D379" i="7"/>
  <c r="E379" i="7"/>
  <c r="G379" i="7"/>
  <c r="F379" i="7"/>
  <c r="C404" i="7"/>
  <c r="D404" i="7"/>
  <c r="E404" i="7"/>
  <c r="F404" i="7"/>
  <c r="G404" i="7"/>
  <c r="A780" i="7"/>
  <c r="G792" i="7" s="1"/>
  <c r="C779" i="7"/>
  <c r="D779" i="7"/>
  <c r="E779" i="7"/>
  <c r="F779" i="7"/>
  <c r="G779" i="7"/>
  <c r="H779" i="7"/>
  <c r="I779" i="7"/>
  <c r="J779" i="7"/>
  <c r="K779" i="7"/>
  <c r="G791" i="7"/>
  <c r="L779" i="7"/>
  <c r="A716" i="7"/>
  <c r="G728" i="7" s="1"/>
  <c r="C715" i="7"/>
  <c r="D715" i="7"/>
  <c r="E715" i="7"/>
  <c r="F715" i="7"/>
  <c r="G715" i="7"/>
  <c r="H715" i="7"/>
  <c r="I715" i="7"/>
  <c r="J715" i="7"/>
  <c r="K715" i="7"/>
  <c r="L715" i="7"/>
  <c r="G727" i="7"/>
  <c r="N779" i="7"/>
  <c r="N777" i="7"/>
  <c r="N775" i="7"/>
  <c r="N747" i="7"/>
  <c r="N746" i="7"/>
  <c r="N745" i="7"/>
  <c r="N744" i="7"/>
  <c r="N743" i="7"/>
  <c r="N742" i="7"/>
  <c r="N741" i="7"/>
  <c r="N774" i="7"/>
  <c r="N778" i="7"/>
  <c r="N773" i="7"/>
  <c r="N776" i="7"/>
  <c r="N715" i="7"/>
  <c r="N713" i="7"/>
  <c r="N711" i="7"/>
  <c r="N709" i="7"/>
  <c r="N714" i="7"/>
  <c r="N712" i="7"/>
  <c r="N710" i="7"/>
  <c r="N59" i="7"/>
  <c r="N26" i="7"/>
  <c r="I692" i="7"/>
  <c r="H37" i="7"/>
  <c r="H511" i="7"/>
  <c r="H512" i="7"/>
  <c r="H536" i="7"/>
  <c r="H540" i="7"/>
  <c r="H564" i="7"/>
  <c r="H506" i="7"/>
  <c r="H537" i="7"/>
  <c r="H565" i="7"/>
  <c r="I791" i="7"/>
  <c r="I790" i="7"/>
  <c r="I789" i="7"/>
  <c r="I788" i="7"/>
  <c r="I430" i="7"/>
  <c r="I429" i="7"/>
  <c r="I428" i="7"/>
  <c r="I427" i="7"/>
  <c r="I426" i="7"/>
  <c r="I404" i="7"/>
  <c r="I403" i="7"/>
  <c r="I425" i="7"/>
  <c r="I759" i="7"/>
  <c r="I758" i="7"/>
  <c r="I757" i="7"/>
  <c r="I756" i="7"/>
  <c r="I755" i="7"/>
  <c r="I754" i="7"/>
  <c r="I379" i="7"/>
  <c r="I378" i="7"/>
  <c r="I402" i="7"/>
  <c r="I400" i="7"/>
  <c r="I399" i="7"/>
  <c r="I727" i="7"/>
  <c r="I726" i="7"/>
  <c r="I725" i="7"/>
  <c r="I724" i="7"/>
  <c r="I723" i="7"/>
  <c r="I722" i="7"/>
  <c r="I377" i="7"/>
  <c r="I376" i="7"/>
  <c r="I375" i="7"/>
  <c r="I374" i="7"/>
  <c r="I610" i="7"/>
  <c r="I604" i="7"/>
  <c r="I490" i="7"/>
  <c r="I489" i="7"/>
  <c r="I488" i="7"/>
  <c r="I487" i="7"/>
  <c r="I486" i="7"/>
  <c r="I485" i="7"/>
  <c r="I401" i="7"/>
  <c r="I505" i="7"/>
  <c r="I369" i="7"/>
  <c r="I354" i="7"/>
  <c r="I353" i="7"/>
  <c r="I352" i="7"/>
  <c r="I351" i="7"/>
  <c r="I350" i="7"/>
  <c r="I349" i="7"/>
  <c r="I35" i="7"/>
  <c r="H370" i="7"/>
  <c r="H513" i="7"/>
  <c r="H510" i="7"/>
  <c r="H514" i="7"/>
  <c r="H538" i="7"/>
  <c r="H562" i="7"/>
  <c r="H566" i="7"/>
  <c r="H539" i="7"/>
  <c r="H563" i="7"/>
  <c r="AP227" i="7" l="1"/>
  <c r="AP232" i="7"/>
  <c r="C728" i="7"/>
  <c r="O58" i="7"/>
  <c r="O499" i="7"/>
  <c r="O363" i="7"/>
  <c r="AI150" i="1"/>
  <c r="O664" i="7"/>
  <c r="O698" i="7"/>
  <c r="N99" i="7"/>
  <c r="O659" i="7"/>
  <c r="O609" i="7"/>
  <c r="O649" i="7"/>
  <c r="O645" i="7"/>
  <c r="O637" i="7"/>
  <c r="O603" i="7"/>
  <c r="O641" i="7"/>
  <c r="O36" i="7"/>
  <c r="O40" i="7"/>
  <c r="O33" i="7"/>
  <c r="P666" i="7"/>
  <c r="G541" i="7"/>
  <c r="D515" i="7"/>
  <c r="H541" i="7"/>
  <c r="E541" i="7"/>
  <c r="G567" i="7"/>
  <c r="D541" i="7"/>
  <c r="F567" i="7"/>
  <c r="H567" i="7"/>
  <c r="C515" i="7"/>
  <c r="C541" i="7"/>
  <c r="E567" i="7"/>
  <c r="F515" i="7"/>
  <c r="D567" i="7"/>
  <c r="H515" i="7"/>
  <c r="G515" i="7"/>
  <c r="C567" i="7"/>
  <c r="F541" i="7"/>
  <c r="E515" i="7"/>
  <c r="C792" i="7"/>
  <c r="F792" i="7"/>
  <c r="I760" i="7"/>
  <c r="N748" i="7"/>
  <c r="F760" i="7"/>
  <c r="C760" i="7"/>
  <c r="I792" i="7"/>
  <c r="E792" i="7"/>
  <c r="D792" i="7"/>
  <c r="I728" i="7"/>
  <c r="N780" i="7"/>
  <c r="I405" i="7"/>
  <c r="D760" i="7"/>
  <c r="D728" i="7"/>
  <c r="G760" i="7"/>
  <c r="N716" i="7"/>
  <c r="F728" i="7"/>
  <c r="I431" i="7"/>
  <c r="A781" i="7"/>
  <c r="D793" i="7" s="1"/>
  <c r="C780" i="7"/>
  <c r="D780" i="7"/>
  <c r="E780" i="7"/>
  <c r="F780" i="7"/>
  <c r="G780" i="7"/>
  <c r="H780" i="7"/>
  <c r="I780" i="7"/>
  <c r="J780" i="7"/>
  <c r="K780" i="7"/>
  <c r="L780" i="7"/>
  <c r="H792" i="7"/>
  <c r="M780" i="7"/>
  <c r="C380" i="7"/>
  <c r="E380" i="7"/>
  <c r="D380" i="7"/>
  <c r="F380" i="7"/>
  <c r="G380" i="7"/>
  <c r="H380" i="7"/>
  <c r="C405" i="7"/>
  <c r="D405" i="7"/>
  <c r="F405" i="7"/>
  <c r="E405" i="7"/>
  <c r="G405" i="7"/>
  <c r="H405" i="7"/>
  <c r="A717" i="7"/>
  <c r="E729" i="7" s="1"/>
  <c r="C716" i="7"/>
  <c r="D716" i="7"/>
  <c r="E716" i="7"/>
  <c r="F716" i="7"/>
  <c r="G716" i="7"/>
  <c r="H716" i="7"/>
  <c r="I716" i="7"/>
  <c r="J716" i="7"/>
  <c r="K716" i="7"/>
  <c r="L716" i="7"/>
  <c r="M716" i="7"/>
  <c r="H728" i="7"/>
  <c r="A749" i="7"/>
  <c r="F761" i="7" s="1"/>
  <c r="C748" i="7"/>
  <c r="D748" i="7"/>
  <c r="E748" i="7"/>
  <c r="F748" i="7"/>
  <c r="G748" i="7"/>
  <c r="H748" i="7"/>
  <c r="I748" i="7"/>
  <c r="J748" i="7"/>
  <c r="K748" i="7"/>
  <c r="L748" i="7"/>
  <c r="M748" i="7"/>
  <c r="H760" i="7"/>
  <c r="I380" i="7"/>
  <c r="E728" i="7"/>
  <c r="C431" i="7"/>
  <c r="D431" i="7"/>
  <c r="E431" i="7"/>
  <c r="F431" i="7"/>
  <c r="G431" i="7"/>
  <c r="H431" i="7"/>
  <c r="O780" i="7"/>
  <c r="O779" i="7"/>
  <c r="O778" i="7"/>
  <c r="O777" i="7"/>
  <c r="O776" i="7"/>
  <c r="O775" i="7"/>
  <c r="O773" i="7"/>
  <c r="O748" i="7"/>
  <c r="O746" i="7"/>
  <c r="O774" i="7"/>
  <c r="O747" i="7"/>
  <c r="O745" i="7"/>
  <c r="O743" i="7"/>
  <c r="O741" i="7"/>
  <c r="O714" i="7"/>
  <c r="O712" i="7"/>
  <c r="O710" i="7"/>
  <c r="O742" i="7"/>
  <c r="O716" i="7"/>
  <c r="O744" i="7"/>
  <c r="O715" i="7"/>
  <c r="O713" i="7"/>
  <c r="O711" i="7"/>
  <c r="O709" i="7"/>
  <c r="O26" i="7"/>
  <c r="O59" i="7"/>
  <c r="J692" i="7"/>
  <c r="I514" i="7"/>
  <c r="I513" i="7"/>
  <c r="I537" i="7"/>
  <c r="I541" i="7"/>
  <c r="I565" i="7"/>
  <c r="I538" i="7"/>
  <c r="I562" i="7"/>
  <c r="I566" i="7"/>
  <c r="I37" i="7"/>
  <c r="J792" i="7"/>
  <c r="J791" i="7"/>
  <c r="J790" i="7"/>
  <c r="J789" i="7"/>
  <c r="J788" i="7"/>
  <c r="J431" i="7"/>
  <c r="J430" i="7"/>
  <c r="J429" i="7"/>
  <c r="J428" i="7"/>
  <c r="J427" i="7"/>
  <c r="J426" i="7"/>
  <c r="J425" i="7"/>
  <c r="J760" i="7"/>
  <c r="J759" i="7"/>
  <c r="J758" i="7"/>
  <c r="J757" i="7"/>
  <c r="J756" i="7"/>
  <c r="J755" i="7"/>
  <c r="J754" i="7"/>
  <c r="J405" i="7"/>
  <c r="J404" i="7"/>
  <c r="J403" i="7"/>
  <c r="J402" i="7"/>
  <c r="J401" i="7"/>
  <c r="J400" i="7"/>
  <c r="J399" i="7"/>
  <c r="J728" i="7"/>
  <c r="J727" i="7"/>
  <c r="J726" i="7"/>
  <c r="J725" i="7"/>
  <c r="J724" i="7"/>
  <c r="J723" i="7"/>
  <c r="J722" i="7"/>
  <c r="J380" i="7"/>
  <c r="J379" i="7"/>
  <c r="J378" i="7"/>
  <c r="J377" i="7"/>
  <c r="J376" i="7"/>
  <c r="J375" i="7"/>
  <c r="J374" i="7"/>
  <c r="J610" i="7"/>
  <c r="J604" i="7"/>
  <c r="J505" i="7"/>
  <c r="J490" i="7"/>
  <c r="J489" i="7"/>
  <c r="J488" i="7"/>
  <c r="J487" i="7"/>
  <c r="J486" i="7"/>
  <c r="J485" i="7"/>
  <c r="J354" i="7"/>
  <c r="J353" i="7"/>
  <c r="J352" i="7"/>
  <c r="J351" i="7"/>
  <c r="J350" i="7"/>
  <c r="J349" i="7"/>
  <c r="J369" i="7"/>
  <c r="J35" i="7"/>
  <c r="I370" i="7"/>
  <c r="I510" i="7"/>
  <c r="I512" i="7"/>
  <c r="I511" i="7"/>
  <c r="I515" i="7"/>
  <c r="I539" i="7"/>
  <c r="I563" i="7"/>
  <c r="I567" i="7"/>
  <c r="I536" i="7"/>
  <c r="I540" i="7"/>
  <c r="I564" i="7"/>
  <c r="I506" i="7"/>
  <c r="C761" i="7" l="1"/>
  <c r="C793" i="7"/>
  <c r="C729" i="7"/>
  <c r="P58" i="7"/>
  <c r="P499" i="7"/>
  <c r="P363" i="7"/>
  <c r="AJ150" i="1"/>
  <c r="O99" i="7"/>
  <c r="P664" i="7"/>
  <c r="P698" i="7"/>
  <c r="P659" i="7"/>
  <c r="P649" i="7"/>
  <c r="P641" i="7"/>
  <c r="P609" i="7"/>
  <c r="P603" i="7"/>
  <c r="P645" i="7"/>
  <c r="P637" i="7"/>
  <c r="P36" i="7"/>
  <c r="P40" i="7"/>
  <c r="P33" i="7"/>
  <c r="Q666" i="7"/>
  <c r="O717" i="7"/>
  <c r="C516" i="7"/>
  <c r="H568" i="7"/>
  <c r="D542" i="7"/>
  <c r="I516" i="7"/>
  <c r="G568" i="7"/>
  <c r="C542" i="7"/>
  <c r="F568" i="7"/>
  <c r="H516" i="7"/>
  <c r="F542" i="7"/>
  <c r="E568" i="7"/>
  <c r="G516" i="7"/>
  <c r="D568" i="7"/>
  <c r="H542" i="7"/>
  <c r="F516" i="7"/>
  <c r="I542" i="7"/>
  <c r="C568" i="7"/>
  <c r="G542" i="7"/>
  <c r="D516" i="7"/>
  <c r="E542" i="7"/>
  <c r="E516" i="7"/>
  <c r="I568" i="7"/>
  <c r="E761" i="7"/>
  <c r="G729" i="7"/>
  <c r="D729" i="7"/>
  <c r="J729" i="7"/>
  <c r="H729" i="7"/>
  <c r="F729" i="7"/>
  <c r="J793" i="7"/>
  <c r="F793" i="7"/>
  <c r="O749" i="7"/>
  <c r="H761" i="7"/>
  <c r="G761" i="7"/>
  <c r="J381" i="7"/>
  <c r="H793" i="7"/>
  <c r="J761" i="7"/>
  <c r="D761" i="7"/>
  <c r="E793" i="7"/>
  <c r="O781" i="7"/>
  <c r="G793" i="7"/>
  <c r="J406" i="7"/>
  <c r="A750" i="7"/>
  <c r="D762" i="7" s="1"/>
  <c r="C749" i="7"/>
  <c r="D749" i="7"/>
  <c r="E749" i="7"/>
  <c r="F749" i="7"/>
  <c r="G749" i="7"/>
  <c r="H749" i="7"/>
  <c r="I749" i="7"/>
  <c r="J749" i="7"/>
  <c r="K749" i="7"/>
  <c r="L749" i="7"/>
  <c r="M749" i="7"/>
  <c r="I761" i="7"/>
  <c r="N749" i="7"/>
  <c r="D432" i="7"/>
  <c r="C432" i="7"/>
  <c r="E432" i="7"/>
  <c r="F432" i="7"/>
  <c r="G432" i="7"/>
  <c r="H432" i="7"/>
  <c r="I432" i="7"/>
  <c r="C381" i="7"/>
  <c r="D381" i="7"/>
  <c r="F381" i="7"/>
  <c r="E381" i="7"/>
  <c r="G381" i="7"/>
  <c r="H381" i="7"/>
  <c r="I381" i="7"/>
  <c r="A782" i="7"/>
  <c r="I794" i="7" s="1"/>
  <c r="C781" i="7"/>
  <c r="D781" i="7"/>
  <c r="E781" i="7"/>
  <c r="F781" i="7"/>
  <c r="G781" i="7"/>
  <c r="H781" i="7"/>
  <c r="I781" i="7"/>
  <c r="J781" i="7"/>
  <c r="K781" i="7"/>
  <c r="L781" i="7"/>
  <c r="M781" i="7"/>
  <c r="I793" i="7"/>
  <c r="N781" i="7"/>
  <c r="J432" i="7"/>
  <c r="C406" i="7"/>
  <c r="E406" i="7"/>
  <c r="D406" i="7"/>
  <c r="F406" i="7"/>
  <c r="G406" i="7"/>
  <c r="H406" i="7"/>
  <c r="I406" i="7"/>
  <c r="A718" i="7"/>
  <c r="F730" i="7" s="1"/>
  <c r="C717" i="7"/>
  <c r="D717" i="7"/>
  <c r="E717" i="7"/>
  <c r="F717" i="7"/>
  <c r="G717" i="7"/>
  <c r="H717" i="7"/>
  <c r="I717" i="7"/>
  <c r="J717" i="7"/>
  <c r="K717" i="7"/>
  <c r="L717" i="7"/>
  <c r="M717" i="7"/>
  <c r="N717" i="7"/>
  <c r="I729" i="7"/>
  <c r="P780" i="7"/>
  <c r="P778" i="7"/>
  <c r="P776" i="7"/>
  <c r="P779" i="7"/>
  <c r="P775" i="7"/>
  <c r="P777" i="7"/>
  <c r="P748" i="7"/>
  <c r="P746" i="7"/>
  <c r="P742" i="7"/>
  <c r="P773" i="7"/>
  <c r="P774" i="7"/>
  <c r="P749" i="7"/>
  <c r="P747" i="7"/>
  <c r="P745" i="7"/>
  <c r="P781" i="7"/>
  <c r="P715" i="7"/>
  <c r="P714" i="7"/>
  <c r="P713" i="7"/>
  <c r="P712" i="7"/>
  <c r="P711" i="7"/>
  <c r="P710" i="7"/>
  <c r="P709" i="7"/>
  <c r="P744" i="7"/>
  <c r="P741" i="7"/>
  <c r="P716" i="7"/>
  <c r="P743" i="7"/>
  <c r="P717" i="7"/>
  <c r="P26" i="7"/>
  <c r="P59" i="7"/>
  <c r="K692" i="7"/>
  <c r="J515" i="7"/>
  <c r="J510" i="7"/>
  <c r="J514" i="7"/>
  <c r="J538" i="7"/>
  <c r="J542" i="7"/>
  <c r="J562" i="7"/>
  <c r="J566" i="7"/>
  <c r="J539" i="7"/>
  <c r="J563" i="7"/>
  <c r="J567" i="7"/>
  <c r="J37" i="7"/>
  <c r="K793" i="7"/>
  <c r="K792" i="7"/>
  <c r="K791" i="7"/>
  <c r="K790" i="7"/>
  <c r="K789" i="7"/>
  <c r="K788" i="7"/>
  <c r="K432" i="7"/>
  <c r="K431" i="7"/>
  <c r="K430" i="7"/>
  <c r="K429" i="7"/>
  <c r="K428" i="7"/>
  <c r="K427" i="7"/>
  <c r="K406" i="7"/>
  <c r="K405" i="7"/>
  <c r="K404" i="7"/>
  <c r="K403" i="7"/>
  <c r="K426" i="7"/>
  <c r="K761" i="7"/>
  <c r="K760" i="7"/>
  <c r="K759" i="7"/>
  <c r="K758" i="7"/>
  <c r="K757" i="7"/>
  <c r="K756" i="7"/>
  <c r="K755" i="7"/>
  <c r="K754" i="7"/>
  <c r="K402" i="7"/>
  <c r="K381" i="7"/>
  <c r="K380" i="7"/>
  <c r="K379" i="7"/>
  <c r="K378" i="7"/>
  <c r="K401" i="7"/>
  <c r="K400" i="7"/>
  <c r="K399" i="7"/>
  <c r="K729" i="7"/>
  <c r="K728" i="7"/>
  <c r="K727" i="7"/>
  <c r="K726" i="7"/>
  <c r="K725" i="7"/>
  <c r="K724" i="7"/>
  <c r="K723" i="7"/>
  <c r="K722" i="7"/>
  <c r="K376" i="7"/>
  <c r="K377" i="7"/>
  <c r="K375" i="7"/>
  <c r="K610" i="7"/>
  <c r="K604" i="7"/>
  <c r="K490" i="7"/>
  <c r="K489" i="7"/>
  <c r="K488" i="7"/>
  <c r="K487" i="7"/>
  <c r="K486" i="7"/>
  <c r="K485" i="7"/>
  <c r="K505" i="7"/>
  <c r="K369" i="7"/>
  <c r="K354" i="7"/>
  <c r="K353" i="7"/>
  <c r="K352" i="7"/>
  <c r="K351" i="7"/>
  <c r="K350" i="7"/>
  <c r="K349" i="7"/>
  <c r="K35" i="7"/>
  <c r="J513" i="7"/>
  <c r="J370" i="7"/>
  <c r="J511" i="7"/>
  <c r="J512" i="7"/>
  <c r="J516" i="7"/>
  <c r="J536" i="7"/>
  <c r="J540" i="7"/>
  <c r="J564" i="7"/>
  <c r="J568" i="7"/>
  <c r="J506" i="7"/>
  <c r="J537" i="7"/>
  <c r="J541" i="7"/>
  <c r="J565" i="7"/>
  <c r="C730" i="7" l="1"/>
  <c r="C794" i="7"/>
  <c r="K794" i="7"/>
  <c r="Q58" i="7"/>
  <c r="Q499" i="7"/>
  <c r="Q363" i="7"/>
  <c r="K762" i="7"/>
  <c r="AK150" i="1"/>
  <c r="Q664" i="7"/>
  <c r="Q698" i="7"/>
  <c r="P99" i="7"/>
  <c r="Q659" i="7"/>
  <c r="Q609" i="7"/>
  <c r="Q603" i="7"/>
  <c r="Q649" i="7"/>
  <c r="Q645" i="7"/>
  <c r="Q641" i="7"/>
  <c r="Q637" i="7"/>
  <c r="Q36" i="7"/>
  <c r="Q40" i="7"/>
  <c r="Q33" i="7"/>
  <c r="R666" i="7"/>
  <c r="E543" i="7"/>
  <c r="C517" i="7"/>
  <c r="D543" i="7"/>
  <c r="C543" i="7"/>
  <c r="I569" i="7"/>
  <c r="D569" i="7"/>
  <c r="J569" i="7"/>
  <c r="I517" i="7"/>
  <c r="H569" i="7"/>
  <c r="D517" i="7"/>
  <c r="I543" i="7"/>
  <c r="H517" i="7"/>
  <c r="G569" i="7"/>
  <c r="H543" i="7"/>
  <c r="G517" i="7"/>
  <c r="F569" i="7"/>
  <c r="G543" i="7"/>
  <c r="E517" i="7"/>
  <c r="E569" i="7"/>
  <c r="J517" i="7"/>
  <c r="F543" i="7"/>
  <c r="F517" i="7"/>
  <c r="C569" i="7"/>
  <c r="J543" i="7"/>
  <c r="C762" i="7"/>
  <c r="G762" i="7"/>
  <c r="G730" i="7"/>
  <c r="P718" i="7"/>
  <c r="K407" i="7"/>
  <c r="F794" i="7"/>
  <c r="H794" i="7"/>
  <c r="K433" i="7"/>
  <c r="I730" i="7"/>
  <c r="D730" i="7"/>
  <c r="E762" i="7"/>
  <c r="E794" i="7"/>
  <c r="H730" i="7"/>
  <c r="E730" i="7"/>
  <c r="G794" i="7"/>
  <c r="D794" i="7"/>
  <c r="I762" i="7"/>
  <c r="K730" i="7"/>
  <c r="P750" i="7"/>
  <c r="P782" i="7"/>
  <c r="H762" i="7"/>
  <c r="F762" i="7"/>
  <c r="K382" i="7"/>
  <c r="C433" i="7"/>
  <c r="D433" i="7"/>
  <c r="E433" i="7"/>
  <c r="F433" i="7"/>
  <c r="G433" i="7"/>
  <c r="H433" i="7"/>
  <c r="I433" i="7"/>
  <c r="J433" i="7"/>
  <c r="C718" i="7"/>
  <c r="D718" i="7"/>
  <c r="D719" i="7" s="1"/>
  <c r="D704" i="7" s="1"/>
  <c r="D105" i="7" s="1"/>
  <c r="E718" i="7"/>
  <c r="E719" i="7" s="1"/>
  <c r="E704" i="7" s="1"/>
  <c r="E105" i="7" s="1"/>
  <c r="F718" i="7"/>
  <c r="F719" i="7" s="1"/>
  <c r="F704" i="7" s="1"/>
  <c r="F105" i="7" s="1"/>
  <c r="G718" i="7"/>
  <c r="G719" i="7" s="1"/>
  <c r="G704" i="7" s="1"/>
  <c r="G105" i="7" s="1"/>
  <c r="H718" i="7"/>
  <c r="H719" i="7" s="1"/>
  <c r="H704" i="7" s="1"/>
  <c r="H105" i="7" s="1"/>
  <c r="I718" i="7"/>
  <c r="I719" i="7" s="1"/>
  <c r="I704" i="7" s="1"/>
  <c r="I105" i="7" s="1"/>
  <c r="J718" i="7"/>
  <c r="J719" i="7" s="1"/>
  <c r="J704" i="7" s="1"/>
  <c r="J105" i="7" s="1"/>
  <c r="K718" i="7"/>
  <c r="K719" i="7" s="1"/>
  <c r="K704" i="7" s="1"/>
  <c r="K105" i="7" s="1"/>
  <c r="L718" i="7"/>
  <c r="M718" i="7"/>
  <c r="N718" i="7"/>
  <c r="O718" i="7"/>
  <c r="J730" i="7"/>
  <c r="C782" i="7"/>
  <c r="D782" i="7"/>
  <c r="D783" i="7" s="1"/>
  <c r="D768" i="7" s="1"/>
  <c r="D107" i="7" s="1"/>
  <c r="E782" i="7"/>
  <c r="E783" i="7" s="1"/>
  <c r="E768" i="7" s="1"/>
  <c r="E107" i="7" s="1"/>
  <c r="F782" i="7"/>
  <c r="F783" i="7" s="1"/>
  <c r="F768" i="7" s="1"/>
  <c r="F107" i="7" s="1"/>
  <c r="G782" i="7"/>
  <c r="G783" i="7" s="1"/>
  <c r="G768" i="7" s="1"/>
  <c r="G107" i="7" s="1"/>
  <c r="H782" i="7"/>
  <c r="H783" i="7" s="1"/>
  <c r="H768" i="7" s="1"/>
  <c r="H107" i="7" s="1"/>
  <c r="I782" i="7"/>
  <c r="I783" i="7" s="1"/>
  <c r="I768" i="7" s="1"/>
  <c r="I107" i="7" s="1"/>
  <c r="J782" i="7"/>
  <c r="J783" i="7" s="1"/>
  <c r="J768" i="7" s="1"/>
  <c r="J107" i="7" s="1"/>
  <c r="K782" i="7"/>
  <c r="K783" i="7" s="1"/>
  <c r="K768" i="7" s="1"/>
  <c r="K107" i="7" s="1"/>
  <c r="L782" i="7"/>
  <c r="M782" i="7"/>
  <c r="N782" i="7"/>
  <c r="O782" i="7"/>
  <c r="J794" i="7"/>
  <c r="C407" i="7"/>
  <c r="D407" i="7"/>
  <c r="F407" i="7"/>
  <c r="E407" i="7"/>
  <c r="G407" i="7"/>
  <c r="H407" i="7"/>
  <c r="I407" i="7"/>
  <c r="J407" i="7"/>
  <c r="C382" i="7"/>
  <c r="D382" i="7"/>
  <c r="E382" i="7"/>
  <c r="F382" i="7"/>
  <c r="G382" i="7"/>
  <c r="H382" i="7"/>
  <c r="I382" i="7"/>
  <c r="J382" i="7"/>
  <c r="C750" i="7"/>
  <c r="D750" i="7"/>
  <c r="D751" i="7" s="1"/>
  <c r="D736" i="7" s="1"/>
  <c r="D106" i="7" s="1"/>
  <c r="E750" i="7"/>
  <c r="E751" i="7" s="1"/>
  <c r="E736" i="7" s="1"/>
  <c r="E106" i="7" s="1"/>
  <c r="F750" i="7"/>
  <c r="F751" i="7" s="1"/>
  <c r="F736" i="7" s="1"/>
  <c r="F106" i="7" s="1"/>
  <c r="G750" i="7"/>
  <c r="G751" i="7" s="1"/>
  <c r="G736" i="7" s="1"/>
  <c r="G106" i="7" s="1"/>
  <c r="H750" i="7"/>
  <c r="H751" i="7" s="1"/>
  <c r="H736" i="7" s="1"/>
  <c r="H106" i="7" s="1"/>
  <c r="I750" i="7"/>
  <c r="I751" i="7" s="1"/>
  <c r="I736" i="7" s="1"/>
  <c r="I106" i="7" s="1"/>
  <c r="J750" i="7"/>
  <c r="J751" i="7" s="1"/>
  <c r="J736" i="7" s="1"/>
  <c r="J106" i="7" s="1"/>
  <c r="K750" i="7"/>
  <c r="K751" i="7" s="1"/>
  <c r="K736" i="7" s="1"/>
  <c r="K106" i="7" s="1"/>
  <c r="L750" i="7"/>
  <c r="M750" i="7"/>
  <c r="N750" i="7"/>
  <c r="J762" i="7"/>
  <c r="O750" i="7"/>
  <c r="Q774" i="7"/>
  <c r="Q773" i="7"/>
  <c r="Q782" i="7"/>
  <c r="Q780" i="7"/>
  <c r="Q778" i="7"/>
  <c r="Q776" i="7"/>
  <c r="Q779" i="7"/>
  <c r="Q749" i="7"/>
  <c r="Q747" i="7"/>
  <c r="Q781" i="7"/>
  <c r="Q775" i="7"/>
  <c r="Q777" i="7"/>
  <c r="Q750" i="7"/>
  <c r="Q748" i="7"/>
  <c r="Q746" i="7"/>
  <c r="Q744" i="7"/>
  <c r="Q742" i="7"/>
  <c r="Q718" i="7"/>
  <c r="Q716" i="7"/>
  <c r="Q741" i="7"/>
  <c r="Q714" i="7"/>
  <c r="Q712" i="7"/>
  <c r="Q710" i="7"/>
  <c r="Q743" i="7"/>
  <c r="Q717" i="7"/>
  <c r="Q715" i="7"/>
  <c r="Q713" i="7"/>
  <c r="Q711" i="7"/>
  <c r="Q709" i="7"/>
  <c r="Q745" i="7"/>
  <c r="Q59" i="7"/>
  <c r="Q26" i="7"/>
  <c r="L692" i="7"/>
  <c r="K538" i="7"/>
  <c r="K517" i="7"/>
  <c r="K566" i="7"/>
  <c r="K513" i="7"/>
  <c r="K542" i="7"/>
  <c r="K370" i="7"/>
  <c r="K514" i="7"/>
  <c r="L794" i="7"/>
  <c r="L793" i="7"/>
  <c r="L792" i="7"/>
  <c r="L791" i="7"/>
  <c r="L790" i="7"/>
  <c r="L789" i="7"/>
  <c r="L787" i="7"/>
  <c r="L433" i="7"/>
  <c r="L432" i="7"/>
  <c r="L431" i="7"/>
  <c r="L430" i="7"/>
  <c r="L429" i="7"/>
  <c r="L428" i="7"/>
  <c r="L427" i="7"/>
  <c r="L426" i="7"/>
  <c r="L762" i="7"/>
  <c r="L761" i="7"/>
  <c r="L760" i="7"/>
  <c r="L759" i="7"/>
  <c r="L758" i="7"/>
  <c r="L757" i="7"/>
  <c r="L756" i="7"/>
  <c r="L755" i="7"/>
  <c r="L754" i="7"/>
  <c r="L407" i="7"/>
  <c r="L406" i="7"/>
  <c r="L405" i="7"/>
  <c r="L404" i="7"/>
  <c r="L403" i="7"/>
  <c r="L402" i="7"/>
  <c r="L401" i="7"/>
  <c r="L400" i="7"/>
  <c r="L399" i="7"/>
  <c r="L730" i="7"/>
  <c r="L729" i="7"/>
  <c r="L728" i="7"/>
  <c r="L727" i="7"/>
  <c r="L726" i="7"/>
  <c r="L725" i="7"/>
  <c r="L724" i="7"/>
  <c r="L723" i="7"/>
  <c r="L722" i="7"/>
  <c r="L382" i="7"/>
  <c r="L381" i="7"/>
  <c r="L380" i="7"/>
  <c r="L379" i="7"/>
  <c r="L378" i="7"/>
  <c r="L377" i="7"/>
  <c r="L376" i="7"/>
  <c r="L375" i="7"/>
  <c r="L610" i="7"/>
  <c r="L604" i="7"/>
  <c r="L505" i="7"/>
  <c r="L490" i="7"/>
  <c r="L489" i="7"/>
  <c r="L488" i="7"/>
  <c r="L487" i="7"/>
  <c r="L486" i="7"/>
  <c r="L485" i="7"/>
  <c r="L354" i="7"/>
  <c r="L353" i="7"/>
  <c r="L352" i="7"/>
  <c r="L351" i="7"/>
  <c r="L350" i="7"/>
  <c r="L349" i="7"/>
  <c r="L369" i="7"/>
  <c r="L35" i="7"/>
  <c r="K516" i="7"/>
  <c r="K537" i="7"/>
  <c r="K541" i="7"/>
  <c r="K565" i="7"/>
  <c r="K569" i="7"/>
  <c r="K37" i="7"/>
  <c r="K374" i="7"/>
  <c r="K425" i="7"/>
  <c r="K512" i="7"/>
  <c r="K511" i="7"/>
  <c r="K515" i="7"/>
  <c r="K539" i="7"/>
  <c r="K543" i="7"/>
  <c r="K563" i="7"/>
  <c r="K567" i="7"/>
  <c r="K536" i="7"/>
  <c r="K540" i="7"/>
  <c r="K564" i="7"/>
  <c r="K568" i="7"/>
  <c r="K506" i="7"/>
  <c r="R58" i="7" l="1"/>
  <c r="R499" i="7"/>
  <c r="R363" i="7"/>
  <c r="Q99" i="7"/>
  <c r="AL150" i="1"/>
  <c r="R664" i="7"/>
  <c r="R698" i="7"/>
  <c r="R659" i="7"/>
  <c r="R645" i="7"/>
  <c r="R641" i="7"/>
  <c r="R609" i="7"/>
  <c r="R603" i="7"/>
  <c r="R649" i="7"/>
  <c r="R637" i="7"/>
  <c r="R36" i="7"/>
  <c r="R40" i="7"/>
  <c r="R33" i="7"/>
  <c r="S666" i="7"/>
  <c r="D518" i="7"/>
  <c r="D544" i="7"/>
  <c r="H570" i="7"/>
  <c r="K544" i="7"/>
  <c r="G570" i="7"/>
  <c r="J518" i="7"/>
  <c r="J544" i="7"/>
  <c r="F570" i="7"/>
  <c r="I518" i="7"/>
  <c r="I544" i="7"/>
  <c r="E570" i="7"/>
  <c r="H518" i="7"/>
  <c r="H544" i="7"/>
  <c r="D570" i="7"/>
  <c r="G518" i="7"/>
  <c r="G544" i="7"/>
  <c r="C570" i="7"/>
  <c r="K570" i="7"/>
  <c r="C518" i="7"/>
  <c r="F518" i="7"/>
  <c r="E544" i="7"/>
  <c r="J570" i="7"/>
  <c r="K518" i="7"/>
  <c r="C544" i="7"/>
  <c r="E518" i="7"/>
  <c r="F544" i="7"/>
  <c r="I570" i="7"/>
  <c r="L383" i="7"/>
  <c r="L434" i="7"/>
  <c r="L408" i="7"/>
  <c r="J108" i="7"/>
  <c r="H108" i="7"/>
  <c r="I108" i="7"/>
  <c r="D108" i="7"/>
  <c r="G108" i="7"/>
  <c r="C383" i="7"/>
  <c r="D383" i="7"/>
  <c r="E383" i="7"/>
  <c r="F383" i="7"/>
  <c r="G383" i="7"/>
  <c r="H383" i="7"/>
  <c r="I383" i="7"/>
  <c r="J383" i="7"/>
  <c r="K383" i="7"/>
  <c r="C719" i="7"/>
  <c r="C704" i="7" s="1"/>
  <c r="C105" i="7" s="1"/>
  <c r="C408" i="7"/>
  <c r="D408" i="7"/>
  <c r="E408" i="7"/>
  <c r="F408" i="7"/>
  <c r="G408" i="7"/>
  <c r="H408" i="7"/>
  <c r="I408" i="7"/>
  <c r="J408" i="7"/>
  <c r="K408" i="7"/>
  <c r="C751" i="7"/>
  <c r="C736" i="7" s="1"/>
  <c r="C106" i="7" s="1"/>
  <c r="F108" i="7"/>
  <c r="C434" i="7"/>
  <c r="D434" i="7"/>
  <c r="F434" i="7"/>
  <c r="E434" i="7"/>
  <c r="G434" i="7"/>
  <c r="H434" i="7"/>
  <c r="I434" i="7"/>
  <c r="J434" i="7"/>
  <c r="K434" i="7"/>
  <c r="C783" i="7"/>
  <c r="C768" i="7" s="1"/>
  <c r="C107" i="7" s="1"/>
  <c r="E108" i="7"/>
  <c r="R781" i="7"/>
  <c r="R779" i="7"/>
  <c r="R777" i="7"/>
  <c r="R775" i="7"/>
  <c r="R780" i="7"/>
  <c r="R776" i="7"/>
  <c r="R774" i="7"/>
  <c r="R750" i="7"/>
  <c r="R749" i="7"/>
  <c r="R748" i="7"/>
  <c r="R747" i="7"/>
  <c r="R746" i="7"/>
  <c r="R745" i="7"/>
  <c r="R744" i="7"/>
  <c r="R743" i="7"/>
  <c r="R742" i="7"/>
  <c r="R741" i="7"/>
  <c r="R718" i="7"/>
  <c r="R717" i="7"/>
  <c r="R716" i="7"/>
  <c r="R778" i="7"/>
  <c r="R773" i="7"/>
  <c r="R782" i="7"/>
  <c r="R715" i="7"/>
  <c r="R713" i="7"/>
  <c r="R711" i="7"/>
  <c r="R709" i="7"/>
  <c r="R714" i="7"/>
  <c r="R712" i="7"/>
  <c r="R710" i="7"/>
  <c r="R59" i="7"/>
  <c r="R26" i="7"/>
  <c r="M692" i="7"/>
  <c r="L425" i="7"/>
  <c r="L719" i="7"/>
  <c r="L704" i="7" s="1"/>
  <c r="L105" i="7" s="1"/>
  <c r="L783" i="7"/>
  <c r="L768" i="7" s="1"/>
  <c r="L107" i="7" s="1"/>
  <c r="L374" i="7"/>
  <c r="L37" i="7"/>
  <c r="L751" i="7"/>
  <c r="L736" i="7" s="1"/>
  <c r="L106" i="7" s="1"/>
  <c r="K562" i="7"/>
  <c r="L515" i="7"/>
  <c r="L370" i="7"/>
  <c r="L513" i="7"/>
  <c r="L514" i="7"/>
  <c r="L518" i="7"/>
  <c r="L538" i="7"/>
  <c r="L542" i="7"/>
  <c r="L566" i="7"/>
  <c r="L570" i="7"/>
  <c r="L539" i="7"/>
  <c r="L543" i="7"/>
  <c r="L563" i="7"/>
  <c r="L567" i="7"/>
  <c r="K510" i="7"/>
  <c r="M794" i="7"/>
  <c r="M793" i="7"/>
  <c r="M792" i="7"/>
  <c r="M791" i="7"/>
  <c r="M790" i="7"/>
  <c r="M789" i="7"/>
  <c r="M786" i="7"/>
  <c r="M434" i="7"/>
  <c r="M433" i="7"/>
  <c r="M432" i="7"/>
  <c r="M431" i="7"/>
  <c r="M430" i="7"/>
  <c r="M429" i="7"/>
  <c r="M428" i="7"/>
  <c r="M427" i="7"/>
  <c r="M426" i="7"/>
  <c r="M408" i="7"/>
  <c r="M407" i="7"/>
  <c r="M406" i="7"/>
  <c r="M405" i="7"/>
  <c r="M404" i="7"/>
  <c r="M403" i="7"/>
  <c r="M402" i="7"/>
  <c r="M762" i="7"/>
  <c r="M761" i="7"/>
  <c r="M760" i="7"/>
  <c r="M759" i="7"/>
  <c r="M758" i="7"/>
  <c r="M757" i="7"/>
  <c r="M756" i="7"/>
  <c r="M755" i="7"/>
  <c r="M754" i="7"/>
  <c r="M383" i="7"/>
  <c r="M382" i="7"/>
  <c r="M381" i="7"/>
  <c r="M380" i="7"/>
  <c r="M379" i="7"/>
  <c r="M378" i="7"/>
  <c r="M401" i="7"/>
  <c r="M400" i="7"/>
  <c r="M399" i="7"/>
  <c r="M730" i="7"/>
  <c r="M729" i="7"/>
  <c r="M728" i="7"/>
  <c r="M727" i="7"/>
  <c r="M726" i="7"/>
  <c r="M725" i="7"/>
  <c r="M724" i="7"/>
  <c r="M723" i="7"/>
  <c r="M722" i="7"/>
  <c r="M377" i="7"/>
  <c r="M376" i="7"/>
  <c r="M375" i="7"/>
  <c r="M374" i="7"/>
  <c r="M610" i="7"/>
  <c r="M604" i="7"/>
  <c r="M490" i="7"/>
  <c r="M489" i="7"/>
  <c r="M488" i="7"/>
  <c r="M487" i="7"/>
  <c r="M486" i="7"/>
  <c r="M485" i="7"/>
  <c r="M505" i="7"/>
  <c r="M369" i="7"/>
  <c r="M354" i="7"/>
  <c r="M353" i="7"/>
  <c r="M352" i="7"/>
  <c r="M351" i="7"/>
  <c r="M350" i="7"/>
  <c r="M349" i="7"/>
  <c r="M35" i="7"/>
  <c r="L511" i="7"/>
  <c r="L517" i="7"/>
  <c r="L512" i="7"/>
  <c r="L516" i="7"/>
  <c r="L536" i="7"/>
  <c r="L540" i="7"/>
  <c r="L544" i="7"/>
  <c r="L564" i="7"/>
  <c r="L568" i="7"/>
  <c r="L506" i="7"/>
  <c r="L537" i="7"/>
  <c r="L541" i="7"/>
  <c r="L565" i="7"/>
  <c r="L569" i="7"/>
  <c r="K108" i="7"/>
  <c r="S58" i="7" l="1"/>
  <c r="S499" i="7"/>
  <c r="S363" i="7"/>
  <c r="R99" i="7"/>
  <c r="AM150" i="1"/>
  <c r="S664" i="7"/>
  <c r="S698" i="7"/>
  <c r="S659" i="7"/>
  <c r="S609" i="7"/>
  <c r="S603" i="7"/>
  <c r="S649" i="7"/>
  <c r="S645" i="7"/>
  <c r="S641" i="7"/>
  <c r="S637" i="7"/>
  <c r="S36" i="7"/>
  <c r="S40" i="7"/>
  <c r="S33" i="7"/>
  <c r="T666" i="7"/>
  <c r="H519" i="7"/>
  <c r="J571" i="7"/>
  <c r="E545" i="7"/>
  <c r="G519" i="7"/>
  <c r="L510" i="7"/>
  <c r="I571" i="7"/>
  <c r="D545" i="7"/>
  <c r="F519" i="7"/>
  <c r="F545" i="7"/>
  <c r="L562" i="7"/>
  <c r="H571" i="7"/>
  <c r="K545" i="7"/>
  <c r="C545" i="7"/>
  <c r="E519" i="7"/>
  <c r="L545" i="7"/>
  <c r="G571" i="7"/>
  <c r="J545" i="7"/>
  <c r="D519" i="7"/>
  <c r="L571" i="7"/>
  <c r="C571" i="7"/>
  <c r="E571" i="7"/>
  <c r="I545" i="7"/>
  <c r="K519" i="7"/>
  <c r="C519" i="7"/>
  <c r="L519" i="7"/>
  <c r="K571" i="7"/>
  <c r="F571" i="7"/>
  <c r="H545" i="7"/>
  <c r="J519" i="7"/>
  <c r="D571" i="7"/>
  <c r="G545" i="7"/>
  <c r="I519" i="7"/>
  <c r="C108" i="7"/>
  <c r="S782" i="7"/>
  <c r="S781" i="7"/>
  <c r="S780" i="7"/>
  <c r="S779" i="7"/>
  <c r="S778" i="7"/>
  <c r="S777" i="7"/>
  <c r="S776" i="7"/>
  <c r="S775" i="7"/>
  <c r="S745" i="7"/>
  <c r="S774" i="7"/>
  <c r="S750" i="7"/>
  <c r="S748" i="7"/>
  <c r="S746" i="7"/>
  <c r="S744" i="7"/>
  <c r="S773" i="7"/>
  <c r="S749" i="7"/>
  <c r="S747" i="7"/>
  <c r="S743" i="7"/>
  <c r="S741" i="7"/>
  <c r="S716" i="7"/>
  <c r="S715" i="7"/>
  <c r="S713" i="7"/>
  <c r="S711" i="7"/>
  <c r="S709" i="7"/>
  <c r="S742" i="7"/>
  <c r="S717" i="7"/>
  <c r="S714" i="7"/>
  <c r="S712" i="7"/>
  <c r="S710" i="7"/>
  <c r="S718" i="7"/>
  <c r="S26" i="7"/>
  <c r="S59" i="7"/>
  <c r="N692" i="7"/>
  <c r="M425" i="7"/>
  <c r="L108" i="7"/>
  <c r="M783" i="7"/>
  <c r="M768" i="7" s="1"/>
  <c r="M107" i="7" s="1"/>
  <c r="M37" i="7"/>
  <c r="M511" i="7"/>
  <c r="M540" i="7"/>
  <c r="M544" i="7"/>
  <c r="M563" i="7"/>
  <c r="M518" i="7"/>
  <c r="M567" i="7"/>
  <c r="M571" i="7"/>
  <c r="M514" i="7"/>
  <c r="M516" i="7"/>
  <c r="M513" i="7"/>
  <c r="M517" i="7"/>
  <c r="M537" i="7"/>
  <c r="M541" i="7"/>
  <c r="M545" i="7"/>
  <c r="M565" i="7"/>
  <c r="M569" i="7"/>
  <c r="M538" i="7"/>
  <c r="M542" i="7"/>
  <c r="M566" i="7"/>
  <c r="M570" i="7"/>
  <c r="N794" i="7"/>
  <c r="N793" i="7"/>
  <c r="N792" i="7"/>
  <c r="N791" i="7"/>
  <c r="N790" i="7"/>
  <c r="N789" i="7"/>
  <c r="N786" i="7"/>
  <c r="N434" i="7"/>
  <c r="N433" i="7"/>
  <c r="N432" i="7"/>
  <c r="N431" i="7"/>
  <c r="N430" i="7"/>
  <c r="N429" i="7"/>
  <c r="N428" i="7"/>
  <c r="N427" i="7"/>
  <c r="N426" i="7"/>
  <c r="N425" i="7"/>
  <c r="N762" i="7"/>
  <c r="N761" i="7"/>
  <c r="N760" i="7"/>
  <c r="N759" i="7"/>
  <c r="N758" i="7"/>
  <c r="N757" i="7"/>
  <c r="N756" i="7"/>
  <c r="N755" i="7"/>
  <c r="N754" i="7"/>
  <c r="N408" i="7"/>
  <c r="N407" i="7"/>
  <c r="N406" i="7"/>
  <c r="N405" i="7"/>
  <c r="N404" i="7"/>
  <c r="N403" i="7"/>
  <c r="N402" i="7"/>
  <c r="N401" i="7"/>
  <c r="N400" i="7"/>
  <c r="N399" i="7"/>
  <c r="N730" i="7"/>
  <c r="N729" i="7"/>
  <c r="N728" i="7"/>
  <c r="N727" i="7"/>
  <c r="N726" i="7"/>
  <c r="N725" i="7"/>
  <c r="N724" i="7"/>
  <c r="N723" i="7"/>
  <c r="N722" i="7"/>
  <c r="N383" i="7"/>
  <c r="N382" i="7"/>
  <c r="N381" i="7"/>
  <c r="N380" i="7"/>
  <c r="N379" i="7"/>
  <c r="N378" i="7"/>
  <c r="N377" i="7"/>
  <c r="N376" i="7"/>
  <c r="N375" i="7"/>
  <c r="N374" i="7"/>
  <c r="N610" i="7"/>
  <c r="N604" i="7"/>
  <c r="N505" i="7"/>
  <c r="N490" i="7"/>
  <c r="N489" i="7"/>
  <c r="N488" i="7"/>
  <c r="N487" i="7"/>
  <c r="N486" i="7"/>
  <c r="N485" i="7"/>
  <c r="N354" i="7"/>
  <c r="N353" i="7"/>
  <c r="N352" i="7"/>
  <c r="N351" i="7"/>
  <c r="N350" i="7"/>
  <c r="N349" i="7"/>
  <c r="N369" i="7"/>
  <c r="N35" i="7"/>
  <c r="M370" i="7"/>
  <c r="M510" i="7"/>
  <c r="M512" i="7"/>
  <c r="M515" i="7"/>
  <c r="M519" i="7"/>
  <c r="M539" i="7"/>
  <c r="M543" i="7"/>
  <c r="M536" i="7"/>
  <c r="M564" i="7"/>
  <c r="M568" i="7"/>
  <c r="M506" i="7"/>
  <c r="M719" i="7"/>
  <c r="M704" i="7" s="1"/>
  <c r="M105" i="7" s="1"/>
  <c r="M751" i="7"/>
  <c r="M736" i="7" s="1"/>
  <c r="M106" i="7" s="1"/>
  <c r="T58" i="7" l="1"/>
  <c r="T499" i="7"/>
  <c r="T363" i="7"/>
  <c r="S99" i="7"/>
  <c r="AN150" i="1"/>
  <c r="T664" i="7"/>
  <c r="T698" i="7"/>
  <c r="T659" i="7"/>
  <c r="T645" i="7"/>
  <c r="T637" i="7"/>
  <c r="T609" i="7"/>
  <c r="T603" i="7"/>
  <c r="T649" i="7"/>
  <c r="T641" i="7"/>
  <c r="T36" i="7"/>
  <c r="T40" i="7"/>
  <c r="T33" i="7"/>
  <c r="U666" i="7"/>
  <c r="M562" i="7"/>
  <c r="T781" i="7"/>
  <c r="T779" i="7"/>
  <c r="T777" i="7"/>
  <c r="T775" i="7"/>
  <c r="T773" i="7"/>
  <c r="T774" i="7"/>
  <c r="T780" i="7"/>
  <c r="T750" i="7"/>
  <c r="T748" i="7"/>
  <c r="T746" i="7"/>
  <c r="T782" i="7"/>
  <c r="T776" i="7"/>
  <c r="T778" i="7"/>
  <c r="T749" i="7"/>
  <c r="T747" i="7"/>
  <c r="T745" i="7"/>
  <c r="T743" i="7"/>
  <c r="T741" i="7"/>
  <c r="T717" i="7"/>
  <c r="T715" i="7"/>
  <c r="T714" i="7"/>
  <c r="T713" i="7"/>
  <c r="T712" i="7"/>
  <c r="T711" i="7"/>
  <c r="T710" i="7"/>
  <c r="T709" i="7"/>
  <c r="T742" i="7"/>
  <c r="T744" i="7"/>
  <c r="T718" i="7"/>
  <c r="T716" i="7"/>
  <c r="T26" i="7"/>
  <c r="T59" i="7"/>
  <c r="O692" i="7"/>
  <c r="N539" i="7"/>
  <c r="N515" i="7"/>
  <c r="N517" i="7"/>
  <c r="N563" i="7"/>
  <c r="N567" i="7"/>
  <c r="N571" i="7"/>
  <c r="N543" i="7"/>
  <c r="N513" i="7"/>
  <c r="N370" i="7"/>
  <c r="N511" i="7"/>
  <c r="N519" i="7"/>
  <c r="N512" i="7"/>
  <c r="N516" i="7"/>
  <c r="N536" i="7"/>
  <c r="N540" i="7"/>
  <c r="N544" i="7"/>
  <c r="N564" i="7"/>
  <c r="N568" i="7"/>
  <c r="N506" i="7"/>
  <c r="N537" i="7"/>
  <c r="N541" i="7"/>
  <c r="N545" i="7"/>
  <c r="N565" i="7"/>
  <c r="N569" i="7"/>
  <c r="O794" i="7"/>
  <c r="O793" i="7"/>
  <c r="O792" i="7"/>
  <c r="O791" i="7"/>
  <c r="O790" i="7"/>
  <c r="O788" i="7"/>
  <c r="O434" i="7"/>
  <c r="O433" i="7"/>
  <c r="O432" i="7"/>
  <c r="O431" i="7"/>
  <c r="O430" i="7"/>
  <c r="O429" i="7"/>
  <c r="O428" i="7"/>
  <c r="O427" i="7"/>
  <c r="O786" i="7"/>
  <c r="O425" i="7"/>
  <c r="O408" i="7"/>
  <c r="O407" i="7"/>
  <c r="O406" i="7"/>
  <c r="O405" i="7"/>
  <c r="O404" i="7"/>
  <c r="O403" i="7"/>
  <c r="O402" i="7"/>
  <c r="O426" i="7"/>
  <c r="O762" i="7"/>
  <c r="O761" i="7"/>
  <c r="O760" i="7"/>
  <c r="O759" i="7"/>
  <c r="O758" i="7"/>
  <c r="O757" i="7"/>
  <c r="O756" i="7"/>
  <c r="O755" i="7"/>
  <c r="O754" i="7"/>
  <c r="O383" i="7"/>
  <c r="O382" i="7"/>
  <c r="O381" i="7"/>
  <c r="O380" i="7"/>
  <c r="O379" i="7"/>
  <c r="O378" i="7"/>
  <c r="O401" i="7"/>
  <c r="O400" i="7"/>
  <c r="O399" i="7"/>
  <c r="O730" i="7"/>
  <c r="O729" i="7"/>
  <c r="O728" i="7"/>
  <c r="O727" i="7"/>
  <c r="O726" i="7"/>
  <c r="O725" i="7"/>
  <c r="O724" i="7"/>
  <c r="O723" i="7"/>
  <c r="O721" i="7"/>
  <c r="O376" i="7"/>
  <c r="O377" i="7"/>
  <c r="O375" i="7"/>
  <c r="O610" i="7"/>
  <c r="O604" i="7"/>
  <c r="O490" i="7"/>
  <c r="O489" i="7"/>
  <c r="O488" i="7"/>
  <c r="O487" i="7"/>
  <c r="O486" i="7"/>
  <c r="O485" i="7"/>
  <c r="O505" i="7"/>
  <c r="O369" i="7"/>
  <c r="O354" i="7"/>
  <c r="O353" i="7"/>
  <c r="O352" i="7"/>
  <c r="O351" i="7"/>
  <c r="O350" i="7"/>
  <c r="O349" i="7"/>
  <c r="O35" i="7"/>
  <c r="N510" i="7"/>
  <c r="N514" i="7"/>
  <c r="N518" i="7"/>
  <c r="N538" i="7"/>
  <c r="N542" i="7"/>
  <c r="N562" i="7"/>
  <c r="N566" i="7"/>
  <c r="N570" i="7"/>
  <c r="M108" i="7"/>
  <c r="N37" i="7"/>
  <c r="N719" i="7"/>
  <c r="N704" i="7" s="1"/>
  <c r="N105" i="7" s="1"/>
  <c r="N751" i="7"/>
  <c r="N736" i="7" s="1"/>
  <c r="N106" i="7" s="1"/>
  <c r="N783" i="7"/>
  <c r="N768" i="7" s="1"/>
  <c r="N107" i="7" s="1"/>
  <c r="U58" i="7" l="1"/>
  <c r="U499" i="7"/>
  <c r="U363" i="7"/>
  <c r="T99" i="7"/>
  <c r="AO150" i="1"/>
  <c r="U664" i="7"/>
  <c r="U698" i="7"/>
  <c r="U659" i="7"/>
  <c r="U609" i="7"/>
  <c r="U603" i="7"/>
  <c r="U649" i="7"/>
  <c r="U645" i="7"/>
  <c r="U641" i="7"/>
  <c r="U637" i="7"/>
  <c r="U36" i="7"/>
  <c r="U40" i="7"/>
  <c r="U33" i="7"/>
  <c r="U671" i="7"/>
  <c r="V666" i="7"/>
  <c r="U782" i="7"/>
  <c r="U780" i="7"/>
  <c r="U778" i="7"/>
  <c r="U776" i="7"/>
  <c r="U774" i="7"/>
  <c r="U773" i="7"/>
  <c r="U750" i="7"/>
  <c r="U781" i="7"/>
  <c r="U777" i="7"/>
  <c r="U779" i="7"/>
  <c r="U775" i="7"/>
  <c r="U749" i="7"/>
  <c r="U747" i="7"/>
  <c r="U745" i="7"/>
  <c r="U748" i="7"/>
  <c r="U746" i="7"/>
  <c r="U744" i="7"/>
  <c r="U742" i="7"/>
  <c r="U718" i="7"/>
  <c r="U717" i="7"/>
  <c r="U743" i="7"/>
  <c r="U714" i="7"/>
  <c r="U712" i="7"/>
  <c r="U710" i="7"/>
  <c r="U716" i="7"/>
  <c r="U741" i="7"/>
  <c r="U715" i="7"/>
  <c r="U713" i="7"/>
  <c r="U711" i="7"/>
  <c r="U709" i="7"/>
  <c r="U59" i="7"/>
  <c r="U26" i="7"/>
  <c r="P692" i="7"/>
  <c r="O37" i="7"/>
  <c r="O719" i="7"/>
  <c r="O704" i="7" s="1"/>
  <c r="O105" i="7" s="1"/>
  <c r="O751" i="7"/>
  <c r="O736" i="7" s="1"/>
  <c r="O106" i="7" s="1"/>
  <c r="O538" i="7"/>
  <c r="O517" i="7"/>
  <c r="O566" i="7"/>
  <c r="O513" i="7"/>
  <c r="O541" i="7"/>
  <c r="P794" i="7"/>
  <c r="P793" i="7"/>
  <c r="P792" i="7"/>
  <c r="P791" i="7"/>
  <c r="P790" i="7"/>
  <c r="P788" i="7"/>
  <c r="P786" i="7"/>
  <c r="P434" i="7"/>
  <c r="P433" i="7"/>
  <c r="P432" i="7"/>
  <c r="P431" i="7"/>
  <c r="P430" i="7"/>
  <c r="P429" i="7"/>
  <c r="P428" i="7"/>
  <c r="P427" i="7"/>
  <c r="P426" i="7"/>
  <c r="P425" i="7"/>
  <c r="P762" i="7"/>
  <c r="P761" i="7"/>
  <c r="P760" i="7"/>
  <c r="P759" i="7"/>
  <c r="P758" i="7"/>
  <c r="P757" i="7"/>
  <c r="P756" i="7"/>
  <c r="P755" i="7"/>
  <c r="P754" i="7"/>
  <c r="P408" i="7"/>
  <c r="P407" i="7"/>
  <c r="P406" i="7"/>
  <c r="P405" i="7"/>
  <c r="P404" i="7"/>
  <c r="P403" i="7"/>
  <c r="P402" i="7"/>
  <c r="P401" i="7"/>
  <c r="P400" i="7"/>
  <c r="P399" i="7"/>
  <c r="P730" i="7"/>
  <c r="P729" i="7"/>
  <c r="P728" i="7"/>
  <c r="P727" i="7"/>
  <c r="P726" i="7"/>
  <c r="P725" i="7"/>
  <c r="P724" i="7"/>
  <c r="P723" i="7"/>
  <c r="P721" i="7"/>
  <c r="P383" i="7"/>
  <c r="P382" i="7"/>
  <c r="P381" i="7"/>
  <c r="P380" i="7"/>
  <c r="P379" i="7"/>
  <c r="P378" i="7"/>
  <c r="P377" i="7"/>
  <c r="P376" i="7"/>
  <c r="P375" i="7"/>
  <c r="P610" i="7"/>
  <c r="P604" i="7"/>
  <c r="P505" i="7"/>
  <c r="P490" i="7"/>
  <c r="P489" i="7"/>
  <c r="P488" i="7"/>
  <c r="P487" i="7"/>
  <c r="P486" i="7"/>
  <c r="P485" i="7"/>
  <c r="P354" i="7"/>
  <c r="P353" i="7"/>
  <c r="P352" i="7"/>
  <c r="P351" i="7"/>
  <c r="P350" i="7"/>
  <c r="P349" i="7"/>
  <c r="P369" i="7"/>
  <c r="P35" i="7"/>
  <c r="O514" i="7"/>
  <c r="O515" i="7"/>
  <c r="O539" i="7"/>
  <c r="O563" i="7"/>
  <c r="O567" i="7"/>
  <c r="O571" i="7"/>
  <c r="O540" i="7"/>
  <c r="O544" i="7"/>
  <c r="O568" i="7"/>
  <c r="O506" i="7"/>
  <c r="O516" i="7"/>
  <c r="O518" i="7"/>
  <c r="O537" i="7"/>
  <c r="O545" i="7"/>
  <c r="O565" i="7"/>
  <c r="O569" i="7"/>
  <c r="O542" i="7"/>
  <c r="O562" i="7"/>
  <c r="O570" i="7"/>
  <c r="N108" i="7"/>
  <c r="O374" i="7"/>
  <c r="O783" i="7"/>
  <c r="O768" i="7" s="1"/>
  <c r="O107" i="7" s="1"/>
  <c r="O370" i="7"/>
  <c r="O512" i="7"/>
  <c r="O511" i="7"/>
  <c r="O519" i="7"/>
  <c r="O543" i="7"/>
  <c r="O536" i="7"/>
  <c r="O564" i="7"/>
  <c r="V58" i="7" l="1"/>
  <c r="V499" i="7"/>
  <c r="V363" i="7"/>
  <c r="U99" i="7"/>
  <c r="AP150" i="1"/>
  <c r="V664" i="7"/>
  <c r="V698" i="7"/>
  <c r="V659" i="7"/>
  <c r="V603" i="7"/>
  <c r="V649" i="7"/>
  <c r="V645" i="7"/>
  <c r="V641" i="7"/>
  <c r="V637" i="7"/>
  <c r="V609" i="7"/>
  <c r="V36" i="7"/>
  <c r="V40" i="7"/>
  <c r="V33" i="7"/>
  <c r="V671" i="7"/>
  <c r="W666" i="7"/>
  <c r="V782" i="7"/>
  <c r="V780" i="7"/>
  <c r="V778" i="7"/>
  <c r="V776" i="7"/>
  <c r="V749" i="7"/>
  <c r="V748" i="7"/>
  <c r="V747" i="7"/>
  <c r="V746" i="7"/>
  <c r="V745" i="7"/>
  <c r="V744" i="7"/>
  <c r="V743" i="7"/>
  <c r="V742" i="7"/>
  <c r="V741" i="7"/>
  <c r="V718" i="7"/>
  <c r="V717" i="7"/>
  <c r="V716" i="7"/>
  <c r="V775" i="7"/>
  <c r="V750" i="7"/>
  <c r="V781" i="7"/>
  <c r="V777" i="7"/>
  <c r="V773" i="7"/>
  <c r="V779" i="7"/>
  <c r="V774" i="7"/>
  <c r="V714" i="7"/>
  <c r="V712" i="7"/>
  <c r="V710" i="7"/>
  <c r="V715" i="7"/>
  <c r="V713" i="7"/>
  <c r="V711" i="7"/>
  <c r="V709" i="7"/>
  <c r="V59" i="7"/>
  <c r="V26" i="7"/>
  <c r="Q692" i="7"/>
  <c r="O108" i="7"/>
  <c r="O510" i="7"/>
  <c r="P515" i="7"/>
  <c r="P370" i="7"/>
  <c r="P513" i="7"/>
  <c r="P514" i="7"/>
  <c r="P518" i="7"/>
  <c r="P538" i="7"/>
  <c r="P542" i="7"/>
  <c r="P562" i="7"/>
  <c r="P566" i="7"/>
  <c r="P570" i="7"/>
  <c r="P539" i="7"/>
  <c r="P543" i="7"/>
  <c r="P563" i="7"/>
  <c r="P567" i="7"/>
  <c r="P571" i="7"/>
  <c r="P37" i="7"/>
  <c r="P374" i="7"/>
  <c r="P719" i="7"/>
  <c r="P704" i="7" s="1"/>
  <c r="P105" i="7" s="1"/>
  <c r="P751" i="7"/>
  <c r="P736" i="7" s="1"/>
  <c r="P106" i="7" s="1"/>
  <c r="P783" i="7"/>
  <c r="P768" i="7" s="1"/>
  <c r="P107" i="7" s="1"/>
  <c r="Q794" i="7"/>
  <c r="Q793" i="7"/>
  <c r="Q792" i="7"/>
  <c r="Q791" i="7"/>
  <c r="Q790" i="7"/>
  <c r="Q788" i="7"/>
  <c r="Q786" i="7"/>
  <c r="Q434" i="7"/>
  <c r="Q433" i="7"/>
  <c r="Q432" i="7"/>
  <c r="Q431" i="7"/>
  <c r="Q430" i="7"/>
  <c r="Q429" i="7"/>
  <c r="Q428" i="7"/>
  <c r="Q427" i="7"/>
  <c r="Q426" i="7"/>
  <c r="Q408" i="7"/>
  <c r="Q407" i="7"/>
  <c r="Q406" i="7"/>
  <c r="Q405" i="7"/>
  <c r="Q404" i="7"/>
  <c r="Q403" i="7"/>
  <c r="Q402" i="7"/>
  <c r="Q425" i="7"/>
  <c r="Q762" i="7"/>
  <c r="Q761" i="7"/>
  <c r="Q760" i="7"/>
  <c r="Q759" i="7"/>
  <c r="Q758" i="7"/>
  <c r="Q757" i="7"/>
  <c r="Q756" i="7"/>
  <c r="Q755" i="7"/>
  <c r="Q754" i="7"/>
  <c r="Q401" i="7"/>
  <c r="Q383" i="7"/>
  <c r="Q382" i="7"/>
  <c r="Q381" i="7"/>
  <c r="Q380" i="7"/>
  <c r="Q379" i="7"/>
  <c r="Q378" i="7"/>
  <c r="Q400" i="7"/>
  <c r="Q730" i="7"/>
  <c r="Q729" i="7"/>
  <c r="Q728" i="7"/>
  <c r="Q727" i="7"/>
  <c r="Q726" i="7"/>
  <c r="Q725" i="7"/>
  <c r="Q724" i="7"/>
  <c r="Q723" i="7"/>
  <c r="Q721" i="7"/>
  <c r="Q377" i="7"/>
  <c r="Q376" i="7"/>
  <c r="Q375" i="7"/>
  <c r="Q610" i="7"/>
  <c r="Q604" i="7"/>
  <c r="Q490" i="7"/>
  <c r="Q489" i="7"/>
  <c r="Q488" i="7"/>
  <c r="Q487" i="7"/>
  <c r="Q486" i="7"/>
  <c r="Q485" i="7"/>
  <c r="Q505" i="7"/>
  <c r="Q369" i="7"/>
  <c r="Q354" i="7"/>
  <c r="Q353" i="7"/>
  <c r="Q352" i="7"/>
  <c r="Q351" i="7"/>
  <c r="Q350" i="7"/>
  <c r="Q349" i="7"/>
  <c r="Q35" i="7"/>
  <c r="P511" i="7"/>
  <c r="P519" i="7"/>
  <c r="P517" i="7"/>
  <c r="P512" i="7"/>
  <c r="P516" i="7"/>
  <c r="P536" i="7"/>
  <c r="P540" i="7"/>
  <c r="P544" i="7"/>
  <c r="P564" i="7"/>
  <c r="P568" i="7"/>
  <c r="P506" i="7"/>
  <c r="P537" i="7"/>
  <c r="P541" i="7"/>
  <c r="P545" i="7"/>
  <c r="P565" i="7"/>
  <c r="P569" i="7"/>
  <c r="W58" i="7" l="1"/>
  <c r="W499" i="7"/>
  <c r="W363" i="7"/>
  <c r="AQ150" i="1"/>
  <c r="V99" i="7"/>
  <c r="W664" i="7"/>
  <c r="W698" i="7"/>
  <c r="W659" i="7"/>
  <c r="W609" i="7"/>
  <c r="W603" i="7"/>
  <c r="W641" i="7"/>
  <c r="W649" i="7"/>
  <c r="W645" i="7"/>
  <c r="W637" i="7"/>
  <c r="W36" i="7"/>
  <c r="W40" i="7"/>
  <c r="W33" i="7"/>
  <c r="W671" i="7"/>
  <c r="X666" i="7"/>
  <c r="W782" i="7"/>
  <c r="W781" i="7"/>
  <c r="W780" i="7"/>
  <c r="W779" i="7"/>
  <c r="W778" i="7"/>
  <c r="W777" i="7"/>
  <c r="W776" i="7"/>
  <c r="W775" i="7"/>
  <c r="W774" i="7"/>
  <c r="W750" i="7"/>
  <c r="W773" i="7"/>
  <c r="W749" i="7"/>
  <c r="W747" i="7"/>
  <c r="W748" i="7"/>
  <c r="W746" i="7"/>
  <c r="W744" i="7"/>
  <c r="W742" i="7"/>
  <c r="W718" i="7"/>
  <c r="W716" i="7"/>
  <c r="W743" i="7"/>
  <c r="W715" i="7"/>
  <c r="W713" i="7"/>
  <c r="W711" i="7"/>
  <c r="W709" i="7"/>
  <c r="W745" i="7"/>
  <c r="W741" i="7"/>
  <c r="W717" i="7"/>
  <c r="W714" i="7"/>
  <c r="W712" i="7"/>
  <c r="W710" i="7"/>
  <c r="W26" i="7"/>
  <c r="W59" i="7"/>
  <c r="R692" i="7"/>
  <c r="Q374" i="7"/>
  <c r="Q751" i="7"/>
  <c r="Q736" i="7" s="1"/>
  <c r="Q106" i="7" s="1"/>
  <c r="Q37" i="7"/>
  <c r="Q399" i="7"/>
  <c r="Q719" i="7"/>
  <c r="Q704" i="7" s="1"/>
  <c r="Q105" i="7" s="1"/>
  <c r="Q514" i="7"/>
  <c r="Q516" i="7"/>
  <c r="Q513" i="7"/>
  <c r="Q517" i="7"/>
  <c r="Q537" i="7"/>
  <c r="Q541" i="7"/>
  <c r="Q545" i="7"/>
  <c r="Q565" i="7"/>
  <c r="Q569" i="7"/>
  <c r="Q538" i="7"/>
  <c r="Q542" i="7"/>
  <c r="Q562" i="7"/>
  <c r="Q566" i="7"/>
  <c r="Q570" i="7"/>
  <c r="P510" i="7"/>
  <c r="Q783" i="7"/>
  <c r="Q768" i="7" s="1"/>
  <c r="Q107" i="7" s="1"/>
  <c r="P108" i="7"/>
  <c r="R794" i="7"/>
  <c r="R793" i="7"/>
  <c r="R792" i="7"/>
  <c r="R791" i="7"/>
  <c r="R789" i="7"/>
  <c r="R787" i="7"/>
  <c r="R786" i="7"/>
  <c r="R434" i="7"/>
  <c r="R433" i="7"/>
  <c r="R432" i="7"/>
  <c r="R431" i="7"/>
  <c r="R430" i="7"/>
  <c r="R429" i="7"/>
  <c r="R428" i="7"/>
  <c r="R427" i="7"/>
  <c r="R426" i="7"/>
  <c r="R425" i="7"/>
  <c r="R762" i="7"/>
  <c r="R761" i="7"/>
  <c r="R760" i="7"/>
  <c r="R759" i="7"/>
  <c r="R758" i="7"/>
  <c r="R757" i="7"/>
  <c r="R756" i="7"/>
  <c r="R755" i="7"/>
  <c r="R753" i="7"/>
  <c r="R408" i="7"/>
  <c r="R407" i="7"/>
  <c r="R406" i="7"/>
  <c r="R405" i="7"/>
  <c r="R404" i="7"/>
  <c r="R403" i="7"/>
  <c r="R402" i="7"/>
  <c r="R401" i="7"/>
  <c r="R400" i="7"/>
  <c r="R399" i="7"/>
  <c r="R730" i="7"/>
  <c r="R729" i="7"/>
  <c r="R728" i="7"/>
  <c r="R727" i="7"/>
  <c r="R726" i="7"/>
  <c r="R725" i="7"/>
  <c r="R724" i="7"/>
  <c r="R723" i="7"/>
  <c r="R721" i="7"/>
  <c r="R383" i="7"/>
  <c r="R382" i="7"/>
  <c r="R381" i="7"/>
  <c r="R380" i="7"/>
  <c r="R379" i="7"/>
  <c r="R378" i="7"/>
  <c r="R377" i="7"/>
  <c r="R376" i="7"/>
  <c r="R375" i="7"/>
  <c r="R610" i="7"/>
  <c r="R604" i="7"/>
  <c r="R505" i="7"/>
  <c r="R490" i="7"/>
  <c r="R489" i="7"/>
  <c r="R488" i="7"/>
  <c r="R487" i="7"/>
  <c r="R486" i="7"/>
  <c r="R485" i="7"/>
  <c r="R354" i="7"/>
  <c r="R353" i="7"/>
  <c r="R352" i="7"/>
  <c r="R351" i="7"/>
  <c r="R350" i="7"/>
  <c r="R349" i="7"/>
  <c r="R369" i="7"/>
  <c r="R35" i="7"/>
  <c r="Q370" i="7"/>
  <c r="Q518" i="7"/>
  <c r="Q512" i="7"/>
  <c r="Q511" i="7"/>
  <c r="Q515" i="7"/>
  <c r="Q519" i="7"/>
  <c r="Q539" i="7"/>
  <c r="Q543" i="7"/>
  <c r="Q563" i="7"/>
  <c r="Q567" i="7"/>
  <c r="Q571" i="7"/>
  <c r="Q540" i="7"/>
  <c r="Q544" i="7"/>
  <c r="Q564" i="7"/>
  <c r="Q568" i="7"/>
  <c r="Q506" i="7"/>
  <c r="X58" i="7" l="1"/>
  <c r="X499" i="7"/>
  <c r="X363" i="7"/>
  <c r="W99" i="7"/>
  <c r="X664" i="7"/>
  <c r="X698" i="7"/>
  <c r="X659" i="7"/>
  <c r="X641" i="7"/>
  <c r="X609" i="7"/>
  <c r="X603" i="7"/>
  <c r="X649" i="7"/>
  <c r="X645" i="7"/>
  <c r="X637" i="7"/>
  <c r="X36" i="7"/>
  <c r="X40" i="7"/>
  <c r="X33" i="7"/>
  <c r="X671" i="7"/>
  <c r="Y666" i="7"/>
  <c r="Q536" i="7"/>
  <c r="Q510" i="7"/>
  <c r="X781" i="7"/>
  <c r="X779" i="7"/>
  <c r="X777" i="7"/>
  <c r="X775" i="7"/>
  <c r="X782" i="7"/>
  <c r="X778" i="7"/>
  <c r="X774" i="7"/>
  <c r="X780" i="7"/>
  <c r="X773" i="7"/>
  <c r="X749" i="7"/>
  <c r="X747" i="7"/>
  <c r="X743" i="7"/>
  <c r="X776" i="7"/>
  <c r="X748" i="7"/>
  <c r="X746" i="7"/>
  <c r="X744" i="7"/>
  <c r="X750" i="7"/>
  <c r="X715" i="7"/>
  <c r="X714" i="7"/>
  <c r="X713" i="7"/>
  <c r="X712" i="7"/>
  <c r="X711" i="7"/>
  <c r="X710" i="7"/>
  <c r="X709" i="7"/>
  <c r="X745" i="7"/>
  <c r="X741" i="7"/>
  <c r="X718" i="7"/>
  <c r="X716" i="7"/>
  <c r="X717" i="7"/>
  <c r="X742" i="7"/>
  <c r="X26" i="7"/>
  <c r="X59" i="7"/>
  <c r="S692" i="7"/>
  <c r="B480" i="7"/>
  <c r="E459" i="7" s="1"/>
  <c r="E458" i="7" s="1"/>
  <c r="R374" i="7"/>
  <c r="Q108" i="7"/>
  <c r="S794" i="7"/>
  <c r="S793" i="7"/>
  <c r="S792" i="7"/>
  <c r="S791" i="7"/>
  <c r="S789" i="7"/>
  <c r="S787" i="7"/>
  <c r="S434" i="7"/>
  <c r="S433" i="7"/>
  <c r="S432" i="7"/>
  <c r="S431" i="7"/>
  <c r="S430" i="7"/>
  <c r="S429" i="7"/>
  <c r="S428" i="7"/>
  <c r="S427" i="7"/>
  <c r="S786" i="7"/>
  <c r="S425" i="7"/>
  <c r="S408" i="7"/>
  <c r="S407" i="7"/>
  <c r="S406" i="7"/>
  <c r="S405" i="7"/>
  <c r="S404" i="7"/>
  <c r="S403" i="7"/>
  <c r="S402" i="7"/>
  <c r="S426" i="7"/>
  <c r="S762" i="7"/>
  <c r="S761" i="7"/>
  <c r="S760" i="7"/>
  <c r="S759" i="7"/>
  <c r="S758" i="7"/>
  <c r="S757" i="7"/>
  <c r="S756" i="7"/>
  <c r="S755" i="7"/>
  <c r="S753" i="7"/>
  <c r="S383" i="7"/>
  <c r="S382" i="7"/>
  <c r="S381" i="7"/>
  <c r="S380" i="7"/>
  <c r="S379" i="7"/>
  <c r="S378" i="7"/>
  <c r="S401" i="7"/>
  <c r="S400" i="7"/>
  <c r="S399" i="7"/>
  <c r="S730" i="7"/>
  <c r="S729" i="7"/>
  <c r="S728" i="7"/>
  <c r="S727" i="7"/>
  <c r="S726" i="7"/>
  <c r="S725" i="7"/>
  <c r="S724" i="7"/>
  <c r="S723" i="7"/>
  <c r="S721" i="7"/>
  <c r="S376" i="7"/>
  <c r="S377" i="7"/>
  <c r="S375" i="7"/>
  <c r="S610" i="7"/>
  <c r="S604" i="7"/>
  <c r="S490" i="7"/>
  <c r="S489" i="7"/>
  <c r="S488" i="7"/>
  <c r="S487" i="7"/>
  <c r="S486" i="7"/>
  <c r="S485" i="7"/>
  <c r="S505" i="7"/>
  <c r="S369" i="7"/>
  <c r="S354" i="7"/>
  <c r="S353" i="7"/>
  <c r="S352" i="7"/>
  <c r="S351" i="7"/>
  <c r="S350" i="7"/>
  <c r="S349" i="7"/>
  <c r="S35" i="7"/>
  <c r="R517" i="7"/>
  <c r="R515" i="7"/>
  <c r="R514" i="7"/>
  <c r="R518" i="7"/>
  <c r="R538" i="7"/>
  <c r="R542" i="7"/>
  <c r="R562" i="7"/>
  <c r="R566" i="7"/>
  <c r="R570" i="7"/>
  <c r="R539" i="7"/>
  <c r="R543" i="7"/>
  <c r="R563" i="7"/>
  <c r="R567" i="7"/>
  <c r="R571" i="7"/>
  <c r="R37" i="7"/>
  <c r="R719" i="7"/>
  <c r="R704" i="7" s="1"/>
  <c r="R105" i="7" s="1"/>
  <c r="R751" i="7"/>
  <c r="R736" i="7" s="1"/>
  <c r="R106" i="7" s="1"/>
  <c r="R783" i="7"/>
  <c r="R768" i="7" s="1"/>
  <c r="R107" i="7" s="1"/>
  <c r="R513" i="7"/>
  <c r="R370" i="7"/>
  <c r="R511" i="7"/>
  <c r="R519" i="7"/>
  <c r="R512" i="7"/>
  <c r="R516" i="7"/>
  <c r="R536" i="7"/>
  <c r="R540" i="7"/>
  <c r="R544" i="7"/>
  <c r="R564" i="7"/>
  <c r="R568" i="7"/>
  <c r="R506" i="7"/>
  <c r="R537" i="7"/>
  <c r="R541" i="7"/>
  <c r="R545" i="7"/>
  <c r="R565" i="7"/>
  <c r="R569" i="7"/>
  <c r="Y499" i="7" l="1"/>
  <c r="Y363" i="7"/>
  <c r="Y664" i="7"/>
  <c r="Y698" i="7"/>
  <c r="X99" i="7"/>
  <c r="Y659" i="7"/>
  <c r="Y609" i="7"/>
  <c r="Y603" i="7"/>
  <c r="Y649" i="7"/>
  <c r="Y645" i="7"/>
  <c r="Y641" i="7"/>
  <c r="Y637" i="7"/>
  <c r="Y36" i="7"/>
  <c r="Y40" i="7"/>
  <c r="Y33" i="7"/>
  <c r="Y671" i="7"/>
  <c r="Z666" i="7"/>
  <c r="E455" i="7"/>
  <c r="B481" i="7"/>
  <c r="E316" i="7"/>
  <c r="E319" i="7"/>
  <c r="E321" i="7"/>
  <c r="E320" i="7"/>
  <c r="E317" i="7"/>
  <c r="E318" i="7"/>
  <c r="R510" i="7"/>
  <c r="Y58" i="7"/>
  <c r="Y773" i="7"/>
  <c r="Y750" i="7"/>
  <c r="Y781" i="7"/>
  <c r="Y779" i="7"/>
  <c r="Y777" i="7"/>
  <c r="Y775" i="7"/>
  <c r="Y776" i="7"/>
  <c r="Y782" i="7"/>
  <c r="Y748" i="7"/>
  <c r="Y746" i="7"/>
  <c r="Y778" i="7"/>
  <c r="Y774" i="7"/>
  <c r="Y780" i="7"/>
  <c r="Y749" i="7"/>
  <c r="Y747" i="7"/>
  <c r="Y745" i="7"/>
  <c r="Y743" i="7"/>
  <c r="Y741" i="7"/>
  <c r="Y717" i="7"/>
  <c r="Y718" i="7"/>
  <c r="Y716" i="7"/>
  <c r="Y715" i="7"/>
  <c r="Y713" i="7"/>
  <c r="Y711" i="7"/>
  <c r="Y709" i="7"/>
  <c r="Y744" i="7"/>
  <c r="Y742" i="7"/>
  <c r="Y714" i="7"/>
  <c r="Y712" i="7"/>
  <c r="Y710" i="7"/>
  <c r="Y59" i="7"/>
  <c r="Y26" i="7"/>
  <c r="C259" i="7"/>
  <c r="T692" i="7"/>
  <c r="S374" i="7"/>
  <c r="T794" i="7"/>
  <c r="T793" i="7"/>
  <c r="T792" i="7"/>
  <c r="T791" i="7"/>
  <c r="T789" i="7"/>
  <c r="T787" i="7"/>
  <c r="T786" i="7"/>
  <c r="T434" i="7"/>
  <c r="T433" i="7"/>
  <c r="T432" i="7"/>
  <c r="T431" i="7"/>
  <c r="T430" i="7"/>
  <c r="T429" i="7"/>
  <c r="T428" i="7"/>
  <c r="T427" i="7"/>
  <c r="T426" i="7"/>
  <c r="T425" i="7"/>
  <c r="T762" i="7"/>
  <c r="T761" i="7"/>
  <c r="T760" i="7"/>
  <c r="T759" i="7"/>
  <c r="T758" i="7"/>
  <c r="T757" i="7"/>
  <c r="T756" i="7"/>
  <c r="T755" i="7"/>
  <c r="T753" i="7"/>
  <c r="T408" i="7"/>
  <c r="T407" i="7"/>
  <c r="T406" i="7"/>
  <c r="T405" i="7"/>
  <c r="T404" i="7"/>
  <c r="T403" i="7"/>
  <c r="T402" i="7"/>
  <c r="T401" i="7"/>
  <c r="T400" i="7"/>
  <c r="T399" i="7"/>
  <c r="T730" i="7"/>
  <c r="T729" i="7"/>
  <c r="T728" i="7"/>
  <c r="T727" i="7"/>
  <c r="T726" i="7"/>
  <c r="T725" i="7"/>
  <c r="T724" i="7"/>
  <c r="T723" i="7"/>
  <c r="T721" i="7"/>
  <c r="T383" i="7"/>
  <c r="T382" i="7"/>
  <c r="T381" i="7"/>
  <c r="T380" i="7"/>
  <c r="T379" i="7"/>
  <c r="T378" i="7"/>
  <c r="T377" i="7"/>
  <c r="T376" i="7"/>
  <c r="T375" i="7"/>
  <c r="T610" i="7"/>
  <c r="T604" i="7"/>
  <c r="T505" i="7"/>
  <c r="T490" i="7"/>
  <c r="T489" i="7"/>
  <c r="T488" i="7"/>
  <c r="T487" i="7"/>
  <c r="T486" i="7"/>
  <c r="T485" i="7"/>
  <c r="T354" i="7"/>
  <c r="T353" i="7"/>
  <c r="T352" i="7"/>
  <c r="T351" i="7"/>
  <c r="T350" i="7"/>
  <c r="T349" i="7"/>
  <c r="T369" i="7"/>
  <c r="T35" i="7"/>
  <c r="S370" i="7"/>
  <c r="S512" i="7"/>
  <c r="S514" i="7"/>
  <c r="S511" i="7"/>
  <c r="S515" i="7"/>
  <c r="S519" i="7"/>
  <c r="S539" i="7"/>
  <c r="S543" i="7"/>
  <c r="S563" i="7"/>
  <c r="S567" i="7"/>
  <c r="S571" i="7"/>
  <c r="S536" i="7"/>
  <c r="S540" i="7"/>
  <c r="S544" i="7"/>
  <c r="S564" i="7"/>
  <c r="S568" i="7"/>
  <c r="S506" i="7"/>
  <c r="R108" i="7"/>
  <c r="S37" i="7"/>
  <c r="S719" i="7"/>
  <c r="S704" i="7" s="1"/>
  <c r="S105" i="7" s="1"/>
  <c r="S751" i="7"/>
  <c r="S736" i="7" s="1"/>
  <c r="S106" i="7" s="1"/>
  <c r="S516" i="7"/>
  <c r="S518" i="7"/>
  <c r="S513" i="7"/>
  <c r="S517" i="7"/>
  <c r="S537" i="7"/>
  <c r="S541" i="7"/>
  <c r="S545" i="7"/>
  <c r="S565" i="7"/>
  <c r="S569" i="7"/>
  <c r="S538" i="7"/>
  <c r="S542" i="7"/>
  <c r="S562" i="7"/>
  <c r="S566" i="7"/>
  <c r="S570" i="7"/>
  <c r="S783" i="7"/>
  <c r="S768" i="7" s="1"/>
  <c r="S107" i="7" s="1"/>
  <c r="Z58" i="7" l="1"/>
  <c r="Z499" i="7"/>
  <c r="Z363" i="7"/>
  <c r="Y99" i="7"/>
  <c r="Z664" i="7"/>
  <c r="Z698" i="7"/>
  <c r="Z659" i="7"/>
  <c r="Z609" i="7"/>
  <c r="Z637" i="7"/>
  <c r="Z603" i="7"/>
  <c r="Z649" i="7"/>
  <c r="Z645" i="7"/>
  <c r="Z641" i="7"/>
  <c r="Z36" i="7"/>
  <c r="Z40" i="7"/>
  <c r="Z33" i="7"/>
  <c r="Z671" i="7"/>
  <c r="AA666" i="7"/>
  <c r="E452" i="7"/>
  <c r="E454" i="7"/>
  <c r="E453" i="7"/>
  <c r="E457" i="7"/>
  <c r="E456" i="7"/>
  <c r="S510" i="7"/>
  <c r="Z782" i="7"/>
  <c r="Z780" i="7"/>
  <c r="Z778" i="7"/>
  <c r="Z776" i="7"/>
  <c r="Z774" i="7"/>
  <c r="Z779" i="7"/>
  <c r="Z775" i="7"/>
  <c r="Z773" i="7"/>
  <c r="Z749" i="7"/>
  <c r="Z748" i="7"/>
  <c r="Z747" i="7"/>
  <c r="Z746" i="7"/>
  <c r="Z745" i="7"/>
  <c r="Z744" i="7"/>
  <c r="Z743" i="7"/>
  <c r="Z742" i="7"/>
  <c r="Z741" i="7"/>
  <c r="Z718" i="7"/>
  <c r="Z717" i="7"/>
  <c r="Z716" i="7"/>
  <c r="Z781" i="7"/>
  <c r="Z777" i="7"/>
  <c r="Z750" i="7"/>
  <c r="Z709" i="7"/>
  <c r="Z714" i="7"/>
  <c r="Z712" i="7"/>
  <c r="Z710" i="7"/>
  <c r="Z715" i="7"/>
  <c r="Z713" i="7"/>
  <c r="Z711" i="7"/>
  <c r="Z59" i="7"/>
  <c r="Z26" i="7"/>
  <c r="U692" i="7"/>
  <c r="T374" i="7"/>
  <c r="T783" i="7"/>
  <c r="T768" i="7" s="1"/>
  <c r="T107" i="7" s="1"/>
  <c r="U794" i="7"/>
  <c r="U793" i="7"/>
  <c r="U792" i="7"/>
  <c r="U790" i="7"/>
  <c r="U789" i="7"/>
  <c r="U787" i="7"/>
  <c r="U786" i="7"/>
  <c r="U434" i="7"/>
  <c r="U433" i="7"/>
  <c r="U432" i="7"/>
  <c r="U431" i="7"/>
  <c r="U430" i="7"/>
  <c r="U429" i="7"/>
  <c r="U428" i="7"/>
  <c r="U427" i="7"/>
  <c r="U426" i="7"/>
  <c r="U408" i="7"/>
  <c r="U407" i="7"/>
  <c r="U406" i="7"/>
  <c r="U405" i="7"/>
  <c r="U404" i="7"/>
  <c r="U403" i="7"/>
  <c r="U402" i="7"/>
  <c r="U425" i="7"/>
  <c r="U762" i="7"/>
  <c r="U761" i="7"/>
  <c r="U760" i="7"/>
  <c r="U759" i="7"/>
  <c r="U758" i="7"/>
  <c r="U757" i="7"/>
  <c r="U756" i="7"/>
  <c r="U755" i="7"/>
  <c r="U753" i="7"/>
  <c r="U401" i="7"/>
  <c r="U383" i="7"/>
  <c r="U382" i="7"/>
  <c r="U381" i="7"/>
  <c r="U380" i="7"/>
  <c r="U379" i="7"/>
  <c r="U378" i="7"/>
  <c r="U400" i="7"/>
  <c r="U399" i="7"/>
  <c r="U730" i="7"/>
  <c r="U729" i="7"/>
  <c r="U728" i="7"/>
  <c r="U727" i="7"/>
  <c r="U726" i="7"/>
  <c r="U725" i="7"/>
  <c r="U724" i="7"/>
  <c r="U723" i="7"/>
  <c r="U721" i="7"/>
  <c r="U377" i="7"/>
  <c r="U376" i="7"/>
  <c r="U375" i="7"/>
  <c r="U610" i="7"/>
  <c r="U604" i="7"/>
  <c r="U490" i="7"/>
  <c r="U489" i="7"/>
  <c r="U488" i="7"/>
  <c r="U487" i="7"/>
  <c r="U486" i="7"/>
  <c r="U485" i="7"/>
  <c r="U505" i="7"/>
  <c r="U369" i="7"/>
  <c r="U354" i="7"/>
  <c r="U353" i="7"/>
  <c r="U352" i="7"/>
  <c r="U351" i="7"/>
  <c r="U350" i="7"/>
  <c r="U349" i="7"/>
  <c r="U35" i="7"/>
  <c r="T515" i="7"/>
  <c r="T370" i="7"/>
  <c r="T513" i="7"/>
  <c r="T514" i="7"/>
  <c r="T518" i="7"/>
  <c r="T538" i="7"/>
  <c r="T542" i="7"/>
  <c r="T562" i="7"/>
  <c r="T566" i="7"/>
  <c r="T570" i="7"/>
  <c r="T539" i="7"/>
  <c r="T543" i="7"/>
  <c r="T563" i="7"/>
  <c r="T567" i="7"/>
  <c r="T571" i="7"/>
  <c r="T37" i="7"/>
  <c r="T719" i="7"/>
  <c r="T704" i="7" s="1"/>
  <c r="T105" i="7" s="1"/>
  <c r="T751" i="7"/>
  <c r="T736" i="7" s="1"/>
  <c r="T106" i="7" s="1"/>
  <c r="T511" i="7"/>
  <c r="T519" i="7"/>
  <c r="T517" i="7"/>
  <c r="T512" i="7"/>
  <c r="T516" i="7"/>
  <c r="T536" i="7"/>
  <c r="T540" i="7"/>
  <c r="T544" i="7"/>
  <c r="T564" i="7"/>
  <c r="T568" i="7"/>
  <c r="T506" i="7"/>
  <c r="T537" i="7"/>
  <c r="T541" i="7"/>
  <c r="T545" i="7"/>
  <c r="T565" i="7"/>
  <c r="T569" i="7"/>
  <c r="S108" i="7"/>
  <c r="Z99" i="7" l="1"/>
  <c r="AA58" i="7"/>
  <c r="AA499" i="7"/>
  <c r="AA363" i="7"/>
  <c r="AA664" i="7"/>
  <c r="AA698" i="7"/>
  <c r="AA659" i="7"/>
  <c r="AA609" i="7"/>
  <c r="AA603" i="7"/>
  <c r="AA649" i="7"/>
  <c r="AA645" i="7"/>
  <c r="AA641" i="7"/>
  <c r="AA637" i="7"/>
  <c r="AA36" i="7"/>
  <c r="AA40" i="7"/>
  <c r="AA33" i="7"/>
  <c r="AA671" i="7"/>
  <c r="AB666" i="7"/>
  <c r="T510" i="7"/>
  <c r="AA782" i="7"/>
  <c r="AA781" i="7"/>
  <c r="AA780" i="7"/>
  <c r="AA779" i="7"/>
  <c r="AA778" i="7"/>
  <c r="AA777" i="7"/>
  <c r="AA776" i="7"/>
  <c r="AA775" i="7"/>
  <c r="AA774" i="7"/>
  <c r="AA750" i="7"/>
  <c r="AA749" i="7"/>
  <c r="AA747" i="7"/>
  <c r="AA745" i="7"/>
  <c r="AA773" i="7"/>
  <c r="AA748" i="7"/>
  <c r="AA746" i="7"/>
  <c r="AA744" i="7"/>
  <c r="AA742" i="7"/>
  <c r="AA718" i="7"/>
  <c r="AA714" i="7"/>
  <c r="AA712" i="7"/>
  <c r="AA710" i="7"/>
  <c r="AA741" i="7"/>
  <c r="AA717" i="7"/>
  <c r="AA715" i="7"/>
  <c r="AA713" i="7"/>
  <c r="AA711" i="7"/>
  <c r="AA709" i="7"/>
  <c r="AA743" i="7"/>
  <c r="AA716" i="7"/>
  <c r="AA26" i="7"/>
  <c r="AA59" i="7"/>
  <c r="V692" i="7"/>
  <c r="U374" i="7"/>
  <c r="U783" i="7"/>
  <c r="U768" i="7" s="1"/>
  <c r="U107" i="7" s="1"/>
  <c r="V794" i="7"/>
  <c r="V793" i="7"/>
  <c r="V792" i="7"/>
  <c r="V790" i="7"/>
  <c r="V789" i="7"/>
  <c r="V787" i="7"/>
  <c r="V786" i="7"/>
  <c r="V434" i="7"/>
  <c r="V433" i="7"/>
  <c r="V432" i="7"/>
  <c r="V431" i="7"/>
  <c r="V430" i="7"/>
  <c r="V429" i="7"/>
  <c r="V428" i="7"/>
  <c r="V427" i="7"/>
  <c r="V426" i="7"/>
  <c r="V425" i="7"/>
  <c r="V762" i="7"/>
  <c r="V761" i="7"/>
  <c r="V760" i="7"/>
  <c r="V759" i="7"/>
  <c r="V758" i="7"/>
  <c r="V757" i="7"/>
  <c r="V756" i="7"/>
  <c r="V755" i="7"/>
  <c r="V753" i="7"/>
  <c r="V408" i="7"/>
  <c r="V407" i="7"/>
  <c r="V406" i="7"/>
  <c r="V405" i="7"/>
  <c r="V404" i="7"/>
  <c r="V403" i="7"/>
  <c r="V402" i="7"/>
  <c r="V401" i="7"/>
  <c r="V400" i="7"/>
  <c r="V399" i="7"/>
  <c r="V730" i="7"/>
  <c r="V729" i="7"/>
  <c r="V728" i="7"/>
  <c r="V727" i="7"/>
  <c r="V726" i="7"/>
  <c r="V725" i="7"/>
  <c r="V724" i="7"/>
  <c r="V723" i="7"/>
  <c r="V721" i="7"/>
  <c r="V383" i="7"/>
  <c r="V382" i="7"/>
  <c r="V381" i="7"/>
  <c r="V380" i="7"/>
  <c r="V379" i="7"/>
  <c r="V378" i="7"/>
  <c r="V377" i="7"/>
  <c r="V376" i="7"/>
  <c r="V375" i="7"/>
  <c r="V610" i="7"/>
  <c r="V604" i="7"/>
  <c r="V505" i="7"/>
  <c r="V490" i="7"/>
  <c r="V489" i="7"/>
  <c r="V488" i="7"/>
  <c r="V487" i="7"/>
  <c r="V486" i="7"/>
  <c r="V485" i="7"/>
  <c r="V354" i="7"/>
  <c r="V353" i="7"/>
  <c r="V352" i="7"/>
  <c r="V351" i="7"/>
  <c r="V350" i="7"/>
  <c r="V349" i="7"/>
  <c r="V369" i="7"/>
  <c r="V35" i="7"/>
  <c r="U370" i="7"/>
  <c r="U518" i="7"/>
  <c r="U512" i="7"/>
  <c r="U511" i="7"/>
  <c r="U515" i="7"/>
  <c r="U519" i="7"/>
  <c r="U539" i="7"/>
  <c r="U543" i="7"/>
  <c r="U563" i="7"/>
  <c r="U567" i="7"/>
  <c r="U571" i="7"/>
  <c r="U536" i="7"/>
  <c r="U540" i="7"/>
  <c r="U544" i="7"/>
  <c r="U564" i="7"/>
  <c r="U568" i="7"/>
  <c r="U506" i="7"/>
  <c r="T108" i="7"/>
  <c r="U37" i="7"/>
  <c r="U719" i="7"/>
  <c r="U704" i="7" s="1"/>
  <c r="U105" i="7" s="1"/>
  <c r="U751" i="7"/>
  <c r="U736" i="7" s="1"/>
  <c r="U106" i="7" s="1"/>
  <c r="U514" i="7"/>
  <c r="U516" i="7"/>
  <c r="U513" i="7"/>
  <c r="U517" i="7"/>
  <c r="U537" i="7"/>
  <c r="U541" i="7"/>
  <c r="U545" i="7"/>
  <c r="U565" i="7"/>
  <c r="U569" i="7"/>
  <c r="U538" i="7"/>
  <c r="U542" i="7"/>
  <c r="U562" i="7"/>
  <c r="U566" i="7"/>
  <c r="U570" i="7"/>
  <c r="AB499" i="7" l="1"/>
  <c r="AB363" i="7"/>
  <c r="AA99" i="7"/>
  <c r="AB664" i="7"/>
  <c r="AB698" i="7"/>
  <c r="AB659" i="7"/>
  <c r="AB645" i="7"/>
  <c r="AB637" i="7"/>
  <c r="AB609" i="7"/>
  <c r="AB603" i="7"/>
  <c r="AB649" i="7"/>
  <c r="AB641" i="7"/>
  <c r="AB36" i="7"/>
  <c r="AB33" i="7"/>
  <c r="AB40" i="7"/>
  <c r="AB671" i="7"/>
  <c r="AC666" i="7"/>
  <c r="U510" i="7"/>
  <c r="AB58" i="7"/>
  <c r="AB782" i="7"/>
  <c r="AB780" i="7"/>
  <c r="AB778" i="7"/>
  <c r="AB776" i="7"/>
  <c r="AB750" i="7"/>
  <c r="AB777" i="7"/>
  <c r="AB774" i="7"/>
  <c r="AB749" i="7"/>
  <c r="AB747" i="7"/>
  <c r="AB779" i="7"/>
  <c r="AB773" i="7"/>
  <c r="AB781" i="7"/>
  <c r="AB775" i="7"/>
  <c r="AB748" i="7"/>
  <c r="AB746" i="7"/>
  <c r="AB744" i="7"/>
  <c r="AB742" i="7"/>
  <c r="AB718" i="7"/>
  <c r="AB716" i="7"/>
  <c r="AB715" i="7"/>
  <c r="AB714" i="7"/>
  <c r="AB713" i="7"/>
  <c r="AB712" i="7"/>
  <c r="AB711" i="7"/>
  <c r="AB710" i="7"/>
  <c r="AB709" i="7"/>
  <c r="AB741" i="7"/>
  <c r="AB717" i="7"/>
  <c r="AB745" i="7"/>
  <c r="AB743" i="7"/>
  <c r="AB26" i="7"/>
  <c r="AB59" i="7"/>
  <c r="W692" i="7"/>
  <c r="W663" i="7"/>
  <c r="V719" i="7"/>
  <c r="V704" i="7" s="1"/>
  <c r="V105" i="7" s="1"/>
  <c r="V783" i="7"/>
  <c r="V768" i="7" s="1"/>
  <c r="V107" i="7" s="1"/>
  <c r="V374" i="7"/>
  <c r="V37" i="7"/>
  <c r="V751" i="7"/>
  <c r="V736" i="7" s="1"/>
  <c r="V106" i="7" s="1"/>
  <c r="W794" i="7"/>
  <c r="W793" i="7"/>
  <c r="W792" i="7"/>
  <c r="W790" i="7"/>
  <c r="W788" i="7"/>
  <c r="W787" i="7"/>
  <c r="W434" i="7"/>
  <c r="W433" i="7"/>
  <c r="W432" i="7"/>
  <c r="W431" i="7"/>
  <c r="W430" i="7"/>
  <c r="W429" i="7"/>
  <c r="W428" i="7"/>
  <c r="W427" i="7"/>
  <c r="W785" i="7"/>
  <c r="W425" i="7"/>
  <c r="W408" i="7"/>
  <c r="W407" i="7"/>
  <c r="W406" i="7"/>
  <c r="W405" i="7"/>
  <c r="W404" i="7"/>
  <c r="W403" i="7"/>
  <c r="W402" i="7"/>
  <c r="W426" i="7"/>
  <c r="W762" i="7"/>
  <c r="W761" i="7"/>
  <c r="W760" i="7"/>
  <c r="W759" i="7"/>
  <c r="W758" i="7"/>
  <c r="W757" i="7"/>
  <c r="W756" i="7"/>
  <c r="W755" i="7"/>
  <c r="W753" i="7"/>
  <c r="W383" i="7"/>
  <c r="W382" i="7"/>
  <c r="W381" i="7"/>
  <c r="W380" i="7"/>
  <c r="W379" i="7"/>
  <c r="W378" i="7"/>
  <c r="W401" i="7"/>
  <c r="W400" i="7"/>
  <c r="W399" i="7"/>
  <c r="W730" i="7"/>
  <c r="W729" i="7"/>
  <c r="W728" i="7"/>
  <c r="W727" i="7"/>
  <c r="W726" i="7"/>
  <c r="W725" i="7"/>
  <c r="W724" i="7"/>
  <c r="W723" i="7"/>
  <c r="W721" i="7"/>
  <c r="W376" i="7"/>
  <c r="W377" i="7"/>
  <c r="W375" i="7"/>
  <c r="W610" i="7"/>
  <c r="W604" i="7"/>
  <c r="W490" i="7"/>
  <c r="W489" i="7"/>
  <c r="W488" i="7"/>
  <c r="W487" i="7"/>
  <c r="W486" i="7"/>
  <c r="W485" i="7"/>
  <c r="W505" i="7"/>
  <c r="W369" i="7"/>
  <c r="W354" i="7"/>
  <c r="W353" i="7"/>
  <c r="W352" i="7"/>
  <c r="W351" i="7"/>
  <c r="W350" i="7"/>
  <c r="W349" i="7"/>
  <c r="W35" i="7"/>
  <c r="V513" i="7"/>
  <c r="V370" i="7"/>
  <c r="V511" i="7"/>
  <c r="V519" i="7"/>
  <c r="V512" i="7"/>
  <c r="V516" i="7"/>
  <c r="V536" i="7"/>
  <c r="V540" i="7"/>
  <c r="V544" i="7"/>
  <c r="V564" i="7"/>
  <c r="V568" i="7"/>
  <c r="V506" i="7"/>
  <c r="V537" i="7"/>
  <c r="V541" i="7"/>
  <c r="V545" i="7"/>
  <c r="V565" i="7"/>
  <c r="V569" i="7"/>
  <c r="V517" i="7"/>
  <c r="V515" i="7"/>
  <c r="V514" i="7"/>
  <c r="V518" i="7"/>
  <c r="V538" i="7"/>
  <c r="V542" i="7"/>
  <c r="V562" i="7"/>
  <c r="V566" i="7"/>
  <c r="V570" i="7"/>
  <c r="V539" i="7"/>
  <c r="V543" i="7"/>
  <c r="V563" i="7"/>
  <c r="V567" i="7"/>
  <c r="V571" i="7"/>
  <c r="U108" i="7"/>
  <c r="AB99" i="7" l="1"/>
  <c r="AC58" i="7"/>
  <c r="AC499" i="7"/>
  <c r="AC363" i="7"/>
  <c r="AC664" i="7"/>
  <c r="AC698" i="7"/>
  <c r="AC659" i="7"/>
  <c r="AC609" i="7"/>
  <c r="AC603" i="7"/>
  <c r="AC649" i="7"/>
  <c r="AC645" i="7"/>
  <c r="AC641" i="7"/>
  <c r="AC637" i="7"/>
  <c r="AC36" i="7"/>
  <c r="AC40" i="7"/>
  <c r="AC33" i="7"/>
  <c r="AC671" i="7"/>
  <c r="AD666" i="7"/>
  <c r="V510" i="7"/>
  <c r="AC781" i="7"/>
  <c r="AC779" i="7"/>
  <c r="AC777" i="7"/>
  <c r="AC775" i="7"/>
  <c r="AC773" i="7"/>
  <c r="AC750" i="7"/>
  <c r="AC780" i="7"/>
  <c r="AC776" i="7"/>
  <c r="AC782" i="7"/>
  <c r="AC774" i="7"/>
  <c r="AC741" i="7"/>
  <c r="AC778" i="7"/>
  <c r="AC748" i="7"/>
  <c r="AC746" i="7"/>
  <c r="AC744" i="7"/>
  <c r="AC749" i="7"/>
  <c r="AC747" i="7"/>
  <c r="AC745" i="7"/>
  <c r="AC743" i="7"/>
  <c r="AC742" i="7"/>
  <c r="AC715" i="7"/>
  <c r="AC713" i="7"/>
  <c r="AC711" i="7"/>
  <c r="AC709" i="7"/>
  <c r="AC716" i="7"/>
  <c r="AC718" i="7"/>
  <c r="AC717" i="7"/>
  <c r="AC714" i="7"/>
  <c r="AC712" i="7"/>
  <c r="AC710" i="7"/>
  <c r="AC59" i="7"/>
  <c r="AC26" i="7"/>
  <c r="W665" i="7"/>
  <c r="W667" i="7" s="1"/>
  <c r="X692" i="7"/>
  <c r="X663" i="7"/>
  <c r="W275" i="7"/>
  <c r="W238" i="7"/>
  <c r="W78" i="7"/>
  <c r="W97" i="7"/>
  <c r="V108" i="7"/>
  <c r="W374" i="7"/>
  <c r="W37" i="7"/>
  <c r="W751" i="7"/>
  <c r="W736" i="7" s="1"/>
  <c r="W106" i="7" s="1"/>
  <c r="W719" i="7"/>
  <c r="W704" i="7" s="1"/>
  <c r="W105" i="7" s="1"/>
  <c r="W516" i="7"/>
  <c r="W518" i="7"/>
  <c r="W513" i="7"/>
  <c r="W517" i="7"/>
  <c r="W537" i="7"/>
  <c r="W541" i="7"/>
  <c r="W545" i="7"/>
  <c r="W565" i="7"/>
  <c r="W569" i="7"/>
  <c r="W538" i="7"/>
  <c r="W542" i="7"/>
  <c r="W562" i="7"/>
  <c r="W566" i="7"/>
  <c r="W570" i="7"/>
  <c r="X684" i="7"/>
  <c r="W783" i="7"/>
  <c r="W768" i="7" s="1"/>
  <c r="W107" i="7" s="1"/>
  <c r="X794" i="7"/>
  <c r="X793" i="7"/>
  <c r="X791" i="7"/>
  <c r="X790" i="7"/>
  <c r="X788" i="7"/>
  <c r="X787" i="7"/>
  <c r="X785" i="7"/>
  <c r="X434" i="7"/>
  <c r="X433" i="7"/>
  <c r="X432" i="7"/>
  <c r="X431" i="7"/>
  <c r="X430" i="7"/>
  <c r="X428" i="7"/>
  <c r="X427" i="7"/>
  <c r="X426" i="7"/>
  <c r="X425" i="7"/>
  <c r="X762" i="7"/>
  <c r="X761" i="7"/>
  <c r="X760" i="7"/>
  <c r="X759" i="7"/>
  <c r="X758" i="7"/>
  <c r="X757" i="7"/>
  <c r="X756" i="7"/>
  <c r="X755" i="7"/>
  <c r="X753" i="7"/>
  <c r="X408" i="7"/>
  <c r="X407" i="7"/>
  <c r="X406" i="7"/>
  <c r="X405" i="7"/>
  <c r="X404" i="7"/>
  <c r="X403" i="7"/>
  <c r="X402" i="7"/>
  <c r="X401" i="7"/>
  <c r="X400" i="7"/>
  <c r="X399" i="7"/>
  <c r="X730" i="7"/>
  <c r="X729" i="7"/>
  <c r="X728" i="7"/>
  <c r="X727" i="7"/>
  <c r="X726" i="7"/>
  <c r="X725" i="7"/>
  <c r="X724" i="7"/>
  <c r="X723" i="7"/>
  <c r="X721" i="7"/>
  <c r="X383" i="7"/>
  <c r="X382" i="7"/>
  <c r="X381" i="7"/>
  <c r="X380" i="7"/>
  <c r="X379" i="7"/>
  <c r="X378" i="7"/>
  <c r="X377" i="7"/>
  <c r="X376" i="7"/>
  <c r="X375" i="7"/>
  <c r="X610" i="7"/>
  <c r="X604" i="7"/>
  <c r="X505" i="7"/>
  <c r="X490" i="7"/>
  <c r="X489" i="7"/>
  <c r="X488" i="7"/>
  <c r="X487" i="7"/>
  <c r="X486" i="7"/>
  <c r="X485" i="7"/>
  <c r="X429" i="7"/>
  <c r="X354" i="7"/>
  <c r="X353" i="7"/>
  <c r="X352" i="7"/>
  <c r="X351" i="7"/>
  <c r="X350" i="7"/>
  <c r="X349" i="7"/>
  <c r="X369" i="7"/>
  <c r="X35" i="7"/>
  <c r="W370" i="7"/>
  <c r="W512" i="7"/>
  <c r="W514" i="7"/>
  <c r="W511" i="7"/>
  <c r="W515" i="7"/>
  <c r="W519" i="7"/>
  <c r="W539" i="7"/>
  <c r="W543" i="7"/>
  <c r="W563" i="7"/>
  <c r="W567" i="7"/>
  <c r="W571" i="7"/>
  <c r="W536" i="7"/>
  <c r="W540" i="7"/>
  <c r="W544" i="7"/>
  <c r="W564" i="7"/>
  <c r="W568" i="7"/>
  <c r="W506" i="7"/>
  <c r="AD58" i="7" l="1"/>
  <c r="AD499" i="7"/>
  <c r="AD363" i="7"/>
  <c r="AC99" i="7"/>
  <c r="AD664" i="7"/>
  <c r="AD698" i="7"/>
  <c r="AD659" i="7"/>
  <c r="AD649" i="7"/>
  <c r="AD645" i="7"/>
  <c r="AD641" i="7"/>
  <c r="AD637" i="7"/>
  <c r="AD609" i="7"/>
  <c r="AD603" i="7"/>
  <c r="AD36" i="7"/>
  <c r="AD40" i="7"/>
  <c r="AD33" i="7"/>
  <c r="AD671" i="7"/>
  <c r="AE666" i="7"/>
  <c r="W510" i="7"/>
  <c r="AD781" i="7"/>
  <c r="AD779" i="7"/>
  <c r="AD777" i="7"/>
  <c r="AD775" i="7"/>
  <c r="AD774" i="7"/>
  <c r="AD749" i="7"/>
  <c r="AD748" i="7"/>
  <c r="AD747" i="7"/>
  <c r="AD746" i="7"/>
  <c r="AD745" i="7"/>
  <c r="AD744" i="7"/>
  <c r="AD743" i="7"/>
  <c r="AD742" i="7"/>
  <c r="AD741" i="7"/>
  <c r="AD718" i="7"/>
  <c r="AD717" i="7"/>
  <c r="AD716" i="7"/>
  <c r="AD778" i="7"/>
  <c r="AD773" i="7"/>
  <c r="AD780" i="7"/>
  <c r="AD782" i="7"/>
  <c r="AD776" i="7"/>
  <c r="AD750" i="7"/>
  <c r="AD715" i="7"/>
  <c r="AD713" i="7"/>
  <c r="AD711" i="7"/>
  <c r="AD709" i="7"/>
  <c r="AD714" i="7"/>
  <c r="AD712" i="7"/>
  <c r="AD710" i="7"/>
  <c r="AD59" i="7"/>
  <c r="AD26" i="7"/>
  <c r="X665" i="7"/>
  <c r="X667" i="7" s="1"/>
  <c r="Y692" i="7"/>
  <c r="Y663" i="7"/>
  <c r="X275" i="7"/>
  <c r="X238" i="7"/>
  <c r="X78" i="7"/>
  <c r="X374" i="7"/>
  <c r="W108" i="7"/>
  <c r="X515" i="7"/>
  <c r="X370" i="7"/>
  <c r="X513" i="7"/>
  <c r="X514" i="7"/>
  <c r="X518" i="7"/>
  <c r="X538" i="7"/>
  <c r="X542" i="7"/>
  <c r="X562" i="7"/>
  <c r="X566" i="7"/>
  <c r="X570" i="7"/>
  <c r="X539" i="7"/>
  <c r="X543" i="7"/>
  <c r="X563" i="7"/>
  <c r="X567" i="7"/>
  <c r="X571" i="7"/>
  <c r="Y684" i="7"/>
  <c r="X37" i="7"/>
  <c r="X97" i="7"/>
  <c r="X719" i="7"/>
  <c r="X704" i="7" s="1"/>
  <c r="X105" i="7" s="1"/>
  <c r="X751" i="7"/>
  <c r="X736" i="7" s="1"/>
  <c r="X106" i="7" s="1"/>
  <c r="X783" i="7"/>
  <c r="X768" i="7" s="1"/>
  <c r="X107" i="7" s="1"/>
  <c r="Y794" i="7"/>
  <c r="Y793" i="7"/>
  <c r="Y791" i="7"/>
  <c r="Y790" i="7"/>
  <c r="Y788" i="7"/>
  <c r="Y787" i="7"/>
  <c r="Y434" i="7"/>
  <c r="Y433" i="7"/>
  <c r="Y432" i="7"/>
  <c r="Y431" i="7"/>
  <c r="Y430" i="7"/>
  <c r="Y429" i="7"/>
  <c r="Y428" i="7"/>
  <c r="Y427" i="7"/>
  <c r="Y785" i="7"/>
  <c r="Y426" i="7"/>
  <c r="Y408" i="7"/>
  <c r="Y407" i="7"/>
  <c r="Y406" i="7"/>
  <c r="Y405" i="7"/>
  <c r="Y404" i="7"/>
  <c r="Y403" i="7"/>
  <c r="Y402" i="7"/>
  <c r="Y425" i="7"/>
  <c r="Y762" i="7"/>
  <c r="Y761" i="7"/>
  <c r="Y760" i="7"/>
  <c r="Y759" i="7"/>
  <c r="Y758" i="7"/>
  <c r="Y757" i="7"/>
  <c r="Y756" i="7"/>
  <c r="Y755" i="7"/>
  <c r="Y753" i="7"/>
  <c r="Y401" i="7"/>
  <c r="Y383" i="7"/>
  <c r="Y382" i="7"/>
  <c r="Y381" i="7"/>
  <c r="Y380" i="7"/>
  <c r="Y379" i="7"/>
  <c r="Y378" i="7"/>
  <c r="Y400" i="7"/>
  <c r="Y399" i="7"/>
  <c r="Y730" i="7"/>
  <c r="Y729" i="7"/>
  <c r="Y728" i="7"/>
  <c r="Y727" i="7"/>
  <c r="Y726" i="7"/>
  <c r="Y725" i="7"/>
  <c r="Y724" i="7"/>
  <c r="Y723" i="7"/>
  <c r="Y721" i="7"/>
  <c r="Y377" i="7"/>
  <c r="Y376" i="7"/>
  <c r="Y375" i="7"/>
  <c r="Y610" i="7"/>
  <c r="Y604" i="7"/>
  <c r="Y490" i="7"/>
  <c r="Y489" i="7"/>
  <c r="Y488" i="7"/>
  <c r="Y487" i="7"/>
  <c r="Y486" i="7"/>
  <c r="Y485" i="7"/>
  <c r="Y505" i="7"/>
  <c r="Y369" i="7"/>
  <c r="Y354" i="7"/>
  <c r="Y353" i="7"/>
  <c r="Y352" i="7"/>
  <c r="Y351" i="7"/>
  <c r="Y350" i="7"/>
  <c r="Y349" i="7"/>
  <c r="Y35" i="7"/>
  <c r="X511" i="7"/>
  <c r="X519" i="7"/>
  <c r="X517" i="7"/>
  <c r="X512" i="7"/>
  <c r="X516" i="7"/>
  <c r="X536" i="7"/>
  <c r="X540" i="7"/>
  <c r="X544" i="7"/>
  <c r="X564" i="7"/>
  <c r="X568" i="7"/>
  <c r="X506" i="7"/>
  <c r="X537" i="7"/>
  <c r="X541" i="7"/>
  <c r="X545" i="7"/>
  <c r="X565" i="7"/>
  <c r="X569" i="7"/>
  <c r="AD99" i="7" l="1"/>
  <c r="AE58" i="7"/>
  <c r="AE499" i="7"/>
  <c r="AE363" i="7"/>
  <c r="AE664" i="7"/>
  <c r="AE698" i="7"/>
  <c r="AE659" i="7"/>
  <c r="AE609" i="7"/>
  <c r="AE603" i="7"/>
  <c r="AE649" i="7"/>
  <c r="AE645" i="7"/>
  <c r="AE637" i="7"/>
  <c r="AE641" i="7"/>
  <c r="AE36" i="7"/>
  <c r="AE40" i="7"/>
  <c r="AE33" i="7"/>
  <c r="AE671" i="7"/>
  <c r="AF666" i="7"/>
  <c r="W116" i="7"/>
  <c r="W117" i="7" s="1"/>
  <c r="X510" i="7"/>
  <c r="AE782" i="7"/>
  <c r="AE781" i="7"/>
  <c r="AE780" i="7"/>
  <c r="AE779" i="7"/>
  <c r="AE778" i="7"/>
  <c r="AE777" i="7"/>
  <c r="AE776" i="7"/>
  <c r="AE775" i="7"/>
  <c r="AE774" i="7"/>
  <c r="AE773" i="7"/>
  <c r="AE748" i="7"/>
  <c r="AE746" i="7"/>
  <c r="AE750" i="7"/>
  <c r="AE749" i="7"/>
  <c r="AE747" i="7"/>
  <c r="AE745" i="7"/>
  <c r="AE743" i="7"/>
  <c r="AE741" i="7"/>
  <c r="AE717" i="7"/>
  <c r="AE709" i="7"/>
  <c r="AE744" i="7"/>
  <c r="AE742" i="7"/>
  <c r="AE716" i="7"/>
  <c r="AE714" i="7"/>
  <c r="AE712" i="7"/>
  <c r="AE710" i="7"/>
  <c r="AE718" i="7"/>
  <c r="AE715" i="7"/>
  <c r="AE713" i="7"/>
  <c r="AE711" i="7"/>
  <c r="AE26" i="7"/>
  <c r="AE59" i="7"/>
  <c r="Y665" i="7"/>
  <c r="Y667" i="7" s="1"/>
  <c r="Z692" i="7"/>
  <c r="Y374" i="7"/>
  <c r="Z663" i="7"/>
  <c r="Y275" i="7"/>
  <c r="Y238" i="7"/>
  <c r="Y78" i="7"/>
  <c r="Y783" i="7"/>
  <c r="Y768" i="7" s="1"/>
  <c r="Y107" i="7" s="1"/>
  <c r="Y37" i="7"/>
  <c r="Z794" i="7"/>
  <c r="Z793" i="7"/>
  <c r="Z791" i="7"/>
  <c r="Z790" i="7"/>
  <c r="Z788" i="7"/>
  <c r="Z787" i="7"/>
  <c r="Z785" i="7"/>
  <c r="Z434" i="7"/>
  <c r="Z433" i="7"/>
  <c r="Z432" i="7"/>
  <c r="Z431" i="7"/>
  <c r="Z430" i="7"/>
  <c r="Z429" i="7"/>
  <c r="Z428" i="7"/>
  <c r="Z427" i="7"/>
  <c r="Z426" i="7"/>
  <c r="Z425" i="7"/>
  <c r="Z762" i="7"/>
  <c r="Z761" i="7"/>
  <c r="Z760" i="7"/>
  <c r="Z759" i="7"/>
  <c r="Z758" i="7"/>
  <c r="Z757" i="7"/>
  <c r="Z756" i="7"/>
  <c r="Z755" i="7"/>
  <c r="Z753" i="7"/>
  <c r="Z408" i="7"/>
  <c r="Z407" i="7"/>
  <c r="Z406" i="7"/>
  <c r="Z405" i="7"/>
  <c r="Z404" i="7"/>
  <c r="Z403" i="7"/>
  <c r="Z402" i="7"/>
  <c r="Z401" i="7"/>
  <c r="Z400" i="7"/>
  <c r="Z399" i="7"/>
  <c r="Z730" i="7"/>
  <c r="Z729" i="7"/>
  <c r="Z728" i="7"/>
  <c r="Z727" i="7"/>
  <c r="Z726" i="7"/>
  <c r="Z725" i="7"/>
  <c r="Z724" i="7"/>
  <c r="Z723" i="7"/>
  <c r="Z721" i="7"/>
  <c r="Z383" i="7"/>
  <c r="Z382" i="7"/>
  <c r="Z381" i="7"/>
  <c r="Z380" i="7"/>
  <c r="Z379" i="7"/>
  <c r="Z378" i="7"/>
  <c r="Z377" i="7"/>
  <c r="Z376" i="7"/>
  <c r="Z375" i="7"/>
  <c r="Z610" i="7"/>
  <c r="Z604" i="7"/>
  <c r="Z505" i="7"/>
  <c r="Z490" i="7"/>
  <c r="Z489" i="7"/>
  <c r="Z488" i="7"/>
  <c r="Z487" i="7"/>
  <c r="Z486" i="7"/>
  <c r="Z485" i="7"/>
  <c r="Z354" i="7"/>
  <c r="Z353" i="7"/>
  <c r="Z352" i="7"/>
  <c r="Z351" i="7"/>
  <c r="Z350" i="7"/>
  <c r="Z349" i="7"/>
  <c r="Z369" i="7"/>
  <c r="Z35" i="7"/>
  <c r="Y370" i="7"/>
  <c r="Y518" i="7"/>
  <c r="Y512" i="7"/>
  <c r="Y511" i="7"/>
  <c r="Y515" i="7"/>
  <c r="Y519" i="7"/>
  <c r="Y539" i="7"/>
  <c r="Y543" i="7"/>
  <c r="Y563" i="7"/>
  <c r="Y567" i="7"/>
  <c r="Y571" i="7"/>
  <c r="Y536" i="7"/>
  <c r="Y540" i="7"/>
  <c r="Y544" i="7"/>
  <c r="Y564" i="7"/>
  <c r="Y568" i="7"/>
  <c r="Y506" i="7"/>
  <c r="Y97" i="7"/>
  <c r="Y719" i="7"/>
  <c r="Y704" i="7" s="1"/>
  <c r="Y105" i="7" s="1"/>
  <c r="Y751" i="7"/>
  <c r="Y736" i="7" s="1"/>
  <c r="Y106" i="7" s="1"/>
  <c r="X108" i="7"/>
  <c r="Y514" i="7"/>
  <c r="Y516" i="7"/>
  <c r="Y513" i="7"/>
  <c r="Y517" i="7"/>
  <c r="Y537" i="7"/>
  <c r="Y541" i="7"/>
  <c r="Y545" i="7"/>
  <c r="Y565" i="7"/>
  <c r="Y569" i="7"/>
  <c r="Y538" i="7"/>
  <c r="Y542" i="7"/>
  <c r="Y562" i="7"/>
  <c r="Y566" i="7"/>
  <c r="Y570" i="7"/>
  <c r="Z684" i="7"/>
  <c r="AF58" i="7" l="1"/>
  <c r="AF499" i="7"/>
  <c r="AF363" i="7"/>
  <c r="AE99" i="7"/>
  <c r="AF664" i="7"/>
  <c r="AF698" i="7"/>
  <c r="W684" i="7"/>
  <c r="AF659" i="7"/>
  <c r="AF641" i="7"/>
  <c r="AF609" i="7"/>
  <c r="AF603" i="7"/>
  <c r="AF649" i="7"/>
  <c r="AF645" i="7"/>
  <c r="AF637" i="7"/>
  <c r="AF36" i="7"/>
  <c r="AF40" i="7"/>
  <c r="AF33" i="7"/>
  <c r="AF671" i="7"/>
  <c r="AG666" i="7"/>
  <c r="Y510" i="7"/>
  <c r="AF782" i="7"/>
  <c r="AF780" i="7"/>
  <c r="AF778" i="7"/>
  <c r="AF776" i="7"/>
  <c r="AF774" i="7"/>
  <c r="AF781" i="7"/>
  <c r="AF777" i="7"/>
  <c r="AF773" i="7"/>
  <c r="AF748" i="7"/>
  <c r="AF746" i="7"/>
  <c r="AF744" i="7"/>
  <c r="AF742" i="7"/>
  <c r="AF718" i="7"/>
  <c r="AF779" i="7"/>
  <c r="AF775" i="7"/>
  <c r="AF750" i="7"/>
  <c r="AF749" i="7"/>
  <c r="AF747" i="7"/>
  <c r="AF745" i="7"/>
  <c r="AF715" i="7"/>
  <c r="AF714" i="7"/>
  <c r="AF713" i="7"/>
  <c r="AF712" i="7"/>
  <c r="AF711" i="7"/>
  <c r="AF710" i="7"/>
  <c r="AF709" i="7"/>
  <c r="AF716" i="7"/>
  <c r="AF743" i="7"/>
  <c r="AF717" i="7"/>
  <c r="AF741" i="7"/>
  <c r="AF26" i="7"/>
  <c r="AF59" i="7"/>
  <c r="X116" i="7"/>
  <c r="X117" i="7" s="1"/>
  <c r="Z665" i="7"/>
  <c r="Z667" i="7" s="1"/>
  <c r="Z374" i="7"/>
  <c r="AA663" i="7"/>
  <c r="Z275" i="7"/>
  <c r="Z238" i="7"/>
  <c r="Z78" i="7"/>
  <c r="AA794" i="7"/>
  <c r="AA792" i="7"/>
  <c r="AA791" i="7"/>
  <c r="AA790" i="7"/>
  <c r="AA788" i="7"/>
  <c r="AA787" i="7"/>
  <c r="AA434" i="7"/>
  <c r="AA433" i="7"/>
  <c r="AA432" i="7"/>
  <c r="AA431" i="7"/>
  <c r="AA430" i="7"/>
  <c r="AA429" i="7"/>
  <c r="AA428" i="7"/>
  <c r="AA427" i="7"/>
  <c r="AA785" i="7"/>
  <c r="AA425" i="7"/>
  <c r="AA408" i="7"/>
  <c r="AA407" i="7"/>
  <c r="AA406" i="7"/>
  <c r="AA405" i="7"/>
  <c r="AA404" i="7"/>
  <c r="AA403" i="7"/>
  <c r="AA402" i="7"/>
  <c r="AA426" i="7"/>
  <c r="AA762" i="7"/>
  <c r="AA761" i="7"/>
  <c r="AA760" i="7"/>
  <c r="AA759" i="7"/>
  <c r="AA758" i="7"/>
  <c r="AA757" i="7"/>
  <c r="AA756" i="7"/>
  <c r="AA755" i="7"/>
  <c r="AA753" i="7"/>
  <c r="AA383" i="7"/>
  <c r="AA382" i="7"/>
  <c r="AA381" i="7"/>
  <c r="AA380" i="7"/>
  <c r="AA379" i="7"/>
  <c r="AA378" i="7"/>
  <c r="AA401" i="7"/>
  <c r="AA400" i="7"/>
  <c r="AA399" i="7"/>
  <c r="AA730" i="7"/>
  <c r="AA729" i="7"/>
  <c r="AA728" i="7"/>
  <c r="AA727" i="7"/>
  <c r="AA726" i="7"/>
  <c r="AA725" i="7"/>
  <c r="AA724" i="7"/>
  <c r="AA722" i="7"/>
  <c r="AA721" i="7"/>
  <c r="AA376" i="7"/>
  <c r="AA377" i="7"/>
  <c r="AA375" i="7"/>
  <c r="AA610" i="7"/>
  <c r="AA604" i="7"/>
  <c r="AA490" i="7"/>
  <c r="AA489" i="7"/>
  <c r="AA488" i="7"/>
  <c r="AA487" i="7"/>
  <c r="AA486" i="7"/>
  <c r="AA485" i="7"/>
  <c r="AA505" i="7"/>
  <c r="AA369" i="7"/>
  <c r="AA354" i="7"/>
  <c r="AA353" i="7"/>
  <c r="AA352" i="7"/>
  <c r="AA351" i="7"/>
  <c r="AA350" i="7"/>
  <c r="AA349" i="7"/>
  <c r="AA35" i="7"/>
  <c r="Z517" i="7"/>
  <c r="Z515" i="7"/>
  <c r="Z514" i="7"/>
  <c r="Z518" i="7"/>
  <c r="Z538" i="7"/>
  <c r="Z542" i="7"/>
  <c r="Z562" i="7"/>
  <c r="Z566" i="7"/>
  <c r="Z570" i="7"/>
  <c r="Z539" i="7"/>
  <c r="Z543" i="7"/>
  <c r="Z563" i="7"/>
  <c r="Z567" i="7"/>
  <c r="Z571" i="7"/>
  <c r="AA684" i="7"/>
  <c r="Z37" i="7"/>
  <c r="Z97" i="7"/>
  <c r="Z719" i="7"/>
  <c r="Z704" i="7" s="1"/>
  <c r="Z105" i="7" s="1"/>
  <c r="Z751" i="7"/>
  <c r="Z736" i="7" s="1"/>
  <c r="Z106" i="7" s="1"/>
  <c r="Z783" i="7"/>
  <c r="Z768" i="7" s="1"/>
  <c r="Z107" i="7" s="1"/>
  <c r="Z513" i="7"/>
  <c r="Z370" i="7"/>
  <c r="Z511" i="7"/>
  <c r="Z519" i="7"/>
  <c r="Z512" i="7"/>
  <c r="Z516" i="7"/>
  <c r="Z536" i="7"/>
  <c r="Z540" i="7"/>
  <c r="Z544" i="7"/>
  <c r="Z564" i="7"/>
  <c r="Z568" i="7"/>
  <c r="Z506" i="7"/>
  <c r="Z537" i="7"/>
  <c r="Z541" i="7"/>
  <c r="Z545" i="7"/>
  <c r="Z565" i="7"/>
  <c r="Z569" i="7"/>
  <c r="Y108" i="7"/>
  <c r="AG58" i="7" l="1"/>
  <c r="AG499" i="7"/>
  <c r="AG363" i="7"/>
  <c r="AF99" i="7"/>
  <c r="AG664" i="7"/>
  <c r="AG698" i="7"/>
  <c r="AG659" i="7"/>
  <c r="AG609" i="7"/>
  <c r="AG603" i="7"/>
  <c r="AG649" i="7"/>
  <c r="AG645" i="7"/>
  <c r="AG641" i="7"/>
  <c r="AG637" i="7"/>
  <c r="AG36" i="7"/>
  <c r="AG40" i="7"/>
  <c r="AG33" i="7"/>
  <c r="AG671" i="7"/>
  <c r="AH666" i="7"/>
  <c r="Z116" i="7"/>
  <c r="Z117" i="7" s="1"/>
  <c r="Z510" i="7"/>
  <c r="Y116" i="7"/>
  <c r="Y117" i="7" s="1"/>
  <c r="AG773" i="7"/>
  <c r="AG750" i="7"/>
  <c r="AG782" i="7"/>
  <c r="AG780" i="7"/>
  <c r="AG778" i="7"/>
  <c r="AG776" i="7"/>
  <c r="AG779" i="7"/>
  <c r="AG775" i="7"/>
  <c r="AG749" i="7"/>
  <c r="AG747" i="7"/>
  <c r="AG745" i="7"/>
  <c r="AG781" i="7"/>
  <c r="AG777" i="7"/>
  <c r="AG774" i="7"/>
  <c r="AG748" i="7"/>
  <c r="AG746" i="7"/>
  <c r="AG744" i="7"/>
  <c r="AG742" i="7"/>
  <c r="AG718" i="7"/>
  <c r="AG716" i="7"/>
  <c r="AG743" i="7"/>
  <c r="AG714" i="7"/>
  <c r="AG712" i="7"/>
  <c r="AG710" i="7"/>
  <c r="AG717" i="7"/>
  <c r="AG741" i="7"/>
  <c r="AG715" i="7"/>
  <c r="AG713" i="7"/>
  <c r="AG711" i="7"/>
  <c r="AG709" i="7"/>
  <c r="AG799" i="7"/>
  <c r="AG59" i="7"/>
  <c r="AG26" i="7"/>
  <c r="AA374" i="7"/>
  <c r="AA665" i="7"/>
  <c r="AA667" i="7" s="1"/>
  <c r="AB692" i="7"/>
  <c r="AB663" i="7"/>
  <c r="AA275" i="7"/>
  <c r="AA238" i="7"/>
  <c r="AA78" i="7"/>
  <c r="AA751" i="7"/>
  <c r="AA736" i="7" s="1"/>
  <c r="AA106" i="7" s="1"/>
  <c r="AA719" i="7"/>
  <c r="AA704" i="7" s="1"/>
  <c r="AA105" i="7" s="1"/>
  <c r="AA97" i="7"/>
  <c r="AB794" i="7"/>
  <c r="AB792" i="7"/>
  <c r="AB791" i="7"/>
  <c r="AB789" i="7"/>
  <c r="AB788" i="7"/>
  <c r="AB787" i="7"/>
  <c r="AB785" i="7"/>
  <c r="AB434" i="7"/>
  <c r="AB433" i="7"/>
  <c r="AB432" i="7"/>
  <c r="AB431" i="7"/>
  <c r="AB430" i="7"/>
  <c r="AB429" i="7"/>
  <c r="AB428" i="7"/>
  <c r="AB427" i="7"/>
  <c r="AB426" i="7"/>
  <c r="AB425" i="7"/>
  <c r="AB762" i="7"/>
  <c r="AB761" i="7"/>
  <c r="AB760" i="7"/>
  <c r="AB759" i="7"/>
  <c r="AB758" i="7"/>
  <c r="AB757" i="7"/>
  <c r="AB756" i="7"/>
  <c r="AB755" i="7"/>
  <c r="AB753" i="7"/>
  <c r="AB408" i="7"/>
  <c r="AB407" i="7"/>
  <c r="AB406" i="7"/>
  <c r="AB405" i="7"/>
  <c r="AB404" i="7"/>
  <c r="AB403" i="7"/>
  <c r="AB402" i="7"/>
  <c r="AB401" i="7"/>
  <c r="AB400" i="7"/>
  <c r="AB399" i="7"/>
  <c r="AB730" i="7"/>
  <c r="AB729" i="7"/>
  <c r="AB728" i="7"/>
  <c r="AB727" i="7"/>
  <c r="AB726" i="7"/>
  <c r="AB725" i="7"/>
  <c r="AB724" i="7"/>
  <c r="AB722" i="7"/>
  <c r="AB721" i="7"/>
  <c r="AB383" i="7"/>
  <c r="AB382" i="7"/>
  <c r="AB381" i="7"/>
  <c r="AB380" i="7"/>
  <c r="AB379" i="7"/>
  <c r="AB378" i="7"/>
  <c r="AB377" i="7"/>
  <c r="AB376" i="7"/>
  <c r="AB375" i="7"/>
  <c r="AB374" i="7"/>
  <c r="AB610" i="7"/>
  <c r="AB604" i="7"/>
  <c r="AB505" i="7"/>
  <c r="AB490" i="7"/>
  <c r="AB489" i="7"/>
  <c r="AB488" i="7"/>
  <c r="AB487" i="7"/>
  <c r="AB486" i="7"/>
  <c r="AB485" i="7"/>
  <c r="AB369" i="7"/>
  <c r="AB354" i="7"/>
  <c r="AB353" i="7"/>
  <c r="AB352" i="7"/>
  <c r="AB351" i="7"/>
  <c r="AB350" i="7"/>
  <c r="AB349" i="7"/>
  <c r="AB35" i="7"/>
  <c r="AA516" i="7"/>
  <c r="AA518" i="7"/>
  <c r="AA513" i="7"/>
  <c r="AA517" i="7"/>
  <c r="AA537" i="7"/>
  <c r="AA541" i="7"/>
  <c r="AA545" i="7"/>
  <c r="AA565" i="7"/>
  <c r="AA569" i="7"/>
  <c r="AA538" i="7"/>
  <c r="AA542" i="7"/>
  <c r="AA562" i="7"/>
  <c r="AA566" i="7"/>
  <c r="AA570" i="7"/>
  <c r="AB684" i="7"/>
  <c r="Z108" i="7"/>
  <c r="AA37" i="7"/>
  <c r="AA783" i="7"/>
  <c r="AA768" i="7" s="1"/>
  <c r="AA107" i="7" s="1"/>
  <c r="AA370" i="7"/>
  <c r="AA512" i="7"/>
  <c r="AA514" i="7"/>
  <c r="AA511" i="7"/>
  <c r="AA515" i="7"/>
  <c r="AA519" i="7"/>
  <c r="AA539" i="7"/>
  <c r="AA543" i="7"/>
  <c r="AA563" i="7"/>
  <c r="AA567" i="7"/>
  <c r="AA571" i="7"/>
  <c r="AA536" i="7"/>
  <c r="AA540" i="7"/>
  <c r="AA544" i="7"/>
  <c r="AA564" i="7"/>
  <c r="AA568" i="7"/>
  <c r="AA506" i="7"/>
  <c r="AG99" i="7" l="1"/>
  <c r="AH58" i="7"/>
  <c r="AH499" i="7"/>
  <c r="AH363" i="7"/>
  <c r="AH664" i="7"/>
  <c r="AH698" i="7"/>
  <c r="AH659" i="7"/>
  <c r="AH603" i="7"/>
  <c r="AH641" i="7"/>
  <c r="AH609" i="7"/>
  <c r="AH649" i="7"/>
  <c r="AH645" i="7"/>
  <c r="AH637" i="7"/>
  <c r="AH36" i="7"/>
  <c r="AH40" i="7"/>
  <c r="AH33" i="7"/>
  <c r="AH671" i="7"/>
  <c r="AI666" i="7"/>
  <c r="AA510" i="7"/>
  <c r="AH781" i="7"/>
  <c r="AH779" i="7"/>
  <c r="AH777" i="7"/>
  <c r="AH775" i="7"/>
  <c r="AH782" i="7"/>
  <c r="AH778" i="7"/>
  <c r="AH750" i="7"/>
  <c r="AH749" i="7"/>
  <c r="AH748" i="7"/>
  <c r="AH747" i="7"/>
  <c r="AH746" i="7"/>
  <c r="AH745" i="7"/>
  <c r="AH744" i="7"/>
  <c r="AH743" i="7"/>
  <c r="AH742" i="7"/>
  <c r="AH741" i="7"/>
  <c r="AH718" i="7"/>
  <c r="AH717" i="7"/>
  <c r="AH716" i="7"/>
  <c r="AH780" i="7"/>
  <c r="AH776" i="7"/>
  <c r="AH774" i="7"/>
  <c r="AH773" i="7"/>
  <c r="AH715" i="7"/>
  <c r="AH713" i="7"/>
  <c r="AH711" i="7"/>
  <c r="AH709" i="7"/>
  <c r="AH714" i="7"/>
  <c r="AH712" i="7"/>
  <c r="AH710" i="7"/>
  <c r="AH799" i="7"/>
  <c r="AH59" i="7"/>
  <c r="AH26" i="7"/>
  <c r="AB665" i="7"/>
  <c r="AB667" i="7" s="1"/>
  <c r="AC692" i="7"/>
  <c r="AC663" i="7"/>
  <c r="AB275" i="7"/>
  <c r="AB238" i="7"/>
  <c r="AB78" i="7"/>
  <c r="AA108" i="7"/>
  <c r="AB719" i="7"/>
  <c r="AB704" i="7" s="1"/>
  <c r="AB105" i="7" s="1"/>
  <c r="AB783" i="7"/>
  <c r="AB768" i="7" s="1"/>
  <c r="AB107" i="7" s="1"/>
  <c r="AB37" i="7"/>
  <c r="AB751" i="7"/>
  <c r="AB736" i="7" s="1"/>
  <c r="AB106" i="7" s="1"/>
  <c r="AB97" i="7"/>
  <c r="AC794" i="7"/>
  <c r="AC792" i="7"/>
  <c r="AC791" i="7"/>
  <c r="AC789" i="7"/>
  <c r="AC788" i="7"/>
  <c r="AC787" i="7"/>
  <c r="AC434" i="7"/>
  <c r="AC433" i="7"/>
  <c r="AC432" i="7"/>
  <c r="AC431" i="7"/>
  <c r="AC430" i="7"/>
  <c r="AC429" i="7"/>
  <c r="AC428" i="7"/>
  <c r="AC427" i="7"/>
  <c r="AC785" i="7"/>
  <c r="AC426" i="7"/>
  <c r="AC408" i="7"/>
  <c r="AC407" i="7"/>
  <c r="AC406" i="7"/>
  <c r="AC405" i="7"/>
  <c r="AC404" i="7"/>
  <c r="AC403" i="7"/>
  <c r="AC402" i="7"/>
  <c r="AC425" i="7"/>
  <c r="AC762" i="7"/>
  <c r="AC761" i="7"/>
  <c r="AC760" i="7"/>
  <c r="AC759" i="7"/>
  <c r="AC758" i="7"/>
  <c r="AC757" i="7"/>
  <c r="AC756" i="7"/>
  <c r="AC755" i="7"/>
  <c r="AC753" i="7"/>
  <c r="AC401" i="7"/>
  <c r="AC383" i="7"/>
  <c r="AC382" i="7"/>
  <c r="AC381" i="7"/>
  <c r="AC380" i="7"/>
  <c r="AC379" i="7"/>
  <c r="AC378" i="7"/>
  <c r="AC400" i="7"/>
  <c r="AC399" i="7"/>
  <c r="AC730" i="7"/>
  <c r="AC729" i="7"/>
  <c r="AC728" i="7"/>
  <c r="AC727" i="7"/>
  <c r="AC726" i="7"/>
  <c r="AC725" i="7"/>
  <c r="AC724" i="7"/>
  <c r="AC722" i="7"/>
  <c r="AC721" i="7"/>
  <c r="AC377" i="7"/>
  <c r="AC376" i="7"/>
  <c r="AC375" i="7"/>
  <c r="AC374" i="7"/>
  <c r="AC610" i="7"/>
  <c r="AC604" i="7"/>
  <c r="AC490" i="7"/>
  <c r="AC489" i="7"/>
  <c r="AC488" i="7"/>
  <c r="AC487" i="7"/>
  <c r="AC486" i="7"/>
  <c r="AC485" i="7"/>
  <c r="AC505" i="7"/>
  <c r="AC369" i="7"/>
  <c r="AC354" i="7"/>
  <c r="AC353" i="7"/>
  <c r="AC352" i="7"/>
  <c r="AC351" i="7"/>
  <c r="AC350" i="7"/>
  <c r="AC349" i="7"/>
  <c r="AC35" i="7"/>
  <c r="AB515" i="7"/>
  <c r="AB370" i="7"/>
  <c r="AB513" i="7"/>
  <c r="AB512" i="7"/>
  <c r="AB516" i="7"/>
  <c r="AB536" i="7"/>
  <c r="AB540" i="7"/>
  <c r="AB544" i="7"/>
  <c r="AB564" i="7"/>
  <c r="AB568" i="7"/>
  <c r="AB506" i="7"/>
  <c r="AB537" i="7"/>
  <c r="AB541" i="7"/>
  <c r="AB545" i="7"/>
  <c r="AB565" i="7"/>
  <c r="AB569" i="7"/>
  <c r="AB511" i="7"/>
  <c r="AB519" i="7"/>
  <c r="AB517" i="7"/>
  <c r="AB510" i="7"/>
  <c r="AB514" i="7"/>
  <c r="AB518" i="7"/>
  <c r="AB538" i="7"/>
  <c r="AB542" i="7"/>
  <c r="AB562" i="7"/>
  <c r="AB566" i="7"/>
  <c r="AB570" i="7"/>
  <c r="AB539" i="7"/>
  <c r="AB543" i="7"/>
  <c r="AB563" i="7"/>
  <c r="AB567" i="7"/>
  <c r="AB571" i="7"/>
  <c r="AC684" i="7"/>
  <c r="AI58" i="7" l="1"/>
  <c r="AI499" i="7"/>
  <c r="AI363" i="7"/>
  <c r="AH99" i="7"/>
  <c r="AI664" i="7"/>
  <c r="AI698" i="7"/>
  <c r="AI659" i="7"/>
  <c r="AI609" i="7"/>
  <c r="AI603" i="7"/>
  <c r="AI649" i="7"/>
  <c r="AI645" i="7"/>
  <c r="AI641" i="7"/>
  <c r="AI637" i="7"/>
  <c r="AI36" i="7"/>
  <c r="AI40" i="7"/>
  <c r="AI33" i="7"/>
  <c r="AI671" i="7"/>
  <c r="AJ666" i="7"/>
  <c r="AB116" i="7"/>
  <c r="AB117" i="7" s="1"/>
  <c r="AA116" i="7"/>
  <c r="AA117" i="7" s="1"/>
  <c r="AI782" i="7"/>
  <c r="AI781" i="7"/>
  <c r="AI780" i="7"/>
  <c r="AI779" i="7"/>
  <c r="AI778" i="7"/>
  <c r="AI777" i="7"/>
  <c r="AI776" i="7"/>
  <c r="AI775" i="7"/>
  <c r="AI774" i="7"/>
  <c r="AI749" i="7"/>
  <c r="AI745" i="7"/>
  <c r="AI750" i="7"/>
  <c r="AI773" i="7"/>
  <c r="AI748" i="7"/>
  <c r="AI746" i="7"/>
  <c r="AI744" i="7"/>
  <c r="AI747" i="7"/>
  <c r="AI743" i="7"/>
  <c r="AI741" i="7"/>
  <c r="AI717" i="7"/>
  <c r="AI715" i="7"/>
  <c r="AI713" i="7"/>
  <c r="AI711" i="7"/>
  <c r="AI709" i="7"/>
  <c r="AI718" i="7"/>
  <c r="AI714" i="7"/>
  <c r="AI712" i="7"/>
  <c r="AI710" i="7"/>
  <c r="AI742" i="7"/>
  <c r="AI716" i="7"/>
  <c r="AI799" i="7"/>
  <c r="AI26" i="7"/>
  <c r="AI59" i="7"/>
  <c r="AC665" i="7"/>
  <c r="AC667" i="7" s="1"/>
  <c r="AD692" i="7"/>
  <c r="AD663" i="7"/>
  <c r="AC275" i="7"/>
  <c r="AC238" i="7"/>
  <c r="AC78" i="7"/>
  <c r="AB108" i="7"/>
  <c r="AC783" i="7"/>
  <c r="AC768" i="7" s="1"/>
  <c r="AC107" i="7" s="1"/>
  <c r="AC37" i="7"/>
  <c r="AD793" i="7"/>
  <c r="AD792" i="7"/>
  <c r="AD791" i="7"/>
  <c r="AD789" i="7"/>
  <c r="AD788" i="7"/>
  <c r="AD787" i="7"/>
  <c r="AD785" i="7"/>
  <c r="AD434" i="7"/>
  <c r="AD433" i="7"/>
  <c r="AD432" i="7"/>
  <c r="AD431" i="7"/>
  <c r="AD430" i="7"/>
  <c r="AD429" i="7"/>
  <c r="AD428" i="7"/>
  <c r="AD427" i="7"/>
  <c r="AD426" i="7"/>
  <c r="AD425" i="7"/>
  <c r="AD762" i="7"/>
  <c r="AD761" i="7"/>
  <c r="AD760" i="7"/>
  <c r="AD759" i="7"/>
  <c r="AD758" i="7"/>
  <c r="AD757" i="7"/>
  <c r="AD756" i="7"/>
  <c r="AD755" i="7"/>
  <c r="AD753" i="7"/>
  <c r="AD408" i="7"/>
  <c r="AD407" i="7"/>
  <c r="AD406" i="7"/>
  <c r="AD405" i="7"/>
  <c r="AD404" i="7"/>
  <c r="AD403" i="7"/>
  <c r="AD402" i="7"/>
  <c r="AD401" i="7"/>
  <c r="AD400" i="7"/>
  <c r="AD399" i="7"/>
  <c r="AD730" i="7"/>
  <c r="AD729" i="7"/>
  <c r="AD728" i="7"/>
  <c r="AD727" i="7"/>
  <c r="AD726" i="7"/>
  <c r="AD725" i="7"/>
  <c r="AD724" i="7"/>
  <c r="AD722" i="7"/>
  <c r="AD721" i="7"/>
  <c r="AD383" i="7"/>
  <c r="AD382" i="7"/>
  <c r="AD381" i="7"/>
  <c r="AD380" i="7"/>
  <c r="AD379" i="7"/>
  <c r="AD378" i="7"/>
  <c r="AD377" i="7"/>
  <c r="AD376" i="7"/>
  <c r="AD375" i="7"/>
  <c r="AD374" i="7"/>
  <c r="AD610" i="7"/>
  <c r="AD604" i="7"/>
  <c r="AD505" i="7"/>
  <c r="AD490" i="7"/>
  <c r="AD489" i="7"/>
  <c r="AD488" i="7"/>
  <c r="AD487" i="7"/>
  <c r="AD486" i="7"/>
  <c r="AD485" i="7"/>
  <c r="AD369" i="7"/>
  <c r="AD354" i="7"/>
  <c r="AD353" i="7"/>
  <c r="AD352" i="7"/>
  <c r="AD351" i="7"/>
  <c r="AD350" i="7"/>
  <c r="AD349" i="7"/>
  <c r="AD35" i="7"/>
  <c r="AC370" i="7"/>
  <c r="AC514" i="7"/>
  <c r="AC512" i="7"/>
  <c r="AC511" i="7"/>
  <c r="AC515" i="7"/>
  <c r="AC519" i="7"/>
  <c r="AC539" i="7"/>
  <c r="AC543" i="7"/>
  <c r="AC563" i="7"/>
  <c r="AC567" i="7"/>
  <c r="AC571" i="7"/>
  <c r="AC536" i="7"/>
  <c r="AC540" i="7"/>
  <c r="AC544" i="7"/>
  <c r="AC564" i="7"/>
  <c r="AC568" i="7"/>
  <c r="AC506" i="7"/>
  <c r="AC97" i="7"/>
  <c r="AC719" i="7"/>
  <c r="AC704" i="7" s="1"/>
  <c r="AC105" i="7" s="1"/>
  <c r="AC751" i="7"/>
  <c r="AC736" i="7" s="1"/>
  <c r="AC106" i="7" s="1"/>
  <c r="AC510" i="7"/>
  <c r="AC518" i="7"/>
  <c r="AC516" i="7"/>
  <c r="AC513" i="7"/>
  <c r="AC517" i="7"/>
  <c r="AC537" i="7"/>
  <c r="AC541" i="7"/>
  <c r="AC545" i="7"/>
  <c r="AC565" i="7"/>
  <c r="AC569" i="7"/>
  <c r="AC538" i="7"/>
  <c r="AC542" i="7"/>
  <c r="AC562" i="7"/>
  <c r="AC566" i="7"/>
  <c r="AC570" i="7"/>
  <c r="AD684" i="7"/>
  <c r="AI99" i="7" l="1"/>
  <c r="AJ58" i="7"/>
  <c r="AJ499" i="7"/>
  <c r="AJ363" i="7"/>
  <c r="AJ664" i="7"/>
  <c r="AJ698" i="7"/>
  <c r="AJ659" i="7"/>
  <c r="AJ645" i="7"/>
  <c r="AJ641" i="7"/>
  <c r="AJ637" i="7"/>
  <c r="AJ609" i="7"/>
  <c r="AJ603" i="7"/>
  <c r="AJ649" i="7"/>
  <c r="AJ36" i="7"/>
  <c r="AJ40" i="7"/>
  <c r="AJ33" i="7"/>
  <c r="AJ671" i="7"/>
  <c r="AK666" i="7"/>
  <c r="AJ781" i="7"/>
  <c r="AJ779" i="7"/>
  <c r="AJ777" i="7"/>
  <c r="AJ775" i="7"/>
  <c r="AJ773" i="7"/>
  <c r="AJ780" i="7"/>
  <c r="AJ750" i="7"/>
  <c r="AJ776" i="7"/>
  <c r="AJ774" i="7"/>
  <c r="AJ748" i="7"/>
  <c r="AJ746" i="7"/>
  <c r="AJ782" i="7"/>
  <c r="AJ778" i="7"/>
  <c r="AJ749" i="7"/>
  <c r="AJ747" i="7"/>
  <c r="AJ745" i="7"/>
  <c r="AJ743" i="7"/>
  <c r="AJ741" i="7"/>
  <c r="AJ717" i="7"/>
  <c r="AJ715" i="7"/>
  <c r="AJ714" i="7"/>
  <c r="AJ713" i="7"/>
  <c r="AJ712" i="7"/>
  <c r="AJ711" i="7"/>
  <c r="AJ710" i="7"/>
  <c r="AJ709" i="7"/>
  <c r="AJ718" i="7"/>
  <c r="AJ742" i="7"/>
  <c r="AJ716" i="7"/>
  <c r="AJ744" i="7"/>
  <c r="AJ799" i="7"/>
  <c r="AJ26" i="7"/>
  <c r="AJ59" i="7"/>
  <c r="AD665" i="7"/>
  <c r="AD667" i="7" s="1"/>
  <c r="AE692" i="7"/>
  <c r="AE663" i="7"/>
  <c r="AD275" i="7"/>
  <c r="AD238" i="7"/>
  <c r="AD78" i="7"/>
  <c r="AE793" i="7"/>
  <c r="AE792" i="7"/>
  <c r="AE791" i="7"/>
  <c r="AE789" i="7"/>
  <c r="AE788" i="7"/>
  <c r="AE787" i="7"/>
  <c r="AE785" i="7"/>
  <c r="AE434" i="7"/>
  <c r="AE433" i="7"/>
  <c r="AE432" i="7"/>
  <c r="AE431" i="7"/>
  <c r="AE430" i="7"/>
  <c r="AE429" i="7"/>
  <c r="AE428" i="7"/>
  <c r="AE427" i="7"/>
  <c r="AE425" i="7"/>
  <c r="AE408" i="7"/>
  <c r="AE407" i="7"/>
  <c r="AE406" i="7"/>
  <c r="AE405" i="7"/>
  <c r="AE404" i="7"/>
  <c r="AE403" i="7"/>
  <c r="AE402" i="7"/>
  <c r="AE426" i="7"/>
  <c r="AE762" i="7"/>
  <c r="AE761" i="7"/>
  <c r="AE760" i="7"/>
  <c r="AE759" i="7"/>
  <c r="AE758" i="7"/>
  <c r="AE757" i="7"/>
  <c r="AE756" i="7"/>
  <c r="AE755" i="7"/>
  <c r="AE753" i="7"/>
  <c r="AE383" i="7"/>
  <c r="AE382" i="7"/>
  <c r="AE381" i="7"/>
  <c r="AE380" i="7"/>
  <c r="AE379" i="7"/>
  <c r="AE378" i="7"/>
  <c r="AE401" i="7"/>
  <c r="AE400" i="7"/>
  <c r="AE399" i="7"/>
  <c r="AE730" i="7"/>
  <c r="AE729" i="7"/>
  <c r="AE728" i="7"/>
  <c r="AE727" i="7"/>
  <c r="AE726" i="7"/>
  <c r="AE725" i="7"/>
  <c r="AE724" i="7"/>
  <c r="AE722" i="7"/>
  <c r="AE721" i="7"/>
  <c r="AE376" i="7"/>
  <c r="AE377" i="7"/>
  <c r="AE375" i="7"/>
  <c r="AE374" i="7"/>
  <c r="AE610" i="7"/>
  <c r="AE604" i="7"/>
  <c r="AE490" i="7"/>
  <c r="AE489" i="7"/>
  <c r="AE488" i="7"/>
  <c r="AE487" i="7"/>
  <c r="AE486" i="7"/>
  <c r="AE485" i="7"/>
  <c r="AE505" i="7"/>
  <c r="AE369" i="7"/>
  <c r="AE354" i="7"/>
  <c r="AE353" i="7"/>
  <c r="AE352" i="7"/>
  <c r="AE351" i="7"/>
  <c r="AE350" i="7"/>
  <c r="AE349" i="7"/>
  <c r="AE35" i="7"/>
  <c r="AD513" i="7"/>
  <c r="AD370" i="7"/>
  <c r="AD511" i="7"/>
  <c r="AD519" i="7"/>
  <c r="AD510" i="7"/>
  <c r="AD514" i="7"/>
  <c r="AD518" i="7"/>
  <c r="AD538" i="7"/>
  <c r="AD542" i="7"/>
  <c r="AD562" i="7"/>
  <c r="AD566" i="7"/>
  <c r="AD570" i="7"/>
  <c r="AD539" i="7"/>
  <c r="AD543" i="7"/>
  <c r="AD563" i="7"/>
  <c r="AD567" i="7"/>
  <c r="AD571" i="7"/>
  <c r="AE684" i="7"/>
  <c r="AD37" i="7"/>
  <c r="AD97" i="7"/>
  <c r="AD719" i="7"/>
  <c r="AD704" i="7" s="1"/>
  <c r="AD105" i="7" s="1"/>
  <c r="AD751" i="7"/>
  <c r="AD736" i="7" s="1"/>
  <c r="AD106" i="7" s="1"/>
  <c r="AD783" i="7"/>
  <c r="AD768" i="7" s="1"/>
  <c r="AD107" i="7" s="1"/>
  <c r="AD517" i="7"/>
  <c r="AD515" i="7"/>
  <c r="AD512" i="7"/>
  <c r="AD516" i="7"/>
  <c r="AD536" i="7"/>
  <c r="AD540" i="7"/>
  <c r="AD544" i="7"/>
  <c r="AD564" i="7"/>
  <c r="AD568" i="7"/>
  <c r="AD506" i="7"/>
  <c r="AD537" i="7"/>
  <c r="AD541" i="7"/>
  <c r="AD545" i="7"/>
  <c r="AD565" i="7"/>
  <c r="AD569" i="7"/>
  <c r="AC108" i="7"/>
  <c r="AK58" i="7" l="1"/>
  <c r="AK499" i="7"/>
  <c r="AK363" i="7"/>
  <c r="AJ99" i="7"/>
  <c r="AK664" i="7"/>
  <c r="AK698" i="7"/>
  <c r="AK659" i="7"/>
  <c r="AK609" i="7"/>
  <c r="AK603" i="7"/>
  <c r="AK649" i="7"/>
  <c r="AK645" i="7"/>
  <c r="AK641" i="7"/>
  <c r="AK637" i="7"/>
  <c r="AK36" i="7"/>
  <c r="AK40" i="7"/>
  <c r="AK33" i="7"/>
  <c r="AK671" i="7"/>
  <c r="AL666" i="7"/>
  <c r="AC116" i="7"/>
  <c r="AC117" i="7" s="1"/>
  <c r="AK782" i="7"/>
  <c r="AK780" i="7"/>
  <c r="AK778" i="7"/>
  <c r="AK776" i="7"/>
  <c r="AK774" i="7"/>
  <c r="AK773" i="7"/>
  <c r="AK750" i="7"/>
  <c r="AK779" i="7"/>
  <c r="AK775" i="7"/>
  <c r="AK781" i="7"/>
  <c r="AK777" i="7"/>
  <c r="AK749" i="7"/>
  <c r="AK747" i="7"/>
  <c r="AK745" i="7"/>
  <c r="AK748" i="7"/>
  <c r="AK746" i="7"/>
  <c r="AK744" i="7"/>
  <c r="AK742" i="7"/>
  <c r="AK718" i="7"/>
  <c r="AK741" i="7"/>
  <c r="AK716" i="7"/>
  <c r="AK714" i="7"/>
  <c r="AK712" i="7"/>
  <c r="AK710" i="7"/>
  <c r="AK743" i="7"/>
  <c r="AK717" i="7"/>
  <c r="AK715" i="7"/>
  <c r="AK713" i="7"/>
  <c r="AK711" i="7"/>
  <c r="AK709" i="7"/>
  <c r="AK799" i="7"/>
  <c r="AK59" i="7"/>
  <c r="AK26" i="7"/>
  <c r="AE665" i="7"/>
  <c r="AE667" i="7" s="1"/>
  <c r="AF663" i="7"/>
  <c r="AE275" i="7"/>
  <c r="AE238" i="7"/>
  <c r="AE78" i="7"/>
  <c r="AE719" i="7"/>
  <c r="AE704" i="7" s="1"/>
  <c r="AE105" i="7" s="1"/>
  <c r="AE751" i="7"/>
  <c r="AE736" i="7" s="1"/>
  <c r="AE106" i="7" s="1"/>
  <c r="AE97" i="7"/>
  <c r="AE516" i="7"/>
  <c r="AE510" i="7"/>
  <c r="AE518" i="7"/>
  <c r="AE513" i="7"/>
  <c r="AE517" i="7"/>
  <c r="AE537" i="7"/>
  <c r="AE541" i="7"/>
  <c r="AE545" i="7"/>
  <c r="AE565" i="7"/>
  <c r="AE569" i="7"/>
  <c r="AE538" i="7"/>
  <c r="AE542" i="7"/>
  <c r="AE562" i="7"/>
  <c r="AE566" i="7"/>
  <c r="AE570" i="7"/>
  <c r="AF684" i="7"/>
  <c r="AE37" i="7"/>
  <c r="AE783" i="7"/>
  <c r="AE768" i="7" s="1"/>
  <c r="AE107" i="7" s="1"/>
  <c r="AF793" i="7"/>
  <c r="AF792" i="7"/>
  <c r="AF791" i="7"/>
  <c r="AF789" i="7"/>
  <c r="AF788" i="7"/>
  <c r="AF787" i="7"/>
  <c r="AF785" i="7"/>
  <c r="AF434" i="7"/>
  <c r="AF433" i="7"/>
  <c r="AF432" i="7"/>
  <c r="AF431" i="7"/>
  <c r="AF430" i="7"/>
  <c r="AF429" i="7"/>
  <c r="AF428" i="7"/>
  <c r="AF427" i="7"/>
  <c r="AF426" i="7"/>
  <c r="AF425" i="7"/>
  <c r="AF762" i="7"/>
  <c r="AF761" i="7"/>
  <c r="AF760" i="7"/>
  <c r="AF759" i="7"/>
  <c r="AF758" i="7"/>
  <c r="AF757" i="7"/>
  <c r="AF756" i="7"/>
  <c r="AF755" i="7"/>
  <c r="AF753" i="7"/>
  <c r="AF408" i="7"/>
  <c r="AF407" i="7"/>
  <c r="AF406" i="7"/>
  <c r="AF405" i="7"/>
  <c r="AF404" i="7"/>
  <c r="AF403" i="7"/>
  <c r="AF402" i="7"/>
  <c r="AF401" i="7"/>
  <c r="AF400" i="7"/>
  <c r="AF399" i="7"/>
  <c r="AF730" i="7"/>
  <c r="AF729" i="7"/>
  <c r="AF728" i="7"/>
  <c r="AF727" i="7"/>
  <c r="AF726" i="7"/>
  <c r="AF725" i="7"/>
  <c r="AF724" i="7"/>
  <c r="AF722" i="7"/>
  <c r="AF721" i="7"/>
  <c r="AF383" i="7"/>
  <c r="AF382" i="7"/>
  <c r="AF381" i="7"/>
  <c r="AF380" i="7"/>
  <c r="AF379" i="7"/>
  <c r="AF378" i="7"/>
  <c r="AF377" i="7"/>
  <c r="AF376" i="7"/>
  <c r="AF375" i="7"/>
  <c r="AF374" i="7"/>
  <c r="AF610" i="7"/>
  <c r="AF604" i="7"/>
  <c r="AF505" i="7"/>
  <c r="AF490" i="7"/>
  <c r="AF489" i="7"/>
  <c r="AF488" i="7"/>
  <c r="AF487" i="7"/>
  <c r="AF486" i="7"/>
  <c r="AF485" i="7"/>
  <c r="AF369" i="7"/>
  <c r="AF354" i="7"/>
  <c r="AF353" i="7"/>
  <c r="AF352" i="7"/>
  <c r="AF351" i="7"/>
  <c r="AF350" i="7"/>
  <c r="AF349" i="7"/>
  <c r="AF35" i="7"/>
  <c r="AE370" i="7"/>
  <c r="AE512" i="7"/>
  <c r="AE514" i="7"/>
  <c r="AE511" i="7"/>
  <c r="AE515" i="7"/>
  <c r="AE519" i="7"/>
  <c r="AE539" i="7"/>
  <c r="AE543" i="7"/>
  <c r="AE563" i="7"/>
  <c r="AE567" i="7"/>
  <c r="AE571" i="7"/>
  <c r="AE536" i="7"/>
  <c r="AE540" i="7"/>
  <c r="AE544" i="7"/>
  <c r="AE564" i="7"/>
  <c r="AE568" i="7"/>
  <c r="AE506" i="7"/>
  <c r="AD108" i="7"/>
  <c r="AK99" i="7" l="1"/>
  <c r="AL58" i="7"/>
  <c r="AL499" i="7"/>
  <c r="AL363" i="7"/>
  <c r="AL664" i="7"/>
  <c r="AL698" i="7"/>
  <c r="AL659" i="7"/>
  <c r="AL649" i="7"/>
  <c r="AL645" i="7"/>
  <c r="AL641" i="7"/>
  <c r="AL637" i="7"/>
  <c r="AL609" i="7"/>
  <c r="AL603" i="7"/>
  <c r="AL36" i="7"/>
  <c r="AL40" i="7"/>
  <c r="AL33" i="7"/>
  <c r="AL671" i="7"/>
  <c r="AM666" i="7"/>
  <c r="AE116" i="7"/>
  <c r="AE117" i="7" s="1"/>
  <c r="AD116" i="7"/>
  <c r="AD117" i="7" s="1"/>
  <c r="AL782" i="7"/>
  <c r="AL780" i="7"/>
  <c r="AL778" i="7"/>
  <c r="AL776" i="7"/>
  <c r="AL774" i="7"/>
  <c r="AL749" i="7"/>
  <c r="AL748" i="7"/>
  <c r="AL747" i="7"/>
  <c r="AL746" i="7"/>
  <c r="AL745" i="7"/>
  <c r="AL744" i="7"/>
  <c r="AL743" i="7"/>
  <c r="AL742" i="7"/>
  <c r="AL741" i="7"/>
  <c r="AL718" i="7"/>
  <c r="AL717" i="7"/>
  <c r="AL716" i="7"/>
  <c r="AL781" i="7"/>
  <c r="AL775" i="7"/>
  <c r="AL777" i="7"/>
  <c r="AL773" i="7"/>
  <c r="AL779" i="7"/>
  <c r="AL750" i="7"/>
  <c r="AL714" i="7"/>
  <c r="AL712" i="7"/>
  <c r="AL710" i="7"/>
  <c r="AL715" i="7"/>
  <c r="AL713" i="7"/>
  <c r="AL711" i="7"/>
  <c r="AL709" i="7"/>
  <c r="AL799" i="7"/>
  <c r="AL59" i="7"/>
  <c r="AL26" i="7"/>
  <c r="AF665" i="7"/>
  <c r="AF667" i="7" s="1"/>
  <c r="AG692" i="7"/>
  <c r="C490" i="7"/>
  <c r="C354" i="7"/>
  <c r="AG663" i="7"/>
  <c r="AF275" i="7"/>
  <c r="AF238" i="7"/>
  <c r="AF78" i="7"/>
  <c r="AE108" i="7"/>
  <c r="AF751" i="7"/>
  <c r="AF736" i="7" s="1"/>
  <c r="AF106" i="7" s="1"/>
  <c r="AF37" i="7"/>
  <c r="AF719" i="7"/>
  <c r="AF704" i="7" s="1"/>
  <c r="AF105" i="7" s="1"/>
  <c r="AF783" i="7"/>
  <c r="AF768" i="7" s="1"/>
  <c r="AF107" i="7" s="1"/>
  <c r="AF97" i="7"/>
  <c r="AG794" i="7"/>
  <c r="AG793" i="7"/>
  <c r="AG792" i="7"/>
  <c r="AG790" i="7"/>
  <c r="AG789" i="7"/>
  <c r="AG788" i="7"/>
  <c r="AG787" i="7"/>
  <c r="AG434" i="7"/>
  <c r="AG432" i="7"/>
  <c r="AG431" i="7"/>
  <c r="AG430" i="7"/>
  <c r="AG429" i="7"/>
  <c r="AG428" i="7"/>
  <c r="AG427" i="7"/>
  <c r="AG785" i="7"/>
  <c r="AG426" i="7"/>
  <c r="AG408" i="7"/>
  <c r="AG407" i="7"/>
  <c r="AG406" i="7"/>
  <c r="AG405" i="7"/>
  <c r="AG404" i="7"/>
  <c r="AG403" i="7"/>
  <c r="AG402" i="7"/>
  <c r="AG425" i="7"/>
  <c r="AG762" i="7"/>
  <c r="AG761" i="7"/>
  <c r="AG760" i="7"/>
  <c r="AG759" i="7"/>
  <c r="AG758" i="7"/>
  <c r="AG757" i="7"/>
  <c r="AG756" i="7"/>
  <c r="AG754" i="7"/>
  <c r="AG753" i="7"/>
  <c r="AG401" i="7"/>
  <c r="AG383" i="7"/>
  <c r="AG382" i="7"/>
  <c r="AG381" i="7"/>
  <c r="AG380" i="7"/>
  <c r="AG379" i="7"/>
  <c r="AG378" i="7"/>
  <c r="AG400" i="7"/>
  <c r="AG399" i="7"/>
  <c r="AG730" i="7"/>
  <c r="AG729" i="7"/>
  <c r="AG728" i="7"/>
  <c r="AG727" i="7"/>
  <c r="AG726" i="7"/>
  <c r="AG725" i="7"/>
  <c r="AG724" i="7"/>
  <c r="AG722" i="7"/>
  <c r="AG721" i="7"/>
  <c r="AG377" i="7"/>
  <c r="AG376" i="7"/>
  <c r="AG375" i="7"/>
  <c r="AG374" i="7"/>
  <c r="AG610" i="7"/>
  <c r="AG604" i="7"/>
  <c r="AG490" i="7"/>
  <c r="AG489" i="7"/>
  <c r="AG488" i="7"/>
  <c r="AG487" i="7"/>
  <c r="AG486" i="7"/>
  <c r="AG485" i="7"/>
  <c r="AG433" i="7"/>
  <c r="AG505" i="7"/>
  <c r="AG369" i="7"/>
  <c r="AG354" i="7"/>
  <c r="AG353" i="7"/>
  <c r="AG352" i="7"/>
  <c r="AG351" i="7"/>
  <c r="AG350" i="7"/>
  <c r="AG349" i="7"/>
  <c r="AG35" i="7"/>
  <c r="AF515" i="7"/>
  <c r="AF370" i="7"/>
  <c r="AF513" i="7"/>
  <c r="AF512" i="7"/>
  <c r="AF516" i="7"/>
  <c r="AF536" i="7"/>
  <c r="AF540" i="7"/>
  <c r="AF544" i="7"/>
  <c r="AF564" i="7"/>
  <c r="AF568" i="7"/>
  <c r="AF506" i="7"/>
  <c r="AF537" i="7"/>
  <c r="AF541" i="7"/>
  <c r="AF545" i="7"/>
  <c r="AF565" i="7"/>
  <c r="AF569" i="7"/>
  <c r="AF511" i="7"/>
  <c r="AF519" i="7"/>
  <c r="AF517" i="7"/>
  <c r="AF510" i="7"/>
  <c r="AF514" i="7"/>
  <c r="AF518" i="7"/>
  <c r="AF538" i="7"/>
  <c r="AF542" i="7"/>
  <c r="AF562" i="7"/>
  <c r="AF566" i="7"/>
  <c r="AF570" i="7"/>
  <c r="AF539" i="7"/>
  <c r="AF543" i="7"/>
  <c r="AF563" i="7"/>
  <c r="AF567" i="7"/>
  <c r="AF571" i="7"/>
  <c r="AG684" i="7"/>
  <c r="AM58" i="7" l="1"/>
  <c r="AM499" i="7"/>
  <c r="AM363" i="7"/>
  <c r="AL99" i="7"/>
  <c r="AM664" i="7"/>
  <c r="AM698" i="7"/>
  <c r="AM659" i="7"/>
  <c r="AM603" i="7"/>
  <c r="AM609" i="7"/>
  <c r="AM641" i="7"/>
  <c r="AM649" i="7"/>
  <c r="AM645" i="7"/>
  <c r="AM637" i="7"/>
  <c r="AM36" i="7"/>
  <c r="AM40" i="7"/>
  <c r="AM33" i="7"/>
  <c r="AM671" i="7"/>
  <c r="AN666" i="7"/>
  <c r="AF116" i="7"/>
  <c r="AF117" i="7" s="1"/>
  <c r="AM782" i="7"/>
  <c r="AM781" i="7"/>
  <c r="AM780" i="7"/>
  <c r="AM779" i="7"/>
  <c r="AM778" i="7"/>
  <c r="AM777" i="7"/>
  <c r="AM776" i="7"/>
  <c r="AM775" i="7"/>
  <c r="AM774" i="7"/>
  <c r="AM750" i="7"/>
  <c r="AM773" i="7"/>
  <c r="AM749" i="7"/>
  <c r="AM747" i="7"/>
  <c r="AM745" i="7"/>
  <c r="AM748" i="7"/>
  <c r="AM746" i="7"/>
  <c r="AM744" i="7"/>
  <c r="AM742" i="7"/>
  <c r="AM718" i="7"/>
  <c r="AM716" i="7"/>
  <c r="AM712" i="7"/>
  <c r="AM741" i="7"/>
  <c r="AM715" i="7"/>
  <c r="AM713" i="7"/>
  <c r="AM711" i="7"/>
  <c r="AM709" i="7"/>
  <c r="AM743" i="7"/>
  <c r="AM717" i="7"/>
  <c r="AM714" i="7"/>
  <c r="AM710" i="7"/>
  <c r="AM799" i="7"/>
  <c r="AM26" i="7"/>
  <c r="AM59" i="7"/>
  <c r="AG665" i="7"/>
  <c r="AG667" i="7" s="1"/>
  <c r="AH692" i="7"/>
  <c r="AH663" i="7"/>
  <c r="AG275" i="7"/>
  <c r="AG238" i="7"/>
  <c r="AG78" i="7"/>
  <c r="AG783" i="7"/>
  <c r="AG768" i="7" s="1"/>
  <c r="AG107" i="7" s="1"/>
  <c r="AF108" i="7"/>
  <c r="AH794" i="7"/>
  <c r="AH793" i="7"/>
  <c r="AH792" i="7"/>
  <c r="AH790" i="7"/>
  <c r="AH789" i="7"/>
  <c r="AH788" i="7"/>
  <c r="AH787" i="7"/>
  <c r="AH785" i="7"/>
  <c r="AH434" i="7"/>
  <c r="AH433" i="7"/>
  <c r="AH432" i="7"/>
  <c r="AH431" i="7"/>
  <c r="AH430" i="7"/>
  <c r="AH428" i="7"/>
  <c r="AH427" i="7"/>
  <c r="AH426" i="7"/>
  <c r="AH425" i="7"/>
  <c r="AH762" i="7"/>
  <c r="AH761" i="7"/>
  <c r="AH760" i="7"/>
  <c r="AH759" i="7"/>
  <c r="AH758" i="7"/>
  <c r="AH757" i="7"/>
  <c r="AH756" i="7"/>
  <c r="AH754" i="7"/>
  <c r="AH753" i="7"/>
  <c r="AH408" i="7"/>
  <c r="AH407" i="7"/>
  <c r="AH406" i="7"/>
  <c r="AH405" i="7"/>
  <c r="AH404" i="7"/>
  <c r="AH403" i="7"/>
  <c r="AH402" i="7"/>
  <c r="AH401" i="7"/>
  <c r="AH400" i="7"/>
  <c r="AH399" i="7"/>
  <c r="AH730" i="7"/>
  <c r="AH729" i="7"/>
  <c r="AH728" i="7"/>
  <c r="AH727" i="7"/>
  <c r="AH726" i="7"/>
  <c r="AH725" i="7"/>
  <c r="AH724" i="7"/>
  <c r="AH722" i="7"/>
  <c r="AH721" i="7"/>
  <c r="AH383" i="7"/>
  <c r="AH382" i="7"/>
  <c r="AH381" i="7"/>
  <c r="AH380" i="7"/>
  <c r="AH379" i="7"/>
  <c r="AH378" i="7"/>
  <c r="AH377" i="7"/>
  <c r="AH376" i="7"/>
  <c r="AH375" i="7"/>
  <c r="AH374" i="7"/>
  <c r="AH610" i="7"/>
  <c r="AH604" i="7"/>
  <c r="AH505" i="7"/>
  <c r="AH490" i="7"/>
  <c r="AH489" i="7"/>
  <c r="AH488" i="7"/>
  <c r="AH487" i="7"/>
  <c r="AH486" i="7"/>
  <c r="AH485" i="7"/>
  <c r="AH429" i="7"/>
  <c r="AH369" i="7"/>
  <c r="AH354" i="7"/>
  <c r="AH353" i="7"/>
  <c r="AH352" i="7"/>
  <c r="AH351" i="7"/>
  <c r="AH350" i="7"/>
  <c r="AH349" i="7"/>
  <c r="AH35" i="7"/>
  <c r="AG370" i="7"/>
  <c r="AG514" i="7"/>
  <c r="AG512" i="7"/>
  <c r="AG511" i="7"/>
  <c r="AG515" i="7"/>
  <c r="AG519" i="7"/>
  <c r="AG539" i="7"/>
  <c r="AG543" i="7"/>
  <c r="AG563" i="7"/>
  <c r="AG567" i="7"/>
  <c r="AG571" i="7"/>
  <c r="AG536" i="7"/>
  <c r="AG540" i="7"/>
  <c r="AG544" i="7"/>
  <c r="AG564" i="7"/>
  <c r="AG568" i="7"/>
  <c r="AG506" i="7"/>
  <c r="AG37" i="7"/>
  <c r="AG97" i="7"/>
  <c r="AG719" i="7"/>
  <c r="AG704" i="7" s="1"/>
  <c r="AG105" i="7" s="1"/>
  <c r="AG751" i="7"/>
  <c r="AG736" i="7" s="1"/>
  <c r="AG106" i="7" s="1"/>
  <c r="AG510" i="7"/>
  <c r="AG518" i="7"/>
  <c r="AG516" i="7"/>
  <c r="AG513" i="7"/>
  <c r="AG517" i="7"/>
  <c r="AG537" i="7"/>
  <c r="AG541" i="7"/>
  <c r="AG545" i="7"/>
  <c r="AG565" i="7"/>
  <c r="AG569" i="7"/>
  <c r="AG538" i="7"/>
  <c r="AG542" i="7"/>
  <c r="AG562" i="7"/>
  <c r="AG566" i="7"/>
  <c r="AG570" i="7"/>
  <c r="AH684" i="7"/>
  <c r="AN58" i="7" l="1"/>
  <c r="AN499" i="7"/>
  <c r="AN363" i="7"/>
  <c r="AM99" i="7"/>
  <c r="AN664" i="7"/>
  <c r="AN698" i="7"/>
  <c r="AN659" i="7"/>
  <c r="AN609" i="7"/>
  <c r="AN603" i="7"/>
  <c r="AN649" i="7"/>
  <c r="AN645" i="7"/>
  <c r="AN641" i="7"/>
  <c r="AN637" i="7"/>
  <c r="AN36" i="7"/>
  <c r="AN40" i="7"/>
  <c r="AN33" i="7"/>
  <c r="AN671" i="7"/>
  <c r="AO666" i="7"/>
  <c r="AN781" i="7"/>
  <c r="AN779" i="7"/>
  <c r="AN777" i="7"/>
  <c r="AN775" i="7"/>
  <c r="AN780" i="7"/>
  <c r="AN776" i="7"/>
  <c r="AN774" i="7"/>
  <c r="AN747" i="7"/>
  <c r="AN743" i="7"/>
  <c r="AN741" i="7"/>
  <c r="AN782" i="7"/>
  <c r="AN778" i="7"/>
  <c r="AN750" i="7"/>
  <c r="AN748" i="7"/>
  <c r="AN746" i="7"/>
  <c r="AN744" i="7"/>
  <c r="AN773" i="7"/>
  <c r="AN715" i="7"/>
  <c r="AN714" i="7"/>
  <c r="AN713" i="7"/>
  <c r="AN712" i="7"/>
  <c r="AN711" i="7"/>
  <c r="AN710" i="7"/>
  <c r="AN709" i="7"/>
  <c r="AN749" i="7"/>
  <c r="AN745" i="7"/>
  <c r="AN717" i="7"/>
  <c r="AN716" i="7"/>
  <c r="AN742" i="7"/>
  <c r="AN718" i="7"/>
  <c r="AN799" i="7"/>
  <c r="AN26" i="7"/>
  <c r="AN59" i="7"/>
  <c r="AH665" i="7"/>
  <c r="AH667" i="7" s="1"/>
  <c r="AI692" i="7"/>
  <c r="AI663" i="7"/>
  <c r="AH275" i="7"/>
  <c r="AH238" i="7"/>
  <c r="AH78" i="7"/>
  <c r="AH37" i="7"/>
  <c r="AH719" i="7"/>
  <c r="AH704" i="7" s="1"/>
  <c r="AH105" i="7" s="1"/>
  <c r="AH97" i="7"/>
  <c r="AI794" i="7"/>
  <c r="AI793" i="7"/>
  <c r="AI792" i="7"/>
  <c r="AI790" i="7"/>
  <c r="AI789" i="7"/>
  <c r="AI788" i="7"/>
  <c r="AI787" i="7"/>
  <c r="AI785" i="7"/>
  <c r="AI434" i="7"/>
  <c r="AI433" i="7"/>
  <c r="AI432" i="7"/>
  <c r="AI431" i="7"/>
  <c r="AI430" i="7"/>
  <c r="AI429" i="7"/>
  <c r="AI428" i="7"/>
  <c r="AI427" i="7"/>
  <c r="AI425" i="7"/>
  <c r="AI408" i="7"/>
  <c r="AI407" i="7"/>
  <c r="AI406" i="7"/>
  <c r="AI405" i="7"/>
  <c r="AI404" i="7"/>
  <c r="AI403" i="7"/>
  <c r="AI402" i="7"/>
  <c r="AI426" i="7"/>
  <c r="AI762" i="7"/>
  <c r="AI761" i="7"/>
  <c r="AI760" i="7"/>
  <c r="AI759" i="7"/>
  <c r="AI758" i="7"/>
  <c r="AI757" i="7"/>
  <c r="AI756" i="7"/>
  <c r="AI754" i="7"/>
  <c r="AI753" i="7"/>
  <c r="AI383" i="7"/>
  <c r="AI382" i="7"/>
  <c r="AI381" i="7"/>
  <c r="AI380" i="7"/>
  <c r="AI379" i="7"/>
  <c r="AI378" i="7"/>
  <c r="AI401" i="7"/>
  <c r="AI400" i="7"/>
  <c r="AI399" i="7"/>
  <c r="AI730" i="7"/>
  <c r="AI729" i="7"/>
  <c r="AI728" i="7"/>
  <c r="AI727" i="7"/>
  <c r="AI726" i="7"/>
  <c r="AI725" i="7"/>
  <c r="AI724" i="7"/>
  <c r="AI722" i="7"/>
  <c r="AI721" i="7"/>
  <c r="AI376" i="7"/>
  <c r="AI377" i="7"/>
  <c r="AI375" i="7"/>
  <c r="AI374" i="7"/>
  <c r="AI610" i="7"/>
  <c r="AI604" i="7"/>
  <c r="AI490" i="7"/>
  <c r="AI489" i="7"/>
  <c r="AI488" i="7"/>
  <c r="AI487" i="7"/>
  <c r="AI486" i="7"/>
  <c r="AI485" i="7"/>
  <c r="AI505" i="7"/>
  <c r="AI369" i="7"/>
  <c r="AI354" i="7"/>
  <c r="AI353" i="7"/>
  <c r="AI352" i="7"/>
  <c r="AI351" i="7"/>
  <c r="AI350" i="7"/>
  <c r="AI349" i="7"/>
  <c r="AI35" i="7"/>
  <c r="AH517" i="7"/>
  <c r="AH515" i="7"/>
  <c r="AH512" i="7"/>
  <c r="AH516" i="7"/>
  <c r="AH536" i="7"/>
  <c r="AH540" i="7"/>
  <c r="AH544" i="7"/>
  <c r="AH564" i="7"/>
  <c r="AH568" i="7"/>
  <c r="AH506" i="7"/>
  <c r="AH537" i="7"/>
  <c r="AH541" i="7"/>
  <c r="AH545" i="7"/>
  <c r="AH565" i="7"/>
  <c r="AH569" i="7"/>
  <c r="AG108" i="7"/>
  <c r="AH513" i="7"/>
  <c r="AH370" i="7"/>
  <c r="AH511" i="7"/>
  <c r="AH519" i="7"/>
  <c r="AH510" i="7"/>
  <c r="AH514" i="7"/>
  <c r="AH518" i="7"/>
  <c r="AH538" i="7"/>
  <c r="AH542" i="7"/>
  <c r="AH562" i="7"/>
  <c r="AH566" i="7"/>
  <c r="AH570" i="7"/>
  <c r="AH539" i="7"/>
  <c r="AH543" i="7"/>
  <c r="AH563" i="7"/>
  <c r="AH567" i="7"/>
  <c r="AH571" i="7"/>
  <c r="AI684" i="7"/>
  <c r="AH751" i="7"/>
  <c r="AH736" i="7" s="1"/>
  <c r="AH106" i="7" s="1"/>
  <c r="AH783" i="7"/>
  <c r="AH768" i="7" s="1"/>
  <c r="AH107" i="7" s="1"/>
  <c r="AO58" i="7" l="1"/>
  <c r="AO499" i="7"/>
  <c r="AO363" i="7"/>
  <c r="AN99" i="7"/>
  <c r="AO664" i="7"/>
  <c r="AO698" i="7"/>
  <c r="AO659" i="7"/>
  <c r="AO609" i="7"/>
  <c r="AO603" i="7"/>
  <c r="AO649" i="7"/>
  <c r="AO645" i="7"/>
  <c r="AO641" i="7"/>
  <c r="AO637" i="7"/>
  <c r="AO36" i="7"/>
  <c r="AO40" i="7"/>
  <c r="AO33" i="7"/>
  <c r="AO671" i="7"/>
  <c r="AP666" i="7"/>
  <c r="AG116" i="7"/>
  <c r="AG117" i="7" s="1"/>
  <c r="AO773" i="7"/>
  <c r="AO750" i="7"/>
  <c r="AO781" i="7"/>
  <c r="AO779" i="7"/>
  <c r="AO777" i="7"/>
  <c r="AO775" i="7"/>
  <c r="AO782" i="7"/>
  <c r="AO776" i="7"/>
  <c r="AO778" i="7"/>
  <c r="AO748" i="7"/>
  <c r="AO746" i="7"/>
  <c r="AO780" i="7"/>
  <c r="AO774" i="7"/>
  <c r="AO749" i="7"/>
  <c r="AO747" i="7"/>
  <c r="AO745" i="7"/>
  <c r="AO743" i="7"/>
  <c r="AO741" i="7"/>
  <c r="AO717" i="7"/>
  <c r="AO742" i="7"/>
  <c r="AO715" i="7"/>
  <c r="AO713" i="7"/>
  <c r="AO711" i="7"/>
  <c r="AO709" i="7"/>
  <c r="AO744" i="7"/>
  <c r="AO718" i="7"/>
  <c r="AO714" i="7"/>
  <c r="AO712" i="7"/>
  <c r="AO710" i="7"/>
  <c r="AO716" i="7"/>
  <c r="AO799" i="7"/>
  <c r="AO59" i="7"/>
  <c r="AO26" i="7"/>
  <c r="AI665" i="7"/>
  <c r="AI667" i="7" s="1"/>
  <c r="AJ692" i="7"/>
  <c r="AJ663" i="7"/>
  <c r="AI275" i="7"/>
  <c r="AI238" i="7"/>
  <c r="AI78" i="7"/>
  <c r="AH108" i="7"/>
  <c r="AJ794" i="7"/>
  <c r="AJ793" i="7"/>
  <c r="AJ792" i="7"/>
  <c r="AJ790" i="7"/>
  <c r="AJ789" i="7"/>
  <c r="AJ788" i="7"/>
  <c r="AJ787" i="7"/>
  <c r="AJ785" i="7"/>
  <c r="AJ434" i="7"/>
  <c r="AJ433" i="7"/>
  <c r="AJ432" i="7"/>
  <c r="AJ431" i="7"/>
  <c r="AJ430" i="7"/>
  <c r="AJ429" i="7"/>
  <c r="AJ428" i="7"/>
  <c r="AJ427" i="7"/>
  <c r="AJ426" i="7"/>
  <c r="AJ762" i="7"/>
  <c r="AJ761" i="7"/>
  <c r="AJ760" i="7"/>
  <c r="AJ759" i="7"/>
  <c r="AJ758" i="7"/>
  <c r="AJ757" i="7"/>
  <c r="AJ756" i="7"/>
  <c r="AJ754" i="7"/>
  <c r="AJ753" i="7"/>
  <c r="AJ408" i="7"/>
  <c r="AJ407" i="7"/>
  <c r="AJ406" i="7"/>
  <c r="AJ405" i="7"/>
  <c r="AJ404" i="7"/>
  <c r="AJ403" i="7"/>
  <c r="AJ402" i="7"/>
  <c r="AJ401" i="7"/>
  <c r="AJ400" i="7"/>
  <c r="AJ399" i="7"/>
  <c r="AJ730" i="7"/>
  <c r="AJ729" i="7"/>
  <c r="AJ728" i="7"/>
  <c r="AJ727" i="7"/>
  <c r="AJ726" i="7"/>
  <c r="AJ725" i="7"/>
  <c r="AJ724" i="7"/>
  <c r="AJ722" i="7"/>
  <c r="AJ721" i="7"/>
  <c r="AJ383" i="7"/>
  <c r="AJ382" i="7"/>
  <c r="AJ381" i="7"/>
  <c r="AJ380" i="7"/>
  <c r="AJ379" i="7"/>
  <c r="AJ378" i="7"/>
  <c r="AJ377" i="7"/>
  <c r="AJ376" i="7"/>
  <c r="AJ375" i="7"/>
  <c r="AJ374" i="7"/>
  <c r="AJ610" i="7"/>
  <c r="AJ604" i="7"/>
  <c r="AJ505" i="7"/>
  <c r="AJ490" i="7"/>
  <c r="AJ489" i="7"/>
  <c r="AJ488" i="7"/>
  <c r="AJ487" i="7"/>
  <c r="AJ486" i="7"/>
  <c r="AJ485" i="7"/>
  <c r="AJ425" i="7"/>
  <c r="AJ369" i="7"/>
  <c r="AJ354" i="7"/>
  <c r="AJ353" i="7"/>
  <c r="AJ352" i="7"/>
  <c r="AJ351" i="7"/>
  <c r="AJ350" i="7"/>
  <c r="AJ349" i="7"/>
  <c r="AJ35" i="7"/>
  <c r="AI370" i="7"/>
  <c r="AI512" i="7"/>
  <c r="AI514" i="7"/>
  <c r="AI511" i="7"/>
  <c r="AI515" i="7"/>
  <c r="AI519" i="7"/>
  <c r="AI539" i="7"/>
  <c r="AI543" i="7"/>
  <c r="AI563" i="7"/>
  <c r="AI567" i="7"/>
  <c r="AI571" i="7"/>
  <c r="AI536" i="7"/>
  <c r="AI540" i="7"/>
  <c r="AI544" i="7"/>
  <c r="AI564" i="7"/>
  <c r="AI568" i="7"/>
  <c r="AI506" i="7"/>
  <c r="AI37" i="7"/>
  <c r="AI97" i="7"/>
  <c r="AI719" i="7"/>
  <c r="AI704" i="7" s="1"/>
  <c r="AI105" i="7" s="1"/>
  <c r="AI751" i="7"/>
  <c r="AI736" i="7" s="1"/>
  <c r="AI106" i="7" s="1"/>
  <c r="AI516" i="7"/>
  <c r="AI510" i="7"/>
  <c r="AI518" i="7"/>
  <c r="AI513" i="7"/>
  <c r="AI517" i="7"/>
  <c r="AI537" i="7"/>
  <c r="AI541" i="7"/>
  <c r="AI545" i="7"/>
  <c r="AI565" i="7"/>
  <c r="AI569" i="7"/>
  <c r="AI538" i="7"/>
  <c r="AI542" i="7"/>
  <c r="AI562" i="7"/>
  <c r="AI566" i="7"/>
  <c r="AI570" i="7"/>
  <c r="AJ684" i="7"/>
  <c r="AI783" i="7"/>
  <c r="AI768" i="7" s="1"/>
  <c r="AI107" i="7" s="1"/>
  <c r="AO99" i="7" l="1"/>
  <c r="AP58" i="7"/>
  <c r="AP499" i="7"/>
  <c r="AP363" i="7"/>
  <c r="AP664" i="7"/>
  <c r="AP698" i="7"/>
  <c r="AP659" i="7"/>
  <c r="AP609" i="7"/>
  <c r="AP645" i="7"/>
  <c r="AP641" i="7"/>
  <c r="AP637" i="7"/>
  <c r="AP603" i="7"/>
  <c r="AP649" i="7"/>
  <c r="AP36" i="7"/>
  <c r="AP40" i="7"/>
  <c r="AP33" i="7"/>
  <c r="AP671" i="7"/>
  <c r="AH116" i="7"/>
  <c r="AH117" i="7" s="1"/>
  <c r="AP782" i="7"/>
  <c r="AP780" i="7"/>
  <c r="AP778" i="7"/>
  <c r="AP776" i="7"/>
  <c r="AP774" i="7"/>
  <c r="AP781" i="7"/>
  <c r="AP777" i="7"/>
  <c r="AP773" i="7"/>
  <c r="AP749" i="7"/>
  <c r="AP748" i="7"/>
  <c r="AP747" i="7"/>
  <c r="AP746" i="7"/>
  <c r="AP745" i="7"/>
  <c r="AP744" i="7"/>
  <c r="AP743" i="7"/>
  <c r="AP742" i="7"/>
  <c r="AP741" i="7"/>
  <c r="AP718" i="7"/>
  <c r="AP717" i="7"/>
  <c r="AP716" i="7"/>
  <c r="AP750" i="7"/>
  <c r="AP779" i="7"/>
  <c r="AP775" i="7"/>
  <c r="AP714" i="7"/>
  <c r="AP712" i="7"/>
  <c r="AP710" i="7"/>
  <c r="AP715" i="7"/>
  <c r="AP713" i="7"/>
  <c r="AP711" i="7"/>
  <c r="AP709" i="7"/>
  <c r="AP799" i="7"/>
  <c r="AP59" i="7"/>
  <c r="AP26" i="7"/>
  <c r="AJ665" i="7"/>
  <c r="AJ667" i="7" s="1"/>
  <c r="AK692" i="7"/>
  <c r="AK663" i="7"/>
  <c r="AJ275" i="7"/>
  <c r="AJ238" i="7"/>
  <c r="AJ78" i="7"/>
  <c r="AK794" i="7"/>
  <c r="AK793" i="7"/>
  <c r="AK792" i="7"/>
  <c r="AK790" i="7"/>
  <c r="AK789" i="7"/>
  <c r="AK788" i="7"/>
  <c r="AK787" i="7"/>
  <c r="AK434" i="7"/>
  <c r="AK432" i="7"/>
  <c r="AK431" i="7"/>
  <c r="AK430" i="7"/>
  <c r="AK429" i="7"/>
  <c r="AK428" i="7"/>
  <c r="AK427" i="7"/>
  <c r="AK785" i="7"/>
  <c r="AK426" i="7"/>
  <c r="AK408" i="7"/>
  <c r="AK407" i="7"/>
  <c r="AK406" i="7"/>
  <c r="AK405" i="7"/>
  <c r="AK404" i="7"/>
  <c r="AK403" i="7"/>
  <c r="AK402" i="7"/>
  <c r="AK425" i="7"/>
  <c r="AK762" i="7"/>
  <c r="AK761" i="7"/>
  <c r="AK760" i="7"/>
  <c r="AK759" i="7"/>
  <c r="AK758" i="7"/>
  <c r="AK757" i="7"/>
  <c r="AK756" i="7"/>
  <c r="AK754" i="7"/>
  <c r="AK753" i="7"/>
  <c r="AK401" i="7"/>
  <c r="AK383" i="7"/>
  <c r="AK382" i="7"/>
  <c r="AK381" i="7"/>
  <c r="AK380" i="7"/>
  <c r="AK379" i="7"/>
  <c r="AK378" i="7"/>
  <c r="AK400" i="7"/>
  <c r="AK399" i="7"/>
  <c r="AK730" i="7"/>
  <c r="AK729" i="7"/>
  <c r="AK728" i="7"/>
  <c r="AK727" i="7"/>
  <c r="AK726" i="7"/>
  <c r="AK725" i="7"/>
  <c r="AK724" i="7"/>
  <c r="AK722" i="7"/>
  <c r="AK721" i="7"/>
  <c r="AK377" i="7"/>
  <c r="AK376" i="7"/>
  <c r="AK375" i="7"/>
  <c r="AK374" i="7"/>
  <c r="AK610" i="7"/>
  <c r="AK604" i="7"/>
  <c r="AK490" i="7"/>
  <c r="AK489" i="7"/>
  <c r="AK488" i="7"/>
  <c r="AK487" i="7"/>
  <c r="AK486" i="7"/>
  <c r="AK485" i="7"/>
  <c r="AK433" i="7"/>
  <c r="AK505" i="7"/>
  <c r="AK369" i="7"/>
  <c r="AK354" i="7"/>
  <c r="AK353" i="7"/>
  <c r="AK352" i="7"/>
  <c r="AK351" i="7"/>
  <c r="AK350" i="7"/>
  <c r="AK349" i="7"/>
  <c r="AK35" i="7"/>
  <c r="AJ511" i="7"/>
  <c r="AJ519" i="7"/>
  <c r="AJ517" i="7"/>
  <c r="AJ510" i="7"/>
  <c r="AJ514" i="7"/>
  <c r="AJ518" i="7"/>
  <c r="AJ538" i="7"/>
  <c r="AJ542" i="7"/>
  <c r="AJ562" i="7"/>
  <c r="AJ566" i="7"/>
  <c r="AJ570" i="7"/>
  <c r="AJ539" i="7"/>
  <c r="AJ543" i="7"/>
  <c r="AJ563" i="7"/>
  <c r="AJ567" i="7"/>
  <c r="AJ571" i="7"/>
  <c r="AK684" i="7"/>
  <c r="AJ37" i="7"/>
  <c r="AJ97" i="7"/>
  <c r="AJ719" i="7"/>
  <c r="AJ704" i="7" s="1"/>
  <c r="AJ105" i="7" s="1"/>
  <c r="AJ751" i="7"/>
  <c r="AJ736" i="7" s="1"/>
  <c r="AJ106" i="7" s="1"/>
  <c r="AJ783" i="7"/>
  <c r="AJ768" i="7" s="1"/>
  <c r="AJ107" i="7" s="1"/>
  <c r="AJ515" i="7"/>
  <c r="AJ370" i="7"/>
  <c r="AJ513" i="7"/>
  <c r="AJ512" i="7"/>
  <c r="AJ516" i="7"/>
  <c r="AJ536" i="7"/>
  <c r="AJ540" i="7"/>
  <c r="AJ544" i="7"/>
  <c r="AJ564" i="7"/>
  <c r="AJ568" i="7"/>
  <c r="AJ506" i="7"/>
  <c r="AJ537" i="7"/>
  <c r="AJ541" i="7"/>
  <c r="AJ545" i="7"/>
  <c r="AJ565" i="7"/>
  <c r="AJ569" i="7"/>
  <c r="AI108" i="7"/>
  <c r="AP99" i="7" l="1"/>
  <c r="AI116" i="7"/>
  <c r="AI117" i="7" s="1"/>
  <c r="AK665" i="7"/>
  <c r="AK667" i="7" s="1"/>
  <c r="AL692" i="7"/>
  <c r="AL663" i="7"/>
  <c r="AK275" i="7"/>
  <c r="AK238" i="7"/>
  <c r="AK78" i="7"/>
  <c r="AK783" i="7"/>
  <c r="AK768" i="7" s="1"/>
  <c r="AK107" i="7" s="1"/>
  <c r="AK37" i="7"/>
  <c r="AK510" i="7"/>
  <c r="AK518" i="7"/>
  <c r="AK516" i="7"/>
  <c r="AK513" i="7"/>
  <c r="AK517" i="7"/>
  <c r="AK537" i="7"/>
  <c r="AK541" i="7"/>
  <c r="AK545" i="7"/>
  <c r="AK565" i="7"/>
  <c r="AK569" i="7"/>
  <c r="AK538" i="7"/>
  <c r="AK542" i="7"/>
  <c r="AK562" i="7"/>
  <c r="AK566" i="7"/>
  <c r="AK570" i="7"/>
  <c r="AL684" i="7"/>
  <c r="AL794" i="7"/>
  <c r="AL793" i="7"/>
  <c r="AL791" i="7"/>
  <c r="AL790" i="7"/>
  <c r="AL789" i="7"/>
  <c r="AL788" i="7"/>
  <c r="AL787" i="7"/>
  <c r="AL785" i="7"/>
  <c r="AL434" i="7"/>
  <c r="AL432" i="7"/>
  <c r="AL431" i="7"/>
  <c r="AL430" i="7"/>
  <c r="AL429" i="7"/>
  <c r="AL428" i="7"/>
  <c r="AL427" i="7"/>
  <c r="AL426" i="7"/>
  <c r="AL425" i="7"/>
  <c r="AL762" i="7"/>
  <c r="AL761" i="7"/>
  <c r="AL760" i="7"/>
  <c r="AL759" i="7"/>
  <c r="AL758" i="7"/>
  <c r="AL757" i="7"/>
  <c r="AL756" i="7"/>
  <c r="AL754" i="7"/>
  <c r="AL753" i="7"/>
  <c r="AL408" i="7"/>
  <c r="AL407" i="7"/>
  <c r="AL406" i="7"/>
  <c r="AL405" i="7"/>
  <c r="AL404" i="7"/>
  <c r="AL403" i="7"/>
  <c r="AL402" i="7"/>
  <c r="AL401" i="7"/>
  <c r="AL400" i="7"/>
  <c r="AL399" i="7"/>
  <c r="AL730" i="7"/>
  <c r="AL729" i="7"/>
  <c r="AL728" i="7"/>
  <c r="AL727" i="7"/>
  <c r="AL726" i="7"/>
  <c r="AL725" i="7"/>
  <c r="AL724" i="7"/>
  <c r="AL722" i="7"/>
  <c r="AL721" i="7"/>
  <c r="AL383" i="7"/>
  <c r="AL382" i="7"/>
  <c r="AL381" i="7"/>
  <c r="AL380" i="7"/>
  <c r="AL379" i="7"/>
  <c r="AL378" i="7"/>
  <c r="AL377" i="7"/>
  <c r="AL376" i="7"/>
  <c r="AL375" i="7"/>
  <c r="AL374" i="7"/>
  <c r="AL610" i="7"/>
  <c r="AL604" i="7"/>
  <c r="AL505" i="7"/>
  <c r="AL490" i="7"/>
  <c r="AL489" i="7"/>
  <c r="AL488" i="7"/>
  <c r="AL487" i="7"/>
  <c r="AL486" i="7"/>
  <c r="AL485" i="7"/>
  <c r="AL433" i="7"/>
  <c r="AL369" i="7"/>
  <c r="AL354" i="7"/>
  <c r="AL353" i="7"/>
  <c r="AL352" i="7"/>
  <c r="AL351" i="7"/>
  <c r="AL350" i="7"/>
  <c r="AL349" i="7"/>
  <c r="AL35" i="7"/>
  <c r="AK370" i="7"/>
  <c r="AK514" i="7"/>
  <c r="AK512" i="7"/>
  <c r="AK511" i="7"/>
  <c r="AK515" i="7"/>
  <c r="AK519" i="7"/>
  <c r="AK539" i="7"/>
  <c r="AK543" i="7"/>
  <c r="AK563" i="7"/>
  <c r="AK567" i="7"/>
  <c r="AK571" i="7"/>
  <c r="AK536" i="7"/>
  <c r="AK540" i="7"/>
  <c r="AK544" i="7"/>
  <c r="AK564" i="7"/>
  <c r="AK568" i="7"/>
  <c r="AK506" i="7"/>
  <c r="AJ108" i="7"/>
  <c r="AK97" i="7"/>
  <c r="AK719" i="7"/>
  <c r="AK704" i="7" s="1"/>
  <c r="AK105" i="7" s="1"/>
  <c r="AK751" i="7"/>
  <c r="AK736" i="7" s="1"/>
  <c r="AK106" i="7" s="1"/>
  <c r="AJ116" i="7" l="1"/>
  <c r="AJ117" i="7" s="1"/>
  <c r="AL665" i="7"/>
  <c r="AL667" i="7" s="1"/>
  <c r="AM692" i="7"/>
  <c r="AM663" i="7"/>
  <c r="AL275" i="7"/>
  <c r="AL238" i="7"/>
  <c r="AL78" i="7"/>
  <c r="AL719" i="7"/>
  <c r="AL704" i="7" s="1"/>
  <c r="AL105" i="7" s="1"/>
  <c r="AL783" i="7"/>
  <c r="AL768" i="7" s="1"/>
  <c r="AL107" i="7" s="1"/>
  <c r="AL37" i="7"/>
  <c r="AL751" i="7"/>
  <c r="AL736" i="7" s="1"/>
  <c r="AL106" i="7" s="1"/>
  <c r="AL97" i="7"/>
  <c r="AM794" i="7"/>
  <c r="AM793" i="7"/>
  <c r="AM791" i="7"/>
  <c r="AM790" i="7"/>
  <c r="AM789" i="7"/>
  <c r="AM788" i="7"/>
  <c r="AM787" i="7"/>
  <c r="AM785" i="7"/>
  <c r="AM434" i="7"/>
  <c r="AM433" i="7"/>
  <c r="AM432" i="7"/>
  <c r="AM431" i="7"/>
  <c r="AM430" i="7"/>
  <c r="AM429" i="7"/>
  <c r="AM428" i="7"/>
  <c r="AM427" i="7"/>
  <c r="AM425" i="7"/>
  <c r="AM408" i="7"/>
  <c r="AM407" i="7"/>
  <c r="AM406" i="7"/>
  <c r="AM405" i="7"/>
  <c r="AM404" i="7"/>
  <c r="AM403" i="7"/>
  <c r="AM402" i="7"/>
  <c r="AM426" i="7"/>
  <c r="AM762" i="7"/>
  <c r="AM761" i="7"/>
  <c r="AM760" i="7"/>
  <c r="AM759" i="7"/>
  <c r="AM758" i="7"/>
  <c r="AM757" i="7"/>
  <c r="AM756" i="7"/>
  <c r="AM754" i="7"/>
  <c r="AM753" i="7"/>
  <c r="AM383" i="7"/>
  <c r="AM382" i="7"/>
  <c r="AM381" i="7"/>
  <c r="AM380" i="7"/>
  <c r="AM379" i="7"/>
  <c r="AM378" i="7"/>
  <c r="AM401" i="7"/>
  <c r="AM400" i="7"/>
  <c r="AM399" i="7"/>
  <c r="AM730" i="7"/>
  <c r="AM729" i="7"/>
  <c r="AM728" i="7"/>
  <c r="AM727" i="7"/>
  <c r="AM726" i="7"/>
  <c r="AM725" i="7"/>
  <c r="AM723" i="7"/>
  <c r="AM722" i="7"/>
  <c r="AM721" i="7"/>
  <c r="AM376" i="7"/>
  <c r="AM377" i="7"/>
  <c r="AM375" i="7"/>
  <c r="AM374" i="7"/>
  <c r="AM610" i="7"/>
  <c r="AM604" i="7"/>
  <c r="AM490" i="7"/>
  <c r="AM489" i="7"/>
  <c r="AM488" i="7"/>
  <c r="AM487" i="7"/>
  <c r="AM486" i="7"/>
  <c r="AM485" i="7"/>
  <c r="AM505" i="7"/>
  <c r="AM369" i="7"/>
  <c r="AM354" i="7"/>
  <c r="AM353" i="7"/>
  <c r="AM352" i="7"/>
  <c r="AM351" i="7"/>
  <c r="AM350" i="7"/>
  <c r="AM349" i="7"/>
  <c r="AM35" i="7"/>
  <c r="AL517" i="7"/>
  <c r="AL515" i="7"/>
  <c r="AL512" i="7"/>
  <c r="AL516" i="7"/>
  <c r="AL536" i="7"/>
  <c r="AL540" i="7"/>
  <c r="AL544" i="7"/>
  <c r="AL564" i="7"/>
  <c r="AL568" i="7"/>
  <c r="AL506" i="7"/>
  <c r="AL537" i="7"/>
  <c r="AL541" i="7"/>
  <c r="AL545" i="7"/>
  <c r="AL565" i="7"/>
  <c r="AL569" i="7"/>
  <c r="AK108" i="7"/>
  <c r="AL513" i="7"/>
  <c r="AL370" i="7"/>
  <c r="AL511" i="7"/>
  <c r="AL519" i="7"/>
  <c r="AL510" i="7"/>
  <c r="AL514" i="7"/>
  <c r="AL518" i="7"/>
  <c r="AL538" i="7"/>
  <c r="AL542" i="7"/>
  <c r="AL562" i="7"/>
  <c r="AL566" i="7"/>
  <c r="AL570" i="7"/>
  <c r="AL539" i="7"/>
  <c r="AL543" i="7"/>
  <c r="AL563" i="7"/>
  <c r="AL567" i="7"/>
  <c r="AL571" i="7"/>
  <c r="AM684" i="7"/>
  <c r="AK116" i="7" l="1"/>
  <c r="AK117" i="7" s="1"/>
  <c r="AM665" i="7"/>
  <c r="AM667" i="7" s="1"/>
  <c r="AN692" i="7"/>
  <c r="AN663" i="7"/>
  <c r="AM275" i="7"/>
  <c r="AM238" i="7"/>
  <c r="AM78" i="7"/>
  <c r="AL108" i="7"/>
  <c r="AM37" i="7"/>
  <c r="AM719" i="7"/>
  <c r="AM704" i="7" s="1"/>
  <c r="AM105" i="7" s="1"/>
  <c r="AM751" i="7"/>
  <c r="AM736" i="7" s="1"/>
  <c r="AM106" i="7" s="1"/>
  <c r="AM97" i="7"/>
  <c r="AM516" i="7"/>
  <c r="AM510" i="7"/>
  <c r="AM518" i="7"/>
  <c r="AM513" i="7"/>
  <c r="AM517" i="7"/>
  <c r="AM537" i="7"/>
  <c r="AM541" i="7"/>
  <c r="AM545" i="7"/>
  <c r="AM565" i="7"/>
  <c r="AM569" i="7"/>
  <c r="AM538" i="7"/>
  <c r="AM542" i="7"/>
  <c r="AM562" i="7"/>
  <c r="AM566" i="7"/>
  <c r="AM570" i="7"/>
  <c r="AN684" i="7"/>
  <c r="AM783" i="7"/>
  <c r="AM768" i="7" s="1"/>
  <c r="AM107" i="7" s="1"/>
  <c r="AN794" i="7"/>
  <c r="AN793" i="7"/>
  <c r="AN791" i="7"/>
  <c r="AN790" i="7"/>
  <c r="AN789" i="7"/>
  <c r="AN788" i="7"/>
  <c r="AN787" i="7"/>
  <c r="AN785" i="7"/>
  <c r="AN434" i="7"/>
  <c r="AN433" i="7"/>
  <c r="AN432" i="7"/>
  <c r="AN431" i="7"/>
  <c r="AN430" i="7"/>
  <c r="AN429" i="7"/>
  <c r="AN428" i="7"/>
  <c r="AN427" i="7"/>
  <c r="AN426" i="7"/>
  <c r="AN425" i="7"/>
  <c r="AN762" i="7"/>
  <c r="AN761" i="7"/>
  <c r="AN760" i="7"/>
  <c r="AN759" i="7"/>
  <c r="AN758" i="7"/>
  <c r="AN757" i="7"/>
  <c r="AN756" i="7"/>
  <c r="AN754" i="7"/>
  <c r="AN753" i="7"/>
  <c r="AN407" i="7"/>
  <c r="AN406" i="7"/>
  <c r="AN405" i="7"/>
  <c r="AN404" i="7"/>
  <c r="AN403" i="7"/>
  <c r="AN402" i="7"/>
  <c r="AN401" i="7"/>
  <c r="AN400" i="7"/>
  <c r="AN399" i="7"/>
  <c r="AN730" i="7"/>
  <c r="AN729" i="7"/>
  <c r="AN728" i="7"/>
  <c r="AN727" i="7"/>
  <c r="AN726" i="7"/>
  <c r="AN725" i="7"/>
  <c r="AN723" i="7"/>
  <c r="AN722" i="7"/>
  <c r="AN721" i="7"/>
  <c r="AN383" i="7"/>
  <c r="AN382" i="7"/>
  <c r="AN381" i="7"/>
  <c r="AN380" i="7"/>
  <c r="AN379" i="7"/>
  <c r="AN378" i="7"/>
  <c r="AN377" i="7"/>
  <c r="AN376" i="7"/>
  <c r="AN375" i="7"/>
  <c r="AN374" i="7"/>
  <c r="AN610" i="7"/>
  <c r="AN604" i="7"/>
  <c r="AN505" i="7"/>
  <c r="AN408" i="7"/>
  <c r="AN490" i="7"/>
  <c r="AN489" i="7"/>
  <c r="AN488" i="7"/>
  <c r="AN487" i="7"/>
  <c r="AN486" i="7"/>
  <c r="AN485" i="7"/>
  <c r="AN369" i="7"/>
  <c r="AN354" i="7"/>
  <c r="AN353" i="7"/>
  <c r="AN352" i="7"/>
  <c r="AN351" i="7"/>
  <c r="AN350" i="7"/>
  <c r="AN349" i="7"/>
  <c r="AN35" i="7"/>
  <c r="AM370" i="7"/>
  <c r="AM512" i="7"/>
  <c r="AM514" i="7"/>
  <c r="AM511" i="7"/>
  <c r="AM515" i="7"/>
  <c r="AM519" i="7"/>
  <c r="AM539" i="7"/>
  <c r="AM543" i="7"/>
  <c r="AM563" i="7"/>
  <c r="AM567" i="7"/>
  <c r="AM571" i="7"/>
  <c r="AM536" i="7"/>
  <c r="AM540" i="7"/>
  <c r="AM544" i="7"/>
  <c r="AM564" i="7"/>
  <c r="AM568" i="7"/>
  <c r="AM506" i="7"/>
  <c r="AL116" i="7" l="1"/>
  <c r="AL117" i="7" s="1"/>
  <c r="AN665" i="7"/>
  <c r="AN667" i="7" s="1"/>
  <c r="AO692" i="7"/>
  <c r="AO663" i="7"/>
  <c r="AN275" i="7"/>
  <c r="AN238" i="7"/>
  <c r="AN78" i="7"/>
  <c r="AM108" i="7"/>
  <c r="AN515" i="7"/>
  <c r="AN370" i="7"/>
  <c r="AN513" i="7"/>
  <c r="AN512" i="7"/>
  <c r="AN516" i="7"/>
  <c r="AN536" i="7"/>
  <c r="AN540" i="7"/>
  <c r="AN544" i="7"/>
  <c r="AN564" i="7"/>
  <c r="AN568" i="7"/>
  <c r="AN506" i="7"/>
  <c r="AN537" i="7"/>
  <c r="AN541" i="7"/>
  <c r="AN545" i="7"/>
  <c r="AN565" i="7"/>
  <c r="AN569" i="7"/>
  <c r="AO794" i="7"/>
  <c r="AO793" i="7"/>
  <c r="AO791" i="7"/>
  <c r="AO790" i="7"/>
  <c r="AO789" i="7"/>
  <c r="AO788" i="7"/>
  <c r="AO787" i="7"/>
  <c r="AO434" i="7"/>
  <c r="AO432" i="7"/>
  <c r="AO431" i="7"/>
  <c r="AO430" i="7"/>
  <c r="AO429" i="7"/>
  <c r="AO428" i="7"/>
  <c r="AO427" i="7"/>
  <c r="AO785" i="7"/>
  <c r="AO426" i="7"/>
  <c r="AO408" i="7"/>
  <c r="AO407" i="7"/>
  <c r="AO406" i="7"/>
  <c r="AO405" i="7"/>
  <c r="AO404" i="7"/>
  <c r="AO403" i="7"/>
  <c r="AO402" i="7"/>
  <c r="AO425" i="7"/>
  <c r="AO762" i="7"/>
  <c r="AO761" i="7"/>
  <c r="AO760" i="7"/>
  <c r="AO759" i="7"/>
  <c r="AO758" i="7"/>
  <c r="AO757" i="7"/>
  <c r="AO756" i="7"/>
  <c r="AO754" i="7"/>
  <c r="AO753" i="7"/>
  <c r="AO401" i="7"/>
  <c r="AO383" i="7"/>
  <c r="AO382" i="7"/>
  <c r="AO381" i="7"/>
  <c r="AO380" i="7"/>
  <c r="AO379" i="7"/>
  <c r="AO378" i="7"/>
  <c r="AO400" i="7"/>
  <c r="AO399" i="7"/>
  <c r="AO730" i="7"/>
  <c r="AO729" i="7"/>
  <c r="AO728" i="7"/>
  <c r="AO727" i="7"/>
  <c r="AO726" i="7"/>
  <c r="AO725" i="7"/>
  <c r="AO723" i="7"/>
  <c r="AO722" i="7"/>
  <c r="AO721" i="7"/>
  <c r="AO377" i="7"/>
  <c r="AO376" i="7"/>
  <c r="AO375" i="7"/>
  <c r="AO374" i="7"/>
  <c r="AO610" i="7"/>
  <c r="AO604" i="7"/>
  <c r="AO490" i="7"/>
  <c r="AO489" i="7"/>
  <c r="AO488" i="7"/>
  <c r="AO487" i="7"/>
  <c r="AO486" i="7"/>
  <c r="AO485" i="7"/>
  <c r="AO433" i="7"/>
  <c r="AO505" i="7"/>
  <c r="AO369" i="7"/>
  <c r="AO354" i="7"/>
  <c r="AO353" i="7"/>
  <c r="AO352" i="7"/>
  <c r="AO351" i="7"/>
  <c r="AO350" i="7"/>
  <c r="AO349" i="7"/>
  <c r="AO35" i="7"/>
  <c r="AN511" i="7"/>
  <c r="AN519" i="7"/>
  <c r="AN517" i="7"/>
  <c r="AN510" i="7"/>
  <c r="AN514" i="7"/>
  <c r="AN518" i="7"/>
  <c r="AN538" i="7"/>
  <c r="AN542" i="7"/>
  <c r="AN562" i="7"/>
  <c r="AN566" i="7"/>
  <c r="AN570" i="7"/>
  <c r="AN539" i="7"/>
  <c r="AN543" i="7"/>
  <c r="AN563" i="7"/>
  <c r="AN567" i="7"/>
  <c r="AN571" i="7"/>
  <c r="AO684" i="7"/>
  <c r="AN37" i="7"/>
  <c r="AN97" i="7"/>
  <c r="AN719" i="7"/>
  <c r="AN704" i="7" s="1"/>
  <c r="AN105" i="7" s="1"/>
  <c r="AN751" i="7"/>
  <c r="AN736" i="7" s="1"/>
  <c r="AN106" i="7" s="1"/>
  <c r="AN783" i="7"/>
  <c r="AN768" i="7" s="1"/>
  <c r="AN107" i="7" s="1"/>
  <c r="AM116" i="7" l="1"/>
  <c r="AM117" i="7" s="1"/>
  <c r="AO665" i="7"/>
  <c r="AO667" i="7" s="1"/>
  <c r="AP663" i="7"/>
  <c r="AO275" i="7"/>
  <c r="AO238" i="7"/>
  <c r="AO78" i="7"/>
  <c r="AO37" i="7"/>
  <c r="AO719" i="7"/>
  <c r="AO704" i="7" s="1"/>
  <c r="AO105" i="7" s="1"/>
  <c r="AO751" i="7"/>
  <c r="AO736" i="7" s="1"/>
  <c r="AO106" i="7" s="1"/>
  <c r="AO97" i="7"/>
  <c r="AO510" i="7"/>
  <c r="AO518" i="7"/>
  <c r="AO516" i="7"/>
  <c r="AO513" i="7"/>
  <c r="AO517" i="7"/>
  <c r="AO537" i="7"/>
  <c r="AO541" i="7"/>
  <c r="AO545" i="7"/>
  <c r="AO565" i="7"/>
  <c r="AO569" i="7"/>
  <c r="AO538" i="7"/>
  <c r="AO542" i="7"/>
  <c r="AO562" i="7"/>
  <c r="AO566" i="7"/>
  <c r="AO570" i="7"/>
  <c r="AP684" i="7"/>
  <c r="AO783" i="7"/>
  <c r="AO768" i="7" s="1"/>
  <c r="AO107" i="7" s="1"/>
  <c r="AP794" i="7"/>
  <c r="AP793" i="7"/>
  <c r="AP791" i="7"/>
  <c r="AP790" i="7"/>
  <c r="AP789" i="7"/>
  <c r="AP788" i="7"/>
  <c r="AP787" i="7"/>
  <c r="AP785" i="7"/>
  <c r="B782" i="7"/>
  <c r="B781" i="7"/>
  <c r="B780" i="7"/>
  <c r="B779" i="7"/>
  <c r="B778" i="7"/>
  <c r="B777" i="7"/>
  <c r="B776" i="7"/>
  <c r="B775" i="7"/>
  <c r="B774" i="7"/>
  <c r="AP425" i="7"/>
  <c r="AP762" i="7"/>
  <c r="B762" i="7" s="1"/>
  <c r="AP761" i="7"/>
  <c r="B761" i="7" s="1"/>
  <c r="AP760" i="7"/>
  <c r="B760" i="7" s="1"/>
  <c r="AP759" i="7"/>
  <c r="B759" i="7" s="1"/>
  <c r="AP758" i="7"/>
  <c r="B758" i="7" s="1"/>
  <c r="AP757" i="7"/>
  <c r="B757" i="7" s="1"/>
  <c r="AP756" i="7"/>
  <c r="B756" i="7" s="1"/>
  <c r="AP754" i="7"/>
  <c r="AP753" i="7"/>
  <c r="B750" i="7"/>
  <c r="B749" i="7"/>
  <c r="B748" i="7"/>
  <c r="B747" i="7"/>
  <c r="B746" i="7"/>
  <c r="B745" i="7"/>
  <c r="B744" i="7"/>
  <c r="B743" i="7"/>
  <c r="B742" i="7"/>
  <c r="AP399" i="7"/>
  <c r="AP730" i="7"/>
  <c r="B730" i="7" s="1"/>
  <c r="AP729" i="7"/>
  <c r="B729" i="7" s="1"/>
  <c r="AP728" i="7"/>
  <c r="B728" i="7" s="1"/>
  <c r="AP727" i="7"/>
  <c r="B727" i="7" s="1"/>
  <c r="AP726" i="7"/>
  <c r="B726" i="7" s="1"/>
  <c r="AP725" i="7"/>
  <c r="B725" i="7" s="1"/>
  <c r="AP723" i="7"/>
  <c r="AP722" i="7"/>
  <c r="AP721" i="7"/>
  <c r="B718" i="7"/>
  <c r="B717" i="7"/>
  <c r="B716" i="7"/>
  <c r="B715" i="7"/>
  <c r="B714" i="7"/>
  <c r="B713" i="7"/>
  <c r="B712" i="7"/>
  <c r="B711" i="7"/>
  <c r="B710" i="7"/>
  <c r="AP374" i="7"/>
  <c r="AP610" i="7"/>
  <c r="AP604" i="7"/>
  <c r="AP505" i="7"/>
  <c r="AP408" i="7"/>
  <c r="AP490" i="7"/>
  <c r="AP489" i="7"/>
  <c r="AP488" i="7"/>
  <c r="AP487" i="7"/>
  <c r="AP486" i="7"/>
  <c r="AP485" i="7"/>
  <c r="AP369" i="7"/>
  <c r="AP354" i="7"/>
  <c r="AP353" i="7"/>
  <c r="AP352" i="7"/>
  <c r="AP351" i="7"/>
  <c r="AP350" i="7"/>
  <c r="AP349" i="7"/>
  <c r="AP35" i="7"/>
  <c r="AO370" i="7"/>
  <c r="AO514" i="7"/>
  <c r="AO512" i="7"/>
  <c r="AO511" i="7"/>
  <c r="AO515" i="7"/>
  <c r="AO519" i="7"/>
  <c r="AO539" i="7"/>
  <c r="AO543" i="7"/>
  <c r="AO563" i="7"/>
  <c r="AO567" i="7"/>
  <c r="AO571" i="7"/>
  <c r="AO536" i="7"/>
  <c r="AO540" i="7"/>
  <c r="AO544" i="7"/>
  <c r="AO564" i="7"/>
  <c r="AO568" i="7"/>
  <c r="AO506" i="7"/>
  <c r="AN108" i="7"/>
  <c r="AO526" i="7" l="1"/>
  <c r="AO583" i="7"/>
  <c r="AN525" i="7"/>
  <c r="AO576" i="7"/>
  <c r="AO580" i="7"/>
  <c r="AO555" i="7"/>
  <c r="AO552" i="7"/>
  <c r="AO556" i="7"/>
  <c r="AO579" i="7"/>
  <c r="AO386" i="7"/>
  <c r="AN531" i="7"/>
  <c r="AO413" i="7"/>
  <c r="AN577" i="7"/>
  <c r="AN524" i="7"/>
  <c r="AO441" i="7"/>
  <c r="AN529" i="7"/>
  <c r="AN552" i="7"/>
  <c r="AN556" i="7"/>
  <c r="AN579" i="7"/>
  <c r="AP420" i="7"/>
  <c r="AN526" i="7"/>
  <c r="AN549" i="7"/>
  <c r="AN557" i="7"/>
  <c r="AO439" i="7"/>
  <c r="AO443" i="7"/>
  <c r="AO575" i="7"/>
  <c r="AO523" i="7"/>
  <c r="AO531" i="7"/>
  <c r="AO524" i="7"/>
  <c r="AO551" i="7"/>
  <c r="AO577" i="7"/>
  <c r="AN550" i="7"/>
  <c r="AO527" i="7"/>
  <c r="AO412" i="7"/>
  <c r="E390" i="7"/>
  <c r="D390" i="7"/>
  <c r="H390" i="7"/>
  <c r="G390" i="7"/>
  <c r="F390" i="7"/>
  <c r="C390" i="7"/>
  <c r="I390" i="7"/>
  <c r="J390" i="7"/>
  <c r="C527" i="7"/>
  <c r="E527" i="7"/>
  <c r="D527" i="7"/>
  <c r="G527" i="7"/>
  <c r="H527" i="7"/>
  <c r="F527" i="7"/>
  <c r="I527" i="7"/>
  <c r="K390" i="7"/>
  <c r="J527" i="7"/>
  <c r="K527" i="7"/>
  <c r="L390" i="7"/>
  <c r="L527" i="7"/>
  <c r="M390" i="7"/>
  <c r="M527" i="7"/>
  <c r="N390" i="7"/>
  <c r="O390" i="7"/>
  <c r="N527" i="7"/>
  <c r="P390" i="7"/>
  <c r="O527" i="7"/>
  <c r="Q390" i="7"/>
  <c r="P527" i="7"/>
  <c r="R390" i="7"/>
  <c r="Q527" i="7"/>
  <c r="S390" i="7"/>
  <c r="R527" i="7"/>
  <c r="T390" i="7"/>
  <c r="S527" i="7"/>
  <c r="T527" i="7"/>
  <c r="U390" i="7"/>
  <c r="U527" i="7"/>
  <c r="V390" i="7"/>
  <c r="V527" i="7"/>
  <c r="W390" i="7"/>
  <c r="X390" i="7"/>
  <c r="W527" i="7"/>
  <c r="Y390" i="7"/>
  <c r="X527" i="7"/>
  <c r="Y527" i="7"/>
  <c r="Z390" i="7"/>
  <c r="Z527" i="7"/>
  <c r="AA390" i="7"/>
  <c r="AB390" i="7"/>
  <c r="AA527" i="7"/>
  <c r="AC390" i="7"/>
  <c r="AB527" i="7"/>
  <c r="AC527" i="7"/>
  <c r="AD390" i="7"/>
  <c r="AD527" i="7"/>
  <c r="AE390" i="7"/>
  <c r="AF390" i="7"/>
  <c r="AE527" i="7"/>
  <c r="AF527" i="7"/>
  <c r="AG390" i="7"/>
  <c r="AG527" i="7"/>
  <c r="AH390" i="7"/>
  <c r="AH527" i="7"/>
  <c r="AI390" i="7"/>
  <c r="AI527" i="7"/>
  <c r="AJ390" i="7"/>
  <c r="AJ527" i="7"/>
  <c r="AK390" i="7"/>
  <c r="AK527" i="7"/>
  <c r="AL390" i="7"/>
  <c r="AL527" i="7"/>
  <c r="AM390" i="7"/>
  <c r="AN390" i="7"/>
  <c r="AM527" i="7"/>
  <c r="C413" i="7"/>
  <c r="F413" i="7"/>
  <c r="D413" i="7"/>
  <c r="C550" i="7"/>
  <c r="E413" i="7"/>
  <c r="D550" i="7"/>
  <c r="G413" i="7"/>
  <c r="E550" i="7"/>
  <c r="F550" i="7"/>
  <c r="G550" i="7"/>
  <c r="H413" i="7"/>
  <c r="I413" i="7"/>
  <c r="H550" i="7"/>
  <c r="I550" i="7"/>
  <c r="J413" i="7"/>
  <c r="J550" i="7"/>
  <c r="K413" i="7"/>
  <c r="L413" i="7"/>
  <c r="K550" i="7"/>
  <c r="M413" i="7"/>
  <c r="L550" i="7"/>
  <c r="M550" i="7"/>
  <c r="N413" i="7"/>
  <c r="N550" i="7"/>
  <c r="O413" i="7"/>
  <c r="P413" i="7"/>
  <c r="O550" i="7"/>
  <c r="P550" i="7"/>
  <c r="Q413" i="7"/>
  <c r="R413" i="7"/>
  <c r="Q550" i="7"/>
  <c r="R550" i="7"/>
  <c r="S413" i="7"/>
  <c r="T413" i="7"/>
  <c r="S550" i="7"/>
  <c r="U413" i="7"/>
  <c r="T550" i="7"/>
  <c r="V413" i="7"/>
  <c r="U550" i="7"/>
  <c r="V550" i="7"/>
  <c r="W413" i="7"/>
  <c r="W550" i="7"/>
  <c r="X413" i="7"/>
  <c r="Y413" i="7"/>
  <c r="X550" i="7"/>
  <c r="Y550" i="7"/>
  <c r="Z413" i="7"/>
  <c r="Z550" i="7"/>
  <c r="AA413" i="7"/>
  <c r="AA550" i="7"/>
  <c r="AB413" i="7"/>
  <c r="AB550" i="7"/>
  <c r="AC413" i="7"/>
  <c r="AC550" i="7"/>
  <c r="AD413" i="7"/>
  <c r="AD550" i="7"/>
  <c r="AE413" i="7"/>
  <c r="AF413" i="7"/>
  <c r="AE550" i="7"/>
  <c r="AG413" i="7"/>
  <c r="AF550" i="7"/>
  <c r="AG550" i="7"/>
  <c r="AH413" i="7"/>
  <c r="AI413" i="7"/>
  <c r="AH550" i="7"/>
  <c r="AI550" i="7"/>
  <c r="AJ413" i="7"/>
  <c r="AK413" i="7"/>
  <c r="AJ550" i="7"/>
  <c r="AK550" i="7"/>
  <c r="AL413" i="7"/>
  <c r="AL550" i="7"/>
  <c r="AM413" i="7"/>
  <c r="AN413" i="7"/>
  <c r="AM550" i="7"/>
  <c r="H444" i="7"/>
  <c r="D444" i="7"/>
  <c r="E444" i="7"/>
  <c r="G444" i="7"/>
  <c r="F444" i="7"/>
  <c r="C444" i="7"/>
  <c r="I444" i="7"/>
  <c r="J444" i="7"/>
  <c r="K444" i="7"/>
  <c r="J581" i="7"/>
  <c r="L444" i="7"/>
  <c r="I581" i="7"/>
  <c r="H581" i="7"/>
  <c r="C581" i="7"/>
  <c r="E581" i="7"/>
  <c r="G581" i="7"/>
  <c r="K581" i="7"/>
  <c r="F581" i="7"/>
  <c r="D581" i="7"/>
  <c r="L581" i="7"/>
  <c r="M444" i="7"/>
  <c r="M581" i="7"/>
  <c r="N444" i="7"/>
  <c r="N581" i="7"/>
  <c r="O444" i="7"/>
  <c r="P444" i="7"/>
  <c r="O581" i="7"/>
  <c r="P581" i="7"/>
  <c r="Q444" i="7"/>
  <c r="R444" i="7"/>
  <c r="Q581" i="7"/>
  <c r="R581" i="7"/>
  <c r="S444" i="7"/>
  <c r="T444" i="7"/>
  <c r="S581" i="7"/>
  <c r="U444" i="7"/>
  <c r="T581" i="7"/>
  <c r="V444" i="7"/>
  <c r="U581" i="7"/>
  <c r="V581" i="7"/>
  <c r="W444" i="7"/>
  <c r="W581" i="7"/>
  <c r="X444" i="7"/>
  <c r="X581" i="7"/>
  <c r="Y444" i="7"/>
  <c r="Y581" i="7"/>
  <c r="Z444" i="7"/>
  <c r="Z581" i="7"/>
  <c r="AA444" i="7"/>
  <c r="AB444" i="7"/>
  <c r="AA581" i="7"/>
  <c r="AC444" i="7"/>
  <c r="AB581" i="7"/>
  <c r="AC581" i="7"/>
  <c r="AD444" i="7"/>
  <c r="AE444" i="7"/>
  <c r="AD581" i="7"/>
  <c r="AF444" i="7"/>
  <c r="AE581" i="7"/>
  <c r="AG444" i="7"/>
  <c r="AF581" i="7"/>
  <c r="AH444" i="7"/>
  <c r="AG581" i="7"/>
  <c r="AI444" i="7"/>
  <c r="AH581" i="7"/>
  <c r="AI581" i="7"/>
  <c r="AJ444" i="7"/>
  <c r="AK444" i="7"/>
  <c r="AJ581" i="7"/>
  <c r="AL444" i="7"/>
  <c r="AK581" i="7"/>
  <c r="AL581" i="7"/>
  <c r="AM444" i="7"/>
  <c r="AN444" i="7"/>
  <c r="AM581" i="7"/>
  <c r="AO554" i="7"/>
  <c r="AO525" i="7"/>
  <c r="AN576" i="7"/>
  <c r="AN580" i="7"/>
  <c r="AO394" i="7"/>
  <c r="AO387" i="7"/>
  <c r="G391" i="7"/>
  <c r="F391" i="7"/>
  <c r="H391" i="7"/>
  <c r="D391" i="7"/>
  <c r="C391" i="7"/>
  <c r="I391" i="7"/>
  <c r="E391" i="7"/>
  <c r="J391" i="7"/>
  <c r="C528" i="7"/>
  <c r="K391" i="7"/>
  <c r="J528" i="7"/>
  <c r="I528" i="7"/>
  <c r="D528" i="7"/>
  <c r="F528" i="7"/>
  <c r="E528" i="7"/>
  <c r="G528" i="7"/>
  <c r="H528" i="7"/>
  <c r="L391" i="7"/>
  <c r="K528" i="7"/>
  <c r="M391" i="7"/>
  <c r="L528" i="7"/>
  <c r="N391" i="7"/>
  <c r="M528" i="7"/>
  <c r="O391" i="7"/>
  <c r="N528" i="7"/>
  <c r="P391" i="7"/>
  <c r="O528" i="7"/>
  <c r="P528" i="7"/>
  <c r="Q391" i="7"/>
  <c r="R391" i="7"/>
  <c r="Q528" i="7"/>
  <c r="S391" i="7"/>
  <c r="R528" i="7"/>
  <c r="T391" i="7"/>
  <c r="S528" i="7"/>
  <c r="T528" i="7"/>
  <c r="U391" i="7"/>
  <c r="V391" i="7"/>
  <c r="U528" i="7"/>
  <c r="V528" i="7"/>
  <c r="W391" i="7"/>
  <c r="X391" i="7"/>
  <c r="W528" i="7"/>
  <c r="Y391" i="7"/>
  <c r="X528" i="7"/>
  <c r="Z391" i="7"/>
  <c r="Y528" i="7"/>
  <c r="AA391" i="7"/>
  <c r="Z528" i="7"/>
  <c r="AB391" i="7"/>
  <c r="AA528" i="7"/>
  <c r="AC391" i="7"/>
  <c r="AB528" i="7"/>
  <c r="AD391" i="7"/>
  <c r="AC528" i="7"/>
  <c r="AE391" i="7"/>
  <c r="AD528" i="7"/>
  <c r="AF391" i="7"/>
  <c r="AE528" i="7"/>
  <c r="AG391" i="7"/>
  <c r="AF528" i="7"/>
  <c r="AH391" i="7"/>
  <c r="AG528" i="7"/>
  <c r="AI391" i="7"/>
  <c r="AH528" i="7"/>
  <c r="AI528" i="7"/>
  <c r="AJ391" i="7"/>
  <c r="AJ528" i="7"/>
  <c r="AK391" i="7"/>
  <c r="AK528" i="7"/>
  <c r="AL391" i="7"/>
  <c r="AM391" i="7"/>
  <c r="AL528" i="7"/>
  <c r="AM528" i="7"/>
  <c r="AN391" i="7"/>
  <c r="D414" i="7"/>
  <c r="F414" i="7"/>
  <c r="G414" i="7"/>
  <c r="E414" i="7"/>
  <c r="C414" i="7"/>
  <c r="G551" i="7"/>
  <c r="C551" i="7"/>
  <c r="H414" i="7"/>
  <c r="E551" i="7"/>
  <c r="F551" i="7"/>
  <c r="D551" i="7"/>
  <c r="I414" i="7"/>
  <c r="H551" i="7"/>
  <c r="I551" i="7"/>
  <c r="J414" i="7"/>
  <c r="J551" i="7"/>
  <c r="K414" i="7"/>
  <c r="L414" i="7"/>
  <c r="K551" i="7"/>
  <c r="L551" i="7"/>
  <c r="M414" i="7"/>
  <c r="M551" i="7"/>
  <c r="N414" i="7"/>
  <c r="N551" i="7"/>
  <c r="O414" i="7"/>
  <c r="P414" i="7"/>
  <c r="O551" i="7"/>
  <c r="Q414" i="7"/>
  <c r="P551" i="7"/>
  <c r="R414" i="7"/>
  <c r="Q551" i="7"/>
  <c r="R551" i="7"/>
  <c r="S414" i="7"/>
  <c r="T414" i="7"/>
  <c r="S551" i="7"/>
  <c r="U414" i="7"/>
  <c r="T551" i="7"/>
  <c r="V414" i="7"/>
  <c r="U551" i="7"/>
  <c r="V551" i="7"/>
  <c r="W414" i="7"/>
  <c r="X414" i="7"/>
  <c r="W551" i="7"/>
  <c r="Y414" i="7"/>
  <c r="X551" i="7"/>
  <c r="Z414" i="7"/>
  <c r="Y551" i="7"/>
  <c r="Z551" i="7"/>
  <c r="AA414" i="7"/>
  <c r="AA551" i="7"/>
  <c r="AB414" i="7"/>
  <c r="AC414" i="7"/>
  <c r="AB551" i="7"/>
  <c r="AD414" i="7"/>
  <c r="AC551" i="7"/>
  <c r="AE414" i="7"/>
  <c r="AD551" i="7"/>
  <c r="AF414" i="7"/>
  <c r="AE551" i="7"/>
  <c r="AF551" i="7"/>
  <c r="AG414" i="7"/>
  <c r="AG551" i="7"/>
  <c r="AH414" i="7"/>
  <c r="AH551" i="7"/>
  <c r="AI414" i="7"/>
  <c r="AJ414" i="7"/>
  <c r="AI551" i="7"/>
  <c r="AK414" i="7"/>
  <c r="AJ551" i="7"/>
  <c r="AK551" i="7"/>
  <c r="AL414" i="7"/>
  <c r="AL551" i="7"/>
  <c r="AM414" i="7"/>
  <c r="AM551" i="7"/>
  <c r="AN414" i="7"/>
  <c r="E445" i="7"/>
  <c r="D445" i="7"/>
  <c r="F445" i="7"/>
  <c r="L445" i="7"/>
  <c r="C445" i="7"/>
  <c r="K445" i="7"/>
  <c r="J445" i="7"/>
  <c r="I445" i="7"/>
  <c r="H445" i="7"/>
  <c r="G445" i="7"/>
  <c r="L582" i="7"/>
  <c r="M445" i="7"/>
  <c r="G582" i="7"/>
  <c r="C582" i="7"/>
  <c r="H582" i="7"/>
  <c r="F582" i="7"/>
  <c r="E582" i="7"/>
  <c r="I582" i="7"/>
  <c r="D582" i="7"/>
  <c r="J582" i="7"/>
  <c r="K582" i="7"/>
  <c r="M582" i="7"/>
  <c r="N445" i="7"/>
  <c r="O445" i="7"/>
  <c r="N582" i="7"/>
  <c r="O582" i="7"/>
  <c r="P445" i="7"/>
  <c r="Q445" i="7"/>
  <c r="P582" i="7"/>
  <c r="Q582" i="7"/>
  <c r="R445" i="7"/>
  <c r="R582" i="7"/>
  <c r="S445" i="7"/>
  <c r="S582" i="7"/>
  <c r="T445" i="7"/>
  <c r="U445" i="7"/>
  <c r="T582" i="7"/>
  <c r="U582" i="7"/>
  <c r="V445" i="7"/>
  <c r="W445" i="7"/>
  <c r="V582" i="7"/>
  <c r="W582" i="7"/>
  <c r="X445" i="7"/>
  <c r="X582" i="7"/>
  <c r="Y445" i="7"/>
  <c r="Y582" i="7"/>
  <c r="Z445" i="7"/>
  <c r="AA445" i="7"/>
  <c r="Z582" i="7"/>
  <c r="AA582" i="7"/>
  <c r="AB445" i="7"/>
  <c r="AC445" i="7"/>
  <c r="AB582" i="7"/>
  <c r="AD445" i="7"/>
  <c r="AC582" i="7"/>
  <c r="AE445" i="7"/>
  <c r="AD582" i="7"/>
  <c r="AE582" i="7"/>
  <c r="AF445" i="7"/>
  <c r="AF582" i="7"/>
  <c r="AG445" i="7"/>
  <c r="AG582" i="7"/>
  <c r="AH445" i="7"/>
  <c r="AH582" i="7"/>
  <c r="AI445" i="7"/>
  <c r="AJ445" i="7"/>
  <c r="AI582" i="7"/>
  <c r="AK445" i="7"/>
  <c r="AJ582" i="7"/>
  <c r="AK582" i="7"/>
  <c r="AL445" i="7"/>
  <c r="AM445" i="7"/>
  <c r="AL582" i="7"/>
  <c r="AM582" i="7"/>
  <c r="AN445" i="7"/>
  <c r="AO550" i="7"/>
  <c r="AO528" i="7"/>
  <c r="AO389" i="7"/>
  <c r="AO444" i="7"/>
  <c r="AN582" i="7"/>
  <c r="AN551" i="7"/>
  <c r="H392" i="7"/>
  <c r="G392" i="7"/>
  <c r="K392" i="7"/>
  <c r="F392" i="7"/>
  <c r="I392" i="7"/>
  <c r="J392" i="7"/>
  <c r="C392" i="7"/>
  <c r="D392" i="7"/>
  <c r="E392" i="7"/>
  <c r="G529" i="7"/>
  <c r="H529" i="7"/>
  <c r="D529" i="7"/>
  <c r="C529" i="7"/>
  <c r="I529" i="7"/>
  <c r="F529" i="7"/>
  <c r="L392" i="7"/>
  <c r="K529" i="7"/>
  <c r="J529" i="7"/>
  <c r="E529" i="7"/>
  <c r="L529" i="7"/>
  <c r="M392" i="7"/>
  <c r="M529" i="7"/>
  <c r="N392" i="7"/>
  <c r="N529" i="7"/>
  <c r="O392" i="7"/>
  <c r="O529" i="7"/>
  <c r="P392" i="7"/>
  <c r="P529" i="7"/>
  <c r="Q392" i="7"/>
  <c r="Q529" i="7"/>
  <c r="R392" i="7"/>
  <c r="R529" i="7"/>
  <c r="S392" i="7"/>
  <c r="S529" i="7"/>
  <c r="T392" i="7"/>
  <c r="U392" i="7"/>
  <c r="T529" i="7"/>
  <c r="V392" i="7"/>
  <c r="U529" i="7"/>
  <c r="V529" i="7"/>
  <c r="W392" i="7"/>
  <c r="X392" i="7"/>
  <c r="W529" i="7"/>
  <c r="X529" i="7"/>
  <c r="Y392" i="7"/>
  <c r="Y529" i="7"/>
  <c r="Z392" i="7"/>
  <c r="Z529" i="7"/>
  <c r="AA392" i="7"/>
  <c r="AB392" i="7"/>
  <c r="AA529" i="7"/>
  <c r="AB529" i="7"/>
  <c r="AC392" i="7"/>
  <c r="AC529" i="7"/>
  <c r="AD392" i="7"/>
  <c r="AE392" i="7"/>
  <c r="AD529" i="7"/>
  <c r="AF392" i="7"/>
  <c r="AE529" i="7"/>
  <c r="AG392" i="7"/>
  <c r="AF529" i="7"/>
  <c r="AH392" i="7"/>
  <c r="AG529" i="7"/>
  <c r="AI392" i="7"/>
  <c r="AH529" i="7"/>
  <c r="AJ392" i="7"/>
  <c r="AI529" i="7"/>
  <c r="AJ529" i="7"/>
  <c r="AK392" i="7"/>
  <c r="AK529" i="7"/>
  <c r="AL392" i="7"/>
  <c r="AM392" i="7"/>
  <c r="AL529" i="7"/>
  <c r="AM529" i="7"/>
  <c r="AN392" i="7"/>
  <c r="E415" i="7"/>
  <c r="C415" i="7"/>
  <c r="D415" i="7"/>
  <c r="G415" i="7"/>
  <c r="H415" i="7"/>
  <c r="F415" i="7"/>
  <c r="D552" i="7"/>
  <c r="C552" i="7"/>
  <c r="F552" i="7"/>
  <c r="G552" i="7"/>
  <c r="H552" i="7"/>
  <c r="E552" i="7"/>
  <c r="I415" i="7"/>
  <c r="J415" i="7"/>
  <c r="I552" i="7"/>
  <c r="K415" i="7"/>
  <c r="J552" i="7"/>
  <c r="K552" i="7"/>
  <c r="L415" i="7"/>
  <c r="L552" i="7"/>
  <c r="M415" i="7"/>
  <c r="N415" i="7"/>
  <c r="M552" i="7"/>
  <c r="N552" i="7"/>
  <c r="O415" i="7"/>
  <c r="P415" i="7"/>
  <c r="O552" i="7"/>
  <c r="P552" i="7"/>
  <c r="Q415" i="7"/>
  <c r="R415" i="7"/>
  <c r="Q552" i="7"/>
  <c r="S415" i="7"/>
  <c r="R552" i="7"/>
  <c r="T415" i="7"/>
  <c r="S552" i="7"/>
  <c r="T552" i="7"/>
  <c r="U415" i="7"/>
  <c r="U552" i="7"/>
  <c r="V415" i="7"/>
  <c r="W415" i="7"/>
  <c r="V552" i="7"/>
  <c r="X415" i="7"/>
  <c r="W552" i="7"/>
  <c r="X552" i="7"/>
  <c r="Y415" i="7"/>
  <c r="Y552" i="7"/>
  <c r="Z415" i="7"/>
  <c r="AA415" i="7"/>
  <c r="Z552" i="7"/>
  <c r="AA552" i="7"/>
  <c r="AB415" i="7"/>
  <c r="AB552" i="7"/>
  <c r="AC415" i="7"/>
  <c r="AC552" i="7"/>
  <c r="AD415" i="7"/>
  <c r="AE415" i="7"/>
  <c r="AD552" i="7"/>
  <c r="AE552" i="7"/>
  <c r="AF415" i="7"/>
  <c r="AG415" i="7"/>
  <c r="AF552" i="7"/>
  <c r="AH415" i="7"/>
  <c r="AG552" i="7"/>
  <c r="AI415" i="7"/>
  <c r="AH552" i="7"/>
  <c r="AI552" i="7"/>
  <c r="AJ415" i="7"/>
  <c r="AK415" i="7"/>
  <c r="AJ552" i="7"/>
  <c r="AL415" i="7"/>
  <c r="AK552" i="7"/>
  <c r="AM415" i="7"/>
  <c r="AL552" i="7"/>
  <c r="AM552" i="7"/>
  <c r="AN415" i="7"/>
  <c r="C438" i="7"/>
  <c r="C575" i="7"/>
  <c r="D438" i="7"/>
  <c r="F438" i="7"/>
  <c r="D575" i="7"/>
  <c r="E438" i="7"/>
  <c r="G438" i="7"/>
  <c r="E575" i="7"/>
  <c r="F575" i="7"/>
  <c r="G575" i="7"/>
  <c r="H438" i="7"/>
  <c r="I438" i="7"/>
  <c r="H575" i="7"/>
  <c r="J438" i="7"/>
  <c r="I575" i="7"/>
  <c r="J575" i="7"/>
  <c r="K438" i="7"/>
  <c r="L438" i="7"/>
  <c r="K575" i="7"/>
  <c r="L575" i="7"/>
  <c r="M438" i="7"/>
  <c r="M575" i="7"/>
  <c r="N438" i="7"/>
  <c r="N575" i="7"/>
  <c r="O438" i="7"/>
  <c r="P438" i="7"/>
  <c r="O575" i="7"/>
  <c r="Q438" i="7"/>
  <c r="P575" i="7"/>
  <c r="Q575" i="7"/>
  <c r="R438" i="7"/>
  <c r="R575" i="7"/>
  <c r="S438" i="7"/>
  <c r="S575" i="7"/>
  <c r="T438" i="7"/>
  <c r="U438" i="7"/>
  <c r="T575" i="7"/>
  <c r="U575" i="7"/>
  <c r="V438" i="7"/>
  <c r="V575" i="7"/>
  <c r="W438" i="7"/>
  <c r="X438" i="7"/>
  <c r="W575" i="7"/>
  <c r="Y438" i="7"/>
  <c r="X575" i="7"/>
  <c r="Y575" i="7"/>
  <c r="Z438" i="7"/>
  <c r="AA438" i="7"/>
  <c r="Z575" i="7"/>
  <c r="AB438" i="7"/>
  <c r="AA575" i="7"/>
  <c r="AC438" i="7"/>
  <c r="AB575" i="7"/>
  <c r="AC575" i="7"/>
  <c r="AD438" i="7"/>
  <c r="AD575" i="7"/>
  <c r="AE438" i="7"/>
  <c r="AE575" i="7"/>
  <c r="AF438" i="7"/>
  <c r="AG438" i="7"/>
  <c r="AF575" i="7"/>
  <c r="AH438" i="7"/>
  <c r="AG575" i="7"/>
  <c r="AI438" i="7"/>
  <c r="AH575" i="7"/>
  <c r="AJ438" i="7"/>
  <c r="AI575" i="7"/>
  <c r="AK438" i="7"/>
  <c r="AJ575" i="7"/>
  <c r="AL438" i="7"/>
  <c r="AK575" i="7"/>
  <c r="AL575" i="7"/>
  <c r="AM438" i="7"/>
  <c r="AN438" i="7"/>
  <c r="AM575" i="7"/>
  <c r="C446" i="7"/>
  <c r="L446" i="7"/>
  <c r="D446" i="7"/>
  <c r="I446" i="7"/>
  <c r="E446" i="7"/>
  <c r="K446" i="7"/>
  <c r="G446" i="7"/>
  <c r="F446" i="7"/>
  <c r="J446" i="7"/>
  <c r="H446" i="7"/>
  <c r="M446" i="7"/>
  <c r="F583" i="7"/>
  <c r="G583" i="7"/>
  <c r="K583" i="7"/>
  <c r="H583" i="7"/>
  <c r="D583" i="7"/>
  <c r="E583" i="7"/>
  <c r="L583" i="7"/>
  <c r="C583" i="7"/>
  <c r="J583" i="7"/>
  <c r="M583" i="7"/>
  <c r="N446" i="7"/>
  <c r="I583" i="7"/>
  <c r="N583" i="7"/>
  <c r="O446" i="7"/>
  <c r="O583" i="7"/>
  <c r="P446" i="7"/>
  <c r="P583" i="7"/>
  <c r="Q446" i="7"/>
  <c r="R446" i="7"/>
  <c r="Q583" i="7"/>
  <c r="S446" i="7"/>
  <c r="R583" i="7"/>
  <c r="T446" i="7"/>
  <c r="S583" i="7"/>
  <c r="T583" i="7"/>
  <c r="U446" i="7"/>
  <c r="V446" i="7"/>
  <c r="U583" i="7"/>
  <c r="W446" i="7"/>
  <c r="V583" i="7"/>
  <c r="W583" i="7"/>
  <c r="X446" i="7"/>
  <c r="X583" i="7"/>
  <c r="Y446" i="7"/>
  <c r="Y583" i="7"/>
  <c r="Z446" i="7"/>
  <c r="AA446" i="7"/>
  <c r="Z583" i="7"/>
  <c r="AB446" i="7"/>
  <c r="AA583" i="7"/>
  <c r="AB583" i="7"/>
  <c r="AC446" i="7"/>
  <c r="AC583" i="7"/>
  <c r="AD446" i="7"/>
  <c r="AD583" i="7"/>
  <c r="AE446" i="7"/>
  <c r="AF446" i="7"/>
  <c r="AE583" i="7"/>
  <c r="AF583" i="7"/>
  <c r="AG446" i="7"/>
  <c r="AH446" i="7"/>
  <c r="AG583" i="7"/>
  <c r="AH583" i="7"/>
  <c r="AI446" i="7"/>
  <c r="AJ446" i="7"/>
  <c r="AI583" i="7"/>
  <c r="AK446" i="7"/>
  <c r="AJ583" i="7"/>
  <c r="AL446" i="7"/>
  <c r="AK583" i="7"/>
  <c r="AL583" i="7"/>
  <c r="AM446" i="7"/>
  <c r="AN446" i="7"/>
  <c r="AM583" i="7"/>
  <c r="AO581" i="7"/>
  <c r="AO530" i="7"/>
  <c r="AO445" i="7"/>
  <c r="AO420" i="7"/>
  <c r="AO419" i="7"/>
  <c r="AN528" i="7"/>
  <c r="AO414" i="7"/>
  <c r="E416" i="7"/>
  <c r="I416" i="7"/>
  <c r="F416" i="7"/>
  <c r="H416" i="7"/>
  <c r="C416" i="7"/>
  <c r="G416" i="7"/>
  <c r="D416" i="7"/>
  <c r="C553" i="7"/>
  <c r="E553" i="7"/>
  <c r="J416" i="7"/>
  <c r="F553" i="7"/>
  <c r="H553" i="7"/>
  <c r="I553" i="7"/>
  <c r="D553" i="7"/>
  <c r="G553" i="7"/>
  <c r="J553" i="7"/>
  <c r="K416" i="7"/>
  <c r="K553" i="7"/>
  <c r="L416" i="7"/>
  <c r="L553" i="7"/>
  <c r="M416" i="7"/>
  <c r="N416" i="7"/>
  <c r="M553" i="7"/>
  <c r="O416" i="7"/>
  <c r="N553" i="7"/>
  <c r="P416" i="7"/>
  <c r="O553" i="7"/>
  <c r="P553" i="7"/>
  <c r="Q416" i="7"/>
  <c r="Q553" i="7"/>
  <c r="R416" i="7"/>
  <c r="S416" i="7"/>
  <c r="R553" i="7"/>
  <c r="T416" i="7"/>
  <c r="S553" i="7"/>
  <c r="U416" i="7"/>
  <c r="T553" i="7"/>
  <c r="V416" i="7"/>
  <c r="U553" i="7"/>
  <c r="V553" i="7"/>
  <c r="W416" i="7"/>
  <c r="X416" i="7"/>
  <c r="W553" i="7"/>
  <c r="X553" i="7"/>
  <c r="Y416" i="7"/>
  <c r="Y553" i="7"/>
  <c r="Z416" i="7"/>
  <c r="AA416" i="7"/>
  <c r="Z553" i="7"/>
  <c r="AB416" i="7"/>
  <c r="AA553" i="7"/>
  <c r="AC416" i="7"/>
  <c r="AB553" i="7"/>
  <c r="AC553" i="7"/>
  <c r="AD416" i="7"/>
  <c r="AE416" i="7"/>
  <c r="AD553" i="7"/>
  <c r="AE553" i="7"/>
  <c r="AF416" i="7"/>
  <c r="AG416" i="7"/>
  <c r="AF553" i="7"/>
  <c r="AG553" i="7"/>
  <c r="AH416" i="7"/>
  <c r="AH553" i="7"/>
  <c r="AI416" i="7"/>
  <c r="AJ416" i="7"/>
  <c r="AI553" i="7"/>
  <c r="AK416" i="7"/>
  <c r="AJ553" i="7"/>
  <c r="AL416" i="7"/>
  <c r="AK553" i="7"/>
  <c r="AM416" i="7"/>
  <c r="AL553" i="7"/>
  <c r="AM553" i="7"/>
  <c r="AN416" i="7"/>
  <c r="C386" i="7"/>
  <c r="D386" i="7"/>
  <c r="F386" i="7"/>
  <c r="E386" i="7"/>
  <c r="C523" i="7"/>
  <c r="D523" i="7"/>
  <c r="E523" i="7"/>
  <c r="F523" i="7"/>
  <c r="G386" i="7"/>
  <c r="G523" i="7"/>
  <c r="H386" i="7"/>
  <c r="I386" i="7"/>
  <c r="H523" i="7"/>
  <c r="I523" i="7"/>
  <c r="J386" i="7"/>
  <c r="K386" i="7"/>
  <c r="J523" i="7"/>
  <c r="K523" i="7"/>
  <c r="L386" i="7"/>
  <c r="L523" i="7"/>
  <c r="M386" i="7"/>
  <c r="N386" i="7"/>
  <c r="M523" i="7"/>
  <c r="O386" i="7"/>
  <c r="N523" i="7"/>
  <c r="O523" i="7"/>
  <c r="P386" i="7"/>
  <c r="Q386" i="7"/>
  <c r="P523" i="7"/>
  <c r="R386" i="7"/>
  <c r="Q523" i="7"/>
  <c r="S386" i="7"/>
  <c r="R523" i="7"/>
  <c r="T386" i="7"/>
  <c r="S523" i="7"/>
  <c r="T523" i="7"/>
  <c r="U386" i="7"/>
  <c r="U523" i="7"/>
  <c r="V386" i="7"/>
  <c r="W386" i="7"/>
  <c r="V523" i="7"/>
  <c r="X386" i="7"/>
  <c r="W523" i="7"/>
  <c r="X523" i="7"/>
  <c r="Y386" i="7"/>
  <c r="Y523" i="7"/>
  <c r="Z386" i="7"/>
  <c r="Z523" i="7"/>
  <c r="AA386" i="7"/>
  <c r="AB386" i="7"/>
  <c r="AA523" i="7"/>
  <c r="AB523" i="7"/>
  <c r="AC386" i="7"/>
  <c r="AD386" i="7"/>
  <c r="AC523" i="7"/>
  <c r="AD523" i="7"/>
  <c r="AE386" i="7"/>
  <c r="AE523" i="7"/>
  <c r="AF386" i="7"/>
  <c r="AF523" i="7"/>
  <c r="AG386" i="7"/>
  <c r="AH386" i="7"/>
  <c r="AG523" i="7"/>
  <c r="AI386" i="7"/>
  <c r="AH523" i="7"/>
  <c r="AI523" i="7"/>
  <c r="AJ386" i="7"/>
  <c r="AJ523" i="7"/>
  <c r="AK386" i="7"/>
  <c r="AL386" i="7"/>
  <c r="AK523" i="7"/>
  <c r="AM386" i="7"/>
  <c r="AL523" i="7"/>
  <c r="AM523" i="7"/>
  <c r="AN386" i="7"/>
  <c r="G394" i="7"/>
  <c r="C394" i="7"/>
  <c r="J394" i="7"/>
  <c r="H394" i="7"/>
  <c r="E394" i="7"/>
  <c r="L394" i="7"/>
  <c r="I394" i="7"/>
  <c r="F394" i="7"/>
  <c r="K394" i="7"/>
  <c r="M394" i="7"/>
  <c r="D394" i="7"/>
  <c r="K531" i="7"/>
  <c r="H531" i="7"/>
  <c r="M531" i="7"/>
  <c r="J531" i="7"/>
  <c r="N394" i="7"/>
  <c r="F531" i="7"/>
  <c r="D531" i="7"/>
  <c r="L531" i="7"/>
  <c r="E531" i="7"/>
  <c r="I531" i="7"/>
  <c r="G531" i="7"/>
  <c r="C531" i="7"/>
  <c r="O394" i="7"/>
  <c r="N531" i="7"/>
  <c r="O531" i="7"/>
  <c r="P394" i="7"/>
  <c r="P531" i="7"/>
  <c r="Q394" i="7"/>
  <c r="R394" i="7"/>
  <c r="Q531" i="7"/>
  <c r="R531" i="7"/>
  <c r="S394" i="7"/>
  <c r="T394" i="7"/>
  <c r="S531" i="7"/>
  <c r="U394" i="7"/>
  <c r="T531" i="7"/>
  <c r="U531" i="7"/>
  <c r="V394" i="7"/>
  <c r="V531" i="7"/>
  <c r="W394" i="7"/>
  <c r="X394" i="7"/>
  <c r="W531" i="7"/>
  <c r="Y394" i="7"/>
  <c r="X531" i="7"/>
  <c r="Z394" i="7"/>
  <c r="Y531" i="7"/>
  <c r="AA394" i="7"/>
  <c r="Z531" i="7"/>
  <c r="AB394" i="7"/>
  <c r="AA531" i="7"/>
  <c r="AC394" i="7"/>
  <c r="AB531" i="7"/>
  <c r="AD394" i="7"/>
  <c r="AC531" i="7"/>
  <c r="AE394" i="7"/>
  <c r="AD531" i="7"/>
  <c r="AF394" i="7"/>
  <c r="AE531" i="7"/>
  <c r="AF531" i="7"/>
  <c r="AG394" i="7"/>
  <c r="AG531" i="7"/>
  <c r="AH394" i="7"/>
  <c r="AH531" i="7"/>
  <c r="AI394" i="7"/>
  <c r="AJ394" i="7"/>
  <c r="AI531" i="7"/>
  <c r="AJ531" i="7"/>
  <c r="AK394" i="7"/>
  <c r="AL394" i="7"/>
  <c r="AK531" i="7"/>
  <c r="AM394" i="7"/>
  <c r="AL531" i="7"/>
  <c r="AM531" i="7"/>
  <c r="AN394" i="7"/>
  <c r="I417" i="7"/>
  <c r="E417" i="7"/>
  <c r="D417" i="7"/>
  <c r="F417" i="7"/>
  <c r="H417" i="7"/>
  <c r="J417" i="7"/>
  <c r="C417" i="7"/>
  <c r="G417" i="7"/>
  <c r="J554" i="7"/>
  <c r="K417" i="7"/>
  <c r="E554" i="7"/>
  <c r="G554" i="7"/>
  <c r="F554" i="7"/>
  <c r="I554" i="7"/>
  <c r="D554" i="7"/>
  <c r="C554" i="7"/>
  <c r="H554" i="7"/>
  <c r="L417" i="7"/>
  <c r="K554" i="7"/>
  <c r="L554" i="7"/>
  <c r="M417" i="7"/>
  <c r="N417" i="7"/>
  <c r="M554" i="7"/>
  <c r="O417" i="7"/>
  <c r="N554" i="7"/>
  <c r="P417" i="7"/>
  <c r="O554" i="7"/>
  <c r="P554" i="7"/>
  <c r="Q417" i="7"/>
  <c r="Q554" i="7"/>
  <c r="R417" i="7"/>
  <c r="S417" i="7"/>
  <c r="R554" i="7"/>
  <c r="S554" i="7"/>
  <c r="T417" i="7"/>
  <c r="T554" i="7"/>
  <c r="U417" i="7"/>
  <c r="U554" i="7"/>
  <c r="V417" i="7"/>
  <c r="W417" i="7"/>
  <c r="V554" i="7"/>
  <c r="W554" i="7"/>
  <c r="X417" i="7"/>
  <c r="X554" i="7"/>
  <c r="Y417" i="7"/>
  <c r="Y554" i="7"/>
  <c r="Z417" i="7"/>
  <c r="Z554" i="7"/>
  <c r="AA417" i="7"/>
  <c r="AA554" i="7"/>
  <c r="AB417" i="7"/>
  <c r="AB554" i="7"/>
  <c r="AC417" i="7"/>
  <c r="AC554" i="7"/>
  <c r="AD417" i="7"/>
  <c r="AE417" i="7"/>
  <c r="AD554" i="7"/>
  <c r="AF417" i="7"/>
  <c r="AE554" i="7"/>
  <c r="AG417" i="7"/>
  <c r="AF554" i="7"/>
  <c r="AG554" i="7"/>
  <c r="AH417" i="7"/>
  <c r="AI417" i="7"/>
  <c r="AH554" i="7"/>
  <c r="AJ417" i="7"/>
  <c r="AI554" i="7"/>
  <c r="AK417" i="7"/>
  <c r="AJ554" i="7"/>
  <c r="AK554" i="7"/>
  <c r="AL417" i="7"/>
  <c r="AM417" i="7"/>
  <c r="AL554" i="7"/>
  <c r="AM554" i="7"/>
  <c r="AN417" i="7"/>
  <c r="F440" i="7"/>
  <c r="G440" i="7"/>
  <c r="E440" i="7"/>
  <c r="C440" i="7"/>
  <c r="D440" i="7"/>
  <c r="F577" i="7"/>
  <c r="C577" i="7"/>
  <c r="D577" i="7"/>
  <c r="H440" i="7"/>
  <c r="E577" i="7"/>
  <c r="G577" i="7"/>
  <c r="I440" i="7"/>
  <c r="H577" i="7"/>
  <c r="I577" i="7"/>
  <c r="J440" i="7"/>
  <c r="J577" i="7"/>
  <c r="K440" i="7"/>
  <c r="K577" i="7"/>
  <c r="L440" i="7"/>
  <c r="M440" i="7"/>
  <c r="L577" i="7"/>
  <c r="N440" i="7"/>
  <c r="M577" i="7"/>
  <c r="O440" i="7"/>
  <c r="N577" i="7"/>
  <c r="P440" i="7"/>
  <c r="O577" i="7"/>
  <c r="P577" i="7"/>
  <c r="Q440" i="7"/>
  <c r="Q577" i="7"/>
  <c r="R440" i="7"/>
  <c r="S440" i="7"/>
  <c r="R577" i="7"/>
  <c r="S577" i="7"/>
  <c r="T440" i="7"/>
  <c r="U440" i="7"/>
  <c r="T577" i="7"/>
  <c r="V440" i="7"/>
  <c r="U577" i="7"/>
  <c r="V577" i="7"/>
  <c r="W440" i="7"/>
  <c r="W577" i="7"/>
  <c r="X440" i="7"/>
  <c r="X577" i="7"/>
  <c r="Y440" i="7"/>
  <c r="Y577" i="7"/>
  <c r="Z440" i="7"/>
  <c r="AA440" i="7"/>
  <c r="Z577" i="7"/>
  <c r="AB440" i="7"/>
  <c r="AA577" i="7"/>
  <c r="AC440" i="7"/>
  <c r="AB577" i="7"/>
  <c r="AD440" i="7"/>
  <c r="AC577" i="7"/>
  <c r="AE440" i="7"/>
  <c r="AD577" i="7"/>
  <c r="AF440" i="7"/>
  <c r="AE577" i="7"/>
  <c r="AG440" i="7"/>
  <c r="AF577" i="7"/>
  <c r="AG577" i="7"/>
  <c r="AH440" i="7"/>
  <c r="AI440" i="7"/>
  <c r="AH577" i="7"/>
  <c r="AI577" i="7"/>
  <c r="AJ440" i="7"/>
  <c r="AK440" i="7"/>
  <c r="AJ577" i="7"/>
  <c r="AK577" i="7"/>
  <c r="AL440" i="7"/>
  <c r="AM440" i="7"/>
  <c r="AL577" i="7"/>
  <c r="AN440" i="7"/>
  <c r="AM577" i="7"/>
  <c r="AO557" i="7"/>
  <c r="AN554" i="7"/>
  <c r="AN553" i="7"/>
  <c r="AO390" i="7"/>
  <c r="C393" i="7"/>
  <c r="F393" i="7"/>
  <c r="D393" i="7"/>
  <c r="L393" i="7"/>
  <c r="E393" i="7"/>
  <c r="I393" i="7"/>
  <c r="H393" i="7"/>
  <c r="J393" i="7"/>
  <c r="G393" i="7"/>
  <c r="K393" i="7"/>
  <c r="L530" i="7"/>
  <c r="D530" i="7"/>
  <c r="C530" i="7"/>
  <c r="E530" i="7"/>
  <c r="F530" i="7"/>
  <c r="H530" i="7"/>
  <c r="I530" i="7"/>
  <c r="M393" i="7"/>
  <c r="K530" i="7"/>
  <c r="J530" i="7"/>
  <c r="G530" i="7"/>
  <c r="M530" i="7"/>
  <c r="N393" i="7"/>
  <c r="O393" i="7"/>
  <c r="N530" i="7"/>
  <c r="P393" i="7"/>
  <c r="O530" i="7"/>
  <c r="Q393" i="7"/>
  <c r="P530" i="7"/>
  <c r="R393" i="7"/>
  <c r="Q530" i="7"/>
  <c r="R530" i="7"/>
  <c r="S393" i="7"/>
  <c r="S530" i="7"/>
  <c r="T393" i="7"/>
  <c r="T530" i="7"/>
  <c r="U393" i="7"/>
  <c r="U530" i="7"/>
  <c r="V393" i="7"/>
  <c r="V530" i="7"/>
  <c r="W393" i="7"/>
  <c r="W530" i="7"/>
  <c r="X393" i="7"/>
  <c r="Y393" i="7"/>
  <c r="X530" i="7"/>
  <c r="Y530" i="7"/>
  <c r="Z393" i="7"/>
  <c r="AA393" i="7"/>
  <c r="Z530" i="7"/>
  <c r="AB393" i="7"/>
  <c r="AA530" i="7"/>
  <c r="AC393" i="7"/>
  <c r="AB530" i="7"/>
  <c r="AC530" i="7"/>
  <c r="AD393" i="7"/>
  <c r="AD530" i="7"/>
  <c r="AE393" i="7"/>
  <c r="AF393" i="7"/>
  <c r="AE530" i="7"/>
  <c r="AF530" i="7"/>
  <c r="AG393" i="7"/>
  <c r="AG530" i="7"/>
  <c r="AH393" i="7"/>
  <c r="AI393" i="7"/>
  <c r="AH530" i="7"/>
  <c r="AJ393" i="7"/>
  <c r="AI530" i="7"/>
  <c r="AK393" i="7"/>
  <c r="AJ530" i="7"/>
  <c r="AK530" i="7"/>
  <c r="AL393" i="7"/>
  <c r="AM393" i="7"/>
  <c r="AL530" i="7"/>
  <c r="AM530" i="7"/>
  <c r="AN393" i="7"/>
  <c r="C387" i="7"/>
  <c r="D387" i="7"/>
  <c r="C524" i="7"/>
  <c r="E387" i="7"/>
  <c r="F387" i="7"/>
  <c r="G387" i="7"/>
  <c r="D524" i="7"/>
  <c r="G524" i="7"/>
  <c r="H387" i="7"/>
  <c r="F524" i="7"/>
  <c r="E524" i="7"/>
  <c r="H524" i="7"/>
  <c r="I387" i="7"/>
  <c r="J387" i="7"/>
  <c r="I524" i="7"/>
  <c r="J524" i="7"/>
  <c r="K387" i="7"/>
  <c r="K524" i="7"/>
  <c r="L387" i="7"/>
  <c r="L524" i="7"/>
  <c r="M387" i="7"/>
  <c r="N387" i="7"/>
  <c r="M524" i="7"/>
  <c r="N524" i="7"/>
  <c r="O387" i="7"/>
  <c r="P387" i="7"/>
  <c r="O524" i="7"/>
  <c r="Q387" i="7"/>
  <c r="P524" i="7"/>
  <c r="R387" i="7"/>
  <c r="Q524" i="7"/>
  <c r="R524" i="7"/>
  <c r="S387" i="7"/>
  <c r="T387" i="7"/>
  <c r="S524" i="7"/>
  <c r="U387" i="7"/>
  <c r="T524" i="7"/>
  <c r="V387" i="7"/>
  <c r="U524" i="7"/>
  <c r="W387" i="7"/>
  <c r="V524" i="7"/>
  <c r="W524" i="7"/>
  <c r="X387" i="7"/>
  <c r="Y387" i="7"/>
  <c r="X524" i="7"/>
  <c r="Z387" i="7"/>
  <c r="Y524" i="7"/>
  <c r="Z524" i="7"/>
  <c r="AA387" i="7"/>
  <c r="AA524" i="7"/>
  <c r="AB387" i="7"/>
  <c r="AC387" i="7"/>
  <c r="AB524" i="7"/>
  <c r="AD387" i="7"/>
  <c r="AC524" i="7"/>
  <c r="AE387" i="7"/>
  <c r="AD524" i="7"/>
  <c r="AE524" i="7"/>
  <c r="AF387" i="7"/>
  <c r="AG387" i="7"/>
  <c r="AF524" i="7"/>
  <c r="AH387" i="7"/>
  <c r="AG524" i="7"/>
  <c r="AH524" i="7"/>
  <c r="AI387" i="7"/>
  <c r="AI524" i="7"/>
  <c r="AJ387" i="7"/>
  <c r="AK387" i="7"/>
  <c r="AJ524" i="7"/>
  <c r="AK524" i="7"/>
  <c r="AL387" i="7"/>
  <c r="AM387" i="7"/>
  <c r="AL524" i="7"/>
  <c r="AN387" i="7"/>
  <c r="AM524" i="7"/>
  <c r="I418" i="7"/>
  <c r="H418" i="7"/>
  <c r="E418" i="7"/>
  <c r="C418" i="7"/>
  <c r="K418" i="7"/>
  <c r="D418" i="7"/>
  <c r="G418" i="7"/>
  <c r="J418" i="7"/>
  <c r="F418" i="7"/>
  <c r="C555" i="7"/>
  <c r="L418" i="7"/>
  <c r="J555" i="7"/>
  <c r="E555" i="7"/>
  <c r="H555" i="7"/>
  <c r="G555" i="7"/>
  <c r="F555" i="7"/>
  <c r="I555" i="7"/>
  <c r="K555" i="7"/>
  <c r="D555" i="7"/>
  <c r="L555" i="7"/>
  <c r="M418" i="7"/>
  <c r="N418" i="7"/>
  <c r="M555" i="7"/>
  <c r="N555" i="7"/>
  <c r="O418" i="7"/>
  <c r="O555" i="7"/>
  <c r="P418" i="7"/>
  <c r="P555" i="7"/>
  <c r="Q418" i="7"/>
  <c r="R418" i="7"/>
  <c r="Q555" i="7"/>
  <c r="R555" i="7"/>
  <c r="S418" i="7"/>
  <c r="T418" i="7"/>
  <c r="S555" i="7"/>
  <c r="U418" i="7"/>
  <c r="T555" i="7"/>
  <c r="U555" i="7"/>
  <c r="V418" i="7"/>
  <c r="V555" i="7"/>
  <c r="W418" i="7"/>
  <c r="X418" i="7"/>
  <c r="W555" i="7"/>
  <c r="Y418" i="7"/>
  <c r="X555" i="7"/>
  <c r="Z418" i="7"/>
  <c r="Y555" i="7"/>
  <c r="AA418" i="7"/>
  <c r="Z555" i="7"/>
  <c r="AA555" i="7"/>
  <c r="AB418" i="7"/>
  <c r="AC418" i="7"/>
  <c r="AB555" i="7"/>
  <c r="AD418" i="7"/>
  <c r="AC555" i="7"/>
  <c r="AE418" i="7"/>
  <c r="AD555" i="7"/>
  <c r="AE555" i="7"/>
  <c r="AF418" i="7"/>
  <c r="AF555" i="7"/>
  <c r="AG418" i="7"/>
  <c r="AH418" i="7"/>
  <c r="AG555" i="7"/>
  <c r="AH555" i="7"/>
  <c r="AI418" i="7"/>
  <c r="AJ418" i="7"/>
  <c r="AI555" i="7"/>
  <c r="AK418" i="7"/>
  <c r="AJ555" i="7"/>
  <c r="AL418" i="7"/>
  <c r="AK555" i="7"/>
  <c r="AL555" i="7"/>
  <c r="AM418" i="7"/>
  <c r="AM555" i="7"/>
  <c r="AN418" i="7"/>
  <c r="C441" i="7"/>
  <c r="E441" i="7"/>
  <c r="F441" i="7"/>
  <c r="H441" i="7"/>
  <c r="D441" i="7"/>
  <c r="G441" i="7"/>
  <c r="F578" i="7"/>
  <c r="G578" i="7"/>
  <c r="D578" i="7"/>
  <c r="E578" i="7"/>
  <c r="C578" i="7"/>
  <c r="I441" i="7"/>
  <c r="H578" i="7"/>
  <c r="I578" i="7"/>
  <c r="J441" i="7"/>
  <c r="K441" i="7"/>
  <c r="J578" i="7"/>
  <c r="K578" i="7"/>
  <c r="L441" i="7"/>
  <c r="L578" i="7"/>
  <c r="M441" i="7"/>
  <c r="N441" i="7"/>
  <c r="M578" i="7"/>
  <c r="O441" i="7"/>
  <c r="N578" i="7"/>
  <c r="O578" i="7"/>
  <c r="P441" i="7"/>
  <c r="Q441" i="7"/>
  <c r="P578" i="7"/>
  <c r="R441" i="7"/>
  <c r="Q578" i="7"/>
  <c r="R578" i="7"/>
  <c r="S441" i="7"/>
  <c r="T441" i="7"/>
  <c r="S578" i="7"/>
  <c r="U441" i="7"/>
  <c r="T578" i="7"/>
  <c r="V441" i="7"/>
  <c r="U578" i="7"/>
  <c r="V578" i="7"/>
  <c r="W441" i="7"/>
  <c r="X441" i="7"/>
  <c r="W578" i="7"/>
  <c r="Y441" i="7"/>
  <c r="X578" i="7"/>
  <c r="Y578" i="7"/>
  <c r="Z441" i="7"/>
  <c r="AA441" i="7"/>
  <c r="Z578" i="7"/>
  <c r="AA578" i="7"/>
  <c r="AB441" i="7"/>
  <c r="AB578" i="7"/>
  <c r="AC441" i="7"/>
  <c r="AC578" i="7"/>
  <c r="AD441" i="7"/>
  <c r="AE441" i="7"/>
  <c r="AD578" i="7"/>
  <c r="AE578" i="7"/>
  <c r="AF441" i="7"/>
  <c r="AG441" i="7"/>
  <c r="AF578" i="7"/>
  <c r="AG578" i="7"/>
  <c r="AH441" i="7"/>
  <c r="AH578" i="7"/>
  <c r="AI441" i="7"/>
  <c r="AJ441" i="7"/>
  <c r="AI578" i="7"/>
  <c r="AK441" i="7"/>
  <c r="AJ578" i="7"/>
  <c r="AL441" i="7"/>
  <c r="AK578" i="7"/>
  <c r="AM441" i="7"/>
  <c r="AL578" i="7"/>
  <c r="AN441" i="7"/>
  <c r="AM578" i="7"/>
  <c r="AO582" i="7"/>
  <c r="AO553" i="7"/>
  <c r="AN581" i="7"/>
  <c r="AN523" i="7"/>
  <c r="AN583" i="7"/>
  <c r="AO417" i="7"/>
  <c r="AO440" i="7"/>
  <c r="E388" i="7"/>
  <c r="C388" i="7"/>
  <c r="D388" i="7"/>
  <c r="F388" i="7"/>
  <c r="G388" i="7"/>
  <c r="G525" i="7"/>
  <c r="E525" i="7"/>
  <c r="F525" i="7"/>
  <c r="C525" i="7"/>
  <c r="H388" i="7"/>
  <c r="D525" i="7"/>
  <c r="I388" i="7"/>
  <c r="H525" i="7"/>
  <c r="J388" i="7"/>
  <c r="I525" i="7"/>
  <c r="K388" i="7"/>
  <c r="J525" i="7"/>
  <c r="L388" i="7"/>
  <c r="K525" i="7"/>
  <c r="L525" i="7"/>
  <c r="M388" i="7"/>
  <c r="N388" i="7"/>
  <c r="M525" i="7"/>
  <c r="O388" i="7"/>
  <c r="N525" i="7"/>
  <c r="P388" i="7"/>
  <c r="O525" i="7"/>
  <c r="P525" i="7"/>
  <c r="Q388" i="7"/>
  <c r="Q525" i="7"/>
  <c r="R388" i="7"/>
  <c r="S388" i="7"/>
  <c r="R525" i="7"/>
  <c r="T388" i="7"/>
  <c r="S525" i="7"/>
  <c r="U388" i="7"/>
  <c r="T525" i="7"/>
  <c r="V388" i="7"/>
  <c r="U525" i="7"/>
  <c r="V525" i="7"/>
  <c r="W388" i="7"/>
  <c r="W525" i="7"/>
  <c r="X388" i="7"/>
  <c r="X525" i="7"/>
  <c r="Y388" i="7"/>
  <c r="Y525" i="7"/>
  <c r="Z388" i="7"/>
  <c r="AA388" i="7"/>
  <c r="Z525" i="7"/>
  <c r="AA525" i="7"/>
  <c r="AB388" i="7"/>
  <c r="AB525" i="7"/>
  <c r="AC388" i="7"/>
  <c r="AC525" i="7"/>
  <c r="AD388" i="7"/>
  <c r="AE388" i="7"/>
  <c r="AD525" i="7"/>
  <c r="AF388" i="7"/>
  <c r="AE525" i="7"/>
  <c r="AF525" i="7"/>
  <c r="AG388" i="7"/>
  <c r="AG525" i="7"/>
  <c r="AH388" i="7"/>
  <c r="AH525" i="7"/>
  <c r="AI388" i="7"/>
  <c r="AJ388" i="7"/>
  <c r="AI525" i="7"/>
  <c r="AJ525" i="7"/>
  <c r="AK388" i="7"/>
  <c r="AK525" i="7"/>
  <c r="AL388" i="7"/>
  <c r="AL525" i="7"/>
  <c r="AM388" i="7"/>
  <c r="AM525" i="7"/>
  <c r="AN388" i="7"/>
  <c r="K419" i="7"/>
  <c r="L419" i="7"/>
  <c r="E419" i="7"/>
  <c r="F419" i="7"/>
  <c r="J419" i="7"/>
  <c r="C419" i="7"/>
  <c r="D419" i="7"/>
  <c r="G419" i="7"/>
  <c r="I419" i="7"/>
  <c r="H419" i="7"/>
  <c r="K556" i="7"/>
  <c r="I556" i="7"/>
  <c r="H556" i="7"/>
  <c r="E556" i="7"/>
  <c r="G556" i="7"/>
  <c r="L556" i="7"/>
  <c r="J556" i="7"/>
  <c r="D556" i="7"/>
  <c r="C556" i="7"/>
  <c r="M419" i="7"/>
  <c r="F556" i="7"/>
  <c r="M556" i="7"/>
  <c r="N419" i="7"/>
  <c r="O419" i="7"/>
  <c r="N556" i="7"/>
  <c r="P419" i="7"/>
  <c r="O556" i="7"/>
  <c r="P556" i="7"/>
  <c r="Q419" i="7"/>
  <c r="R419" i="7"/>
  <c r="Q556" i="7"/>
  <c r="R556" i="7"/>
  <c r="S419" i="7"/>
  <c r="T419" i="7"/>
  <c r="S556" i="7"/>
  <c r="T556" i="7"/>
  <c r="U419" i="7"/>
  <c r="U556" i="7"/>
  <c r="V419" i="7"/>
  <c r="V556" i="7"/>
  <c r="W419" i="7"/>
  <c r="W556" i="7"/>
  <c r="X419" i="7"/>
  <c r="X556" i="7"/>
  <c r="Y419" i="7"/>
  <c r="Y556" i="7"/>
  <c r="Z419" i="7"/>
  <c r="Z556" i="7"/>
  <c r="AA419" i="7"/>
  <c r="AA556" i="7"/>
  <c r="AB419" i="7"/>
  <c r="AB556" i="7"/>
  <c r="AC419" i="7"/>
  <c r="AD419" i="7"/>
  <c r="AC556" i="7"/>
  <c r="AE419" i="7"/>
  <c r="AD556" i="7"/>
  <c r="AF419" i="7"/>
  <c r="AE556" i="7"/>
  <c r="AG419" i="7"/>
  <c r="AF556" i="7"/>
  <c r="AH419" i="7"/>
  <c r="AG556" i="7"/>
  <c r="AI419" i="7"/>
  <c r="AH556" i="7"/>
  <c r="AI556" i="7"/>
  <c r="AJ419" i="7"/>
  <c r="AJ556" i="7"/>
  <c r="AK419" i="7"/>
  <c r="AK556" i="7"/>
  <c r="AL419" i="7"/>
  <c r="AM419" i="7"/>
  <c r="AL556" i="7"/>
  <c r="AM556" i="7"/>
  <c r="AN419" i="7"/>
  <c r="E442" i="7"/>
  <c r="F442" i="7"/>
  <c r="D442" i="7"/>
  <c r="G442" i="7"/>
  <c r="H442" i="7"/>
  <c r="I442" i="7"/>
  <c r="C442" i="7"/>
  <c r="F579" i="7"/>
  <c r="C579" i="7"/>
  <c r="E579" i="7"/>
  <c r="J442" i="7"/>
  <c r="I579" i="7"/>
  <c r="H579" i="7"/>
  <c r="G579" i="7"/>
  <c r="D579" i="7"/>
  <c r="J579" i="7"/>
  <c r="K442" i="7"/>
  <c r="K579" i="7"/>
  <c r="L442" i="7"/>
  <c r="M442" i="7"/>
  <c r="L579" i="7"/>
  <c r="M579" i="7"/>
  <c r="N442" i="7"/>
  <c r="O442" i="7"/>
  <c r="N579" i="7"/>
  <c r="P442" i="7"/>
  <c r="O579" i="7"/>
  <c r="P579" i="7"/>
  <c r="Q442" i="7"/>
  <c r="R442" i="7"/>
  <c r="Q579" i="7"/>
  <c r="R579" i="7"/>
  <c r="S442" i="7"/>
  <c r="S579" i="7"/>
  <c r="T442" i="7"/>
  <c r="T579" i="7"/>
  <c r="U442" i="7"/>
  <c r="V442" i="7"/>
  <c r="U579" i="7"/>
  <c r="V579" i="7"/>
  <c r="W442" i="7"/>
  <c r="X442" i="7"/>
  <c r="W579" i="7"/>
  <c r="Y442" i="7"/>
  <c r="X579" i="7"/>
  <c r="Z442" i="7"/>
  <c r="Y579" i="7"/>
  <c r="Z579" i="7"/>
  <c r="AA442" i="7"/>
  <c r="AB442" i="7"/>
  <c r="AA579" i="7"/>
  <c r="AC442" i="7"/>
  <c r="AB579" i="7"/>
  <c r="AC579" i="7"/>
  <c r="AD442" i="7"/>
  <c r="AE442" i="7"/>
  <c r="AD579" i="7"/>
  <c r="AE579" i="7"/>
  <c r="AF442" i="7"/>
  <c r="AG442" i="7"/>
  <c r="AF579" i="7"/>
  <c r="AG579" i="7"/>
  <c r="AH442" i="7"/>
  <c r="AI442" i="7"/>
  <c r="AH579" i="7"/>
  <c r="AJ442" i="7"/>
  <c r="AI579" i="7"/>
  <c r="AJ579" i="7"/>
  <c r="AK442" i="7"/>
  <c r="AL442" i="7"/>
  <c r="AK579" i="7"/>
  <c r="AL579" i="7"/>
  <c r="AM442" i="7"/>
  <c r="AM579" i="7"/>
  <c r="AN442" i="7"/>
  <c r="AO578" i="7"/>
  <c r="AO549" i="7"/>
  <c r="AO446" i="7"/>
  <c r="AN578" i="7"/>
  <c r="AO442" i="7"/>
  <c r="AO393" i="7"/>
  <c r="AO416" i="7"/>
  <c r="AO415" i="7"/>
  <c r="AN530" i="7"/>
  <c r="C439" i="7"/>
  <c r="F439" i="7"/>
  <c r="C576" i="7"/>
  <c r="E439" i="7"/>
  <c r="D439" i="7"/>
  <c r="D576" i="7"/>
  <c r="E576" i="7"/>
  <c r="F576" i="7"/>
  <c r="G439" i="7"/>
  <c r="G576" i="7"/>
  <c r="H439" i="7"/>
  <c r="I439" i="7"/>
  <c r="H576" i="7"/>
  <c r="I576" i="7"/>
  <c r="J439" i="7"/>
  <c r="J576" i="7"/>
  <c r="K439" i="7"/>
  <c r="L439" i="7"/>
  <c r="K576" i="7"/>
  <c r="M439" i="7"/>
  <c r="L576" i="7"/>
  <c r="M576" i="7"/>
  <c r="N439" i="7"/>
  <c r="N576" i="7"/>
  <c r="O439" i="7"/>
  <c r="P439" i="7"/>
  <c r="O576" i="7"/>
  <c r="Q439" i="7"/>
  <c r="P576" i="7"/>
  <c r="R439" i="7"/>
  <c r="Q576" i="7"/>
  <c r="S439" i="7"/>
  <c r="R576" i="7"/>
  <c r="S576" i="7"/>
  <c r="T439" i="7"/>
  <c r="T576" i="7"/>
  <c r="U439" i="7"/>
  <c r="U576" i="7"/>
  <c r="V439" i="7"/>
  <c r="V576" i="7"/>
  <c r="W439" i="7"/>
  <c r="X439" i="7"/>
  <c r="W576" i="7"/>
  <c r="X576" i="7"/>
  <c r="Y439" i="7"/>
  <c r="Y576" i="7"/>
  <c r="Z439" i="7"/>
  <c r="AA439" i="7"/>
  <c r="Z576" i="7"/>
  <c r="AA576" i="7"/>
  <c r="AB439" i="7"/>
  <c r="AC439" i="7"/>
  <c r="AB576" i="7"/>
  <c r="AD439" i="7"/>
  <c r="AC576" i="7"/>
  <c r="AE439" i="7"/>
  <c r="AD576" i="7"/>
  <c r="AE576" i="7"/>
  <c r="AF439" i="7"/>
  <c r="AG439" i="7"/>
  <c r="AF576" i="7"/>
  <c r="AH439" i="7"/>
  <c r="AG576" i="7"/>
  <c r="AI439" i="7"/>
  <c r="AH576" i="7"/>
  <c r="AJ439" i="7"/>
  <c r="AI576" i="7"/>
  <c r="AK439" i="7"/>
  <c r="AJ576" i="7"/>
  <c r="AL439" i="7"/>
  <c r="AK576" i="7"/>
  <c r="AM439" i="7"/>
  <c r="AL576" i="7"/>
  <c r="AN439" i="7"/>
  <c r="AM576" i="7"/>
  <c r="C389" i="7"/>
  <c r="F389" i="7"/>
  <c r="E389" i="7"/>
  <c r="G389" i="7"/>
  <c r="H389" i="7"/>
  <c r="D389" i="7"/>
  <c r="I389" i="7"/>
  <c r="F526" i="7"/>
  <c r="D526" i="7"/>
  <c r="C526" i="7"/>
  <c r="G526" i="7"/>
  <c r="H526" i="7"/>
  <c r="E526" i="7"/>
  <c r="I526" i="7"/>
  <c r="J389" i="7"/>
  <c r="J526" i="7"/>
  <c r="K389" i="7"/>
  <c r="L389" i="7"/>
  <c r="K526" i="7"/>
  <c r="L526" i="7"/>
  <c r="M389" i="7"/>
  <c r="M526" i="7"/>
  <c r="N389" i="7"/>
  <c r="N526" i="7"/>
  <c r="O389" i="7"/>
  <c r="O526" i="7"/>
  <c r="P389" i="7"/>
  <c r="P526" i="7"/>
  <c r="Q389" i="7"/>
  <c r="R389" i="7"/>
  <c r="Q526" i="7"/>
  <c r="R526" i="7"/>
  <c r="S389" i="7"/>
  <c r="T389" i="7"/>
  <c r="S526" i="7"/>
  <c r="T526" i="7"/>
  <c r="U389" i="7"/>
  <c r="U526" i="7"/>
  <c r="V389" i="7"/>
  <c r="V526" i="7"/>
  <c r="W389" i="7"/>
  <c r="W526" i="7"/>
  <c r="X389" i="7"/>
  <c r="Y389" i="7"/>
  <c r="X526" i="7"/>
  <c r="Y526" i="7"/>
  <c r="Z389" i="7"/>
  <c r="AA389" i="7"/>
  <c r="Z526" i="7"/>
  <c r="AA526" i="7"/>
  <c r="AB389" i="7"/>
  <c r="AC389" i="7"/>
  <c r="AB526" i="7"/>
  <c r="AD389" i="7"/>
  <c r="AC526" i="7"/>
  <c r="AE389" i="7"/>
  <c r="AD526" i="7"/>
  <c r="AF389" i="7"/>
  <c r="AE526" i="7"/>
  <c r="AF526" i="7"/>
  <c r="AG389" i="7"/>
  <c r="AG526" i="7"/>
  <c r="AH389" i="7"/>
  <c r="AI389" i="7"/>
  <c r="AH526" i="7"/>
  <c r="AJ389" i="7"/>
  <c r="AI526" i="7"/>
  <c r="AJ526" i="7"/>
  <c r="AK389" i="7"/>
  <c r="AK526" i="7"/>
  <c r="AL389" i="7"/>
  <c r="AL526" i="7"/>
  <c r="AM389" i="7"/>
  <c r="AM526" i="7"/>
  <c r="AN389" i="7"/>
  <c r="C412" i="7"/>
  <c r="C549" i="7"/>
  <c r="F412" i="7"/>
  <c r="E412" i="7"/>
  <c r="D412" i="7"/>
  <c r="F549" i="7"/>
  <c r="G412" i="7"/>
  <c r="D549" i="7"/>
  <c r="E549" i="7"/>
  <c r="H412" i="7"/>
  <c r="G549" i="7"/>
  <c r="H549" i="7"/>
  <c r="I412" i="7"/>
  <c r="I549" i="7"/>
  <c r="J412" i="7"/>
  <c r="J549" i="7"/>
  <c r="K412" i="7"/>
  <c r="L412" i="7"/>
  <c r="K549" i="7"/>
  <c r="L549" i="7"/>
  <c r="M412" i="7"/>
  <c r="N412" i="7"/>
  <c r="M549" i="7"/>
  <c r="O412" i="7"/>
  <c r="N549" i="7"/>
  <c r="P412" i="7"/>
  <c r="O549" i="7"/>
  <c r="Q412" i="7"/>
  <c r="P549" i="7"/>
  <c r="Q549" i="7"/>
  <c r="R412" i="7"/>
  <c r="R549" i="7"/>
  <c r="S412" i="7"/>
  <c r="S549" i="7"/>
  <c r="T412" i="7"/>
  <c r="T549" i="7"/>
  <c r="U412" i="7"/>
  <c r="U549" i="7"/>
  <c r="V412" i="7"/>
  <c r="V549" i="7"/>
  <c r="W412" i="7"/>
  <c r="X412" i="7"/>
  <c r="W549" i="7"/>
  <c r="Y412" i="7"/>
  <c r="X549" i="7"/>
  <c r="Y549" i="7"/>
  <c r="Z412" i="7"/>
  <c r="Z549" i="7"/>
  <c r="AA412" i="7"/>
  <c r="AA549" i="7"/>
  <c r="AB412" i="7"/>
  <c r="AB549" i="7"/>
  <c r="AC412" i="7"/>
  <c r="AC549" i="7"/>
  <c r="AD412" i="7"/>
  <c r="AD549" i="7"/>
  <c r="AE412" i="7"/>
  <c r="AF412" i="7"/>
  <c r="AE549" i="7"/>
  <c r="AG412" i="7"/>
  <c r="AF549" i="7"/>
  <c r="AH412" i="7"/>
  <c r="AG549" i="7"/>
  <c r="AI412" i="7"/>
  <c r="AH549" i="7"/>
  <c r="AJ412" i="7"/>
  <c r="AI549" i="7"/>
  <c r="AK412" i="7"/>
  <c r="AJ549" i="7"/>
  <c r="AK549" i="7"/>
  <c r="AL412" i="7"/>
  <c r="AM412" i="7"/>
  <c r="AL549" i="7"/>
  <c r="AM549" i="7"/>
  <c r="AN412" i="7"/>
  <c r="C420" i="7"/>
  <c r="M420" i="7"/>
  <c r="G420" i="7"/>
  <c r="D420" i="7"/>
  <c r="F420" i="7"/>
  <c r="L420" i="7"/>
  <c r="I420" i="7"/>
  <c r="J420" i="7"/>
  <c r="H420" i="7"/>
  <c r="E420" i="7"/>
  <c r="K420" i="7"/>
  <c r="J557" i="7"/>
  <c r="M557" i="7"/>
  <c r="C557" i="7"/>
  <c r="K557" i="7"/>
  <c r="I557" i="7"/>
  <c r="L557" i="7"/>
  <c r="N420" i="7"/>
  <c r="E557" i="7"/>
  <c r="F557" i="7"/>
  <c r="D557" i="7"/>
  <c r="H557" i="7"/>
  <c r="G557" i="7"/>
  <c r="O420" i="7"/>
  <c r="N557" i="7"/>
  <c r="O557" i="7"/>
  <c r="P420" i="7"/>
  <c r="P557" i="7"/>
  <c r="Q420" i="7"/>
  <c r="Q557" i="7"/>
  <c r="R420" i="7"/>
  <c r="S420" i="7"/>
  <c r="R557" i="7"/>
  <c r="T420" i="7"/>
  <c r="S557" i="7"/>
  <c r="T557" i="7"/>
  <c r="U420" i="7"/>
  <c r="U557" i="7"/>
  <c r="V420" i="7"/>
  <c r="W420" i="7"/>
  <c r="V557" i="7"/>
  <c r="W557" i="7"/>
  <c r="X420" i="7"/>
  <c r="Y420" i="7"/>
  <c r="X557" i="7"/>
  <c r="Y557" i="7"/>
  <c r="Z420" i="7"/>
  <c r="Z557" i="7"/>
  <c r="AA420" i="7"/>
  <c r="AA557" i="7"/>
  <c r="AB420" i="7"/>
  <c r="AC420" i="7"/>
  <c r="AB557" i="7"/>
  <c r="AD420" i="7"/>
  <c r="AC557" i="7"/>
  <c r="AD557" i="7"/>
  <c r="AE420" i="7"/>
  <c r="AF420" i="7"/>
  <c r="AE557" i="7"/>
  <c r="AG420" i="7"/>
  <c r="AF557" i="7"/>
  <c r="AG557" i="7"/>
  <c r="AH420" i="7"/>
  <c r="AH557" i="7"/>
  <c r="AI420" i="7"/>
  <c r="AI557" i="7"/>
  <c r="AJ420" i="7"/>
  <c r="AK420" i="7"/>
  <c r="AJ557" i="7"/>
  <c r="AL420" i="7"/>
  <c r="AK557" i="7"/>
  <c r="AM420" i="7"/>
  <c r="AL557" i="7"/>
  <c r="AM557" i="7"/>
  <c r="AN420" i="7"/>
  <c r="J443" i="7"/>
  <c r="F443" i="7"/>
  <c r="H443" i="7"/>
  <c r="D443" i="7"/>
  <c r="G443" i="7"/>
  <c r="C443" i="7"/>
  <c r="E443" i="7"/>
  <c r="I443" i="7"/>
  <c r="J580" i="7"/>
  <c r="C580" i="7"/>
  <c r="G580" i="7"/>
  <c r="F580" i="7"/>
  <c r="D580" i="7"/>
  <c r="I580" i="7"/>
  <c r="K443" i="7"/>
  <c r="E580" i="7"/>
  <c r="H580" i="7"/>
  <c r="L443" i="7"/>
  <c r="K580" i="7"/>
  <c r="L580" i="7"/>
  <c r="M443" i="7"/>
  <c r="M580" i="7"/>
  <c r="N443" i="7"/>
  <c r="O443" i="7"/>
  <c r="N580" i="7"/>
  <c r="P443" i="7"/>
  <c r="O580" i="7"/>
  <c r="P580" i="7"/>
  <c r="Q443" i="7"/>
  <c r="Q580" i="7"/>
  <c r="R443" i="7"/>
  <c r="S443" i="7"/>
  <c r="R580" i="7"/>
  <c r="T443" i="7"/>
  <c r="S580" i="7"/>
  <c r="U443" i="7"/>
  <c r="T580" i="7"/>
  <c r="V443" i="7"/>
  <c r="U580" i="7"/>
  <c r="W443" i="7"/>
  <c r="V580" i="7"/>
  <c r="X443" i="7"/>
  <c r="W580" i="7"/>
  <c r="X580" i="7"/>
  <c r="Y443" i="7"/>
  <c r="Y580" i="7"/>
  <c r="Z443" i="7"/>
  <c r="AA443" i="7"/>
  <c r="Z580" i="7"/>
  <c r="AB443" i="7"/>
  <c r="AA580" i="7"/>
  <c r="AC443" i="7"/>
  <c r="AB580" i="7"/>
  <c r="AC580" i="7"/>
  <c r="AD443" i="7"/>
  <c r="AE443" i="7"/>
  <c r="AD580" i="7"/>
  <c r="AF443" i="7"/>
  <c r="AE580" i="7"/>
  <c r="AG443" i="7"/>
  <c r="AF580" i="7"/>
  <c r="AH443" i="7"/>
  <c r="AG580" i="7"/>
  <c r="AI443" i="7"/>
  <c r="AH580" i="7"/>
  <c r="AJ443" i="7"/>
  <c r="AI580" i="7"/>
  <c r="AJ580" i="7"/>
  <c r="AK443" i="7"/>
  <c r="AL443" i="7"/>
  <c r="AK580" i="7"/>
  <c r="AM443" i="7"/>
  <c r="AL580" i="7"/>
  <c r="AM580" i="7"/>
  <c r="AN443" i="7"/>
  <c r="AO529" i="7"/>
  <c r="AO438" i="7"/>
  <c r="AN527" i="7"/>
  <c r="AN555" i="7"/>
  <c r="AO418" i="7"/>
  <c r="AO388" i="7"/>
  <c r="AO392" i="7"/>
  <c r="AO391" i="7"/>
  <c r="AN575" i="7"/>
  <c r="AN116" i="7"/>
  <c r="AN117" i="7" s="1"/>
  <c r="B349" i="7" a="1"/>
  <c r="B349" i="7" s="1"/>
  <c r="B351" i="7" a="1"/>
  <c r="B351" i="7" s="1"/>
  <c r="B353" i="7" a="1"/>
  <c r="B353" i="7" s="1"/>
  <c r="B486" i="7" a="1"/>
  <c r="B486" i="7" s="1"/>
  <c r="B488" i="7" a="1"/>
  <c r="B488" i="7" s="1"/>
  <c r="B490" i="7" a="1"/>
  <c r="B490" i="7" s="1"/>
  <c r="B350" i="7" a="1"/>
  <c r="B350" i="7" s="1"/>
  <c r="B352" i="7" a="1"/>
  <c r="B352" i="7" s="1"/>
  <c r="B485" i="7" a="1"/>
  <c r="B485" i="7" s="1"/>
  <c r="B487" i="7" a="1"/>
  <c r="B487" i="7" s="1"/>
  <c r="B489" i="7" a="1"/>
  <c r="B489" i="7" s="1"/>
  <c r="AP665" i="7"/>
  <c r="AP667" i="7" s="1"/>
  <c r="R788" i="7"/>
  <c r="S788" i="7"/>
  <c r="T788" i="7"/>
  <c r="U788" i="7"/>
  <c r="V788" i="7"/>
  <c r="AL792" i="7"/>
  <c r="AM792" i="7"/>
  <c r="AN792" i="7"/>
  <c r="AO792" i="7"/>
  <c r="W789" i="7"/>
  <c r="X789" i="7"/>
  <c r="Y789" i="7"/>
  <c r="Z789" i="7"/>
  <c r="AA789" i="7"/>
  <c r="AP792" i="7"/>
  <c r="I786" i="7"/>
  <c r="J786" i="7"/>
  <c r="K786" i="7"/>
  <c r="L786" i="7"/>
  <c r="AB790" i="7"/>
  <c r="AC790" i="7"/>
  <c r="AD790" i="7"/>
  <c r="AE790" i="7"/>
  <c r="AF790" i="7"/>
  <c r="M787" i="7"/>
  <c r="N787" i="7"/>
  <c r="O787" i="7"/>
  <c r="P787" i="7"/>
  <c r="Q787" i="7"/>
  <c r="AG791" i="7"/>
  <c r="AH791" i="7"/>
  <c r="AI791" i="7"/>
  <c r="AJ791" i="7"/>
  <c r="AK791" i="7"/>
  <c r="AP377" i="7"/>
  <c r="AP388" i="7" s="1"/>
  <c r="AP427" i="7"/>
  <c r="AP439" i="7" s="1"/>
  <c r="AP429" i="7"/>
  <c r="AP433" i="7"/>
  <c r="AP382" i="7"/>
  <c r="AP393" i="7" s="1"/>
  <c r="AP431" i="7"/>
  <c r="AP400" i="7"/>
  <c r="AP412" i="7" s="1"/>
  <c r="AP402" i="7"/>
  <c r="AP404" i="7"/>
  <c r="AP416" i="7" s="1"/>
  <c r="AP380" i="7"/>
  <c r="AP378" i="7"/>
  <c r="AP406" i="7"/>
  <c r="AP418" i="7" s="1"/>
  <c r="AP376" i="7"/>
  <c r="AP405" i="7"/>
  <c r="AP383" i="7"/>
  <c r="AP430" i="7"/>
  <c r="AP375" i="7"/>
  <c r="AP386" i="7" s="1"/>
  <c r="AP401" i="7"/>
  <c r="AP426" i="7"/>
  <c r="AP434" i="7"/>
  <c r="AP381" i="7"/>
  <c r="AP379" i="7"/>
  <c r="AP403" i="7"/>
  <c r="AP415" i="7" s="1"/>
  <c r="AP407" i="7"/>
  <c r="AP428" i="7"/>
  <c r="AP432" i="7"/>
  <c r="AP444" i="7" s="1"/>
  <c r="AP275" i="7"/>
  <c r="AP238" i="7"/>
  <c r="AP78" i="7"/>
  <c r="AP786" i="7"/>
  <c r="F786" i="7"/>
  <c r="G786" i="7"/>
  <c r="H786" i="7"/>
  <c r="L788" i="7"/>
  <c r="M788" i="7"/>
  <c r="N788" i="7"/>
  <c r="R790" i="7"/>
  <c r="S790" i="7"/>
  <c r="T790" i="7"/>
  <c r="X792" i="7"/>
  <c r="Y792" i="7"/>
  <c r="Z792" i="7"/>
  <c r="AD794" i="7"/>
  <c r="AE794" i="7"/>
  <c r="AF794" i="7"/>
  <c r="I787" i="7"/>
  <c r="J787" i="7"/>
  <c r="K787" i="7"/>
  <c r="O789" i="7"/>
  <c r="P789" i="7"/>
  <c r="Q789" i="7"/>
  <c r="U791" i="7"/>
  <c r="V791" i="7"/>
  <c r="W791" i="7"/>
  <c r="AA793" i="7"/>
  <c r="AB793" i="7"/>
  <c r="AC793" i="7"/>
  <c r="AP37" i="7"/>
  <c r="AO108" i="7"/>
  <c r="AP97" i="7"/>
  <c r="AP536" i="7"/>
  <c r="AP506" i="7"/>
  <c r="AP545" i="7"/>
  <c r="AP557" i="7" s="1"/>
  <c r="O722" i="7"/>
  <c r="O731" i="7" s="1"/>
  <c r="O703" i="7" s="1"/>
  <c r="P722" i="7"/>
  <c r="P731" i="7" s="1"/>
  <c r="P703" i="7" s="1"/>
  <c r="Q722" i="7"/>
  <c r="Q731" i="7" s="1"/>
  <c r="Q703" i="7" s="1"/>
  <c r="R722" i="7"/>
  <c r="R731" i="7" s="1"/>
  <c r="R703" i="7" s="1"/>
  <c r="S722" i="7"/>
  <c r="S731" i="7" s="1"/>
  <c r="S703" i="7" s="1"/>
  <c r="T722" i="7"/>
  <c r="T731" i="7" s="1"/>
  <c r="T703" i="7" s="1"/>
  <c r="U722" i="7"/>
  <c r="U731" i="7" s="1"/>
  <c r="U703" i="7" s="1"/>
  <c r="V722" i="7"/>
  <c r="V731" i="7" s="1"/>
  <c r="V703" i="7" s="1"/>
  <c r="W722" i="7"/>
  <c r="W731" i="7" s="1"/>
  <c r="W703" i="7" s="1"/>
  <c r="W100" i="7" s="1"/>
  <c r="X722" i="7"/>
  <c r="X731" i="7" s="1"/>
  <c r="X703" i="7" s="1"/>
  <c r="X100" i="7" s="1"/>
  <c r="Y722" i="7"/>
  <c r="Y731" i="7" s="1"/>
  <c r="Y703" i="7" s="1"/>
  <c r="Y100" i="7" s="1"/>
  <c r="Z722" i="7"/>
  <c r="Z731" i="7" s="1"/>
  <c r="Z703" i="7" s="1"/>
  <c r="Z100" i="7" s="1"/>
  <c r="AM724" i="7"/>
  <c r="AM731" i="7" s="1"/>
  <c r="AM703" i="7" s="1"/>
  <c r="AM100" i="7" s="1"/>
  <c r="AN724" i="7"/>
  <c r="AN731" i="7" s="1"/>
  <c r="AN703" i="7" s="1"/>
  <c r="AN100" i="7" s="1"/>
  <c r="AO724" i="7"/>
  <c r="AO731" i="7" s="1"/>
  <c r="AO703" i="7" s="1"/>
  <c r="AO100" i="7" s="1"/>
  <c r="R754" i="7"/>
  <c r="R763" i="7" s="1"/>
  <c r="R735" i="7" s="1"/>
  <c r="R101" i="7" s="1"/>
  <c r="S754" i="7"/>
  <c r="S763" i="7" s="1"/>
  <c r="S735" i="7" s="1"/>
  <c r="S101" i="7" s="1"/>
  <c r="T754" i="7"/>
  <c r="T763" i="7" s="1"/>
  <c r="T735" i="7" s="1"/>
  <c r="T101" i="7" s="1"/>
  <c r="U754" i="7"/>
  <c r="U763" i="7" s="1"/>
  <c r="U735" i="7" s="1"/>
  <c r="U101" i="7" s="1"/>
  <c r="V754" i="7"/>
  <c r="V763" i="7" s="1"/>
  <c r="V735" i="7" s="1"/>
  <c r="V101" i="7" s="1"/>
  <c r="W754" i="7"/>
  <c r="W763" i="7" s="1"/>
  <c r="W735" i="7" s="1"/>
  <c r="W101" i="7" s="1"/>
  <c r="X754" i="7"/>
  <c r="X763" i="7" s="1"/>
  <c r="X735" i="7" s="1"/>
  <c r="X101" i="7" s="1"/>
  <c r="Y754" i="7"/>
  <c r="Y763" i="7" s="1"/>
  <c r="Y735" i="7" s="1"/>
  <c r="Y101" i="7" s="1"/>
  <c r="Z754" i="7"/>
  <c r="Z763" i="7" s="1"/>
  <c r="Z735" i="7" s="1"/>
  <c r="Z101" i="7" s="1"/>
  <c r="AA754" i="7"/>
  <c r="AA763" i="7" s="1"/>
  <c r="AA735" i="7" s="1"/>
  <c r="AA101" i="7" s="1"/>
  <c r="AB754" i="7"/>
  <c r="AB763" i="7" s="1"/>
  <c r="AB735" i="7" s="1"/>
  <c r="AB101" i="7" s="1"/>
  <c r="AC754" i="7"/>
  <c r="AC763" i="7" s="1"/>
  <c r="AC735" i="7" s="1"/>
  <c r="AC101" i="7" s="1"/>
  <c r="AD754" i="7"/>
  <c r="AD763" i="7" s="1"/>
  <c r="AD735" i="7" s="1"/>
  <c r="AD101" i="7" s="1"/>
  <c r="AE754" i="7"/>
  <c r="AE763" i="7" s="1"/>
  <c r="AE735" i="7" s="1"/>
  <c r="AE101" i="7" s="1"/>
  <c r="AF754" i="7"/>
  <c r="AF763" i="7" s="1"/>
  <c r="AF735" i="7" s="1"/>
  <c r="AF101" i="7" s="1"/>
  <c r="W786" i="7"/>
  <c r="X786" i="7"/>
  <c r="Y786" i="7"/>
  <c r="Z786" i="7"/>
  <c r="AA786" i="7"/>
  <c r="AB786" i="7"/>
  <c r="AC786" i="7"/>
  <c r="AD786" i="7"/>
  <c r="AE786" i="7"/>
  <c r="AF786" i="7"/>
  <c r="AG786" i="7"/>
  <c r="AH786" i="7"/>
  <c r="AI786" i="7"/>
  <c r="AJ786" i="7"/>
  <c r="AK786" i="7"/>
  <c r="AL786" i="7"/>
  <c r="AM786" i="7"/>
  <c r="AN786" i="7"/>
  <c r="AO786" i="7"/>
  <c r="AP724" i="7"/>
  <c r="AP731" i="7" s="1"/>
  <c r="AP703" i="7" s="1"/>
  <c r="AP370" i="7"/>
  <c r="AP510" i="7"/>
  <c r="AP562" i="7"/>
  <c r="AP719" i="7"/>
  <c r="AP704" i="7" s="1"/>
  <c r="AP105" i="7" s="1"/>
  <c r="B709" i="7"/>
  <c r="C385" i="7" s="1"/>
  <c r="AA723" i="7"/>
  <c r="AA731" i="7" s="1"/>
  <c r="AA703" i="7" s="1"/>
  <c r="AA100" i="7" s="1"/>
  <c r="AB723" i="7"/>
  <c r="AB731" i="7" s="1"/>
  <c r="AB703" i="7" s="1"/>
  <c r="AB100" i="7" s="1"/>
  <c r="AC723" i="7"/>
  <c r="AC731" i="7" s="1"/>
  <c r="AC703" i="7" s="1"/>
  <c r="AC100" i="7" s="1"/>
  <c r="AD723" i="7"/>
  <c r="AD731" i="7" s="1"/>
  <c r="AD703" i="7" s="1"/>
  <c r="AD100" i="7" s="1"/>
  <c r="AE723" i="7"/>
  <c r="AE731" i="7" s="1"/>
  <c r="AE703" i="7" s="1"/>
  <c r="AE100" i="7" s="1"/>
  <c r="AF723" i="7"/>
  <c r="AF731" i="7" s="1"/>
  <c r="AF703" i="7" s="1"/>
  <c r="AF100" i="7" s="1"/>
  <c r="AG723" i="7"/>
  <c r="AG731" i="7" s="1"/>
  <c r="AG703" i="7" s="1"/>
  <c r="AG100" i="7" s="1"/>
  <c r="AH723" i="7"/>
  <c r="AH731" i="7" s="1"/>
  <c r="AH703" i="7" s="1"/>
  <c r="AH100" i="7" s="1"/>
  <c r="AI723" i="7"/>
  <c r="AI731" i="7" s="1"/>
  <c r="AI703" i="7" s="1"/>
  <c r="AI100" i="7" s="1"/>
  <c r="AJ723" i="7"/>
  <c r="AJ731" i="7" s="1"/>
  <c r="AJ703" i="7" s="1"/>
  <c r="AJ100" i="7" s="1"/>
  <c r="AK723" i="7"/>
  <c r="AK731" i="7" s="1"/>
  <c r="AK703" i="7" s="1"/>
  <c r="AK100" i="7" s="1"/>
  <c r="AL723" i="7"/>
  <c r="AL731" i="7" s="1"/>
  <c r="AL703" i="7" s="1"/>
  <c r="AL100" i="7" s="1"/>
  <c r="AP751" i="7"/>
  <c r="AP736" i="7" s="1"/>
  <c r="AP106" i="7" s="1"/>
  <c r="B741" i="7"/>
  <c r="AP411" i="7" s="1"/>
  <c r="AG755" i="7"/>
  <c r="AG763" i="7" s="1"/>
  <c r="AG735" i="7" s="1"/>
  <c r="AG101" i="7" s="1"/>
  <c r="AH755" i="7"/>
  <c r="AH763" i="7" s="1"/>
  <c r="AH735" i="7" s="1"/>
  <c r="AH101" i="7" s="1"/>
  <c r="AI755" i="7"/>
  <c r="AI763" i="7" s="1"/>
  <c r="AI735" i="7" s="1"/>
  <c r="AI101" i="7" s="1"/>
  <c r="AJ755" i="7"/>
  <c r="AJ763" i="7" s="1"/>
  <c r="AJ735" i="7" s="1"/>
  <c r="AJ101" i="7" s="1"/>
  <c r="AK755" i="7"/>
  <c r="AK763" i="7" s="1"/>
  <c r="AK735" i="7" s="1"/>
  <c r="AK101" i="7" s="1"/>
  <c r="AL755" i="7"/>
  <c r="AL763" i="7" s="1"/>
  <c r="AL735" i="7" s="1"/>
  <c r="AL101" i="7" s="1"/>
  <c r="AM755" i="7"/>
  <c r="AM763" i="7" s="1"/>
  <c r="AM735" i="7" s="1"/>
  <c r="AM101" i="7" s="1"/>
  <c r="AN755" i="7"/>
  <c r="AN763" i="7" s="1"/>
  <c r="AN735" i="7" s="1"/>
  <c r="AN101" i="7" s="1"/>
  <c r="AO755" i="7"/>
  <c r="AO763" i="7" s="1"/>
  <c r="AO735" i="7" s="1"/>
  <c r="AO101" i="7" s="1"/>
  <c r="AP783" i="7"/>
  <c r="AP768" i="7" s="1"/>
  <c r="AP107" i="7" s="1"/>
  <c r="B773" i="7"/>
  <c r="AP755" i="7"/>
  <c r="U100" i="7" l="1"/>
  <c r="V100" i="7"/>
  <c r="AP548" i="7"/>
  <c r="AP522" i="7"/>
  <c r="AP565" i="7"/>
  <c r="AP577" i="7" s="1"/>
  <c r="B577" i="7" s="1"/>
  <c r="AP440" i="7"/>
  <c r="B440" i="7" s="1"/>
  <c r="AP544" i="7"/>
  <c r="AP556" i="7" s="1"/>
  <c r="B556" i="7" s="1"/>
  <c r="AP419" i="7"/>
  <c r="B419" i="7" s="1"/>
  <c r="AP567" i="7"/>
  <c r="AP579" i="7" s="1"/>
  <c r="B579" i="7" s="1"/>
  <c r="AP442" i="7"/>
  <c r="B442" i="7" s="1"/>
  <c r="AP539" i="7"/>
  <c r="AP551" i="7" s="1"/>
  <c r="B551" i="7" s="1"/>
  <c r="AP414" i="7"/>
  <c r="B414" i="7" s="1"/>
  <c r="C437" i="7"/>
  <c r="D437" i="7"/>
  <c r="D447" i="7" s="1"/>
  <c r="C574" i="7"/>
  <c r="F437" i="7"/>
  <c r="F447" i="7" s="1"/>
  <c r="D574" i="7"/>
  <c r="D584" i="7" s="1"/>
  <c r="E437" i="7"/>
  <c r="E447" i="7" s="1"/>
  <c r="G437" i="7"/>
  <c r="G447" i="7" s="1"/>
  <c r="E574" i="7"/>
  <c r="E584" i="7" s="1"/>
  <c r="F574" i="7"/>
  <c r="F584" i="7" s="1"/>
  <c r="H437" i="7"/>
  <c r="H447" i="7" s="1"/>
  <c r="G574" i="7"/>
  <c r="G584" i="7" s="1"/>
  <c r="H574" i="7"/>
  <c r="H584" i="7" s="1"/>
  <c r="I437" i="7"/>
  <c r="I447" i="7" s="1"/>
  <c r="I574" i="7"/>
  <c r="I584" i="7" s="1"/>
  <c r="J437" i="7"/>
  <c r="J447" i="7" s="1"/>
  <c r="J574" i="7"/>
  <c r="J584" i="7" s="1"/>
  <c r="K437" i="7"/>
  <c r="K447" i="7" s="1"/>
  <c r="K574" i="7"/>
  <c r="K584" i="7" s="1"/>
  <c r="L437" i="7"/>
  <c r="L447" i="7" s="1"/>
  <c r="M437" i="7"/>
  <c r="M447" i="7" s="1"/>
  <c r="N437" i="7"/>
  <c r="N447" i="7" s="1"/>
  <c r="L574" i="7"/>
  <c r="L584" i="7" s="1"/>
  <c r="N574" i="7"/>
  <c r="N584" i="7" s="1"/>
  <c r="M574" i="7"/>
  <c r="M584" i="7" s="1"/>
  <c r="O437" i="7"/>
  <c r="O447" i="7" s="1"/>
  <c r="O574" i="7"/>
  <c r="O584" i="7" s="1"/>
  <c r="P437" i="7"/>
  <c r="P447" i="7" s="1"/>
  <c r="Q437" i="7"/>
  <c r="Q447" i="7" s="1"/>
  <c r="P574" i="7"/>
  <c r="P584" i="7" s="1"/>
  <c r="R437" i="7"/>
  <c r="R447" i="7" s="1"/>
  <c r="Q574" i="7"/>
  <c r="Q584" i="7" s="1"/>
  <c r="S437" i="7"/>
  <c r="S447" i="7" s="1"/>
  <c r="R574" i="7"/>
  <c r="R584" i="7" s="1"/>
  <c r="S574" i="7"/>
  <c r="S584" i="7" s="1"/>
  <c r="T437" i="7"/>
  <c r="T447" i="7" s="1"/>
  <c r="T574" i="7"/>
  <c r="T584" i="7" s="1"/>
  <c r="U437" i="7"/>
  <c r="U447" i="7" s="1"/>
  <c r="V437" i="7"/>
  <c r="V447" i="7" s="1"/>
  <c r="U574" i="7"/>
  <c r="U584" i="7" s="1"/>
  <c r="V574" i="7"/>
  <c r="V584" i="7" s="1"/>
  <c r="W437" i="7"/>
  <c r="W447" i="7" s="1"/>
  <c r="X437" i="7"/>
  <c r="X447" i="7" s="1"/>
  <c r="W574" i="7"/>
  <c r="W584" i="7" s="1"/>
  <c r="Y437" i="7"/>
  <c r="Y447" i="7" s="1"/>
  <c r="X574" i="7"/>
  <c r="X584" i="7" s="1"/>
  <c r="Y574" i="7"/>
  <c r="Y584" i="7" s="1"/>
  <c r="Z437" i="7"/>
  <c r="Z447" i="7" s="1"/>
  <c r="AA437" i="7"/>
  <c r="AA447" i="7" s="1"/>
  <c r="Z574" i="7"/>
  <c r="Z584" i="7" s="1"/>
  <c r="AA574" i="7"/>
  <c r="AA584" i="7" s="1"/>
  <c r="AB437" i="7"/>
  <c r="AB447" i="7" s="1"/>
  <c r="AC437" i="7"/>
  <c r="AC447" i="7" s="1"/>
  <c r="AB574" i="7"/>
  <c r="AB584" i="7" s="1"/>
  <c r="AD437" i="7"/>
  <c r="AD447" i="7" s="1"/>
  <c r="AC574" i="7"/>
  <c r="AC584" i="7" s="1"/>
  <c r="AD574" i="7"/>
  <c r="AD584" i="7" s="1"/>
  <c r="AE437" i="7"/>
  <c r="AE447" i="7" s="1"/>
  <c r="AF437" i="7"/>
  <c r="AF447" i="7" s="1"/>
  <c r="AE574" i="7"/>
  <c r="AE584" i="7" s="1"/>
  <c r="AG437" i="7"/>
  <c r="AG447" i="7" s="1"/>
  <c r="AF574" i="7"/>
  <c r="AF584" i="7" s="1"/>
  <c r="AH437" i="7"/>
  <c r="AH447" i="7" s="1"/>
  <c r="AG574" i="7"/>
  <c r="AG584" i="7" s="1"/>
  <c r="AH574" i="7"/>
  <c r="AH584" i="7" s="1"/>
  <c r="AI437" i="7"/>
  <c r="AI574" i="7"/>
  <c r="AI584" i="7" s="1"/>
  <c r="AJ437" i="7"/>
  <c r="AJ447" i="7" s="1"/>
  <c r="AJ574" i="7"/>
  <c r="AJ584" i="7" s="1"/>
  <c r="AK437" i="7"/>
  <c r="AK447" i="7" s="1"/>
  <c r="AL437" i="7"/>
  <c r="AL447" i="7" s="1"/>
  <c r="AK574" i="7"/>
  <c r="AK584" i="7" s="1"/>
  <c r="AL574" i="7"/>
  <c r="AL584" i="7" s="1"/>
  <c r="AM437" i="7"/>
  <c r="AM447" i="7" s="1"/>
  <c r="AM574" i="7"/>
  <c r="AM584" i="7" s="1"/>
  <c r="AN437" i="7"/>
  <c r="AN447" i="7" s="1"/>
  <c r="AN574" i="7"/>
  <c r="AN584" i="7" s="1"/>
  <c r="AO437" i="7"/>
  <c r="AO447" i="7" s="1"/>
  <c r="AP519" i="7"/>
  <c r="AP531" i="7" s="1"/>
  <c r="B531" i="7" s="1"/>
  <c r="AP394" i="7"/>
  <c r="B394" i="7" s="1"/>
  <c r="D385" i="7"/>
  <c r="C522" i="7"/>
  <c r="F385" i="7"/>
  <c r="F395" i="7" s="1"/>
  <c r="D522" i="7"/>
  <c r="D532" i="7" s="1"/>
  <c r="E385" i="7"/>
  <c r="E395" i="7" s="1"/>
  <c r="F522" i="7"/>
  <c r="F532" i="7" s="1"/>
  <c r="E522" i="7"/>
  <c r="E532" i="7" s="1"/>
  <c r="G385" i="7"/>
  <c r="G395" i="7" s="1"/>
  <c r="G522" i="7"/>
  <c r="G532" i="7" s="1"/>
  <c r="H385" i="7"/>
  <c r="H395" i="7" s="1"/>
  <c r="I385" i="7"/>
  <c r="I395" i="7" s="1"/>
  <c r="H522" i="7"/>
  <c r="H532" i="7" s="1"/>
  <c r="I522" i="7"/>
  <c r="I532" i="7" s="1"/>
  <c r="J385" i="7"/>
  <c r="J395" i="7" s="1"/>
  <c r="J522" i="7"/>
  <c r="J532" i="7" s="1"/>
  <c r="K385" i="7"/>
  <c r="K395" i="7" s="1"/>
  <c r="M385" i="7"/>
  <c r="M395" i="7" s="1"/>
  <c r="L385" i="7"/>
  <c r="L395" i="7" s="1"/>
  <c r="K522" i="7"/>
  <c r="K532" i="7" s="1"/>
  <c r="N385" i="7"/>
  <c r="N395" i="7" s="1"/>
  <c r="L522" i="7"/>
  <c r="L532" i="7" s="1"/>
  <c r="M522" i="7"/>
  <c r="M532" i="7" s="1"/>
  <c r="N522" i="7"/>
  <c r="N532" i="7" s="1"/>
  <c r="O385" i="7"/>
  <c r="O395" i="7" s="1"/>
  <c r="O522" i="7"/>
  <c r="O532" i="7" s="1"/>
  <c r="P385" i="7"/>
  <c r="P395" i="7" s="1"/>
  <c r="Q385" i="7"/>
  <c r="Q395" i="7" s="1"/>
  <c r="P522" i="7"/>
  <c r="P532" i="7" s="1"/>
  <c r="R385" i="7"/>
  <c r="R395" i="7" s="1"/>
  <c r="Q522" i="7"/>
  <c r="Q532" i="7" s="1"/>
  <c r="S385" i="7"/>
  <c r="S395" i="7" s="1"/>
  <c r="R522" i="7"/>
  <c r="R532" i="7" s="1"/>
  <c r="S522" i="7"/>
  <c r="S532" i="7" s="1"/>
  <c r="T385" i="7"/>
  <c r="T395" i="7" s="1"/>
  <c r="U385" i="7"/>
  <c r="U395" i="7" s="1"/>
  <c r="T522" i="7"/>
  <c r="T532" i="7" s="1"/>
  <c r="V385" i="7"/>
  <c r="V395" i="7" s="1"/>
  <c r="U522" i="7"/>
  <c r="U532" i="7" s="1"/>
  <c r="W385" i="7"/>
  <c r="W395" i="7" s="1"/>
  <c r="V522" i="7"/>
  <c r="V532" i="7" s="1"/>
  <c r="X385" i="7"/>
  <c r="X395" i="7" s="1"/>
  <c r="W522" i="7"/>
  <c r="W532" i="7" s="1"/>
  <c r="X522" i="7"/>
  <c r="X532" i="7" s="1"/>
  <c r="Y385" i="7"/>
  <c r="Y395" i="7" s="1"/>
  <c r="Z385" i="7"/>
  <c r="Z395" i="7" s="1"/>
  <c r="Y522" i="7"/>
  <c r="Y532" i="7" s="1"/>
  <c r="AA385" i="7"/>
  <c r="AA395" i="7" s="1"/>
  <c r="AB385" i="7"/>
  <c r="AB395" i="7" s="1"/>
  <c r="Z522" i="7"/>
  <c r="Z532" i="7" s="1"/>
  <c r="AC385" i="7"/>
  <c r="AC395" i="7" s="1"/>
  <c r="AA522" i="7"/>
  <c r="AA532" i="7" s="1"/>
  <c r="AB522" i="7"/>
  <c r="AB532" i="7" s="1"/>
  <c r="AC522" i="7"/>
  <c r="AC532" i="7" s="1"/>
  <c r="AD385" i="7"/>
  <c r="AD395" i="7" s="1"/>
  <c r="AE385" i="7"/>
  <c r="AE395" i="7" s="1"/>
  <c r="AD522" i="7"/>
  <c r="AD532" i="7" s="1"/>
  <c r="AF385" i="7"/>
  <c r="AF395" i="7" s="1"/>
  <c r="AE522" i="7"/>
  <c r="AE532" i="7" s="1"/>
  <c r="AG385" i="7"/>
  <c r="AG395" i="7" s="1"/>
  <c r="AF522" i="7"/>
  <c r="AF532" i="7" s="1"/>
  <c r="AG522" i="7"/>
  <c r="AG532" i="7" s="1"/>
  <c r="AH385" i="7"/>
  <c r="AH395" i="7" s="1"/>
  <c r="AI385" i="7"/>
  <c r="AI395" i="7" s="1"/>
  <c r="AH522" i="7"/>
  <c r="AH532" i="7" s="1"/>
  <c r="AJ385" i="7"/>
  <c r="AJ395" i="7" s="1"/>
  <c r="AI522" i="7"/>
  <c r="AI532" i="7" s="1"/>
  <c r="AJ522" i="7"/>
  <c r="AJ532" i="7" s="1"/>
  <c r="AK385" i="7"/>
  <c r="AK395" i="7" s="1"/>
  <c r="AK522" i="7"/>
  <c r="AK532" i="7" s="1"/>
  <c r="AL385" i="7"/>
  <c r="AL395" i="7" s="1"/>
  <c r="AL522" i="7"/>
  <c r="AL532" i="7" s="1"/>
  <c r="AM385" i="7"/>
  <c r="AM395" i="7" s="1"/>
  <c r="AM522" i="7"/>
  <c r="AM532" i="7" s="1"/>
  <c r="AN385" i="7"/>
  <c r="AN395" i="7" s="1"/>
  <c r="AO385" i="7"/>
  <c r="AO395" i="7" s="1"/>
  <c r="AN522" i="7"/>
  <c r="AN532" i="7" s="1"/>
  <c r="AM795" i="7"/>
  <c r="AM767" i="7" s="1"/>
  <c r="AM102" i="7" s="1"/>
  <c r="AP515" i="7"/>
  <c r="AP527" i="7" s="1"/>
  <c r="B527" i="7" s="1"/>
  <c r="AP390" i="7"/>
  <c r="B390" i="7" s="1"/>
  <c r="AP542" i="7"/>
  <c r="AP554" i="7" s="1"/>
  <c r="B554" i="7" s="1"/>
  <c r="AP417" i="7"/>
  <c r="AP568" i="7"/>
  <c r="AP580" i="7" s="1"/>
  <c r="B580" i="7" s="1"/>
  <c r="AP443" i="7"/>
  <c r="B443" i="7" s="1"/>
  <c r="AO574" i="7"/>
  <c r="AO584" i="7" s="1"/>
  <c r="AP437" i="7"/>
  <c r="AP512" i="7"/>
  <c r="AP524" i="7" s="1"/>
  <c r="B524" i="7" s="1"/>
  <c r="AP387" i="7"/>
  <c r="B387" i="7" s="1"/>
  <c r="C411" i="7"/>
  <c r="D411" i="7"/>
  <c r="D421" i="7" s="1"/>
  <c r="F411" i="7"/>
  <c r="F421" i="7" s="1"/>
  <c r="C548" i="7"/>
  <c r="D548" i="7"/>
  <c r="D558" i="7" s="1"/>
  <c r="E411" i="7"/>
  <c r="E421" i="7" s="1"/>
  <c r="F548" i="7"/>
  <c r="F558" i="7" s="1"/>
  <c r="G411" i="7"/>
  <c r="G421" i="7" s="1"/>
  <c r="H411" i="7"/>
  <c r="H421" i="7" s="1"/>
  <c r="G548" i="7"/>
  <c r="G558" i="7" s="1"/>
  <c r="E548" i="7"/>
  <c r="E558" i="7" s="1"/>
  <c r="I411" i="7"/>
  <c r="I421" i="7" s="1"/>
  <c r="H548" i="7"/>
  <c r="H558" i="7" s="1"/>
  <c r="I548" i="7"/>
  <c r="I558" i="7" s="1"/>
  <c r="J411" i="7"/>
  <c r="J421" i="7" s="1"/>
  <c r="K411" i="7"/>
  <c r="K421" i="7" s="1"/>
  <c r="J548" i="7"/>
  <c r="J558" i="7" s="1"/>
  <c r="K548" i="7"/>
  <c r="K558" i="7" s="1"/>
  <c r="L411" i="7"/>
  <c r="L421" i="7" s="1"/>
  <c r="L548" i="7"/>
  <c r="L558" i="7" s="1"/>
  <c r="M411" i="7"/>
  <c r="M421" i="7" s="1"/>
  <c r="M548" i="7"/>
  <c r="M558" i="7" s="1"/>
  <c r="N411" i="7"/>
  <c r="N421" i="7" s="1"/>
  <c r="N548" i="7"/>
  <c r="N558" i="7" s="1"/>
  <c r="O411" i="7"/>
  <c r="O421" i="7" s="1"/>
  <c r="P411" i="7"/>
  <c r="P421" i="7" s="1"/>
  <c r="O548" i="7"/>
  <c r="O558" i="7" s="1"/>
  <c r="P548" i="7"/>
  <c r="P558" i="7" s="1"/>
  <c r="Q411" i="7"/>
  <c r="Q421" i="7" s="1"/>
  <c r="R411" i="7"/>
  <c r="R421" i="7" s="1"/>
  <c r="Q548" i="7"/>
  <c r="Q558" i="7" s="1"/>
  <c r="S411" i="7"/>
  <c r="S421" i="7" s="1"/>
  <c r="R548" i="7"/>
  <c r="R558" i="7" s="1"/>
  <c r="S548" i="7"/>
  <c r="S558" i="7" s="1"/>
  <c r="T411" i="7"/>
  <c r="T421" i="7" s="1"/>
  <c r="T548" i="7"/>
  <c r="T558" i="7" s="1"/>
  <c r="U411" i="7"/>
  <c r="U421" i="7" s="1"/>
  <c r="U548" i="7"/>
  <c r="U558" i="7" s="1"/>
  <c r="V411" i="7"/>
  <c r="V421" i="7" s="1"/>
  <c r="V548" i="7"/>
  <c r="V558" i="7" s="1"/>
  <c r="W411" i="7"/>
  <c r="W421" i="7" s="1"/>
  <c r="W548" i="7"/>
  <c r="W558" i="7" s="1"/>
  <c r="X411" i="7"/>
  <c r="X421" i="7" s="1"/>
  <c r="X548" i="7"/>
  <c r="X558" i="7" s="1"/>
  <c r="Y411" i="7"/>
  <c r="Y421" i="7" s="1"/>
  <c r="Y548" i="7"/>
  <c r="Y558" i="7" s="1"/>
  <c r="Z411" i="7"/>
  <c r="Z421" i="7" s="1"/>
  <c r="Z548" i="7"/>
  <c r="Z558" i="7" s="1"/>
  <c r="AA411" i="7"/>
  <c r="AA421" i="7" s="1"/>
  <c r="AB411" i="7"/>
  <c r="AB421" i="7" s="1"/>
  <c r="AA548" i="7"/>
  <c r="AA558" i="7" s="1"/>
  <c r="AC411" i="7"/>
  <c r="AC421" i="7" s="1"/>
  <c r="AB548" i="7"/>
  <c r="AB558" i="7" s="1"/>
  <c r="AC548" i="7"/>
  <c r="AC558" i="7" s="1"/>
  <c r="AD411" i="7"/>
  <c r="AD421" i="7" s="1"/>
  <c r="AE411" i="7"/>
  <c r="AE421" i="7" s="1"/>
  <c r="AD548" i="7"/>
  <c r="AD558" i="7" s="1"/>
  <c r="AF411" i="7"/>
  <c r="AF421" i="7" s="1"/>
  <c r="AE548" i="7"/>
  <c r="AE558" i="7" s="1"/>
  <c r="AG411" i="7"/>
  <c r="AG421" i="7" s="1"/>
  <c r="AF548" i="7"/>
  <c r="AF558" i="7" s="1"/>
  <c r="AG548" i="7"/>
  <c r="AG558" i="7" s="1"/>
  <c r="AH411" i="7"/>
  <c r="AH421" i="7" s="1"/>
  <c r="AH548" i="7"/>
  <c r="AH558" i="7" s="1"/>
  <c r="AI411" i="7"/>
  <c r="AI421" i="7" s="1"/>
  <c r="AJ411" i="7"/>
  <c r="AJ421" i="7" s="1"/>
  <c r="AI548" i="7"/>
  <c r="AI558" i="7" s="1"/>
  <c r="AK411" i="7"/>
  <c r="AK421" i="7" s="1"/>
  <c r="AJ548" i="7"/>
  <c r="AJ558" i="7" s="1"/>
  <c r="AK548" i="7"/>
  <c r="AK558" i="7" s="1"/>
  <c r="AL411" i="7"/>
  <c r="AL421" i="7" s="1"/>
  <c r="AM411" i="7"/>
  <c r="AM421" i="7" s="1"/>
  <c r="AL548" i="7"/>
  <c r="AL558" i="7" s="1"/>
  <c r="AM548" i="7"/>
  <c r="AM558" i="7" s="1"/>
  <c r="AN411" i="7"/>
  <c r="AN421" i="7" s="1"/>
  <c r="AO411" i="7"/>
  <c r="AO421" i="7" s="1"/>
  <c r="AN548" i="7"/>
  <c r="AN558" i="7" s="1"/>
  <c r="AP574" i="7"/>
  <c r="AP571" i="7"/>
  <c r="AP583" i="7" s="1"/>
  <c r="B583" i="7" s="1"/>
  <c r="AP446" i="7"/>
  <c r="B446" i="7" s="1"/>
  <c r="AP570" i="7"/>
  <c r="AP582" i="7" s="1"/>
  <c r="B582" i="7" s="1"/>
  <c r="AP445" i="7"/>
  <c r="B445" i="7" s="1"/>
  <c r="AP385" i="7"/>
  <c r="AP563" i="7"/>
  <c r="AP575" i="7" s="1"/>
  <c r="B575" i="7" s="1"/>
  <c r="AP438" i="7"/>
  <c r="B438" i="7" s="1"/>
  <c r="AP514" i="7"/>
  <c r="AP526" i="7" s="1"/>
  <c r="B526" i="7" s="1"/>
  <c r="AP389" i="7"/>
  <c r="B389" i="7" s="1"/>
  <c r="AP566" i="7"/>
  <c r="AP578" i="7" s="1"/>
  <c r="B578" i="7" s="1"/>
  <c r="AP441" i="7"/>
  <c r="B441" i="7" s="1"/>
  <c r="AO548" i="7"/>
  <c r="AO558" i="7" s="1"/>
  <c r="AP517" i="7"/>
  <c r="AP529" i="7" s="1"/>
  <c r="B529" i="7" s="1"/>
  <c r="AP392" i="7"/>
  <c r="B392" i="7" s="1"/>
  <c r="AP538" i="7"/>
  <c r="AP550" i="7" s="1"/>
  <c r="B550" i="7" s="1"/>
  <c r="AP413" i="7"/>
  <c r="B413" i="7" s="1"/>
  <c r="AP516" i="7"/>
  <c r="AP528" i="7" s="1"/>
  <c r="B528" i="7" s="1"/>
  <c r="AP391" i="7"/>
  <c r="AO522" i="7"/>
  <c r="AO532" i="7" s="1"/>
  <c r="AO795" i="7"/>
  <c r="AO767" i="7" s="1"/>
  <c r="AO102" i="7" s="1"/>
  <c r="AO116" i="7"/>
  <c r="AO117" i="7" s="1"/>
  <c r="Q100" i="7"/>
  <c r="T100" i="7"/>
  <c r="P100" i="7"/>
  <c r="S100" i="7"/>
  <c r="R100" i="7"/>
  <c r="AP543" i="7"/>
  <c r="AP555" i="7" s="1"/>
  <c r="B555" i="7" s="1"/>
  <c r="AP518" i="7"/>
  <c r="AP530" i="7" s="1"/>
  <c r="B530" i="7" s="1"/>
  <c r="AP513" i="7"/>
  <c r="AP795" i="7"/>
  <c r="AP767" i="7" s="1"/>
  <c r="AP102" i="7" s="1"/>
  <c r="AJ795" i="7"/>
  <c r="AJ767" i="7" s="1"/>
  <c r="AJ102" i="7" s="1"/>
  <c r="AH795" i="7"/>
  <c r="AH767" i="7" s="1"/>
  <c r="AH102" i="7" s="1"/>
  <c r="AK795" i="7"/>
  <c r="AK767" i="7" s="1"/>
  <c r="AK102" i="7" s="1"/>
  <c r="AL795" i="7"/>
  <c r="AL767" i="7" s="1"/>
  <c r="AL102" i="7" s="1"/>
  <c r="AG795" i="7"/>
  <c r="AG767" i="7" s="1"/>
  <c r="AG102" i="7" s="1"/>
  <c r="AA795" i="7"/>
  <c r="AA767" i="7" s="1"/>
  <c r="AA102" i="7" s="1"/>
  <c r="AN795" i="7"/>
  <c r="AN767" i="7" s="1"/>
  <c r="AN102" i="7" s="1"/>
  <c r="AI795" i="7"/>
  <c r="AI767" i="7" s="1"/>
  <c r="AI102" i="7" s="1"/>
  <c r="AP564" i="7"/>
  <c r="AF795" i="7"/>
  <c r="AF767" i="7" s="1"/>
  <c r="AF102" i="7" s="1"/>
  <c r="AC795" i="7"/>
  <c r="AC767" i="7" s="1"/>
  <c r="AC102" i="7" s="1"/>
  <c r="Z795" i="7"/>
  <c r="Z767" i="7" s="1"/>
  <c r="Z102" i="7" s="1"/>
  <c r="W795" i="7"/>
  <c r="W767" i="7" s="1"/>
  <c r="W102" i="7" s="1"/>
  <c r="AP541" i="7"/>
  <c r="AP537" i="7"/>
  <c r="AP569" i="7"/>
  <c r="X795" i="7"/>
  <c r="X767" i="7" s="1"/>
  <c r="X102" i="7" s="1"/>
  <c r="AD795" i="7"/>
  <c r="AD767" i="7" s="1"/>
  <c r="AD102" i="7" s="1"/>
  <c r="AP511" i="7"/>
  <c r="AB795" i="7"/>
  <c r="AB767" i="7" s="1"/>
  <c r="AB102" i="7" s="1"/>
  <c r="AP540" i="7"/>
  <c r="AE795" i="7"/>
  <c r="AE767" i="7" s="1"/>
  <c r="AE102" i="7" s="1"/>
  <c r="Y795" i="7"/>
  <c r="Y767" i="7" s="1"/>
  <c r="Y102" i="7" s="1"/>
  <c r="O100" i="7"/>
  <c r="B790" i="7"/>
  <c r="B722" i="7"/>
  <c r="B789" i="7"/>
  <c r="B794" i="7"/>
  <c r="B793" i="7"/>
  <c r="B787" i="7"/>
  <c r="B792" i="7"/>
  <c r="B788" i="7"/>
  <c r="B791" i="7"/>
  <c r="B786" i="7"/>
  <c r="B723" i="7"/>
  <c r="B754" i="7"/>
  <c r="B755" i="7"/>
  <c r="AP100" i="7"/>
  <c r="B724" i="7"/>
  <c r="D785" i="7"/>
  <c r="D795" i="7" s="1"/>
  <c r="D767" i="7" s="1"/>
  <c r="D102" i="7" s="1"/>
  <c r="C785" i="7"/>
  <c r="E785" i="7"/>
  <c r="E795" i="7" s="1"/>
  <c r="E767" i="7" s="1"/>
  <c r="E102" i="7" s="1"/>
  <c r="F785" i="7"/>
  <c r="F795" i="7" s="1"/>
  <c r="F767" i="7" s="1"/>
  <c r="F102" i="7" s="1"/>
  <c r="G785" i="7"/>
  <c r="G795" i="7" s="1"/>
  <c r="G767" i="7" s="1"/>
  <c r="G102" i="7" s="1"/>
  <c r="H785" i="7"/>
  <c r="H795" i="7" s="1"/>
  <c r="H767" i="7" s="1"/>
  <c r="H102" i="7" s="1"/>
  <c r="I785" i="7"/>
  <c r="I795" i="7" s="1"/>
  <c r="I767" i="7" s="1"/>
  <c r="I102" i="7" s="1"/>
  <c r="J785" i="7"/>
  <c r="J795" i="7" s="1"/>
  <c r="J767" i="7" s="1"/>
  <c r="J102" i="7" s="1"/>
  <c r="K785" i="7"/>
  <c r="K795" i="7" s="1"/>
  <c r="K767" i="7" s="1"/>
  <c r="K102" i="7" s="1"/>
  <c r="L785" i="7"/>
  <c r="L795" i="7" s="1"/>
  <c r="L767" i="7" s="1"/>
  <c r="L102" i="7" s="1"/>
  <c r="M785" i="7"/>
  <c r="M795" i="7" s="1"/>
  <c r="M767" i="7" s="1"/>
  <c r="M102" i="7" s="1"/>
  <c r="N785" i="7"/>
  <c r="N795" i="7" s="1"/>
  <c r="N767" i="7" s="1"/>
  <c r="N102" i="7" s="1"/>
  <c r="O785" i="7"/>
  <c r="O795" i="7" s="1"/>
  <c r="O767" i="7" s="1"/>
  <c r="O102" i="7" s="1"/>
  <c r="P785" i="7"/>
  <c r="P795" i="7" s="1"/>
  <c r="P767" i="7" s="1"/>
  <c r="P102" i="7" s="1"/>
  <c r="Q785" i="7"/>
  <c r="Q795" i="7" s="1"/>
  <c r="Q767" i="7" s="1"/>
  <c r="Q102" i="7" s="1"/>
  <c r="R785" i="7"/>
  <c r="R795" i="7" s="1"/>
  <c r="R767" i="7" s="1"/>
  <c r="R102" i="7" s="1"/>
  <c r="S785" i="7"/>
  <c r="S795" i="7" s="1"/>
  <c r="S767" i="7" s="1"/>
  <c r="S102" i="7" s="1"/>
  <c r="T785" i="7"/>
  <c r="T795" i="7" s="1"/>
  <c r="T767" i="7" s="1"/>
  <c r="T102" i="7" s="1"/>
  <c r="U785" i="7"/>
  <c r="U795" i="7" s="1"/>
  <c r="U767" i="7" s="1"/>
  <c r="U102" i="7" s="1"/>
  <c r="V785" i="7"/>
  <c r="V795" i="7" s="1"/>
  <c r="V767" i="7" s="1"/>
  <c r="V102" i="7" s="1"/>
  <c r="AI447" i="7"/>
  <c r="AP763" i="7"/>
  <c r="AP735" i="7" s="1"/>
  <c r="AP101" i="7" s="1"/>
  <c r="B439" i="7"/>
  <c r="B393" i="7"/>
  <c r="AP108" i="7"/>
  <c r="B420" i="7"/>
  <c r="B557" i="7"/>
  <c r="B418" i="7"/>
  <c r="B412" i="7"/>
  <c r="D753" i="7"/>
  <c r="D763" i="7" s="1"/>
  <c r="D735" i="7" s="1"/>
  <c r="D101" i="7" s="1"/>
  <c r="C753" i="7"/>
  <c r="E753" i="7"/>
  <c r="E763" i="7" s="1"/>
  <c r="E735" i="7" s="1"/>
  <c r="E101" i="7" s="1"/>
  <c r="F753" i="7"/>
  <c r="F763" i="7" s="1"/>
  <c r="F735" i="7" s="1"/>
  <c r="F101" i="7" s="1"/>
  <c r="G753" i="7"/>
  <c r="G763" i="7" s="1"/>
  <c r="G735" i="7" s="1"/>
  <c r="G101" i="7" s="1"/>
  <c r="H753" i="7"/>
  <c r="H763" i="7" s="1"/>
  <c r="H735" i="7" s="1"/>
  <c r="H101" i="7" s="1"/>
  <c r="I753" i="7"/>
  <c r="I763" i="7" s="1"/>
  <c r="I735" i="7" s="1"/>
  <c r="I101" i="7" s="1"/>
  <c r="J753" i="7"/>
  <c r="J763" i="7" s="1"/>
  <c r="J735" i="7" s="1"/>
  <c r="J101" i="7" s="1"/>
  <c r="K753" i="7"/>
  <c r="K763" i="7" s="1"/>
  <c r="K735" i="7" s="1"/>
  <c r="K101" i="7" s="1"/>
  <c r="L753" i="7"/>
  <c r="L763" i="7" s="1"/>
  <c r="L735" i="7" s="1"/>
  <c r="L101" i="7" s="1"/>
  <c r="M753" i="7"/>
  <c r="M763" i="7" s="1"/>
  <c r="M735" i="7" s="1"/>
  <c r="N753" i="7"/>
  <c r="N763" i="7" s="1"/>
  <c r="N735" i="7" s="1"/>
  <c r="O753" i="7"/>
  <c r="O763" i="7" s="1"/>
  <c r="O735" i="7" s="1"/>
  <c r="P753" i="7"/>
  <c r="P763" i="7" s="1"/>
  <c r="P735" i="7" s="1"/>
  <c r="Q753" i="7"/>
  <c r="Q763" i="7" s="1"/>
  <c r="Q735" i="7" s="1"/>
  <c r="D721" i="7"/>
  <c r="D731" i="7" s="1"/>
  <c r="D703" i="7" s="1"/>
  <c r="C721" i="7"/>
  <c r="E721" i="7"/>
  <c r="E731" i="7" s="1"/>
  <c r="E703" i="7" s="1"/>
  <c r="F721" i="7"/>
  <c r="F731" i="7" s="1"/>
  <c r="F703" i="7" s="1"/>
  <c r="G721" i="7"/>
  <c r="G731" i="7" s="1"/>
  <c r="G703" i="7" s="1"/>
  <c r="H721" i="7"/>
  <c r="H731" i="7" s="1"/>
  <c r="H703" i="7" s="1"/>
  <c r="I721" i="7"/>
  <c r="I731" i="7" s="1"/>
  <c r="I703" i="7" s="1"/>
  <c r="J721" i="7"/>
  <c r="J731" i="7" s="1"/>
  <c r="J703" i="7" s="1"/>
  <c r="K721" i="7"/>
  <c r="K731" i="7" s="1"/>
  <c r="K703" i="7" s="1"/>
  <c r="L721" i="7"/>
  <c r="L731" i="7" s="1"/>
  <c r="L703" i="7" s="1"/>
  <c r="M721" i="7"/>
  <c r="M731" i="7" s="1"/>
  <c r="M703" i="7" s="1"/>
  <c r="N721" i="7"/>
  <c r="N731" i="7" s="1"/>
  <c r="N703" i="7" s="1"/>
  <c r="B415" i="7"/>
  <c r="B444" i="7"/>
  <c r="B416" i="7"/>
  <c r="B388" i="7"/>
  <c r="B386" i="7"/>
  <c r="D395" i="7" l="1"/>
  <c r="B385" i="7"/>
  <c r="AP552" i="7"/>
  <c r="B552" i="7" s="1"/>
  <c r="AP553" i="7"/>
  <c r="B553" i="7" s="1"/>
  <c r="AP525" i="7"/>
  <c r="B525" i="7" s="1"/>
  <c r="AP581" i="7"/>
  <c r="B581" i="7" s="1"/>
  <c r="AP576" i="7"/>
  <c r="B576" i="7" s="1"/>
  <c r="AP549" i="7"/>
  <c r="B549" i="7" s="1"/>
  <c r="AP523" i="7"/>
  <c r="B523" i="7" s="1"/>
  <c r="AP116" i="7"/>
  <c r="AP117" i="7" s="1"/>
  <c r="AP421" i="7"/>
  <c r="AP447" i="7"/>
  <c r="B417" i="7"/>
  <c r="AP395" i="7"/>
  <c r="B391" i="7"/>
  <c r="N100" i="7"/>
  <c r="M100" i="7"/>
  <c r="P101" i="7"/>
  <c r="N101" i="7"/>
  <c r="Q101" i="7"/>
  <c r="O101" i="7"/>
  <c r="M101" i="7"/>
  <c r="K100" i="7"/>
  <c r="I100" i="7"/>
  <c r="G100" i="7"/>
  <c r="E100" i="7"/>
  <c r="D100" i="7"/>
  <c r="L100" i="7"/>
  <c r="J100" i="7"/>
  <c r="H100" i="7"/>
  <c r="F100" i="7"/>
  <c r="B721" i="7"/>
  <c r="C731" i="7"/>
  <c r="C703" i="7" s="1"/>
  <c r="B548" i="7"/>
  <c r="C558" i="7"/>
  <c r="B753" i="7"/>
  <c r="C763" i="7"/>
  <c r="C735" i="7" s="1"/>
  <c r="C795" i="7"/>
  <c r="C767" i="7" s="1"/>
  <c r="B785" i="7"/>
  <c r="C395" i="7"/>
  <c r="C532" i="7"/>
  <c r="B522" i="7"/>
  <c r="C421" i="7"/>
  <c r="B411" i="7"/>
  <c r="C447" i="7"/>
  <c r="B437" i="7"/>
  <c r="B574" i="7"/>
  <c r="C584" i="7"/>
  <c r="AP558" i="7" l="1"/>
  <c r="AP532" i="7"/>
  <c r="AP584" i="7"/>
  <c r="C102" i="7"/>
  <c r="C769" i="7"/>
  <c r="D766" i="7" s="1"/>
  <c r="D769" i="7" s="1"/>
  <c r="E766" i="7" s="1"/>
  <c r="E769" i="7" s="1"/>
  <c r="F766" i="7" s="1"/>
  <c r="F769" i="7" s="1"/>
  <c r="G766" i="7" s="1"/>
  <c r="G769" i="7" s="1"/>
  <c r="H766" i="7" s="1"/>
  <c r="H769" i="7" s="1"/>
  <c r="I766" i="7" s="1"/>
  <c r="I769" i="7" s="1"/>
  <c r="J766" i="7" s="1"/>
  <c r="J769" i="7" s="1"/>
  <c r="K766" i="7" s="1"/>
  <c r="K769" i="7" s="1"/>
  <c r="L766" i="7" s="1"/>
  <c r="L769" i="7" s="1"/>
  <c r="M766" i="7" s="1"/>
  <c r="M769" i="7" s="1"/>
  <c r="N766" i="7" s="1"/>
  <c r="N769" i="7" s="1"/>
  <c r="O766" i="7" s="1"/>
  <c r="O769" i="7" s="1"/>
  <c r="P766" i="7" s="1"/>
  <c r="P769" i="7" s="1"/>
  <c r="Q766" i="7" s="1"/>
  <c r="Q769" i="7" s="1"/>
  <c r="R766" i="7" s="1"/>
  <c r="R769" i="7" s="1"/>
  <c r="S766" i="7" s="1"/>
  <c r="S769" i="7" s="1"/>
  <c r="T766" i="7" s="1"/>
  <c r="T769" i="7" s="1"/>
  <c r="U766" i="7" s="1"/>
  <c r="U769" i="7" s="1"/>
  <c r="V766" i="7" s="1"/>
  <c r="V769" i="7" s="1"/>
  <c r="W766" i="7" s="1"/>
  <c r="W769" i="7" s="1"/>
  <c r="X766" i="7" s="1"/>
  <c r="X769" i="7" s="1"/>
  <c r="Y766" i="7" s="1"/>
  <c r="Y769" i="7" s="1"/>
  <c r="Z766" i="7" s="1"/>
  <c r="Z769" i="7" s="1"/>
  <c r="AA766" i="7" s="1"/>
  <c r="AA769" i="7" s="1"/>
  <c r="AB766" i="7" s="1"/>
  <c r="AB769" i="7" s="1"/>
  <c r="AC766" i="7" s="1"/>
  <c r="AC769" i="7" s="1"/>
  <c r="AD766" i="7" s="1"/>
  <c r="AD769" i="7" s="1"/>
  <c r="AE766" i="7" s="1"/>
  <c r="AE769" i="7" s="1"/>
  <c r="AF766" i="7" s="1"/>
  <c r="AF769" i="7" s="1"/>
  <c r="AG766" i="7" s="1"/>
  <c r="AG769" i="7" s="1"/>
  <c r="AH766" i="7" s="1"/>
  <c r="AH769" i="7" s="1"/>
  <c r="AI766" i="7" s="1"/>
  <c r="AI769" i="7" s="1"/>
  <c r="AJ766" i="7" s="1"/>
  <c r="AJ769" i="7" s="1"/>
  <c r="AK766" i="7" s="1"/>
  <c r="AK769" i="7" s="1"/>
  <c r="AL766" i="7" s="1"/>
  <c r="AL769" i="7" s="1"/>
  <c r="AM766" i="7" s="1"/>
  <c r="AM769" i="7" s="1"/>
  <c r="AN766" i="7" s="1"/>
  <c r="AN769" i="7" s="1"/>
  <c r="AO766" i="7" s="1"/>
  <c r="AO769" i="7" s="1"/>
  <c r="AP766" i="7" s="1"/>
  <c r="AP769" i="7" s="1"/>
  <c r="C101" i="7"/>
  <c r="C737" i="7"/>
  <c r="D734" i="7" s="1"/>
  <c r="D737" i="7" s="1"/>
  <c r="E734" i="7" s="1"/>
  <c r="E737" i="7" s="1"/>
  <c r="F734" i="7" s="1"/>
  <c r="F737" i="7" s="1"/>
  <c r="G734" i="7" s="1"/>
  <c r="G737" i="7" s="1"/>
  <c r="H734" i="7" s="1"/>
  <c r="H737" i="7" s="1"/>
  <c r="I734" i="7" s="1"/>
  <c r="I737" i="7" s="1"/>
  <c r="J734" i="7" s="1"/>
  <c r="J737" i="7" s="1"/>
  <c r="K734" i="7" s="1"/>
  <c r="K737" i="7" s="1"/>
  <c r="L734" i="7" s="1"/>
  <c r="L737" i="7" s="1"/>
  <c r="M734" i="7" s="1"/>
  <c r="M737" i="7" s="1"/>
  <c r="N734" i="7" s="1"/>
  <c r="N737" i="7" s="1"/>
  <c r="O734" i="7" s="1"/>
  <c r="O737" i="7" s="1"/>
  <c r="P734" i="7" s="1"/>
  <c r="P737" i="7" s="1"/>
  <c r="Q734" i="7" s="1"/>
  <c r="Q737" i="7" s="1"/>
  <c r="R734" i="7" s="1"/>
  <c r="R737" i="7" s="1"/>
  <c r="S734" i="7" s="1"/>
  <c r="S737" i="7" s="1"/>
  <c r="T734" i="7" s="1"/>
  <c r="T737" i="7" s="1"/>
  <c r="U734" i="7" s="1"/>
  <c r="U737" i="7" s="1"/>
  <c r="V734" i="7" s="1"/>
  <c r="V737" i="7" s="1"/>
  <c r="W734" i="7" s="1"/>
  <c r="W737" i="7" s="1"/>
  <c r="X734" i="7" s="1"/>
  <c r="X737" i="7" s="1"/>
  <c r="Y734" i="7" s="1"/>
  <c r="Y737" i="7" s="1"/>
  <c r="Z734" i="7" s="1"/>
  <c r="Z737" i="7" s="1"/>
  <c r="AA734" i="7" s="1"/>
  <c r="AA737" i="7" s="1"/>
  <c r="AB734" i="7" s="1"/>
  <c r="AB737" i="7" s="1"/>
  <c r="AC734" i="7" s="1"/>
  <c r="AC737" i="7" s="1"/>
  <c r="AD734" i="7" s="1"/>
  <c r="AD737" i="7" s="1"/>
  <c r="AE734" i="7" s="1"/>
  <c r="AE737" i="7" s="1"/>
  <c r="AF734" i="7" s="1"/>
  <c r="AF737" i="7" s="1"/>
  <c r="AG734" i="7" s="1"/>
  <c r="AG737" i="7" s="1"/>
  <c r="AH734" i="7" s="1"/>
  <c r="AH737" i="7" s="1"/>
  <c r="AI734" i="7" s="1"/>
  <c r="AI737" i="7" s="1"/>
  <c r="AJ734" i="7" s="1"/>
  <c r="AJ737" i="7" s="1"/>
  <c r="AK734" i="7" s="1"/>
  <c r="AK737" i="7" s="1"/>
  <c r="AL734" i="7" s="1"/>
  <c r="AL737" i="7" s="1"/>
  <c r="AM734" i="7" s="1"/>
  <c r="AM737" i="7" s="1"/>
  <c r="AN734" i="7" s="1"/>
  <c r="AN737" i="7" s="1"/>
  <c r="AO734" i="7" s="1"/>
  <c r="AO737" i="7" s="1"/>
  <c r="AP734" i="7" s="1"/>
  <c r="AP737" i="7" s="1"/>
  <c r="C100" i="7"/>
  <c r="C705" i="7"/>
  <c r="D702" i="7" s="1"/>
  <c r="D705" i="7" s="1"/>
  <c r="E702" i="7" s="1"/>
  <c r="E705" i="7" s="1"/>
  <c r="F702" i="7" s="1"/>
  <c r="F705" i="7" s="1"/>
  <c r="G702" i="7" s="1"/>
  <c r="G705" i="7" s="1"/>
  <c r="H702" i="7" s="1"/>
  <c r="H705" i="7" s="1"/>
  <c r="I702" i="7" s="1"/>
  <c r="I705" i="7" s="1"/>
  <c r="J702" i="7" s="1"/>
  <c r="J705" i="7" s="1"/>
  <c r="K702" i="7" s="1"/>
  <c r="K705" i="7" s="1"/>
  <c r="L702" i="7" s="1"/>
  <c r="L705" i="7" s="1"/>
  <c r="M702" i="7" l="1"/>
  <c r="M705" i="7" s="1"/>
  <c r="N702" i="7" l="1"/>
  <c r="N705" i="7" s="1"/>
  <c r="AO650" i="7" l="1"/>
  <c r="AO651" i="7" s="1"/>
  <c r="AO24" i="7" s="1"/>
  <c r="AO646" i="7"/>
  <c r="AO647" i="7" s="1"/>
  <c r="AO611" i="7"/>
  <c r="AO612" i="7" s="1"/>
  <c r="AO132" i="7" s="1"/>
  <c r="AO642" i="7"/>
  <c r="AO643" i="7" s="1"/>
  <c r="AO638" i="7"/>
  <c r="AO639" i="7" s="1"/>
  <c r="AO605" i="7"/>
  <c r="AO606" i="7" s="1"/>
  <c r="AO131" i="7" s="1"/>
  <c r="AO41" i="7"/>
  <c r="AO64" i="7" s="1"/>
  <c r="AN646" i="7"/>
  <c r="AN647" i="7" s="1"/>
  <c r="AN611" i="7"/>
  <c r="AN612" i="7" s="1"/>
  <c r="AN132" i="7" s="1"/>
  <c r="AN650" i="7"/>
  <c r="AN651" i="7" s="1"/>
  <c r="AN24" i="7" s="1"/>
  <c r="AN638" i="7"/>
  <c r="AN639" i="7" s="1"/>
  <c r="AN605" i="7"/>
  <c r="AN606" i="7" s="1"/>
  <c r="AN131" i="7" s="1"/>
  <c r="AN642" i="7"/>
  <c r="AN643" i="7" s="1"/>
  <c r="AN41" i="7"/>
  <c r="AN64" i="7" s="1"/>
  <c r="AM642" i="7"/>
  <c r="AM643" i="7" s="1"/>
  <c r="AM638" i="7"/>
  <c r="AM639" i="7" s="1"/>
  <c r="AM605" i="7"/>
  <c r="AM606" i="7" s="1"/>
  <c r="AM131" i="7" s="1"/>
  <c r="AM41" i="7"/>
  <c r="AM64" i="7" s="1"/>
  <c r="AM650" i="7"/>
  <c r="AM651" i="7" s="1"/>
  <c r="AM24" i="7" s="1"/>
  <c r="AM646" i="7"/>
  <c r="AM647" i="7" s="1"/>
  <c r="AM611" i="7"/>
  <c r="AM612" i="7" s="1"/>
  <c r="AM132" i="7" s="1"/>
  <c r="AL646" i="7"/>
  <c r="AL647" i="7" s="1"/>
  <c r="AL611" i="7"/>
  <c r="AL612" i="7" s="1"/>
  <c r="AL132" i="7" s="1"/>
  <c r="AL650" i="7"/>
  <c r="AL651" i="7" s="1"/>
  <c r="AL24" i="7" s="1"/>
  <c r="AL638" i="7"/>
  <c r="AL639" i="7" s="1"/>
  <c r="AL605" i="7"/>
  <c r="AL606" i="7" s="1"/>
  <c r="AL131" i="7" s="1"/>
  <c r="AL642" i="7"/>
  <c r="AL643" i="7" s="1"/>
  <c r="AL41" i="7"/>
  <c r="AL64" i="7" s="1"/>
  <c r="AK650" i="7"/>
  <c r="AK651" i="7" s="1"/>
  <c r="AK24" i="7" s="1"/>
  <c r="AK646" i="7"/>
  <c r="AK647" i="7" s="1"/>
  <c r="AK642" i="7"/>
  <c r="AK643" i="7" s="1"/>
  <c r="AK638" i="7"/>
  <c r="AK639" i="7" s="1"/>
  <c r="AK605" i="7"/>
  <c r="AK606" i="7" s="1"/>
  <c r="AK131" i="7" s="1"/>
  <c r="AK41" i="7"/>
  <c r="AK64" i="7" s="1"/>
  <c r="AK611" i="7"/>
  <c r="AK612" i="7" s="1"/>
  <c r="AK132" i="7" s="1"/>
  <c r="AJ638" i="7"/>
  <c r="AJ639" i="7" s="1"/>
  <c r="AJ605" i="7"/>
  <c r="AJ606" i="7" s="1"/>
  <c r="AJ131" i="7" s="1"/>
  <c r="AJ642" i="7"/>
  <c r="AJ643" i="7" s="1"/>
  <c r="AJ41" i="7"/>
  <c r="AJ64" i="7" s="1"/>
  <c r="AJ646" i="7"/>
  <c r="AJ647" i="7" s="1"/>
  <c r="AJ611" i="7"/>
  <c r="AJ612" i="7" s="1"/>
  <c r="AJ132" i="7" s="1"/>
  <c r="AJ650" i="7"/>
  <c r="AJ651" i="7" s="1"/>
  <c r="AJ24" i="7" s="1"/>
  <c r="AH638" i="7"/>
  <c r="AH639" i="7" s="1"/>
  <c r="AH605" i="7"/>
  <c r="AH606" i="7" s="1"/>
  <c r="AH131" i="7" s="1"/>
  <c r="AH642" i="7"/>
  <c r="AH643" i="7" s="1"/>
  <c r="AH41" i="7"/>
  <c r="AH64" i="7" s="1"/>
  <c r="AH646" i="7"/>
  <c r="AH647" i="7" s="1"/>
  <c r="AH611" i="7"/>
  <c r="AH612" i="7" s="1"/>
  <c r="AH132" i="7" s="1"/>
  <c r="AH650" i="7"/>
  <c r="AH651" i="7" s="1"/>
  <c r="AH24" i="7" s="1"/>
  <c r="AG642" i="7"/>
  <c r="AG643" i="7" s="1"/>
  <c r="AG638" i="7"/>
  <c r="AG639" i="7" s="1"/>
  <c r="AG605" i="7"/>
  <c r="AG606" i="7" s="1"/>
  <c r="AG131" i="7" s="1"/>
  <c r="AG41" i="7"/>
  <c r="AG64" i="7" s="1"/>
  <c r="AG650" i="7"/>
  <c r="AG651" i="7" s="1"/>
  <c r="AG24" i="7" s="1"/>
  <c r="AG646" i="7"/>
  <c r="AG647" i="7" s="1"/>
  <c r="AG611" i="7"/>
  <c r="AG612" i="7" s="1"/>
  <c r="AG132" i="7" s="1"/>
  <c r="AP646" i="7"/>
  <c r="AP647" i="7" s="1"/>
  <c r="AP611" i="7"/>
  <c r="AP612" i="7" s="1"/>
  <c r="AP132" i="7" s="1"/>
  <c r="AP650" i="7"/>
  <c r="AP651" i="7" s="1"/>
  <c r="AP24" i="7" s="1"/>
  <c r="AP638" i="7"/>
  <c r="AP639" i="7" s="1"/>
  <c r="AP605" i="7"/>
  <c r="AP606" i="7" s="1"/>
  <c r="AP131" i="7" s="1"/>
  <c r="AP642" i="7"/>
  <c r="AP643" i="7" s="1"/>
  <c r="AP41" i="7"/>
  <c r="AP64" i="7" s="1"/>
  <c r="AI642" i="7"/>
  <c r="AI643" i="7" s="1"/>
  <c r="AI605" i="7"/>
  <c r="AI606" i="7" s="1"/>
  <c r="AI131" i="7" s="1"/>
  <c r="AI650" i="7"/>
  <c r="AI651" i="7" s="1"/>
  <c r="AI24" i="7" s="1"/>
  <c r="AI646" i="7"/>
  <c r="AI647" i="7" s="1"/>
  <c r="AI611" i="7"/>
  <c r="AI612" i="7" s="1"/>
  <c r="AI132" i="7" s="1"/>
  <c r="AI638" i="7"/>
  <c r="AI639" i="7" s="1"/>
  <c r="AI41" i="7"/>
  <c r="AI64" i="7" s="1"/>
  <c r="C638" i="7"/>
  <c r="C639" i="7" s="1"/>
  <c r="C41" i="7"/>
  <c r="C64" i="7" s="1"/>
  <c r="C646" i="7"/>
  <c r="C647" i="7" s="1"/>
  <c r="C642" i="7"/>
  <c r="C643" i="7" s="1"/>
  <c r="C605" i="7"/>
  <c r="C606" i="7" s="1"/>
  <c r="C131" i="7" s="1"/>
  <c r="C650" i="7"/>
  <c r="C651" i="7" s="1"/>
  <c r="C24" i="7" s="1"/>
  <c r="C25" i="7" s="1"/>
  <c r="C611" i="7"/>
  <c r="C612" i="7" s="1"/>
  <c r="C132" i="7" s="1"/>
  <c r="G650" i="7"/>
  <c r="G651" i="7" s="1"/>
  <c r="G24" i="7" s="1"/>
  <c r="G611" i="7"/>
  <c r="G612" i="7" s="1"/>
  <c r="G132" i="7" s="1"/>
  <c r="G638" i="7"/>
  <c r="G639" i="7" s="1"/>
  <c r="G41" i="7"/>
  <c r="G64" i="7" s="1"/>
  <c r="G646" i="7"/>
  <c r="G647" i="7" s="1"/>
  <c r="G642" i="7"/>
  <c r="G643" i="7" s="1"/>
  <c r="G605" i="7"/>
  <c r="G606" i="7" s="1"/>
  <c r="G131" i="7" s="1"/>
  <c r="K650" i="7"/>
  <c r="K651" i="7" s="1"/>
  <c r="K24" i="7" s="1"/>
  <c r="K611" i="7"/>
  <c r="K612" i="7" s="1"/>
  <c r="K132" i="7" s="1"/>
  <c r="K605" i="7"/>
  <c r="K606" i="7" s="1"/>
  <c r="K131" i="7" s="1"/>
  <c r="K638" i="7"/>
  <c r="K639" i="7" s="1"/>
  <c r="K646" i="7"/>
  <c r="K647" i="7" s="1"/>
  <c r="K642" i="7"/>
  <c r="K643" i="7" s="1"/>
  <c r="K41" i="7"/>
  <c r="K64" i="7" s="1"/>
  <c r="O650" i="7"/>
  <c r="O651" i="7" s="1"/>
  <c r="O24" i="7" s="1"/>
  <c r="O638" i="7"/>
  <c r="O639" i="7" s="1"/>
  <c r="O41" i="7"/>
  <c r="O64" i="7" s="1"/>
  <c r="O646" i="7"/>
  <c r="O647" i="7" s="1"/>
  <c r="O642" i="7"/>
  <c r="O643" i="7" s="1"/>
  <c r="O605" i="7"/>
  <c r="O606" i="7" s="1"/>
  <c r="O131" i="7" s="1"/>
  <c r="O611" i="7"/>
  <c r="O612" i="7" s="1"/>
  <c r="O132" i="7" s="1"/>
  <c r="S642" i="7"/>
  <c r="S643" i="7" s="1"/>
  <c r="S605" i="7"/>
  <c r="S606" i="7" s="1"/>
  <c r="S131" i="7" s="1"/>
  <c r="S650" i="7"/>
  <c r="S651" i="7" s="1"/>
  <c r="S24" i="7" s="1"/>
  <c r="S611" i="7"/>
  <c r="S612" i="7" s="1"/>
  <c r="S132" i="7" s="1"/>
  <c r="S638" i="7"/>
  <c r="S639" i="7" s="1"/>
  <c r="S41" i="7"/>
  <c r="S64" i="7" s="1"/>
  <c r="S646" i="7"/>
  <c r="S647" i="7" s="1"/>
  <c r="W642" i="7"/>
  <c r="W643" i="7" s="1"/>
  <c r="W605" i="7"/>
  <c r="W606" i="7" s="1"/>
  <c r="W131" i="7" s="1"/>
  <c r="W650" i="7"/>
  <c r="W651" i="7" s="1"/>
  <c r="W24" i="7" s="1"/>
  <c r="W611" i="7"/>
  <c r="W612" i="7" s="1"/>
  <c r="W132" i="7" s="1"/>
  <c r="W638" i="7"/>
  <c r="W639" i="7" s="1"/>
  <c r="W41" i="7"/>
  <c r="W64" i="7" s="1"/>
  <c r="W646" i="7"/>
  <c r="W647" i="7" s="1"/>
  <c r="AA642" i="7"/>
  <c r="AA643" i="7" s="1"/>
  <c r="AA605" i="7"/>
  <c r="AA606" i="7" s="1"/>
  <c r="AA131" i="7" s="1"/>
  <c r="AA650" i="7"/>
  <c r="AA651" i="7" s="1"/>
  <c r="AA24" i="7" s="1"/>
  <c r="AA611" i="7"/>
  <c r="AA612" i="7" s="1"/>
  <c r="AA132" i="7" s="1"/>
  <c r="AA638" i="7"/>
  <c r="AA639" i="7" s="1"/>
  <c r="AA41" i="7"/>
  <c r="AA64" i="7" s="1"/>
  <c r="AA646" i="7"/>
  <c r="AA647" i="7" s="1"/>
  <c r="AE650" i="7"/>
  <c r="AE651" i="7" s="1"/>
  <c r="AE24" i="7" s="1"/>
  <c r="AE611" i="7"/>
  <c r="AE612" i="7" s="1"/>
  <c r="AE132" i="7" s="1"/>
  <c r="AE638" i="7"/>
  <c r="AE639" i="7" s="1"/>
  <c r="AE41" i="7"/>
  <c r="AE64" i="7" s="1"/>
  <c r="AE646" i="7"/>
  <c r="AE647" i="7" s="1"/>
  <c r="AE642" i="7"/>
  <c r="AE643" i="7" s="1"/>
  <c r="AE605" i="7"/>
  <c r="AE606" i="7" s="1"/>
  <c r="AE131" i="7" s="1"/>
  <c r="F646" i="7"/>
  <c r="F647" i="7" s="1"/>
  <c r="F650" i="7"/>
  <c r="F651" i="7" s="1"/>
  <c r="F24" i="7" s="1"/>
  <c r="F605" i="7"/>
  <c r="F606" i="7" s="1"/>
  <c r="F131" i="7" s="1"/>
  <c r="F41" i="7"/>
  <c r="F64" i="7" s="1"/>
  <c r="F611" i="7"/>
  <c r="F612" i="7" s="1"/>
  <c r="F132" i="7" s="1"/>
  <c r="F638" i="7"/>
  <c r="F639" i="7" s="1"/>
  <c r="F642" i="7"/>
  <c r="F643" i="7" s="1"/>
  <c r="J605" i="7"/>
  <c r="J606" i="7" s="1"/>
  <c r="J131" i="7" s="1"/>
  <c r="J41" i="7"/>
  <c r="J64" i="7" s="1"/>
  <c r="J611" i="7"/>
  <c r="J612" i="7" s="1"/>
  <c r="J132" i="7" s="1"/>
  <c r="J638" i="7"/>
  <c r="J639" i="7" s="1"/>
  <c r="J642" i="7"/>
  <c r="J643" i="7" s="1"/>
  <c r="J646" i="7"/>
  <c r="J647" i="7" s="1"/>
  <c r="J650" i="7"/>
  <c r="J651" i="7" s="1"/>
  <c r="J24" i="7" s="1"/>
  <c r="N605" i="7"/>
  <c r="N606" i="7" s="1"/>
  <c r="N131" i="7" s="1"/>
  <c r="N41" i="7"/>
  <c r="N64" i="7" s="1"/>
  <c r="N611" i="7"/>
  <c r="N612" i="7" s="1"/>
  <c r="N132" i="7" s="1"/>
  <c r="N638" i="7"/>
  <c r="N639" i="7" s="1"/>
  <c r="N642" i="7"/>
  <c r="N643" i="7" s="1"/>
  <c r="N646" i="7"/>
  <c r="N647" i="7" s="1"/>
  <c r="N650" i="7"/>
  <c r="N651" i="7" s="1"/>
  <c r="N24" i="7" s="1"/>
  <c r="R638" i="7"/>
  <c r="R639" i="7" s="1"/>
  <c r="R642" i="7"/>
  <c r="R643" i="7" s="1"/>
  <c r="R646" i="7"/>
  <c r="R647" i="7" s="1"/>
  <c r="R650" i="7"/>
  <c r="R651" i="7" s="1"/>
  <c r="R24" i="7" s="1"/>
  <c r="R605" i="7"/>
  <c r="R606" i="7" s="1"/>
  <c r="R131" i="7" s="1"/>
  <c r="R41" i="7"/>
  <c r="R64" i="7" s="1"/>
  <c r="R611" i="7"/>
  <c r="R612" i="7" s="1"/>
  <c r="R132" i="7" s="1"/>
  <c r="V611" i="7"/>
  <c r="V612" i="7" s="1"/>
  <c r="V132" i="7" s="1"/>
  <c r="V605" i="7"/>
  <c r="V606" i="7" s="1"/>
  <c r="V131" i="7" s="1"/>
  <c r="V41" i="7"/>
  <c r="V64" i="7" s="1"/>
  <c r="V646" i="7"/>
  <c r="V647" i="7" s="1"/>
  <c r="V650" i="7"/>
  <c r="V651" i="7" s="1"/>
  <c r="V24" i="7" s="1"/>
  <c r="V638" i="7"/>
  <c r="V639" i="7" s="1"/>
  <c r="V642" i="7"/>
  <c r="V643" i="7" s="1"/>
  <c r="Z611" i="7"/>
  <c r="Z612" i="7" s="1"/>
  <c r="Z132" i="7" s="1"/>
  <c r="Z638" i="7"/>
  <c r="Z639" i="7" s="1"/>
  <c r="Z642" i="7"/>
  <c r="Z643" i="7" s="1"/>
  <c r="Z650" i="7"/>
  <c r="Z651" i="7" s="1"/>
  <c r="Z24" i="7" s="1"/>
  <c r="Z646" i="7"/>
  <c r="Z647" i="7" s="1"/>
  <c r="Z605" i="7"/>
  <c r="Z606" i="7" s="1"/>
  <c r="Z131" i="7" s="1"/>
  <c r="Z41" i="7"/>
  <c r="Z64" i="7" s="1"/>
  <c r="AD605" i="7"/>
  <c r="AD606" i="7" s="1"/>
  <c r="AD131" i="7" s="1"/>
  <c r="AD41" i="7"/>
  <c r="AD64" i="7" s="1"/>
  <c r="AD611" i="7"/>
  <c r="AD612" i="7" s="1"/>
  <c r="AD132" i="7" s="1"/>
  <c r="AD638" i="7"/>
  <c r="AD639" i="7" s="1"/>
  <c r="AD642" i="7"/>
  <c r="AD643" i="7" s="1"/>
  <c r="AD646" i="7"/>
  <c r="AD647" i="7" s="1"/>
  <c r="AD650" i="7"/>
  <c r="AD651" i="7" s="1"/>
  <c r="AD24" i="7" s="1"/>
  <c r="E650" i="7"/>
  <c r="E651" i="7" s="1"/>
  <c r="E24" i="7" s="1"/>
  <c r="E611" i="7"/>
  <c r="E612" i="7" s="1"/>
  <c r="E132" i="7" s="1"/>
  <c r="E638" i="7"/>
  <c r="E639" i="7" s="1"/>
  <c r="E41" i="7"/>
  <c r="E64" i="7" s="1"/>
  <c r="E646" i="7"/>
  <c r="E647" i="7" s="1"/>
  <c r="E642" i="7"/>
  <c r="E643" i="7" s="1"/>
  <c r="E605" i="7"/>
  <c r="E606" i="7" s="1"/>
  <c r="E131" i="7" s="1"/>
  <c r="I642" i="7"/>
  <c r="I643" i="7" s="1"/>
  <c r="I605" i="7"/>
  <c r="I606" i="7" s="1"/>
  <c r="I131" i="7" s="1"/>
  <c r="I650" i="7"/>
  <c r="I651" i="7" s="1"/>
  <c r="I24" i="7" s="1"/>
  <c r="I611" i="7"/>
  <c r="I612" i="7" s="1"/>
  <c r="I132" i="7" s="1"/>
  <c r="I638" i="7"/>
  <c r="I639" i="7" s="1"/>
  <c r="I41" i="7"/>
  <c r="I64" i="7" s="1"/>
  <c r="I646" i="7"/>
  <c r="I647" i="7" s="1"/>
  <c r="M650" i="7"/>
  <c r="M651" i="7" s="1"/>
  <c r="M24" i="7" s="1"/>
  <c r="M642" i="7"/>
  <c r="M643" i="7" s="1"/>
  <c r="M605" i="7"/>
  <c r="M606" i="7" s="1"/>
  <c r="M131" i="7" s="1"/>
  <c r="M646" i="7"/>
  <c r="M647" i="7" s="1"/>
  <c r="M611" i="7"/>
  <c r="M612" i="7" s="1"/>
  <c r="M132" i="7" s="1"/>
  <c r="M638" i="7"/>
  <c r="M639" i="7" s="1"/>
  <c r="M41" i="7"/>
  <c r="M64" i="7" s="1"/>
  <c r="Q650" i="7"/>
  <c r="Q651" i="7" s="1"/>
  <c r="Q24" i="7" s="1"/>
  <c r="Q611" i="7"/>
  <c r="Q612" i="7" s="1"/>
  <c r="Q132" i="7" s="1"/>
  <c r="Q638" i="7"/>
  <c r="Q639" i="7" s="1"/>
  <c r="Q41" i="7"/>
  <c r="Q64" i="7" s="1"/>
  <c r="Q646" i="7"/>
  <c r="Q647" i="7" s="1"/>
  <c r="Q642" i="7"/>
  <c r="Q643" i="7" s="1"/>
  <c r="Q605" i="7"/>
  <c r="Q606" i="7" s="1"/>
  <c r="Q131" i="7" s="1"/>
  <c r="U650" i="7"/>
  <c r="U651" i="7" s="1"/>
  <c r="U24" i="7" s="1"/>
  <c r="U611" i="7"/>
  <c r="U612" i="7" s="1"/>
  <c r="U132" i="7" s="1"/>
  <c r="U642" i="7"/>
  <c r="U643" i="7" s="1"/>
  <c r="U41" i="7"/>
  <c r="U64" i="7" s="1"/>
  <c r="U646" i="7"/>
  <c r="U647" i="7" s="1"/>
  <c r="U605" i="7"/>
  <c r="U606" i="7" s="1"/>
  <c r="U131" i="7" s="1"/>
  <c r="U638" i="7"/>
  <c r="U639" i="7" s="1"/>
  <c r="Y650" i="7"/>
  <c r="Y651" i="7" s="1"/>
  <c r="Y24" i="7" s="1"/>
  <c r="Y611" i="7"/>
  <c r="Y612" i="7" s="1"/>
  <c r="Y132" i="7" s="1"/>
  <c r="Y638" i="7"/>
  <c r="Y639" i="7" s="1"/>
  <c r="Y41" i="7"/>
  <c r="Y64" i="7" s="1"/>
  <c r="Y646" i="7"/>
  <c r="Y647" i="7" s="1"/>
  <c r="Y642" i="7"/>
  <c r="Y643" i="7" s="1"/>
  <c r="Y605" i="7"/>
  <c r="Y606" i="7" s="1"/>
  <c r="Y131" i="7" s="1"/>
  <c r="AC650" i="7"/>
  <c r="AC651" i="7" s="1"/>
  <c r="AC24" i="7" s="1"/>
  <c r="AC611" i="7"/>
  <c r="AC612" i="7" s="1"/>
  <c r="AC132" i="7" s="1"/>
  <c r="AC638" i="7"/>
  <c r="AC639" i="7" s="1"/>
  <c r="AC41" i="7"/>
  <c r="AC64" i="7" s="1"/>
  <c r="AC646" i="7"/>
  <c r="AC647" i="7" s="1"/>
  <c r="AC642" i="7"/>
  <c r="AC643" i="7" s="1"/>
  <c r="AC605" i="7"/>
  <c r="AC606" i="7" s="1"/>
  <c r="AC131" i="7" s="1"/>
  <c r="D646" i="7"/>
  <c r="D647" i="7" s="1"/>
  <c r="D650" i="7"/>
  <c r="D651" i="7" s="1"/>
  <c r="D24" i="7" s="1"/>
  <c r="D605" i="7"/>
  <c r="D606" i="7" s="1"/>
  <c r="D131" i="7" s="1"/>
  <c r="D41" i="7"/>
  <c r="D64" i="7" s="1"/>
  <c r="D611" i="7"/>
  <c r="D612" i="7" s="1"/>
  <c r="D132" i="7" s="1"/>
  <c r="D638" i="7"/>
  <c r="D639" i="7" s="1"/>
  <c r="D642" i="7"/>
  <c r="D643" i="7" s="1"/>
  <c r="H605" i="7"/>
  <c r="H606" i="7" s="1"/>
  <c r="H131" i="7" s="1"/>
  <c r="H41" i="7"/>
  <c r="H64" i="7" s="1"/>
  <c r="H638" i="7"/>
  <c r="H639" i="7" s="1"/>
  <c r="H642" i="7"/>
  <c r="H643" i="7" s="1"/>
  <c r="H646" i="7"/>
  <c r="H647" i="7" s="1"/>
  <c r="H650" i="7"/>
  <c r="H651" i="7" s="1"/>
  <c r="H24" i="7" s="1"/>
  <c r="H611" i="7"/>
  <c r="H612" i="7" s="1"/>
  <c r="H132" i="7" s="1"/>
  <c r="L605" i="7"/>
  <c r="L606" i="7" s="1"/>
  <c r="L131" i="7" s="1"/>
  <c r="L41" i="7"/>
  <c r="L64" i="7" s="1"/>
  <c r="L611" i="7"/>
  <c r="L612" i="7" s="1"/>
  <c r="L132" i="7" s="1"/>
  <c r="L638" i="7"/>
  <c r="L639" i="7" s="1"/>
  <c r="L642" i="7"/>
  <c r="L643" i="7" s="1"/>
  <c r="L646" i="7"/>
  <c r="L647" i="7" s="1"/>
  <c r="L650" i="7"/>
  <c r="L651" i="7" s="1"/>
  <c r="L24" i="7" s="1"/>
  <c r="P605" i="7"/>
  <c r="P606" i="7" s="1"/>
  <c r="P131" i="7" s="1"/>
  <c r="P41" i="7"/>
  <c r="P64" i="7" s="1"/>
  <c r="P611" i="7"/>
  <c r="P612" i="7" s="1"/>
  <c r="P132" i="7" s="1"/>
  <c r="P638" i="7"/>
  <c r="P639" i="7" s="1"/>
  <c r="P642" i="7"/>
  <c r="P643" i="7" s="1"/>
  <c r="P646" i="7"/>
  <c r="P647" i="7" s="1"/>
  <c r="P650" i="7"/>
  <c r="P651" i="7" s="1"/>
  <c r="P24" i="7" s="1"/>
  <c r="T646" i="7"/>
  <c r="T647" i="7" s="1"/>
  <c r="T650" i="7"/>
  <c r="T651" i="7" s="1"/>
  <c r="T24" i="7" s="1"/>
  <c r="T642" i="7"/>
  <c r="T643" i="7" s="1"/>
  <c r="T605" i="7"/>
  <c r="T606" i="7" s="1"/>
  <c r="T131" i="7" s="1"/>
  <c r="T611" i="7"/>
  <c r="T612" i="7" s="1"/>
  <c r="T132" i="7" s="1"/>
  <c r="T638" i="7"/>
  <c r="T639" i="7" s="1"/>
  <c r="T41" i="7"/>
  <c r="T64" i="7" s="1"/>
  <c r="X605" i="7"/>
  <c r="X606" i="7" s="1"/>
  <c r="X131" i="7" s="1"/>
  <c r="X41" i="7"/>
  <c r="X64" i="7" s="1"/>
  <c r="X611" i="7"/>
  <c r="X612" i="7" s="1"/>
  <c r="X132" i="7" s="1"/>
  <c r="X638" i="7"/>
  <c r="X639" i="7" s="1"/>
  <c r="X642" i="7"/>
  <c r="X643" i="7" s="1"/>
  <c r="X646" i="7"/>
  <c r="X647" i="7" s="1"/>
  <c r="X650" i="7"/>
  <c r="X651" i="7" s="1"/>
  <c r="X24" i="7" s="1"/>
  <c r="AB646" i="7"/>
  <c r="AB647" i="7" s="1"/>
  <c r="AB650" i="7"/>
  <c r="AB651" i="7" s="1"/>
  <c r="AB24" i="7" s="1"/>
  <c r="AB642" i="7"/>
  <c r="AB643" i="7" s="1"/>
  <c r="AB638" i="7"/>
  <c r="AB639" i="7" s="1"/>
  <c r="AB611" i="7"/>
  <c r="AB612" i="7" s="1"/>
  <c r="AB132" i="7" s="1"/>
  <c r="AB605" i="7"/>
  <c r="AB606" i="7" s="1"/>
  <c r="AB131" i="7" s="1"/>
  <c r="AB41" i="7"/>
  <c r="AB64" i="7" s="1"/>
  <c r="AF605" i="7"/>
  <c r="AF606" i="7" s="1"/>
  <c r="AF131" i="7" s="1"/>
  <c r="AF41" i="7"/>
  <c r="AF64" i="7" s="1"/>
  <c r="AF611" i="7"/>
  <c r="AF612" i="7" s="1"/>
  <c r="AF132" i="7" s="1"/>
  <c r="AF638" i="7"/>
  <c r="AF639" i="7" s="1"/>
  <c r="AF642" i="7"/>
  <c r="AF643" i="7" s="1"/>
  <c r="AF646" i="7"/>
  <c r="AF647" i="7" s="1"/>
  <c r="AF650" i="7"/>
  <c r="AF651" i="7" s="1"/>
  <c r="AF24" i="7" s="1"/>
  <c r="O702" i="7"/>
  <c r="O705" i="7" s="1"/>
  <c r="AC696" i="7" l="1"/>
  <c r="Y696" i="7"/>
  <c r="U696" i="7"/>
  <c r="Q696" i="7"/>
  <c r="E696" i="7"/>
  <c r="Z696" i="7"/>
  <c r="V696" i="7"/>
  <c r="R696" i="7"/>
  <c r="AA696" i="7"/>
  <c r="W696" i="7"/>
  <c r="S696" i="7"/>
  <c r="AL696" i="7"/>
  <c r="X696" i="7"/>
  <c r="AF696" i="7"/>
  <c r="T696" i="7"/>
  <c r="D696" i="7"/>
  <c r="M696" i="7"/>
  <c r="AD696" i="7"/>
  <c r="N696" i="7"/>
  <c r="J696" i="7"/>
  <c r="AP696" i="7"/>
  <c r="AJ696" i="7"/>
  <c r="AO696" i="7"/>
  <c r="AB696" i="7"/>
  <c r="I696" i="7"/>
  <c r="AE696" i="7"/>
  <c r="O696" i="7"/>
  <c r="K696" i="7"/>
  <c r="G696" i="7"/>
  <c r="AI696" i="7"/>
  <c r="AH696" i="7"/>
  <c r="AK696" i="7"/>
  <c r="AM696" i="7"/>
  <c r="AN696" i="7"/>
  <c r="P696" i="7"/>
  <c r="L696" i="7"/>
  <c r="H696" i="7"/>
  <c r="F696" i="7"/>
  <c r="AG696" i="7"/>
  <c r="C696" i="7"/>
  <c r="C66" i="7"/>
  <c r="C653"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53" i="7"/>
  <c r="AI279" i="7"/>
  <c r="AI133" i="7"/>
  <c r="AP279" i="7"/>
  <c r="AP133" i="7"/>
  <c r="AG25" i="7"/>
  <c r="AG653" i="7"/>
  <c r="AH25" i="7"/>
  <c r="AH653" i="7"/>
  <c r="AJ25" i="7"/>
  <c r="AJ653" i="7"/>
  <c r="AK279" i="7"/>
  <c r="AK133" i="7"/>
  <c r="AL279" i="7"/>
  <c r="AL133" i="7"/>
  <c r="AM25" i="7"/>
  <c r="AM653" i="7"/>
  <c r="AN279" i="7"/>
  <c r="AN133" i="7"/>
  <c r="AO279" i="7"/>
  <c r="AO133" i="7"/>
  <c r="AP25" i="7"/>
  <c r="AP653" i="7"/>
  <c r="AG279" i="7"/>
  <c r="AG133" i="7"/>
  <c r="AH279" i="7"/>
  <c r="AH133" i="7"/>
  <c r="AJ279" i="7"/>
  <c r="AJ133" i="7"/>
  <c r="AK25" i="7"/>
  <c r="AK653" i="7"/>
  <c r="AL25" i="7"/>
  <c r="AL653" i="7"/>
  <c r="AM279" i="7"/>
  <c r="AM133" i="7"/>
  <c r="AN25" i="7"/>
  <c r="AN653" i="7"/>
  <c r="AO25" i="7"/>
  <c r="AO653" i="7"/>
  <c r="AB25" i="7"/>
  <c r="AB653" i="7"/>
  <c r="T279" i="7"/>
  <c r="T133" i="7"/>
  <c r="L25" i="7"/>
  <c r="L653" i="7"/>
  <c r="L279" i="7"/>
  <c r="L133" i="7"/>
  <c r="AC25" i="7"/>
  <c r="AC653" i="7"/>
  <c r="Y279" i="7"/>
  <c r="Y133" i="7"/>
  <c r="U279" i="7"/>
  <c r="U133" i="7"/>
  <c r="Q279" i="7"/>
  <c r="Q133" i="7"/>
  <c r="E25" i="7"/>
  <c r="E653" i="7"/>
  <c r="Z279" i="7"/>
  <c r="Z133" i="7"/>
  <c r="R25" i="7"/>
  <c r="R653" i="7"/>
  <c r="J25" i="7"/>
  <c r="J653" i="7"/>
  <c r="J279" i="7"/>
  <c r="J133" i="7"/>
  <c r="F25" i="7"/>
  <c r="F653" i="7"/>
  <c r="F279" i="7"/>
  <c r="F133" i="7"/>
  <c r="AE25" i="7"/>
  <c r="AE653" i="7"/>
  <c r="W25" i="7"/>
  <c r="W653" i="7"/>
  <c r="W279" i="7"/>
  <c r="W133" i="7"/>
  <c r="O279" i="7"/>
  <c r="O133" i="7"/>
  <c r="K25" i="7"/>
  <c r="K653" i="7"/>
  <c r="G25" i="7"/>
  <c r="G653" i="7"/>
  <c r="AF25" i="7"/>
  <c r="AF653" i="7"/>
  <c r="AF279" i="7"/>
  <c r="AF133" i="7"/>
  <c r="AB279" i="7"/>
  <c r="AB133" i="7"/>
  <c r="X25" i="7"/>
  <c r="X653" i="7"/>
  <c r="X279" i="7"/>
  <c r="X133" i="7"/>
  <c r="T25" i="7"/>
  <c r="T653" i="7"/>
  <c r="P25" i="7"/>
  <c r="P653" i="7"/>
  <c r="P279" i="7"/>
  <c r="P133" i="7"/>
  <c r="H25" i="7"/>
  <c r="H653" i="7"/>
  <c r="H279" i="7"/>
  <c r="H133" i="7"/>
  <c r="D25" i="7"/>
  <c r="D653" i="7"/>
  <c r="D279" i="7"/>
  <c r="D133" i="7"/>
  <c r="AC279" i="7"/>
  <c r="AC133" i="7"/>
  <c r="Y25" i="7"/>
  <c r="Y653" i="7"/>
  <c r="U25" i="7"/>
  <c r="U653" i="7"/>
  <c r="Q25" i="7"/>
  <c r="Q653" i="7"/>
  <c r="M25" i="7"/>
  <c r="M653" i="7"/>
  <c r="M279" i="7"/>
  <c r="M133" i="7"/>
  <c r="I25" i="7"/>
  <c r="I653" i="7"/>
  <c r="I279" i="7"/>
  <c r="I133" i="7"/>
  <c r="E279" i="7"/>
  <c r="E133" i="7"/>
  <c r="AD25" i="7"/>
  <c r="AD653" i="7"/>
  <c r="AD279" i="7"/>
  <c r="AD133" i="7"/>
  <c r="Z25" i="7"/>
  <c r="Z653" i="7"/>
  <c r="V25" i="7"/>
  <c r="V653" i="7"/>
  <c r="V279" i="7"/>
  <c r="V133" i="7"/>
  <c r="R279" i="7"/>
  <c r="R133" i="7"/>
  <c r="N25" i="7"/>
  <c r="N653" i="7"/>
  <c r="N279" i="7"/>
  <c r="N133" i="7"/>
  <c r="AE279" i="7"/>
  <c r="AE133" i="7"/>
  <c r="AA25" i="7"/>
  <c r="AA653" i="7"/>
  <c r="AA279" i="7"/>
  <c r="AA133" i="7"/>
  <c r="S25" i="7"/>
  <c r="S653" i="7"/>
  <c r="S279" i="7"/>
  <c r="S133" i="7"/>
  <c r="O25" i="7"/>
  <c r="O653" i="7"/>
  <c r="K279" i="7"/>
  <c r="K133" i="7"/>
  <c r="G279" i="7"/>
  <c r="G133" i="7"/>
  <c r="C279" i="7"/>
  <c r="C133" i="7"/>
  <c r="P702" i="7"/>
  <c r="P705"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02" i="7"/>
  <c r="Q705" i="7" s="1"/>
  <c r="R702" i="7" l="1"/>
  <c r="R705" i="7" s="1"/>
  <c r="AO693" i="7" l="1"/>
  <c r="AM693" i="7"/>
  <c r="AL693" i="7"/>
  <c r="AK693" i="7"/>
  <c r="AJ693" i="7"/>
  <c r="AI693" i="7"/>
  <c r="AF693" i="7"/>
  <c r="AN693" i="7"/>
  <c r="AH693" i="7"/>
  <c r="AG693" i="7"/>
  <c r="AE693" i="7"/>
  <c r="AC693" i="7"/>
  <c r="AA693" i="7"/>
  <c r="Y693" i="7"/>
  <c r="W693" i="7"/>
  <c r="U693" i="7"/>
  <c r="S693" i="7"/>
  <c r="Q693" i="7"/>
  <c r="O693" i="7"/>
  <c r="M693" i="7"/>
  <c r="K693" i="7"/>
  <c r="I693" i="7"/>
  <c r="G693" i="7"/>
  <c r="E693" i="7"/>
  <c r="C693" i="7"/>
  <c r="AD693" i="7"/>
  <c r="AB693" i="7"/>
  <c r="Z693" i="7"/>
  <c r="X693" i="7"/>
  <c r="V693" i="7"/>
  <c r="T693" i="7"/>
  <c r="U690" i="7" s="1"/>
  <c r="R693" i="7"/>
  <c r="S690" i="7" s="1"/>
  <c r="P693" i="7"/>
  <c r="Q690" i="7" s="1"/>
  <c r="N693" i="7"/>
  <c r="O690" i="7" s="1"/>
  <c r="L693" i="7"/>
  <c r="M690" i="7" s="1"/>
  <c r="J693" i="7"/>
  <c r="K690" i="7" s="1"/>
  <c r="H693" i="7"/>
  <c r="I690" i="7" s="1"/>
  <c r="F693" i="7"/>
  <c r="G690" i="7" s="1"/>
  <c r="D693" i="7"/>
  <c r="E690" i="7" s="1"/>
  <c r="S702" i="7"/>
  <c r="S705" i="7" s="1"/>
  <c r="AA690" i="7" l="1"/>
  <c r="AA692" i="7" s="1"/>
  <c r="AA98" i="7" s="1"/>
  <c r="AA103" i="7" s="1"/>
  <c r="AA109" i="7" s="1"/>
  <c r="AC690" i="7"/>
  <c r="AG690" i="7"/>
  <c r="W690" i="7"/>
  <c r="AE690" i="7"/>
  <c r="AJ690" i="7"/>
  <c r="Y690" i="7"/>
  <c r="B693" i="7"/>
  <c r="AG98" i="7"/>
  <c r="AG103" i="7" s="1"/>
  <c r="AG109" i="7" s="1"/>
  <c r="AH690" i="7"/>
  <c r="AH98" i="7" s="1"/>
  <c r="AH103" i="7" s="1"/>
  <c r="AH109" i="7" s="1"/>
  <c r="AI690" i="7"/>
  <c r="AI98" i="7" s="1"/>
  <c r="AI103" i="7" s="1"/>
  <c r="AI109" i="7" s="1"/>
  <c r="AO690" i="7"/>
  <c r="AO98" i="7" s="1"/>
  <c r="AO103" i="7" s="1"/>
  <c r="AO109" i="7" s="1"/>
  <c r="AK690" i="7"/>
  <c r="AK98" i="7" s="1"/>
  <c r="AK103" i="7" s="1"/>
  <c r="AK109" i="7" s="1"/>
  <c r="AJ98" i="7"/>
  <c r="AJ103" i="7" s="1"/>
  <c r="AJ109" i="7" s="1"/>
  <c r="AL690" i="7"/>
  <c r="AL98" i="7" s="1"/>
  <c r="AL103" i="7" s="1"/>
  <c r="AL109" i="7" s="1"/>
  <c r="AP690" i="7"/>
  <c r="AP692" i="7" s="1"/>
  <c r="AP98" i="7" s="1"/>
  <c r="AP103" i="7" s="1"/>
  <c r="AP109" i="7" s="1"/>
  <c r="AM690" i="7"/>
  <c r="AM98" i="7" s="1"/>
  <c r="AM103" i="7" s="1"/>
  <c r="AM109" i="7" s="1"/>
  <c r="AN690" i="7"/>
  <c r="AN98" i="7" s="1"/>
  <c r="AN103" i="7" s="1"/>
  <c r="AN109" i="7" s="1"/>
  <c r="D690" i="7"/>
  <c r="D98" i="7" s="1"/>
  <c r="F690" i="7"/>
  <c r="F98" i="7" s="1"/>
  <c r="E98" i="7"/>
  <c r="H690" i="7"/>
  <c r="H98" i="7" s="1"/>
  <c r="G98" i="7"/>
  <c r="J690" i="7"/>
  <c r="J98" i="7" s="1"/>
  <c r="I98" i="7"/>
  <c r="L690" i="7"/>
  <c r="L98" i="7" s="1"/>
  <c r="K98" i="7"/>
  <c r="N690" i="7"/>
  <c r="N98" i="7" s="1"/>
  <c r="M98" i="7"/>
  <c r="P690" i="7"/>
  <c r="P98" i="7" s="1"/>
  <c r="O98" i="7"/>
  <c r="R690" i="7"/>
  <c r="R98" i="7" s="1"/>
  <c r="Q98" i="7"/>
  <c r="T690" i="7"/>
  <c r="T98" i="7" s="1"/>
  <c r="S98" i="7"/>
  <c r="V690" i="7"/>
  <c r="V98" i="7" s="1"/>
  <c r="U98" i="7"/>
  <c r="X690" i="7"/>
  <c r="X98" i="7" s="1"/>
  <c r="X103" i="7" s="1"/>
  <c r="X109" i="7" s="1"/>
  <c r="W98" i="7"/>
  <c r="W103" i="7" s="1"/>
  <c r="W109" i="7" s="1"/>
  <c r="Z690" i="7"/>
  <c r="Z98" i="7" s="1"/>
  <c r="Z103" i="7" s="1"/>
  <c r="Z109" i="7" s="1"/>
  <c r="Y98" i="7"/>
  <c r="Y103" i="7" s="1"/>
  <c r="Y109" i="7" s="1"/>
  <c r="AB690" i="7"/>
  <c r="AB98" i="7" s="1"/>
  <c r="AB103" i="7" s="1"/>
  <c r="AB109" i="7" s="1"/>
  <c r="AD690" i="7"/>
  <c r="AD98" i="7" s="1"/>
  <c r="AD103" i="7" s="1"/>
  <c r="AD109" i="7" s="1"/>
  <c r="AC98" i="7"/>
  <c r="AC103" i="7" s="1"/>
  <c r="AC109" i="7" s="1"/>
  <c r="AF690" i="7"/>
  <c r="AE98" i="7"/>
  <c r="AE103" i="7" s="1"/>
  <c r="AE109" i="7" s="1"/>
  <c r="C293" i="7"/>
  <c r="C306" i="7" s="1"/>
  <c r="C253" i="7"/>
  <c r="C266" i="7" s="1"/>
  <c r="T702" i="7"/>
  <c r="T705" i="7" s="1"/>
  <c r="C690" i="7" l="1"/>
  <c r="C98" i="7" s="1"/>
  <c r="B98" i="7"/>
  <c r="AF692" i="7"/>
  <c r="U702" i="7"/>
  <c r="U705" i="7" s="1"/>
  <c r="AF98" i="7" l="1"/>
  <c r="AF103" i="7" s="1"/>
  <c r="AF109" i="7" s="1"/>
  <c r="V702" i="7"/>
  <c r="V705" i="7" s="1"/>
  <c r="V798" i="7" s="1"/>
  <c r="W702" i="7" l="1"/>
  <c r="W705" i="7" s="1"/>
  <c r="W798" i="7" s="1"/>
  <c r="W799" i="7"/>
  <c r="W274" i="7" l="1"/>
  <c r="W237" i="7"/>
  <c r="W77" i="7"/>
  <c r="X702" i="7"/>
  <c r="X705" i="7" s="1"/>
  <c r="X798" i="7" s="1"/>
  <c r="X799" i="7"/>
  <c r="X274" i="7" l="1"/>
  <c r="X237" i="7"/>
  <c r="X77" i="7"/>
  <c r="Y702" i="7"/>
  <c r="Y705" i="7" s="1"/>
  <c r="Y798" i="7" s="1"/>
  <c r="Y799" i="7"/>
  <c r="Y274" i="7" l="1"/>
  <c r="Y237" i="7"/>
  <c r="Y77" i="7"/>
  <c r="Z702" i="7"/>
  <c r="Z705" i="7" s="1"/>
  <c r="Z798" i="7" s="1"/>
  <c r="Z799" i="7"/>
  <c r="AA702" i="7" l="1"/>
  <c r="AA705" i="7" s="1"/>
  <c r="AA798" i="7" s="1"/>
  <c r="AA799" i="7"/>
  <c r="Z274" i="7"/>
  <c r="Z237" i="7"/>
  <c r="Z77" i="7"/>
  <c r="AB702" i="7" l="1"/>
  <c r="AB705" i="7" s="1"/>
  <c r="AB798" i="7" s="1"/>
  <c r="AB799" i="7"/>
  <c r="AA274" i="7"/>
  <c r="AA237" i="7"/>
  <c r="AA77" i="7"/>
  <c r="AC702" i="7" l="1"/>
  <c r="AC705" i="7" s="1"/>
  <c r="AC798" i="7" s="1"/>
  <c r="AC799" i="7"/>
  <c r="AB274" i="7"/>
  <c r="AB237" i="7"/>
  <c r="AB77" i="7"/>
  <c r="AC274" i="7" l="1"/>
  <c r="AC237" i="7"/>
  <c r="AC77" i="7"/>
  <c r="AD702" i="7"/>
  <c r="AD705" i="7" s="1"/>
  <c r="AD798" i="7" s="1"/>
  <c r="AD799" i="7"/>
  <c r="AE702" i="7" l="1"/>
  <c r="AE705" i="7" s="1"/>
  <c r="AE798" i="7" s="1"/>
  <c r="AE799" i="7"/>
  <c r="AD274" i="7"/>
  <c r="AD237" i="7"/>
  <c r="AD77" i="7"/>
  <c r="AF702" i="7" l="1"/>
  <c r="AF705" i="7" s="1"/>
  <c r="AF798" i="7" s="1"/>
  <c r="AF799" i="7"/>
  <c r="AE274" i="7"/>
  <c r="AE237" i="7"/>
  <c r="AE77" i="7"/>
  <c r="AG702" i="7" l="1"/>
  <c r="AG705" i="7" s="1"/>
  <c r="AG798" i="7" s="1"/>
  <c r="AF274" i="7"/>
  <c r="AF237" i="7"/>
  <c r="AF77" i="7"/>
  <c r="AG237" i="7" l="1"/>
  <c r="AG274" i="7"/>
  <c r="AG77" i="7"/>
  <c r="M454" i="7"/>
  <c r="M456" i="7"/>
  <c r="AH702" i="7"/>
  <c r="AH705" i="7" s="1"/>
  <c r="AH798" i="7" s="1"/>
  <c r="M316" i="7" l="1"/>
  <c r="AH274" i="7"/>
  <c r="AH77" i="7"/>
  <c r="AH237" i="7"/>
  <c r="M319" i="7"/>
  <c r="M453" i="7"/>
  <c r="AI702" i="7"/>
  <c r="AI705" i="7" s="1"/>
  <c r="AI798" i="7" s="1"/>
  <c r="AI237" i="7" l="1"/>
  <c r="AI274" i="7"/>
  <c r="AI77" i="7"/>
  <c r="AJ702" i="7"/>
  <c r="AJ705" i="7" s="1"/>
  <c r="AJ798" i="7" s="1"/>
  <c r="AJ274" i="7" l="1"/>
  <c r="AJ237" i="7"/>
  <c r="AJ77" i="7"/>
  <c r="AK702" i="7"/>
  <c r="AK705" i="7" s="1"/>
  <c r="AK798" i="7" s="1"/>
  <c r="AK274" i="7" l="1"/>
  <c r="AK237" i="7"/>
  <c r="AK77" i="7"/>
  <c r="AL702" i="7"/>
  <c r="AL705" i="7" s="1"/>
  <c r="AL798" i="7" s="1"/>
  <c r="AL237" i="7" l="1"/>
  <c r="AL274" i="7"/>
  <c r="AL77" i="7"/>
  <c r="AM702" i="7"/>
  <c r="AM705" i="7" s="1"/>
  <c r="AM798" i="7" s="1"/>
  <c r="AM274" i="7" l="1"/>
  <c r="AM77" i="7"/>
  <c r="AM237" i="7"/>
  <c r="AN702" i="7"/>
  <c r="AN705" i="7" s="1"/>
  <c r="AN798" i="7" s="1"/>
  <c r="AN274" i="7" l="1"/>
  <c r="AN77" i="7"/>
  <c r="AN237" i="7"/>
  <c r="AO702" i="7"/>
  <c r="AO705" i="7" s="1"/>
  <c r="AO798" i="7" s="1"/>
  <c r="AO274" i="7" l="1"/>
  <c r="AO77" i="7"/>
  <c r="AO237" i="7"/>
  <c r="AP702" i="7"/>
  <c r="AP705" i="7" s="1"/>
  <c r="AP798" i="7" s="1"/>
  <c r="AP237" i="7" l="1"/>
  <c r="AP274" i="7"/>
  <c r="AP77" i="7"/>
  <c r="H66" i="7" l="1"/>
  <c r="AF66" i="7"/>
  <c r="AF70" i="7" s="1"/>
  <c r="AF79" i="7" s="1"/>
  <c r="AF122" i="7" s="1"/>
  <c r="AN66" i="7"/>
  <c r="AC66" i="7"/>
  <c r="AC70" i="7" s="1"/>
  <c r="AC79" i="7" s="1"/>
  <c r="AC122" i="7" s="1"/>
  <c r="AP66" i="7"/>
  <c r="AH66" i="7"/>
  <c r="H663" i="7" l="1"/>
  <c r="H665" i="7" s="1"/>
  <c r="H667" i="7" s="1"/>
  <c r="AC236" i="7"/>
  <c r="Q66" i="7"/>
  <c r="H236" i="7"/>
  <c r="H70" i="7"/>
  <c r="H273" i="7"/>
  <c r="AC273" i="7"/>
  <c r="G66" i="7"/>
  <c r="AF273" i="7"/>
  <c r="AF236" i="7"/>
  <c r="L66" i="7"/>
  <c r="AO66" i="7"/>
  <c r="AM66" i="7"/>
  <c r="AI66" i="7"/>
  <c r="C663" i="7"/>
  <c r="C665" i="7" s="1"/>
  <c r="C667" i="7" s="1"/>
  <c r="AC123" i="7"/>
  <c r="AF123" i="7"/>
  <c r="AN236" i="7"/>
  <c r="AN273" i="7"/>
  <c r="AN70" i="7"/>
  <c r="AN79" i="7" s="1"/>
  <c r="AN122" i="7" s="1"/>
  <c r="AP273" i="7"/>
  <c r="AP70" i="7"/>
  <c r="AP79" i="7" s="1"/>
  <c r="AP122" i="7" s="1"/>
  <c r="AP236" i="7"/>
  <c r="AB66" i="7"/>
  <c r="AD66" i="7"/>
  <c r="E66" i="7"/>
  <c r="AK66" i="7"/>
  <c r="U66" i="7"/>
  <c r="U663" i="7" s="1"/>
  <c r="U665" i="7" s="1"/>
  <c r="U667" i="7" s="1"/>
  <c r="AJ66" i="7"/>
  <c r="J66" i="7"/>
  <c r="AG66" i="7"/>
  <c r="R66" i="7"/>
  <c r="AE66" i="7"/>
  <c r="AH273" i="7"/>
  <c r="AH236" i="7"/>
  <c r="AH70" i="7"/>
  <c r="AH79" i="7" s="1"/>
  <c r="AH122" i="7" s="1"/>
  <c r="N66" i="7"/>
  <c r="T66" i="7"/>
  <c r="AL66" i="7"/>
  <c r="T798" i="7" l="1"/>
  <c r="T663" i="7"/>
  <c r="T665" i="7" s="1"/>
  <c r="T667" i="7" s="1"/>
  <c r="Q663" i="7"/>
  <c r="Q665" i="7" s="1"/>
  <c r="Q667" i="7" s="1"/>
  <c r="R663" i="7"/>
  <c r="R665" i="7" s="1"/>
  <c r="R667" i="7" s="1"/>
  <c r="AA66" i="7"/>
  <c r="AA273" i="7" s="1"/>
  <c r="M66" i="7"/>
  <c r="M236" i="7" s="1"/>
  <c r="F66" i="7"/>
  <c r="D66" i="7"/>
  <c r="K66" i="7"/>
  <c r="T70" i="7"/>
  <c r="T273" i="7"/>
  <c r="T236" i="7"/>
  <c r="AH123" i="7"/>
  <c r="R236" i="7"/>
  <c r="R70" i="7"/>
  <c r="R273" i="7"/>
  <c r="P66" i="7"/>
  <c r="J663" i="7"/>
  <c r="J665" i="7" s="1"/>
  <c r="J667" i="7" s="1"/>
  <c r="J70" i="7"/>
  <c r="J273" i="7"/>
  <c r="J236" i="7"/>
  <c r="O66" i="7"/>
  <c r="S66" i="7"/>
  <c r="AJ70" i="7"/>
  <c r="AJ79" i="7" s="1"/>
  <c r="AJ122" i="7" s="1"/>
  <c r="AJ236" i="7"/>
  <c r="AJ273" i="7"/>
  <c r="AK236" i="7"/>
  <c r="AK70" i="7"/>
  <c r="AK79" i="7" s="1"/>
  <c r="AK122" i="7" s="1"/>
  <c r="AK273" i="7"/>
  <c r="E236" i="7"/>
  <c r="E70" i="7"/>
  <c r="E273" i="7"/>
  <c r="E663" i="7"/>
  <c r="E665" i="7" s="1"/>
  <c r="E667" i="7" s="1"/>
  <c r="AP123" i="7"/>
  <c r="G70" i="7"/>
  <c r="G273" i="7"/>
  <c r="G236" i="7"/>
  <c r="G663" i="7"/>
  <c r="G665" i="7" s="1"/>
  <c r="G667" i="7" s="1"/>
  <c r="AN123" i="7"/>
  <c r="C70" i="7"/>
  <c r="C236" i="7"/>
  <c r="C273" i="7"/>
  <c r="Z66" i="7"/>
  <c r="AI70" i="7"/>
  <c r="AI79" i="7" s="1"/>
  <c r="AI122" i="7" s="1"/>
  <c r="AI273" i="7"/>
  <c r="AI236" i="7"/>
  <c r="X66" i="7"/>
  <c r="Y66" i="7"/>
  <c r="AM70" i="7"/>
  <c r="AM79" i="7" s="1"/>
  <c r="AM122" i="7" s="1"/>
  <c r="AM236" i="7"/>
  <c r="AM273" i="7"/>
  <c r="AO70" i="7"/>
  <c r="AO79" i="7" s="1"/>
  <c r="AO122" i="7" s="1"/>
  <c r="AO236" i="7"/>
  <c r="AO273" i="7"/>
  <c r="L663" i="7"/>
  <c r="L665" i="7" s="1"/>
  <c r="L667" i="7" s="1"/>
  <c r="L236" i="7"/>
  <c r="L273" i="7"/>
  <c r="L70" i="7"/>
  <c r="Q70" i="7"/>
  <c r="Q236" i="7"/>
  <c r="Q273" i="7"/>
  <c r="V66" i="7"/>
  <c r="V663" i="7" s="1"/>
  <c r="V665" i="7" s="1"/>
  <c r="V667" i="7" s="1"/>
  <c r="AL273" i="7"/>
  <c r="AL236" i="7"/>
  <c r="AL70" i="7"/>
  <c r="AL79" i="7" s="1"/>
  <c r="AL122" i="7" s="1"/>
  <c r="N236" i="7"/>
  <c r="N273" i="7"/>
  <c r="N70" i="7"/>
  <c r="N663" i="7"/>
  <c r="N665" i="7" s="1"/>
  <c r="N667"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799" i="7" l="1"/>
  <c r="U684" i="7"/>
  <c r="U798" i="7"/>
  <c r="P663" i="7"/>
  <c r="P665" i="7" s="1"/>
  <c r="P667" i="7" s="1"/>
  <c r="S663" i="7"/>
  <c r="S665" i="7" s="1"/>
  <c r="S667" i="7" s="1"/>
  <c r="AA236" i="7"/>
  <c r="AA70" i="7"/>
  <c r="AA79" i="7" s="1"/>
  <c r="M273" i="7"/>
  <c r="M70" i="7"/>
  <c r="D236" i="7"/>
  <c r="M663" i="7"/>
  <c r="M665" i="7" s="1"/>
  <c r="M667" i="7" s="1"/>
  <c r="D70" i="7"/>
  <c r="F663" i="7"/>
  <c r="F665" i="7" s="1"/>
  <c r="F667" i="7" s="1"/>
  <c r="F273" i="7"/>
  <c r="F236" i="7"/>
  <c r="F70" i="7"/>
  <c r="D663" i="7"/>
  <c r="D665" i="7" s="1"/>
  <c r="D667" i="7" s="1"/>
  <c r="D273" i="7"/>
  <c r="K273" i="7"/>
  <c r="K236" i="7"/>
  <c r="K663" i="7"/>
  <c r="K665" i="7" s="1"/>
  <c r="K667" i="7" s="1"/>
  <c r="K70" i="7"/>
  <c r="AG123" i="7"/>
  <c r="W273" i="7"/>
  <c r="W236" i="7"/>
  <c r="W70" i="7"/>
  <c r="W79" i="7" s="1"/>
  <c r="W122" i="7" s="1"/>
  <c r="AL123" i="7"/>
  <c r="AM123" i="7"/>
  <c r="Y236" i="7"/>
  <c r="Y70" i="7"/>
  <c r="Y79" i="7" s="1"/>
  <c r="Y122" i="7" s="1"/>
  <c r="Y273" i="7"/>
  <c r="Z273" i="7"/>
  <c r="Z236" i="7"/>
  <c r="Z70" i="7"/>
  <c r="Z79" i="7" s="1"/>
  <c r="Z122" i="7" s="1"/>
  <c r="S236" i="7"/>
  <c r="S273" i="7"/>
  <c r="S70" i="7"/>
  <c r="O236" i="7"/>
  <c r="O663" i="7"/>
  <c r="O665" i="7" s="1"/>
  <c r="O667" i="7" s="1"/>
  <c r="O273" i="7"/>
  <c r="O70" i="7"/>
  <c r="I70" i="7"/>
  <c r="I273" i="7"/>
  <c r="I236" i="7"/>
  <c r="I663" i="7"/>
  <c r="I665" i="7" s="1"/>
  <c r="I667" i="7" s="1"/>
  <c r="AB123" i="7"/>
  <c r="AD123" i="7"/>
  <c r="AE123" i="7"/>
  <c r="V70" i="7"/>
  <c r="V273" i="7"/>
  <c r="V236" i="7"/>
  <c r="AO123" i="7"/>
  <c r="X236" i="7"/>
  <c r="X70" i="7"/>
  <c r="X79" i="7" s="1"/>
  <c r="X122" i="7" s="1"/>
  <c r="X273" i="7"/>
  <c r="AI123" i="7"/>
  <c r="AK123" i="7"/>
  <c r="AJ123" i="7"/>
  <c r="P70" i="7"/>
  <c r="P273" i="7"/>
  <c r="P236" i="7"/>
  <c r="AA122" i="7" l="1"/>
  <c r="AA123" i="7" s="1"/>
  <c r="V799" i="7"/>
  <c r="V684"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55" i="7" l="1"/>
  <c r="M459" i="7" s="1"/>
  <c r="C364" i="7"/>
  <c r="B364" i="7" s="1"/>
  <c r="M317" i="7"/>
  <c r="M320" i="7"/>
  <c r="M318" i="7"/>
  <c r="M323"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79" i="7" l="1"/>
  <c r="C671" i="7"/>
  <c r="Q671" i="7"/>
  <c r="E671" i="7"/>
  <c r="G671" i="7"/>
  <c r="R671" i="7"/>
  <c r="P671" i="7"/>
  <c r="D671" i="7"/>
  <c r="K671" i="7"/>
  <c r="I671" i="7"/>
  <c r="M671" i="7"/>
  <c r="N671" i="7"/>
  <c r="T671" i="7"/>
  <c r="L671" i="7"/>
  <c r="J671" i="7"/>
  <c r="H671" i="7"/>
  <c r="F671" i="7"/>
  <c r="S671" i="7"/>
  <c r="O671" i="7"/>
  <c r="B670" i="7" l="1"/>
  <c r="B672" i="7" s="1"/>
  <c r="B113" i="7" s="1"/>
  <c r="B680" i="7"/>
  <c r="F15" i="1" s="1"/>
  <c r="N798" i="7"/>
  <c r="S97" i="7"/>
  <c r="S103" i="7" s="1"/>
  <c r="S109" i="7" s="1"/>
  <c r="O798" i="7"/>
  <c r="J799" i="7"/>
  <c r="G798" i="7"/>
  <c r="B798" i="7"/>
  <c r="L798" i="7"/>
  <c r="J798" i="7"/>
  <c r="C798" i="7"/>
  <c r="H798" i="7"/>
  <c r="K798" i="7"/>
  <c r="Q798" i="7"/>
  <c r="M798" i="7"/>
  <c r="B671" i="7" l="1"/>
  <c r="B660" i="7"/>
  <c r="C660" i="7" s="1"/>
  <c r="D660" i="7" s="1"/>
  <c r="E660" i="7" s="1"/>
  <c r="F660" i="7" s="1"/>
  <c r="G660" i="7" s="1"/>
  <c r="H660" i="7" s="1"/>
  <c r="I660" i="7" s="1"/>
  <c r="J660" i="7" s="1"/>
  <c r="K660" i="7" s="1"/>
  <c r="L660" i="7" s="1"/>
  <c r="M660" i="7" s="1"/>
  <c r="N660" i="7" s="1"/>
  <c r="O660" i="7" s="1"/>
  <c r="P660" i="7" s="1"/>
  <c r="Q660" i="7" s="1"/>
  <c r="R660" i="7" s="1"/>
  <c r="S660" i="7" s="1"/>
  <c r="T660" i="7" s="1"/>
  <c r="U660" i="7" s="1"/>
  <c r="V660" i="7" s="1"/>
  <c r="W660" i="7" s="1"/>
  <c r="X660" i="7" s="1"/>
  <c r="Y660" i="7" s="1"/>
  <c r="Z660" i="7" s="1"/>
  <c r="AA660" i="7" s="1"/>
  <c r="AB660" i="7" s="1"/>
  <c r="AC660" i="7" s="1"/>
  <c r="AD660" i="7" s="1"/>
  <c r="AE660" i="7" s="1"/>
  <c r="AF660" i="7" s="1"/>
  <c r="AG660" i="7" s="1"/>
  <c r="AH660" i="7" s="1"/>
  <c r="AI660" i="7" s="1"/>
  <c r="AJ660" i="7" s="1"/>
  <c r="AK660" i="7" s="1"/>
  <c r="AL660" i="7" s="1"/>
  <c r="AM660" i="7" s="1"/>
  <c r="AN660" i="7" s="1"/>
  <c r="AO660" i="7" s="1"/>
  <c r="AP660" i="7" s="1"/>
  <c r="F799" i="7"/>
  <c r="F237" i="7" s="1"/>
  <c r="E798" i="7"/>
  <c r="S684" i="7"/>
  <c r="R798" i="7"/>
  <c r="E799" i="7"/>
  <c r="E237" i="7" s="1"/>
  <c r="D798" i="7"/>
  <c r="G684" i="7"/>
  <c r="F798" i="7"/>
  <c r="Q799" i="7"/>
  <c r="Q274" i="7" s="1"/>
  <c r="P798" i="7"/>
  <c r="T684" i="7"/>
  <c r="T97" i="7" s="1"/>
  <c r="T103" i="7" s="1"/>
  <c r="T109" i="7" s="1"/>
  <c r="S798" i="7"/>
  <c r="J684" i="7"/>
  <c r="I798" i="7"/>
  <c r="T799" i="7"/>
  <c r="T274" i="7" s="1"/>
  <c r="E684" i="7"/>
  <c r="E97" i="7" s="1"/>
  <c r="E103" i="7" s="1"/>
  <c r="E109" i="7" s="1"/>
  <c r="S799" i="7"/>
  <c r="S237" i="7" s="1"/>
  <c r="G799" i="7"/>
  <c r="G274" i="7" s="1"/>
  <c r="F684" i="7"/>
  <c r="F97" i="7" s="1"/>
  <c r="F103" i="7" s="1"/>
  <c r="F109" i="7" s="1"/>
  <c r="Q684" i="7"/>
  <c r="B114" i="7"/>
  <c r="L684" i="7"/>
  <c r="L97" i="7" s="1"/>
  <c r="L103" i="7" s="1"/>
  <c r="L109" i="7" s="1"/>
  <c r="L799" i="7"/>
  <c r="C97" i="7"/>
  <c r="C103" i="7" s="1"/>
  <c r="C109" i="7" s="1"/>
  <c r="C799" i="7"/>
  <c r="J237" i="7"/>
  <c r="J274" i="7"/>
  <c r="J77" i="7"/>
  <c r="N684" i="7"/>
  <c r="N799" i="7"/>
  <c r="I684" i="7"/>
  <c r="I97" i="7" s="1"/>
  <c r="I103" i="7" s="1"/>
  <c r="I109" i="7" s="1"/>
  <c r="I799" i="7"/>
  <c r="K684" i="7"/>
  <c r="K97" i="7" s="1"/>
  <c r="K103" i="7" s="1"/>
  <c r="K109" i="7" s="1"/>
  <c r="J97" i="7"/>
  <c r="J103" i="7" s="1"/>
  <c r="J109" i="7" s="1"/>
  <c r="K799" i="7"/>
  <c r="H684" i="7"/>
  <c r="H97" i="7" s="1"/>
  <c r="H103" i="7" s="1"/>
  <c r="H109" i="7" s="1"/>
  <c r="G97" i="7"/>
  <c r="G103" i="7" s="1"/>
  <c r="G109" i="7" s="1"/>
  <c r="H799" i="7"/>
  <c r="O684" i="7"/>
  <c r="N97" i="7"/>
  <c r="N103" i="7" s="1"/>
  <c r="N109" i="7" s="1"/>
  <c r="O799" i="7"/>
  <c r="R684" i="7"/>
  <c r="R97" i="7" s="1"/>
  <c r="R103" i="7" s="1"/>
  <c r="R109" i="7" s="1"/>
  <c r="Q97" i="7"/>
  <c r="Q103" i="7" s="1"/>
  <c r="Q109" i="7" s="1"/>
  <c r="R799" i="7"/>
  <c r="D684" i="7"/>
  <c r="D97" i="7" s="1"/>
  <c r="D103" i="7" s="1"/>
  <c r="D109" i="7" s="1"/>
  <c r="D799" i="7"/>
  <c r="M684" i="7"/>
  <c r="M97" i="7" s="1"/>
  <c r="M103" i="7" s="1"/>
  <c r="M109" i="7" s="1"/>
  <c r="M799" i="7"/>
  <c r="P684" i="7"/>
  <c r="P97" i="7" s="1"/>
  <c r="P103" i="7" s="1"/>
  <c r="P109" i="7" s="1"/>
  <c r="O97" i="7"/>
  <c r="O103" i="7" s="1"/>
  <c r="O109" i="7" s="1"/>
  <c r="P799"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C458" i="7" s="1"/>
  <c r="F458" i="7" s="1"/>
  <c r="C238" i="7"/>
  <c r="C78" i="7"/>
  <c r="C79" i="7" s="1"/>
  <c r="C275" i="7"/>
  <c r="C452" i="7" l="1"/>
  <c r="F452" i="7" s="1"/>
  <c r="C455" i="7"/>
  <c r="F455" i="7" s="1"/>
  <c r="F12" i="1"/>
  <c r="C321" i="7"/>
  <c r="F321" i="7" s="1"/>
  <c r="C453" i="7"/>
  <c r="F453" i="7" s="1"/>
  <c r="B115" i="7"/>
  <c r="B121" i="7" s="1"/>
  <c r="B148" i="7" s="1"/>
  <c r="C319" i="7"/>
  <c r="F319" i="7" s="1"/>
  <c r="C457" i="7"/>
  <c r="F457" i="7" s="1"/>
  <c r="C322" i="7"/>
  <c r="F322" i="7" s="1"/>
  <c r="C454" i="7"/>
  <c r="F454" i="7" s="1"/>
  <c r="C318" i="7"/>
  <c r="F318" i="7" s="1"/>
  <c r="C316" i="7"/>
  <c r="F316" i="7" s="1"/>
  <c r="C317" i="7"/>
  <c r="F317" i="7" s="1"/>
  <c r="C456" i="7"/>
  <c r="F456" i="7" s="1"/>
  <c r="C320" i="7"/>
  <c r="F320" i="7" s="1"/>
  <c r="C116" i="7"/>
  <c r="C117" i="7" s="1"/>
  <c r="C122" i="7" s="1"/>
  <c r="C123" i="7" s="1"/>
  <c r="F13" i="1" l="1"/>
  <c r="F16" i="1"/>
  <c r="B117" i="7"/>
  <c r="B122" i="7" s="1"/>
  <c r="B123" i="7" s="1"/>
  <c r="B138" i="7" s="1"/>
  <c r="F459" i="7"/>
  <c r="F323" i="7"/>
  <c r="C459" i="7"/>
  <c r="C323" i="7"/>
  <c r="H458" i="7"/>
  <c r="K458" i="7" s="1"/>
  <c r="L458" i="7" s="1"/>
  <c r="H322" i="7"/>
  <c r="K322" i="7" s="1"/>
  <c r="L322" i="7" s="1"/>
  <c r="D78" i="7"/>
  <c r="D79" i="7" s="1"/>
  <c r="D238" i="7"/>
  <c r="D275" i="7"/>
  <c r="H318" i="7"/>
  <c r="K318" i="7" s="1"/>
  <c r="L318" i="7" s="1"/>
  <c r="H321" i="7"/>
  <c r="H317" i="7"/>
  <c r="K317" i="7" s="1"/>
  <c r="L317" i="7" s="1"/>
  <c r="H320" i="7"/>
  <c r="K320" i="7" s="1"/>
  <c r="L320" i="7" s="1"/>
  <c r="H319" i="7"/>
  <c r="K319" i="7" s="1"/>
  <c r="L319" i="7" s="1"/>
  <c r="H316" i="7"/>
  <c r="H453" i="7"/>
  <c r="K453" i="7" s="1"/>
  <c r="L453" i="7" s="1"/>
  <c r="H452" i="7"/>
  <c r="H455" i="7"/>
  <c r="K455" i="7" s="1"/>
  <c r="L455" i="7" s="1"/>
  <c r="H457" i="7"/>
  <c r="H454" i="7"/>
  <c r="K454" i="7" s="1"/>
  <c r="L454" i="7" s="1"/>
  <c r="H456" i="7"/>
  <c r="K456" i="7" s="1"/>
  <c r="L456" i="7" s="1"/>
  <c r="I322" i="7" l="1"/>
  <c r="J322" i="7" s="1"/>
  <c r="I458" i="7"/>
  <c r="J458" i="7" s="1"/>
  <c r="N322" i="7" s="1"/>
  <c r="H459" i="7"/>
  <c r="K457" i="7"/>
  <c r="L457" i="7" s="1"/>
  <c r="K321" i="7"/>
  <c r="L321" i="7" s="1"/>
  <c r="H323" i="7"/>
  <c r="D116" i="7"/>
  <c r="D117" i="7" s="1"/>
  <c r="D122" i="7" s="1"/>
  <c r="D123" i="7" s="1"/>
  <c r="K452" i="7"/>
  <c r="L452" i="7" s="1"/>
  <c r="I317" i="7"/>
  <c r="J317" i="7" s="1"/>
  <c r="I318" i="7"/>
  <c r="J318" i="7" s="1"/>
  <c r="I321" i="7"/>
  <c r="J321" i="7" s="1"/>
  <c r="I320" i="7"/>
  <c r="J320" i="7" s="1"/>
  <c r="I316" i="7"/>
  <c r="J316" i="7" s="1"/>
  <c r="I319" i="7"/>
  <c r="J319" i="7" s="1"/>
  <c r="I455" i="7"/>
  <c r="J455" i="7" s="1"/>
  <c r="N455" i="7" s="1"/>
  <c r="O455" i="7" s="1"/>
  <c r="Q455" i="7" s="1"/>
  <c r="I457" i="7"/>
  <c r="J457" i="7" s="1"/>
  <c r="I453" i="7"/>
  <c r="J453" i="7" s="1"/>
  <c r="N453" i="7" s="1"/>
  <c r="O453" i="7" s="1"/>
  <c r="I454" i="7"/>
  <c r="J454" i="7" s="1"/>
  <c r="N318" i="7" s="1"/>
  <c r="O318" i="7" s="1"/>
  <c r="Q318" i="7" s="1"/>
  <c r="I452" i="7"/>
  <c r="J452" i="7" s="1"/>
  <c r="I456" i="7"/>
  <c r="J456" i="7" s="1"/>
  <c r="N320" i="7" s="1"/>
  <c r="O320" i="7" s="1"/>
  <c r="Q320" i="7" s="1"/>
  <c r="K316" i="7"/>
  <c r="L316" i="7" s="1"/>
  <c r="N458" i="7" l="1"/>
  <c r="O458" i="7" s="1"/>
  <c r="Q458" i="7" s="1"/>
  <c r="L459" i="7"/>
  <c r="AP359" i="7"/>
  <c r="AL359" i="7"/>
  <c r="AH359" i="7"/>
  <c r="AD359" i="7"/>
  <c r="Z359" i="7"/>
  <c r="V359" i="7"/>
  <c r="R359" i="7"/>
  <c r="N359" i="7"/>
  <c r="J359" i="7"/>
  <c r="F359" i="7"/>
  <c r="P359" i="7"/>
  <c r="AO359" i="7"/>
  <c r="AK359" i="7"/>
  <c r="AG359" i="7"/>
  <c r="AC359" i="7"/>
  <c r="Y359" i="7"/>
  <c r="U359" i="7"/>
  <c r="Q359" i="7"/>
  <c r="M359" i="7"/>
  <c r="I359" i="7"/>
  <c r="E359" i="7"/>
  <c r="AN359" i="7"/>
  <c r="AJ359" i="7"/>
  <c r="AF359" i="7"/>
  <c r="AB359" i="7"/>
  <c r="X359" i="7"/>
  <c r="T359" i="7"/>
  <c r="L359" i="7"/>
  <c r="H359" i="7"/>
  <c r="D359" i="7"/>
  <c r="AM359" i="7"/>
  <c r="W359" i="7"/>
  <c r="G359" i="7"/>
  <c r="AA359" i="7"/>
  <c r="AI359" i="7"/>
  <c r="S359" i="7"/>
  <c r="C359" i="7"/>
  <c r="AE359" i="7"/>
  <c r="O359" i="7"/>
  <c r="K359" i="7"/>
  <c r="AP361" i="7"/>
  <c r="AL361" i="7"/>
  <c r="AH361" i="7"/>
  <c r="AD361" i="7"/>
  <c r="Z361" i="7"/>
  <c r="V361" i="7"/>
  <c r="R361" i="7"/>
  <c r="N361" i="7"/>
  <c r="J361" i="7"/>
  <c r="F361" i="7"/>
  <c r="AJ361" i="7"/>
  <c r="AB361" i="7"/>
  <c r="AO361" i="7"/>
  <c r="AK361" i="7"/>
  <c r="AG361" i="7"/>
  <c r="AC361" i="7"/>
  <c r="Y361" i="7"/>
  <c r="U361" i="7"/>
  <c r="Q361" i="7"/>
  <c r="M361" i="7"/>
  <c r="I361" i="7"/>
  <c r="E361" i="7"/>
  <c r="AN361" i="7"/>
  <c r="AF361" i="7"/>
  <c r="X361" i="7"/>
  <c r="P361" i="7"/>
  <c r="L361" i="7"/>
  <c r="H361" i="7"/>
  <c r="D361" i="7"/>
  <c r="AE361" i="7"/>
  <c r="S361" i="7"/>
  <c r="C361" i="7"/>
  <c r="T361" i="7"/>
  <c r="AA361" i="7"/>
  <c r="O361" i="7"/>
  <c r="AM361" i="7"/>
  <c r="W361" i="7"/>
  <c r="K361" i="7"/>
  <c r="AI361" i="7"/>
  <c r="G361" i="7"/>
  <c r="N321" i="7"/>
  <c r="O321" i="7" s="1"/>
  <c r="Q321" i="7" s="1"/>
  <c r="J459" i="7"/>
  <c r="J323" i="7"/>
  <c r="L323" i="7"/>
  <c r="E238" i="7"/>
  <c r="E116" i="7"/>
  <c r="E117" i="7" s="1"/>
  <c r="E275" i="7"/>
  <c r="E78" i="7"/>
  <c r="E79" i="7" s="1"/>
  <c r="N319" i="7"/>
  <c r="O319" i="7" s="1"/>
  <c r="Q319" i="7" s="1"/>
  <c r="Q453" i="7"/>
  <c r="C129" i="7"/>
  <c r="C278" i="7"/>
  <c r="N317" i="7"/>
  <c r="O317" i="7" s="1"/>
  <c r="Q317" i="7" s="1"/>
  <c r="N452" i="7"/>
  <c r="N316" i="7"/>
  <c r="N457" i="7"/>
  <c r="O457" i="7" s="1"/>
  <c r="Q457" i="7" s="1"/>
  <c r="N454" i="7"/>
  <c r="O454" i="7" s="1"/>
  <c r="Q454" i="7" s="1"/>
  <c r="N456" i="7"/>
  <c r="O456" i="7" s="1"/>
  <c r="Q456" i="7" s="1"/>
  <c r="P496" i="7"/>
  <c r="R496" i="7"/>
  <c r="H496" i="7"/>
  <c r="N496" i="7"/>
  <c r="AK496" i="7"/>
  <c r="V496" i="7"/>
  <c r="AJ496" i="7"/>
  <c r="AI496" i="7"/>
  <c r="F496" i="7"/>
  <c r="T496" i="7"/>
  <c r="AP496" i="7"/>
  <c r="AO496" i="7"/>
  <c r="L496" i="7"/>
  <c r="AE496" i="7"/>
  <c r="AB496" i="7"/>
  <c r="E496" i="7"/>
  <c r="U496" i="7"/>
  <c r="AM496" i="7"/>
  <c r="I496" i="7"/>
  <c r="O496" i="7"/>
  <c r="D496" i="7"/>
  <c r="M496" i="7"/>
  <c r="W496" i="7"/>
  <c r="C496" i="7"/>
  <c r="AA496" i="7"/>
  <c r="AG496" i="7"/>
  <c r="J496" i="7"/>
  <c r="K496" i="7"/>
  <c r="AC496" i="7"/>
  <c r="AN496" i="7"/>
  <c r="AL496" i="7"/>
  <c r="X496" i="7"/>
  <c r="AH496" i="7"/>
  <c r="AD496" i="7"/>
  <c r="Z496" i="7"/>
  <c r="G496" i="7"/>
  <c r="Q496" i="7"/>
  <c r="S496" i="7"/>
  <c r="AF496" i="7"/>
  <c r="Y496" i="7"/>
  <c r="AM360" i="7" l="1"/>
  <c r="AI360" i="7"/>
  <c r="AE360" i="7"/>
  <c r="AA360" i="7"/>
  <c r="W360" i="7"/>
  <c r="S360" i="7"/>
  <c r="O360" i="7"/>
  <c r="K360" i="7"/>
  <c r="G360" i="7"/>
  <c r="C360" i="7"/>
  <c r="AF360" i="7"/>
  <c r="T360" i="7"/>
  <c r="H360" i="7"/>
  <c r="AP360" i="7"/>
  <c r="AL360" i="7"/>
  <c r="AH360" i="7"/>
  <c r="AD360" i="7"/>
  <c r="Z360" i="7"/>
  <c r="V360" i="7"/>
  <c r="R360" i="7"/>
  <c r="N360" i="7"/>
  <c r="J360" i="7"/>
  <c r="F360" i="7"/>
  <c r="AJ360" i="7"/>
  <c r="X360" i="7"/>
  <c r="L360" i="7"/>
  <c r="AO360" i="7"/>
  <c r="AK360" i="7"/>
  <c r="AG360" i="7"/>
  <c r="AC360" i="7"/>
  <c r="Y360" i="7"/>
  <c r="U360" i="7"/>
  <c r="Q360" i="7"/>
  <c r="M360" i="7"/>
  <c r="I360" i="7"/>
  <c r="E360" i="7"/>
  <c r="AN360" i="7"/>
  <c r="AB360" i="7"/>
  <c r="P360" i="7"/>
  <c r="D360" i="7"/>
  <c r="N323" i="7"/>
  <c r="AP358" i="7"/>
  <c r="AL358" i="7"/>
  <c r="AH358" i="7"/>
  <c r="AD358" i="7"/>
  <c r="Z358" i="7"/>
  <c r="V358" i="7"/>
  <c r="R358" i="7"/>
  <c r="N358" i="7"/>
  <c r="J358" i="7"/>
  <c r="F358" i="7"/>
  <c r="D358" i="7"/>
  <c r="AO358" i="7"/>
  <c r="AK358" i="7"/>
  <c r="AG358" i="7"/>
  <c r="AC358" i="7"/>
  <c r="Y358" i="7"/>
  <c r="U358" i="7"/>
  <c r="Q358" i="7"/>
  <c r="M358" i="7"/>
  <c r="I358" i="7"/>
  <c r="E358" i="7"/>
  <c r="AN358" i="7"/>
  <c r="AJ358" i="7"/>
  <c r="AF358" i="7"/>
  <c r="AB358" i="7"/>
  <c r="X358" i="7"/>
  <c r="T358" i="7"/>
  <c r="P358" i="7"/>
  <c r="L358" i="7"/>
  <c r="H358" i="7"/>
  <c r="AE358" i="7"/>
  <c r="O358" i="7"/>
  <c r="AI358" i="7"/>
  <c r="C358" i="7"/>
  <c r="AA358" i="7"/>
  <c r="K358" i="7"/>
  <c r="AM358" i="7"/>
  <c r="W358" i="7"/>
  <c r="G358" i="7"/>
  <c r="S358" i="7"/>
  <c r="AP362" i="7"/>
  <c r="AL362" i="7"/>
  <c r="AH362" i="7"/>
  <c r="AD362" i="7"/>
  <c r="Z362" i="7"/>
  <c r="V362" i="7"/>
  <c r="R362" i="7"/>
  <c r="N362" i="7"/>
  <c r="J362" i="7"/>
  <c r="F362" i="7"/>
  <c r="AO362" i="7"/>
  <c r="AK362" i="7"/>
  <c r="AG362" i="7"/>
  <c r="AC362" i="7"/>
  <c r="Y362" i="7"/>
  <c r="U362" i="7"/>
  <c r="Q362" i="7"/>
  <c r="M362" i="7"/>
  <c r="I362" i="7"/>
  <c r="E362" i="7"/>
  <c r="AN362" i="7"/>
  <c r="AF362" i="7"/>
  <c r="X362" i="7"/>
  <c r="P362" i="7"/>
  <c r="H362" i="7"/>
  <c r="AI362" i="7"/>
  <c r="AA362" i="7"/>
  <c r="K362" i="7"/>
  <c r="AM362" i="7"/>
  <c r="AE362" i="7"/>
  <c r="W362" i="7"/>
  <c r="O362" i="7"/>
  <c r="G362" i="7"/>
  <c r="AJ362" i="7"/>
  <c r="AB362" i="7"/>
  <c r="T362" i="7"/>
  <c r="L362" i="7"/>
  <c r="D362" i="7"/>
  <c r="S362" i="7"/>
  <c r="C362" i="7"/>
  <c r="N459" i="7"/>
  <c r="O322" i="7"/>
  <c r="Q322" i="7" s="1"/>
  <c r="E122" i="7"/>
  <c r="E123" i="7" s="1"/>
  <c r="P498" i="7"/>
  <c r="X498" i="7"/>
  <c r="AN498" i="7"/>
  <c r="K498" i="7"/>
  <c r="I498" i="7"/>
  <c r="T498" i="7"/>
  <c r="AC498" i="7"/>
  <c r="U498" i="7"/>
  <c r="AL498" i="7"/>
  <c r="AB498" i="7"/>
  <c r="M498" i="7"/>
  <c r="Z498" i="7"/>
  <c r="H498" i="7"/>
  <c r="AK498" i="7"/>
  <c r="V498" i="7"/>
  <c r="AM498" i="7"/>
  <c r="G498" i="7"/>
  <c r="E498" i="7"/>
  <c r="Q498" i="7"/>
  <c r="Y498" i="7"/>
  <c r="AO498" i="7"/>
  <c r="AH498" i="7"/>
  <c r="AE498" i="7"/>
  <c r="C498" i="7"/>
  <c r="AF498" i="7"/>
  <c r="AI498" i="7"/>
  <c r="D498" i="7"/>
  <c r="W498" i="7"/>
  <c r="AG498" i="7"/>
  <c r="R498" i="7"/>
  <c r="J498" i="7"/>
  <c r="AD498" i="7"/>
  <c r="N498" i="7"/>
  <c r="S498" i="7"/>
  <c r="O498" i="7"/>
  <c r="F498" i="7"/>
  <c r="L498" i="7"/>
  <c r="AA498" i="7"/>
  <c r="AJ498" i="7"/>
  <c r="AP498" i="7"/>
  <c r="O452" i="7"/>
  <c r="O459" i="7" s="1"/>
  <c r="B361" i="7" a="1"/>
  <c r="B361" i="7" s="1"/>
  <c r="O316" i="7"/>
  <c r="E494" i="7"/>
  <c r="U494" i="7"/>
  <c r="P494" i="7"/>
  <c r="AF494" i="7"/>
  <c r="AP494" i="7"/>
  <c r="D494" i="7"/>
  <c r="V494" i="7"/>
  <c r="L494" i="7"/>
  <c r="AG494" i="7"/>
  <c r="T494" i="7"/>
  <c r="AN494" i="7"/>
  <c r="F494" i="7"/>
  <c r="AB494" i="7"/>
  <c r="O494" i="7"/>
  <c r="Y494" i="7"/>
  <c r="R494" i="7"/>
  <c r="AO494" i="7"/>
  <c r="AD494" i="7"/>
  <c r="N494" i="7"/>
  <c r="Q494" i="7"/>
  <c r="AM494" i="7"/>
  <c r="K494" i="7"/>
  <c r="H494" i="7"/>
  <c r="C494" i="7"/>
  <c r="AJ494" i="7"/>
  <c r="M494" i="7"/>
  <c r="AA494" i="7"/>
  <c r="Z494" i="7"/>
  <c r="AK494" i="7"/>
  <c r="X494" i="7"/>
  <c r="I494" i="7"/>
  <c r="G494" i="7"/>
  <c r="W494" i="7"/>
  <c r="J494" i="7"/>
  <c r="AE494" i="7"/>
  <c r="AL494" i="7"/>
  <c r="AH494" i="7"/>
  <c r="S494" i="7"/>
  <c r="AI494" i="7"/>
  <c r="AC494" i="7"/>
  <c r="B359" i="7" a="1"/>
  <c r="B359" i="7" s="1"/>
  <c r="B496" i="7" a="1"/>
  <c r="B496" i="7" s="1"/>
  <c r="C497" i="7"/>
  <c r="AL497" i="7"/>
  <c r="AO497" i="7"/>
  <c r="AG497" i="7"/>
  <c r="AN497" i="7"/>
  <c r="AK497" i="7"/>
  <c r="D497" i="7"/>
  <c r="AC497" i="7"/>
  <c r="Z497" i="7"/>
  <c r="H497" i="7"/>
  <c r="T497" i="7"/>
  <c r="AM497" i="7"/>
  <c r="AD497" i="7"/>
  <c r="Q497" i="7"/>
  <c r="J497" i="7"/>
  <c r="Y497" i="7"/>
  <c r="M497" i="7"/>
  <c r="AB497" i="7"/>
  <c r="AA497" i="7"/>
  <c r="AH497" i="7"/>
  <c r="S497" i="7"/>
  <c r="V497" i="7"/>
  <c r="X497" i="7"/>
  <c r="AF497" i="7"/>
  <c r="W497" i="7"/>
  <c r="E497" i="7"/>
  <c r="K497" i="7"/>
  <c r="O497" i="7"/>
  <c r="L497" i="7"/>
  <c r="AE497" i="7"/>
  <c r="I497" i="7"/>
  <c r="AI497" i="7"/>
  <c r="N497" i="7"/>
  <c r="AJ497" i="7"/>
  <c r="P497" i="7"/>
  <c r="G497" i="7"/>
  <c r="F497" i="7"/>
  <c r="AP497" i="7"/>
  <c r="R497" i="7"/>
  <c r="U497" i="7"/>
  <c r="AD495" i="7"/>
  <c r="R495" i="7"/>
  <c r="S495" i="7"/>
  <c r="E495" i="7"/>
  <c r="AK495" i="7"/>
  <c r="U495" i="7"/>
  <c r="M495" i="7"/>
  <c r="L495" i="7"/>
  <c r="AL495" i="7"/>
  <c r="AO495" i="7"/>
  <c r="N495" i="7"/>
  <c r="AF495" i="7"/>
  <c r="Q495" i="7"/>
  <c r="AP495" i="7"/>
  <c r="AN495" i="7"/>
  <c r="C495" i="7"/>
  <c r="AC495" i="7"/>
  <c r="X495" i="7"/>
  <c r="T495" i="7"/>
  <c r="Y495" i="7"/>
  <c r="I495" i="7"/>
  <c r="AI495" i="7"/>
  <c r="H495" i="7"/>
  <c r="V495" i="7"/>
  <c r="AA495" i="7"/>
  <c r="O495" i="7"/>
  <c r="J495" i="7"/>
  <c r="F495" i="7"/>
  <c r="G495" i="7"/>
  <c r="AJ495" i="7"/>
  <c r="K495" i="7"/>
  <c r="AB495" i="7"/>
  <c r="P495" i="7"/>
  <c r="AH495" i="7"/>
  <c r="Z495" i="7"/>
  <c r="AE495" i="7"/>
  <c r="D495" i="7"/>
  <c r="AG495" i="7"/>
  <c r="AM495" i="7"/>
  <c r="W495" i="7"/>
  <c r="O323" i="7" l="1"/>
  <c r="B360" i="7" a="1"/>
  <c r="B360" i="7" s="1"/>
  <c r="B358" i="7" a="1"/>
  <c r="B358" i="7" s="1"/>
  <c r="F78" i="7"/>
  <c r="F79" i="7" s="1"/>
  <c r="F275" i="7"/>
  <c r="F238" i="7"/>
  <c r="B495" i="7" a="1"/>
  <c r="B495" i="7" s="1"/>
  <c r="B494" i="7" a="1"/>
  <c r="B494" i="7" s="1"/>
  <c r="Q316" i="7"/>
  <c r="Q323" i="7" s="1"/>
  <c r="B497" i="7" a="1"/>
  <c r="B497" i="7" s="1"/>
  <c r="P452" i="7"/>
  <c r="AP357" i="7" l="1"/>
  <c r="AP365" i="7" s="1"/>
  <c r="AL357" i="7"/>
  <c r="AL365" i="7" s="1"/>
  <c r="AH357" i="7"/>
  <c r="AH365" i="7" s="1"/>
  <c r="AD357" i="7"/>
  <c r="AD365" i="7" s="1"/>
  <c r="Z357" i="7"/>
  <c r="Z365" i="7" s="1"/>
  <c r="Z239" i="7" s="1"/>
  <c r="Z240" i="7" s="1"/>
  <c r="Z268" i="7" s="1"/>
  <c r="Z270" i="7" s="1"/>
  <c r="V357" i="7"/>
  <c r="V365" i="7" s="1"/>
  <c r="V239" i="7" s="1"/>
  <c r="V240" i="7" s="1"/>
  <c r="V268" i="7" s="1"/>
  <c r="V270" i="7" s="1"/>
  <c r="R357" i="7"/>
  <c r="R365" i="7" s="1"/>
  <c r="R239" i="7" s="1"/>
  <c r="N357" i="7"/>
  <c r="N365" i="7" s="1"/>
  <c r="N239" i="7" s="1"/>
  <c r="J357" i="7"/>
  <c r="J365" i="7" s="1"/>
  <c r="J239" i="7" s="1"/>
  <c r="F357" i="7"/>
  <c r="F365" i="7" s="1"/>
  <c r="F239" i="7" s="1"/>
  <c r="F240" i="7" s="1"/>
  <c r="F268" i="7" s="1"/>
  <c r="F270" i="7" s="1"/>
  <c r="AJ357" i="7"/>
  <c r="AJ365" i="7" s="1"/>
  <c r="AO357" i="7"/>
  <c r="AO365" i="7" s="1"/>
  <c r="AK357" i="7"/>
  <c r="AK365" i="7" s="1"/>
  <c r="AG357" i="7"/>
  <c r="AG365" i="7" s="1"/>
  <c r="AC357" i="7"/>
  <c r="AC365" i="7" s="1"/>
  <c r="Y357" i="7"/>
  <c r="Y365" i="7" s="1"/>
  <c r="Y239" i="7" s="1"/>
  <c r="Y240" i="7" s="1"/>
  <c r="Y268" i="7" s="1"/>
  <c r="Y270" i="7" s="1"/>
  <c r="U357" i="7"/>
  <c r="U365" i="7" s="1"/>
  <c r="U239" i="7" s="1"/>
  <c r="U240" i="7" s="1"/>
  <c r="U268" i="7" s="1"/>
  <c r="U270" i="7" s="1"/>
  <c r="Q357" i="7"/>
  <c r="Q365" i="7" s="1"/>
  <c r="Q239" i="7" s="1"/>
  <c r="M357" i="7"/>
  <c r="M365" i="7" s="1"/>
  <c r="M239" i="7" s="1"/>
  <c r="I357" i="7"/>
  <c r="I365" i="7" s="1"/>
  <c r="I239" i="7" s="1"/>
  <c r="E357" i="7"/>
  <c r="E365" i="7" s="1"/>
  <c r="E239" i="7" s="1"/>
  <c r="E240" i="7" s="1"/>
  <c r="E268" i="7" s="1"/>
  <c r="E270" i="7" s="1"/>
  <c r="AN357" i="7"/>
  <c r="AN365" i="7" s="1"/>
  <c r="AF357" i="7"/>
  <c r="AF365" i="7" s="1"/>
  <c r="AB357" i="7"/>
  <c r="AB365" i="7" s="1"/>
  <c r="X357" i="7"/>
  <c r="X365" i="7" s="1"/>
  <c r="X239" i="7" s="1"/>
  <c r="X240" i="7" s="1"/>
  <c r="X268" i="7" s="1"/>
  <c r="X270" i="7" s="1"/>
  <c r="T357" i="7"/>
  <c r="T365" i="7" s="1"/>
  <c r="T239" i="7" s="1"/>
  <c r="P357" i="7"/>
  <c r="P365" i="7" s="1"/>
  <c r="P239" i="7" s="1"/>
  <c r="L357" i="7"/>
  <c r="L365" i="7" s="1"/>
  <c r="L239" i="7" s="1"/>
  <c r="H357" i="7"/>
  <c r="H365" i="7" s="1"/>
  <c r="H239" i="7" s="1"/>
  <c r="D357" i="7"/>
  <c r="D365" i="7" s="1"/>
  <c r="AM357" i="7"/>
  <c r="AM365" i="7" s="1"/>
  <c r="W357" i="7"/>
  <c r="W365" i="7" s="1"/>
  <c r="W239" i="7" s="1"/>
  <c r="W240" i="7" s="1"/>
  <c r="W268" i="7" s="1"/>
  <c r="W270" i="7" s="1"/>
  <c r="G357" i="7"/>
  <c r="G365" i="7" s="1"/>
  <c r="G239" i="7" s="1"/>
  <c r="K357" i="7"/>
  <c r="K365" i="7" s="1"/>
  <c r="K239" i="7" s="1"/>
  <c r="AI357" i="7"/>
  <c r="AI365" i="7" s="1"/>
  <c r="S357" i="7"/>
  <c r="S365" i="7" s="1"/>
  <c r="S239" i="7" s="1"/>
  <c r="C357" i="7"/>
  <c r="C365" i="7" s="1"/>
  <c r="AE357" i="7"/>
  <c r="AE365" i="7" s="1"/>
  <c r="O357" i="7"/>
  <c r="O365" i="7" s="1"/>
  <c r="O239" i="7" s="1"/>
  <c r="AA357" i="7"/>
  <c r="AA365" i="7" s="1"/>
  <c r="AA239" i="7" s="1"/>
  <c r="AA240" i="7" s="1"/>
  <c r="AA268" i="7" s="1"/>
  <c r="AA270" i="7" s="1"/>
  <c r="P459" i="7"/>
  <c r="C500" i="7" s="1"/>
  <c r="B500" i="7" s="1" a="1"/>
  <c r="B500" i="7" s="1"/>
  <c r="F116" i="7"/>
  <c r="F117" i="7" s="1"/>
  <c r="F122" i="7" s="1"/>
  <c r="F123" i="7" s="1"/>
  <c r="Q452" i="7"/>
  <c r="Q459" i="7" s="1"/>
  <c r="D239" i="7" l="1"/>
  <c r="D240" i="7" s="1"/>
  <c r="D268" i="7" s="1"/>
  <c r="D270" i="7" s="1"/>
  <c r="D135" i="7" s="1"/>
  <c r="B365" i="7" a="1"/>
  <c r="B365" i="7" s="1"/>
  <c r="Y277" i="7"/>
  <c r="Y135" i="7"/>
  <c r="V277" i="7"/>
  <c r="V135" i="7"/>
  <c r="U277" i="7"/>
  <c r="U135" i="7"/>
  <c r="C239" i="7"/>
  <c r="C240" i="7" s="1"/>
  <c r="C268" i="7" s="1"/>
  <c r="C270" i="7" s="1"/>
  <c r="E277" i="7"/>
  <c r="E135" i="7"/>
  <c r="F277" i="7"/>
  <c r="F135" i="7"/>
  <c r="C493" i="7"/>
  <c r="C501" i="7" s="1"/>
  <c r="AI493" i="7"/>
  <c r="AI501" i="7" s="1"/>
  <c r="AP493" i="7"/>
  <c r="AP501" i="7" s="1"/>
  <c r="I493" i="7"/>
  <c r="I501" i="7" s="1"/>
  <c r="I276" i="7" s="1"/>
  <c r="AJ493" i="7"/>
  <c r="AJ501" i="7" s="1"/>
  <c r="AC493" i="7"/>
  <c r="AC501" i="7" s="1"/>
  <c r="AG493" i="7"/>
  <c r="AG501" i="7" s="1"/>
  <c r="AM493" i="7"/>
  <c r="AM501" i="7" s="1"/>
  <c r="AK493" i="7"/>
  <c r="AK501" i="7" s="1"/>
  <c r="T493" i="7"/>
  <c r="T501" i="7" s="1"/>
  <c r="T276" i="7" s="1"/>
  <c r="D493" i="7"/>
  <c r="D501" i="7" s="1"/>
  <c r="D276" i="7" s="1"/>
  <c r="K493" i="7"/>
  <c r="K501" i="7" s="1"/>
  <c r="K276" i="7" s="1"/>
  <c r="AO493" i="7"/>
  <c r="AO501" i="7" s="1"/>
  <c r="L493" i="7"/>
  <c r="L501" i="7" s="1"/>
  <c r="L276" i="7" s="1"/>
  <c r="G493" i="7"/>
  <c r="G501" i="7" s="1"/>
  <c r="G276" i="7" s="1"/>
  <c r="AB493" i="7"/>
  <c r="AB501" i="7" s="1"/>
  <c r="AN493" i="7"/>
  <c r="AN501" i="7" s="1"/>
  <c r="S493" i="7"/>
  <c r="S501" i="7" s="1"/>
  <c r="S276" i="7" s="1"/>
  <c r="E493" i="7"/>
  <c r="E501" i="7" s="1"/>
  <c r="E276" i="7" s="1"/>
  <c r="P493" i="7"/>
  <c r="P501" i="7" s="1"/>
  <c r="P276" i="7" s="1"/>
  <c r="AD493" i="7"/>
  <c r="AD501" i="7" s="1"/>
  <c r="AE493" i="7"/>
  <c r="AE501" i="7" s="1"/>
  <c r="AL493" i="7"/>
  <c r="AL501" i="7" s="1"/>
  <c r="J493" i="7"/>
  <c r="J501" i="7" s="1"/>
  <c r="J276" i="7" s="1"/>
  <c r="H493" i="7"/>
  <c r="H501" i="7" s="1"/>
  <c r="H276" i="7" s="1"/>
  <c r="AF493" i="7"/>
  <c r="AF501" i="7" s="1"/>
  <c r="M493" i="7"/>
  <c r="M501" i="7" s="1"/>
  <c r="M276" i="7" s="1"/>
  <c r="AH493" i="7"/>
  <c r="AH501" i="7" s="1"/>
  <c r="W493" i="7"/>
  <c r="W501" i="7" s="1"/>
  <c r="W276" i="7" s="1"/>
  <c r="U493" i="7"/>
  <c r="U501" i="7" s="1"/>
  <c r="U276" i="7" s="1"/>
  <c r="Z493" i="7"/>
  <c r="Z501" i="7" s="1"/>
  <c r="Z276" i="7" s="1"/>
  <c r="O493" i="7"/>
  <c r="O501" i="7" s="1"/>
  <c r="O276" i="7" s="1"/>
  <c r="R493" i="7"/>
  <c r="R501" i="7" s="1"/>
  <c r="R276" i="7" s="1"/>
  <c r="Q493" i="7"/>
  <c r="Q501" i="7" s="1"/>
  <c r="Q276" i="7" s="1"/>
  <c r="AA493" i="7"/>
  <c r="AA501" i="7" s="1"/>
  <c r="AA276" i="7" s="1"/>
  <c r="F493" i="7"/>
  <c r="F501" i="7" s="1"/>
  <c r="F276" i="7" s="1"/>
  <c r="X493" i="7"/>
  <c r="X501" i="7" s="1"/>
  <c r="X276" i="7" s="1"/>
  <c r="Y493" i="7"/>
  <c r="Y501" i="7" s="1"/>
  <c r="Y276" i="7" s="1"/>
  <c r="N493" i="7"/>
  <c r="N501" i="7" s="1"/>
  <c r="N276" i="7" s="1"/>
  <c r="V493" i="7"/>
  <c r="V501"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493" i="7" a="1"/>
  <c r="B493"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01" i="7" a="1"/>
  <c r="B501"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Y142" i="7"/>
  <c r="X142" i="7"/>
  <c r="U142" i="7"/>
  <c r="F10" i="1"/>
  <c r="AE143" i="7" l="1"/>
  <c r="U143" i="7"/>
  <c r="AD143" i="7"/>
  <c r="AN143" i="7"/>
  <c r="Z143" i="7"/>
  <c r="AB143" i="7"/>
  <c r="AI143" i="7"/>
  <c r="AM143" i="7"/>
  <c r="AK143" i="7"/>
  <c r="AA143" i="7"/>
  <c r="W143" i="7"/>
  <c r="X143" i="7"/>
  <c r="V143" i="7"/>
  <c r="AL143" i="7"/>
  <c r="Y143" i="7"/>
  <c r="AG143" i="7"/>
  <c r="AP143" i="7"/>
  <c r="AC143" i="7"/>
  <c r="AH143" i="7"/>
  <c r="AJ143" i="7"/>
  <c r="AO143" i="7"/>
  <c r="AF143" i="7"/>
</calcChain>
</file>

<file path=xl/sharedStrings.xml><?xml version="1.0" encoding="utf-8"?>
<sst xmlns="http://schemas.openxmlformats.org/spreadsheetml/2006/main" count="824" uniqueCount="460">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</sst>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27">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11" fontId="4" fillId="4" borderId="23" xfId="0" applyNumberFormat="1" applyFont="1" applyFill="1" applyBorder="1"/>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ht="21" customHeight="1" x14ac:dyDescent="0.55000000000000004">
      <c r="A1" s="257"/>
      <c r="B1" s="258" t="s">
        <v>334</v>
      </c>
      <c r="C1" s="257"/>
      <c r="D1" s="257"/>
      <c r="E1" s="257"/>
      <c r="F1" s="257"/>
      <c r="G1" s="257"/>
      <c r="H1" s="257"/>
      <c r="I1" s="257"/>
      <c r="J1" s="82"/>
      <c r="K1" s="82"/>
      <c r="L1" s="82"/>
      <c r="M1" s="82"/>
      <c r="N1" s="82"/>
    </row>
    <row r="2" spans="1:48" ht="12.75" customHeight="1" x14ac:dyDescent="0.3">
      <c r="B2" s="5" t="s">
        <v>101</v>
      </c>
      <c r="C2" s="107"/>
      <c r="D2" s="82"/>
      <c r="E2" s="83" t="s">
        <v>87</v>
      </c>
      <c r="G2" s="82"/>
      <c r="H2" s="200"/>
      <c r="J2" s="82"/>
      <c r="K2" s="82"/>
      <c r="L2" s="82"/>
      <c r="M2" s="82"/>
      <c r="N2" s="82"/>
    </row>
    <row r="3" spans="1:48" ht="12.75" customHeight="1" x14ac:dyDescent="0.3">
      <c r="B3" s="63" t="s">
        <v>194</v>
      </c>
      <c r="C3" s="108">
        <v>0</v>
      </c>
      <c r="D3" s="82"/>
      <c r="E3" s="35" t="s">
        <v>178</v>
      </c>
      <c r="G3" s="82"/>
      <c r="H3" s="200"/>
      <c r="I3" s="122"/>
      <c r="J3" s="82"/>
      <c r="K3" s="82"/>
      <c r="L3" s="82"/>
      <c r="M3" s="82"/>
      <c r="N3" s="82"/>
    </row>
    <row r="4" spans="1:48" ht="12.75" customHeight="1" x14ac:dyDescent="0.3">
      <c r="B4" s="1"/>
      <c r="C4" s="111"/>
      <c r="D4" s="82"/>
      <c r="E4" s="228" t="s">
        <v>179</v>
      </c>
      <c r="G4" s="82"/>
      <c r="H4" s="26"/>
      <c r="I4" s="120"/>
      <c r="J4" s="82"/>
      <c r="K4" s="82"/>
      <c r="L4" s="82"/>
      <c r="M4" s="82"/>
      <c r="N4" s="82"/>
    </row>
    <row r="5" spans="1:48" ht="12.75" customHeight="1" x14ac:dyDescent="0.3">
      <c r="B5" s="5" t="s">
        <v>100</v>
      </c>
      <c r="C5" s="110"/>
      <c r="D5" s="82"/>
      <c r="E5" s="206" t="s">
        <v>304</v>
      </c>
      <c r="I5" s="122"/>
      <c r="K5" s="82"/>
      <c r="L5" s="82"/>
      <c r="M5" s="82"/>
      <c r="N5" s="82"/>
    </row>
    <row r="6" spans="1:48" x14ac:dyDescent="0.3">
      <c r="B6" s="36" t="s">
        <v>158</v>
      </c>
      <c r="C6" s="185">
        <v>0</v>
      </c>
      <c r="E6" s="248" t="s">
        <v>242</v>
      </c>
      <c r="G6" s="82"/>
      <c r="H6" s="82"/>
      <c r="I6" s="82"/>
      <c r="J6" s="82"/>
      <c r="K6" s="1"/>
      <c r="M6" s="20"/>
    </row>
    <row r="7" spans="1:48" x14ac:dyDescent="0.3">
      <c r="C7" s="111"/>
      <c r="G7" s="34"/>
      <c r="H7" s="34"/>
      <c r="I7" s="34"/>
      <c r="J7" s="34"/>
      <c r="M7" s="19"/>
    </row>
    <row r="8" spans="1:48" x14ac:dyDescent="0.3">
      <c r="B8" s="5" t="s">
        <v>159</v>
      </c>
      <c r="C8" s="110"/>
      <c r="E8" s="201" t="s">
        <v>399</v>
      </c>
      <c r="F8" s="202"/>
      <c r="G8" s="159"/>
      <c r="H8" s="122"/>
      <c r="I8" s="122"/>
      <c r="J8" s="122"/>
      <c r="M8" s="92"/>
      <c r="N8" s="26"/>
    </row>
    <row r="9" spans="1:48" x14ac:dyDescent="0.3">
      <c r="B9" s="87" t="s">
        <v>160</v>
      </c>
      <c r="C9" s="105">
        <v>0</v>
      </c>
      <c r="E9" s="203" t="s">
        <v>406</v>
      </c>
      <c r="F9" s="109">
        <f>'Cash Flow'!B153</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3">
      <c r="B10" s="88" t="s">
        <v>183</v>
      </c>
      <c r="C10" s="106">
        <v>0</v>
      </c>
      <c r="E10" s="203" t="s">
        <v>200</v>
      </c>
      <c r="F10" s="183">
        <f>'Cash Flow'!B145</f>
        <v>0</v>
      </c>
      <c r="G10" s="122"/>
      <c r="H10" s="122"/>
      <c r="I10" s="156"/>
      <c r="J10" s="122"/>
      <c r="M10" s="92"/>
      <c r="N10" s="26"/>
    </row>
    <row r="11" spans="1:48" x14ac:dyDescent="0.3">
      <c r="B11" s="87" t="s">
        <v>446</v>
      </c>
      <c r="C11" s="105">
        <v>0</v>
      </c>
      <c r="E11" s="203" t="s">
        <v>227</v>
      </c>
      <c r="F11" s="109">
        <f>HLOOKUP(analysis_period,'Cash Flow'!B2:AP143,142)</f>
        <v>0</v>
      </c>
      <c r="G11" s="122"/>
      <c r="H11" s="122"/>
      <c r="I11" s="156"/>
      <c r="J11" s="122"/>
      <c r="M11" s="92"/>
      <c r="N11" s="26"/>
    </row>
    <row r="12" spans="1:48" x14ac:dyDescent="0.3">
      <c r="B12" s="88" t="s">
        <v>183</v>
      </c>
      <c r="C12" s="106">
        <v>0</v>
      </c>
      <c r="E12" s="203" t="s">
        <v>261</v>
      </c>
      <c r="F12" s="183">
        <f>-'Cash Flow'!B109</f>
        <v>0</v>
      </c>
      <c r="G12" s="122"/>
      <c r="H12" s="122"/>
      <c r="I12" s="156"/>
      <c r="J12" s="122"/>
      <c r="M12" s="92"/>
      <c r="N12" s="26"/>
    </row>
    <row r="13" spans="1:48" x14ac:dyDescent="0.3">
      <c r="B13" s="87" t="s">
        <v>161</v>
      </c>
      <c r="C13" s="105">
        <v>0</v>
      </c>
      <c r="E13" s="203" t="s">
        <v>201</v>
      </c>
      <c r="F13" s="183">
        <f>F12-F14</f>
        <v>0</v>
      </c>
      <c r="G13" s="122"/>
      <c r="H13" s="122"/>
      <c r="I13" s="156"/>
      <c r="J13" s="122"/>
      <c r="M13" s="92"/>
      <c r="N13" s="26"/>
    </row>
    <row r="14" spans="1:48" x14ac:dyDescent="0.3">
      <c r="B14" s="37" t="s">
        <v>183</v>
      </c>
      <c r="C14" s="113">
        <v>0</v>
      </c>
      <c r="E14" s="203" t="s">
        <v>262</v>
      </c>
      <c r="F14" s="183">
        <f>'Cash Flow'!B660</f>
        <v>0</v>
      </c>
      <c r="G14" s="122"/>
      <c r="H14" s="122"/>
      <c r="I14" s="156"/>
      <c r="J14" s="122"/>
      <c r="M14" s="92"/>
      <c r="N14" s="26"/>
    </row>
    <row r="15" spans="1:48" ht="14.5" x14ac:dyDescent="0.35">
      <c r="B15" s="287"/>
      <c r="C15" s="288"/>
      <c r="D15" s="284"/>
      <c r="E15" s="36" t="s">
        <v>445</v>
      </c>
      <c r="F15" s="109">
        <f>'Cash Flow'!B680</f>
        <v>0</v>
      </c>
      <c r="G15" s="122"/>
      <c r="H15" s="122"/>
      <c r="I15" s="156"/>
      <c r="J15" s="122"/>
      <c r="M15" s="92"/>
      <c r="N15" s="26"/>
    </row>
    <row r="16" spans="1:48" ht="14.5" x14ac:dyDescent="0.35">
      <c r="B16" s="5" t="s">
        <v>336</v>
      </c>
      <c r="C16" s="297"/>
      <c r="D16" s="284"/>
      <c r="E16" s="36" t="s">
        <v>414</v>
      </c>
      <c r="F16" s="301" t="e">
        <f>F14/F12*100</f>
        <v>#DIV/0!</v>
      </c>
      <c r="G16" s="122"/>
      <c r="H16" s="122"/>
      <c r="I16" s="156"/>
      <c r="J16" s="122"/>
      <c r="M16" s="92"/>
      <c r="N16" s="26"/>
    </row>
    <row r="17" spans="2:14" ht="14.5" x14ac:dyDescent="0.35">
      <c r="B17" s="87" t="s">
        <v>337</v>
      </c>
      <c r="C17" s="105">
        <v>0</v>
      </c>
      <c r="D17" s="284"/>
      <c r="G17" s="122"/>
      <c r="H17" s="122"/>
      <c r="I17" s="156"/>
      <c r="J17" s="122"/>
      <c r="M17" s="92"/>
      <c r="N17" s="26"/>
    </row>
    <row r="18" spans="2:14" ht="14.5" x14ac:dyDescent="0.35">
      <c r="B18" s="87" t="s">
        <v>338</v>
      </c>
      <c r="C18" s="105">
        <v>0</v>
      </c>
      <c r="D18" s="284"/>
      <c r="E18" s="201" t="s">
        <v>400</v>
      </c>
      <c r="F18" s="202"/>
      <c r="G18" s="122"/>
      <c r="H18" s="122"/>
      <c r="I18" s="156"/>
      <c r="J18" s="122"/>
      <c r="M18" s="92"/>
      <c r="N18" s="26"/>
    </row>
    <row r="19" spans="2:14" ht="14.5" x14ac:dyDescent="0.35">
      <c r="B19" s="88" t="s">
        <v>183</v>
      </c>
      <c r="C19" s="105">
        <v>0</v>
      </c>
      <c r="D19" s="284"/>
      <c r="E19" s="203" t="str">
        <f>_xlfn.CONCAT(subscriber1_name, " NPV")</f>
        <v>Subscriber Class 1 NPV</v>
      </c>
      <c r="F19" s="183">
        <f>NPV(NominalDiscountRate/100,'Cash Flow'!C223:AP223)</f>
        <v>0</v>
      </c>
      <c r="G19" s="122"/>
      <c r="H19" s="122"/>
      <c r="I19" s="156"/>
      <c r="J19" s="122"/>
      <c r="M19" s="92"/>
      <c r="N19" s="26"/>
    </row>
    <row r="20" spans="2:14" ht="14.5" x14ac:dyDescent="0.35">
      <c r="D20" s="284"/>
      <c r="E20" s="203" t="str">
        <f>_xlfn.CONCAT(subscriber2_name, " NPV")</f>
        <v>Subscriber Class 2 NPV</v>
      </c>
      <c r="F20" s="183">
        <f>NPV(NominalDiscountRate/100,'Cash Flow'!C224:AP224)</f>
        <v>0</v>
      </c>
      <c r="G20" s="122"/>
      <c r="H20" s="122"/>
      <c r="I20" s="156"/>
      <c r="J20" s="122"/>
      <c r="M20" s="92"/>
      <c r="N20" s="26"/>
    </row>
    <row r="21" spans="2:14" ht="14.5" x14ac:dyDescent="0.35">
      <c r="B21" s="5" t="s">
        <v>359</v>
      </c>
      <c r="C21" s="110"/>
      <c r="D21" s="284"/>
      <c r="E21" s="203" t="str">
        <f>_xlfn.CONCAT(subscriber3_name, " NPV")</f>
        <v>Subscriber Class 3 NPV</v>
      </c>
      <c r="F21" s="183">
        <f>NPV(NominalDiscountRate/100,'Cash Flow'!C225:AP225)</f>
        <v>0</v>
      </c>
      <c r="G21" s="122"/>
      <c r="H21" s="122"/>
      <c r="I21" s="156"/>
      <c r="J21" s="122"/>
      <c r="M21" s="92"/>
      <c r="N21" s="26"/>
    </row>
    <row r="22" spans="2:14" x14ac:dyDescent="0.3">
      <c r="B22" s="292" t="s">
        <v>360</v>
      </c>
      <c r="C22" s="225">
        <v>0</v>
      </c>
      <c r="E22" s="203" t="str">
        <f>_xlfn.CONCAT(subscriber4_name, " NPV")</f>
        <v>Subscriber Class 4 NPV</v>
      </c>
      <c r="F22" s="183">
        <f>NPV(NominalDiscountRate/100,'Cash Flow'!C226:AP226)</f>
        <v>0</v>
      </c>
      <c r="G22" s="122"/>
      <c r="H22" s="122"/>
      <c r="I22" s="156"/>
      <c r="J22" s="122"/>
      <c r="M22" s="92"/>
      <c r="N22" s="26"/>
    </row>
    <row r="23" spans="2:14" x14ac:dyDescent="0.3">
      <c r="B23" s="226" t="s">
        <v>361</v>
      </c>
      <c r="C23" s="225">
        <v>0</v>
      </c>
      <c r="D23" s="1"/>
      <c r="G23" s="122"/>
      <c r="H23" s="122"/>
      <c r="I23" s="156"/>
      <c r="J23" s="122"/>
      <c r="M23" s="92"/>
      <c r="N23" s="26"/>
    </row>
    <row r="24" spans="2:14" x14ac:dyDescent="0.3">
      <c r="B24" s="226" t="s">
        <v>362</v>
      </c>
      <c r="C24" s="225">
        <v>0</v>
      </c>
      <c r="D24" s="1"/>
      <c r="G24" s="122"/>
      <c r="H24" s="122"/>
      <c r="I24" s="156"/>
      <c r="J24" s="122"/>
      <c r="M24" s="92"/>
      <c r="N24" s="26"/>
    </row>
    <row r="25" spans="2:14" x14ac:dyDescent="0.3">
      <c r="B25" s="60" t="s">
        <v>183</v>
      </c>
      <c r="C25" s="225">
        <v>0</v>
      </c>
      <c r="D25" s="1"/>
      <c r="G25" s="122"/>
      <c r="H25" s="122"/>
      <c r="I25" s="156"/>
      <c r="J25" s="122"/>
      <c r="M25" s="92"/>
      <c r="N25" s="26"/>
    </row>
    <row r="26" spans="2:14" x14ac:dyDescent="0.3">
      <c r="B26" s="226" t="s">
        <v>401</v>
      </c>
      <c r="C26" s="225">
        <v>0</v>
      </c>
      <c r="D26" s="1"/>
      <c r="G26" s="122"/>
      <c r="H26" s="122"/>
      <c r="I26" s="156"/>
      <c r="J26" s="122"/>
      <c r="M26" s="92"/>
      <c r="N26" s="26"/>
    </row>
    <row r="27" spans="2:14" x14ac:dyDescent="0.3">
      <c r="B27" s="60" t="s">
        <v>183</v>
      </c>
      <c r="C27" s="225">
        <v>0</v>
      </c>
      <c r="D27" s="1"/>
      <c r="G27" s="122"/>
      <c r="H27" s="122"/>
      <c r="I27" s="156"/>
      <c r="J27" s="122"/>
      <c r="M27" s="92"/>
      <c r="N27" s="26"/>
    </row>
    <row r="28" spans="2:14" x14ac:dyDescent="0.3">
      <c r="B28" s="226" t="s">
        <v>402</v>
      </c>
      <c r="C28" s="225">
        <v>0</v>
      </c>
      <c r="D28" s="1"/>
      <c r="G28" s="122"/>
      <c r="H28" s="122"/>
      <c r="I28" s="156"/>
      <c r="J28" s="122"/>
      <c r="M28" s="92"/>
      <c r="N28" s="26"/>
    </row>
    <row r="29" spans="2:14" x14ac:dyDescent="0.3">
      <c r="B29" s="37" t="s">
        <v>183</v>
      </c>
      <c r="C29" s="225">
        <v>0</v>
      </c>
      <c r="D29" s="1"/>
      <c r="G29" s="122"/>
      <c r="H29" s="122"/>
      <c r="I29" s="156"/>
      <c r="J29" s="122"/>
      <c r="M29" s="92"/>
      <c r="N29" s="26"/>
    </row>
    <row r="30" spans="2:14" x14ac:dyDescent="0.3">
      <c r="B30" s="89"/>
      <c r="C30" s="112"/>
      <c r="G30" s="122"/>
      <c r="H30" s="122"/>
      <c r="I30" s="156"/>
      <c r="J30" s="122"/>
      <c r="M30" s="92"/>
    </row>
    <row r="31" spans="2:14" x14ac:dyDescent="0.3">
      <c r="B31" s="5" t="s">
        <v>351</v>
      </c>
      <c r="C31" s="294"/>
      <c r="D31" s="7"/>
      <c r="E31" s="7"/>
      <c r="F31" s="7"/>
      <c r="G31" s="7"/>
      <c r="H31" s="7"/>
      <c r="I31" s="7"/>
      <c r="J31" s="7"/>
      <c r="K31" s="7"/>
      <c r="L31" s="6"/>
      <c r="M31" s="92"/>
      <c r="N31" s="91"/>
    </row>
    <row r="32" spans="2:14" ht="26" x14ac:dyDescent="0.3">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3">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3">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3">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3">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3">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3">
      <c r="B38" s="89"/>
      <c r="C38" s="18"/>
      <c r="G38" s="122"/>
      <c r="H38" s="122"/>
      <c r="I38" s="156"/>
      <c r="J38" s="122"/>
      <c r="M38" s="92"/>
      <c r="N38" s="1"/>
    </row>
    <row r="39" spans="2:14" x14ac:dyDescent="0.3">
      <c r="B39" s="5" t="s">
        <v>102</v>
      </c>
      <c r="C39" s="110"/>
      <c r="G39" s="122"/>
      <c r="H39" s="122"/>
      <c r="I39" s="156"/>
      <c r="J39" s="122"/>
      <c r="M39" s="92"/>
      <c r="N39" s="1"/>
    </row>
    <row r="40" spans="2:14" x14ac:dyDescent="0.3">
      <c r="B40" s="232" t="s">
        <v>103</v>
      </c>
      <c r="C40" s="233"/>
      <c r="G40" s="122"/>
      <c r="H40" s="122"/>
      <c r="I40" s="156"/>
      <c r="J40" s="122"/>
      <c r="M40" s="92"/>
      <c r="N40" s="1"/>
    </row>
    <row r="41" spans="2:14" x14ac:dyDescent="0.3">
      <c r="B41" s="37" t="s">
        <v>108</v>
      </c>
      <c r="C41" s="185">
        <v>0</v>
      </c>
      <c r="G41" s="122"/>
      <c r="H41" s="122"/>
      <c r="I41" s="156"/>
      <c r="J41" s="122"/>
      <c r="M41" s="92"/>
      <c r="N41" s="1"/>
    </row>
    <row r="42" spans="2:14" x14ac:dyDescent="0.3">
      <c r="B42" s="37" t="s">
        <v>109</v>
      </c>
      <c r="C42" s="113">
        <v>0</v>
      </c>
      <c r="G42" s="122"/>
      <c r="H42" s="122"/>
      <c r="I42" s="156"/>
      <c r="J42" s="122"/>
      <c r="K42" s="12"/>
      <c r="M42" s="92"/>
      <c r="N42" s="1"/>
    </row>
    <row r="43" spans="2:14" x14ac:dyDescent="0.3">
      <c r="B43" s="37" t="s">
        <v>111</v>
      </c>
      <c r="C43" s="116">
        <v>0</v>
      </c>
      <c r="G43" s="189"/>
      <c r="H43" s="122"/>
      <c r="I43" s="156"/>
      <c r="J43" s="122"/>
      <c r="K43" s="31"/>
      <c r="M43" s="92"/>
      <c r="N43" s="1"/>
    </row>
    <row r="44" spans="2:14" x14ac:dyDescent="0.3">
      <c r="B44" s="37" t="s">
        <v>110</v>
      </c>
      <c r="C44" s="117">
        <f>((inflation_rate/100+1)*(real_discount_rate/100+1)-1)*100</f>
        <v>0</v>
      </c>
      <c r="G44" s="122"/>
      <c r="H44" s="122"/>
      <c r="I44" s="156"/>
      <c r="J44" s="122"/>
      <c r="K44" s="31"/>
      <c r="M44" s="92"/>
      <c r="N44" s="1"/>
    </row>
    <row r="45" spans="2:14" x14ac:dyDescent="0.3">
      <c r="B45" s="28" t="s">
        <v>104</v>
      </c>
      <c r="C45" s="115"/>
      <c r="G45" s="122"/>
      <c r="H45" s="122"/>
      <c r="I45" s="156"/>
      <c r="J45" s="122"/>
      <c r="M45" s="92"/>
      <c r="N45" s="1"/>
    </row>
    <row r="46" spans="2:14" x14ac:dyDescent="0.3">
      <c r="B46" s="37" t="s">
        <v>313</v>
      </c>
      <c r="C46" s="283">
        <f>AnnualTaxFederal</f>
        <v>0</v>
      </c>
      <c r="E46" s="199"/>
      <c r="F46" s="156"/>
      <c r="G46" s="122"/>
      <c r="H46" s="122"/>
      <c r="I46" s="156"/>
      <c r="J46" s="122"/>
      <c r="K46" s="12"/>
      <c r="M46" s="92"/>
      <c r="N46" s="1"/>
    </row>
    <row r="47" spans="2:14" x14ac:dyDescent="0.3">
      <c r="B47" s="37" t="s">
        <v>314</v>
      </c>
      <c r="C47" s="283">
        <f>AnnualTaxState</f>
        <v>0</v>
      </c>
      <c r="E47" s="199"/>
      <c r="F47" s="156"/>
      <c r="G47" s="122"/>
      <c r="H47" s="122"/>
      <c r="I47" s="156"/>
      <c r="J47" s="122"/>
      <c r="K47" s="31"/>
      <c r="M47" s="92"/>
      <c r="N47" s="1"/>
    </row>
    <row r="48" spans="2:14" x14ac:dyDescent="0.3">
      <c r="B48" s="37" t="s">
        <v>157</v>
      </c>
      <c r="C48" s="118">
        <v>0</v>
      </c>
      <c r="E48" s="199"/>
      <c r="F48" s="156"/>
      <c r="G48" s="122"/>
      <c r="H48" s="122"/>
      <c r="I48" s="156"/>
      <c r="J48" s="122"/>
      <c r="K48" s="31"/>
      <c r="M48" s="92"/>
      <c r="N48" s="1"/>
    </row>
    <row r="49" spans="2:14" x14ac:dyDescent="0.3">
      <c r="B49" s="37" t="s">
        <v>107</v>
      </c>
      <c r="C49" s="118">
        <v>0</v>
      </c>
      <c r="E49" s="187"/>
      <c r="F49" s="156"/>
      <c r="G49" s="122"/>
      <c r="H49" s="122"/>
      <c r="I49" s="156"/>
      <c r="J49" s="122"/>
      <c r="M49" s="92"/>
      <c r="N49" s="1"/>
    </row>
    <row r="50" spans="2:14" x14ac:dyDescent="0.3">
      <c r="B50" s="39" t="s">
        <v>0</v>
      </c>
      <c r="C50" s="114"/>
      <c r="E50" s="187"/>
      <c r="F50" s="156"/>
      <c r="G50" s="122"/>
      <c r="H50" s="122"/>
      <c r="I50" s="156"/>
      <c r="J50" s="122"/>
      <c r="K50" s="12"/>
      <c r="M50" s="92"/>
      <c r="N50" s="1"/>
    </row>
    <row r="51" spans="2:14" x14ac:dyDescent="0.3">
      <c r="B51" s="38" t="s">
        <v>112</v>
      </c>
      <c r="C51" s="119">
        <v>0</v>
      </c>
      <c r="E51" s="187"/>
      <c r="F51" s="156"/>
      <c r="G51" s="122"/>
      <c r="H51" s="122"/>
      <c r="I51" s="156"/>
      <c r="J51" s="122"/>
      <c r="K51" s="31"/>
      <c r="M51" s="92"/>
      <c r="N51" s="1"/>
    </row>
    <row r="52" spans="2:14" x14ac:dyDescent="0.3">
      <c r="B52" s="38" t="s">
        <v>114</v>
      </c>
      <c r="C52" s="253">
        <f>total_installed_cost*prop_tax_cost_assessed_percent/100</f>
        <v>0</v>
      </c>
      <c r="E52" s="187"/>
      <c r="F52" s="156"/>
      <c r="G52" s="122"/>
      <c r="H52" s="122"/>
      <c r="I52" s="156"/>
      <c r="J52" s="122"/>
      <c r="M52" s="92"/>
      <c r="N52" s="1"/>
    </row>
    <row r="53" spans="2:14" x14ac:dyDescent="0.3">
      <c r="B53" s="38" t="s">
        <v>113</v>
      </c>
      <c r="C53" s="118">
        <v>0</v>
      </c>
      <c r="E53" s="187"/>
      <c r="F53" s="156"/>
      <c r="G53" s="122"/>
      <c r="H53" s="122"/>
      <c r="I53" s="156"/>
      <c r="J53" s="122"/>
      <c r="K53" s="1"/>
      <c r="M53" s="92"/>
      <c r="N53" s="1"/>
    </row>
    <row r="54" spans="2:14" x14ac:dyDescent="0.3">
      <c r="B54" s="38" t="s">
        <v>115</v>
      </c>
      <c r="C54" s="118">
        <v>0</v>
      </c>
      <c r="E54" s="187"/>
      <c r="F54" s="156"/>
      <c r="G54" s="122"/>
      <c r="H54" s="122"/>
      <c r="I54" s="156"/>
      <c r="J54" s="122"/>
      <c r="M54" s="92"/>
      <c r="N54" s="1"/>
    </row>
    <row r="55" spans="2:14" x14ac:dyDescent="0.3">
      <c r="B55" s="28" t="s">
        <v>50</v>
      </c>
      <c r="C55" s="114"/>
      <c r="E55" s="187"/>
      <c r="F55" s="156"/>
      <c r="G55" s="122"/>
      <c r="H55" s="122"/>
      <c r="I55" s="156"/>
      <c r="J55" s="122"/>
      <c r="M55" s="92"/>
      <c r="N55" s="1"/>
    </row>
    <row r="56" spans="2:14" x14ac:dyDescent="0.3">
      <c r="B56" s="36" t="s">
        <v>181</v>
      </c>
      <c r="C56" s="113">
        <v>0</v>
      </c>
      <c r="E56" s="187"/>
      <c r="F56" s="156"/>
      <c r="G56" s="122"/>
      <c r="H56" s="122"/>
      <c r="I56" s="156"/>
      <c r="J56" s="122"/>
      <c r="M56" s="92"/>
      <c r="N56" s="1"/>
    </row>
    <row r="57" spans="2:14" x14ac:dyDescent="0.3">
      <c r="B57" s="36" t="s">
        <v>180</v>
      </c>
      <c r="C57" s="253">
        <f>total_installed_cost*salvage_percentage/100</f>
        <v>0</v>
      </c>
      <c r="G57" s="122"/>
      <c r="H57" s="122"/>
      <c r="I57" s="156"/>
      <c r="J57" s="122"/>
      <c r="M57" s="92"/>
      <c r="N57" s="1"/>
    </row>
    <row r="58" spans="2:14" x14ac:dyDescent="0.3">
      <c r="C58" s="120"/>
      <c r="I58" s="20"/>
      <c r="M58" s="92"/>
      <c r="N58" s="1"/>
    </row>
    <row r="59" spans="2:14" ht="13.5" thickBot="1" x14ac:dyDescent="0.35">
      <c r="B59" s="223" t="s">
        <v>119</v>
      </c>
      <c r="C59" s="224"/>
      <c r="I59" s="20"/>
      <c r="M59" s="92"/>
      <c r="N59" s="1"/>
    </row>
    <row r="60" spans="2:14" x14ac:dyDescent="0.3">
      <c r="B60" s="272" t="s">
        <v>272</v>
      </c>
      <c r="C60" s="273"/>
      <c r="I60" s="20"/>
      <c r="M60" s="92"/>
      <c r="N60" s="1"/>
    </row>
    <row r="61" spans="2:14" x14ac:dyDescent="0.3">
      <c r="B61" s="249" t="s">
        <v>407</v>
      </c>
      <c r="C61" s="250" t="s">
        <v>178</v>
      </c>
      <c r="I61" s="20"/>
      <c r="M61" s="92"/>
      <c r="N61" s="1"/>
    </row>
    <row r="62" spans="2:14" x14ac:dyDescent="0.3">
      <c r="B62" s="249" t="s">
        <v>408</v>
      </c>
      <c r="C62" s="250" t="s">
        <v>264</v>
      </c>
      <c r="I62" s="20"/>
      <c r="M62" s="92"/>
      <c r="N62" s="1"/>
    </row>
    <row r="63" spans="2:14" x14ac:dyDescent="0.3">
      <c r="B63" s="249" t="s">
        <v>409</v>
      </c>
      <c r="C63" s="250">
        <v>0</v>
      </c>
      <c r="I63" s="20"/>
      <c r="M63" s="92"/>
      <c r="N63" s="1"/>
    </row>
    <row r="64" spans="2:14" x14ac:dyDescent="0.3">
      <c r="B64" s="299" t="s">
        <v>410</v>
      </c>
      <c r="C64" s="300" t="s">
        <v>17</v>
      </c>
      <c r="I64" s="20"/>
      <c r="M64" s="92"/>
      <c r="N64" s="1"/>
    </row>
    <row r="65" spans="2:14" x14ac:dyDescent="0.3">
      <c r="B65" s="299" t="s">
        <v>411</v>
      </c>
      <c r="C65" s="300">
        <v>100</v>
      </c>
      <c r="I65" s="20"/>
      <c r="M65" s="92"/>
      <c r="N65" s="1"/>
    </row>
    <row r="66" spans="2:14" ht="13.5" thickBot="1" x14ac:dyDescent="0.35">
      <c r="B66" s="251" t="s">
        <v>412</v>
      </c>
      <c r="C66" s="252" t="s">
        <v>274</v>
      </c>
      <c r="I66" s="20"/>
      <c r="M66" s="92"/>
      <c r="N66" s="1"/>
    </row>
    <row r="67" spans="2:14" x14ac:dyDescent="0.3">
      <c r="B67" s="232" t="s">
        <v>241</v>
      </c>
      <c r="C67" s="225"/>
      <c r="E67" s="120"/>
      <c r="I67" s="20"/>
      <c r="M67" s="92"/>
      <c r="N67" s="1"/>
    </row>
    <row r="68" spans="2:14" x14ac:dyDescent="0.3">
      <c r="B68" s="37" t="s">
        <v>120</v>
      </c>
      <c r="C68" s="185">
        <v>0</v>
      </c>
      <c r="D68" s="84"/>
      <c r="E68" s="120"/>
      <c r="I68" s="20"/>
      <c r="M68" s="92"/>
      <c r="N68" s="1"/>
    </row>
    <row r="69" spans="2:14" x14ac:dyDescent="0.3">
      <c r="B69" s="37" t="s">
        <v>273</v>
      </c>
      <c r="C69" s="185">
        <v>0</v>
      </c>
      <c r="D69" s="84"/>
      <c r="E69" s="120"/>
      <c r="I69" s="20"/>
      <c r="M69" s="92"/>
      <c r="N69" s="1"/>
    </row>
    <row r="70" spans="2:14" x14ac:dyDescent="0.3">
      <c r="B70" s="37" t="s">
        <v>121</v>
      </c>
      <c r="C70" s="118">
        <v>0</v>
      </c>
      <c r="D70" s="84"/>
      <c r="E70" s="120"/>
      <c r="I70" s="20"/>
      <c r="M70" s="92"/>
      <c r="N70" s="1"/>
    </row>
    <row r="71" spans="2:14" x14ac:dyDescent="0.3">
      <c r="B71" s="37" t="s">
        <v>122</v>
      </c>
      <c r="C71" s="108">
        <v>0</v>
      </c>
      <c r="D71" s="84"/>
      <c r="E71" s="159"/>
      <c r="I71" s="20"/>
      <c r="M71" s="92"/>
      <c r="N71" s="1"/>
    </row>
    <row r="72" spans="2:14" x14ac:dyDescent="0.3">
      <c r="B72" s="37" t="s">
        <v>123</v>
      </c>
      <c r="C72" s="118">
        <v>0</v>
      </c>
      <c r="D72" s="84"/>
      <c r="E72" s="159"/>
      <c r="I72" s="20"/>
      <c r="M72" s="92"/>
      <c r="N72" s="1"/>
    </row>
    <row r="73" spans="2:14" x14ac:dyDescent="0.3">
      <c r="B73" s="37" t="s">
        <v>246</v>
      </c>
      <c r="C73" s="206">
        <v>0</v>
      </c>
      <c r="D73" s="26"/>
      <c r="I73" s="20"/>
      <c r="M73" s="92"/>
      <c r="N73" s="1"/>
    </row>
    <row r="74" spans="2:14" x14ac:dyDescent="0.3">
      <c r="C74" s="101"/>
      <c r="I74" s="20"/>
      <c r="M74" s="92"/>
      <c r="N74" s="1"/>
    </row>
    <row r="75" spans="2:14" x14ac:dyDescent="0.3">
      <c r="B75" s="5" t="s">
        <v>124</v>
      </c>
      <c r="C75" s="102"/>
      <c r="I75" s="20"/>
      <c r="M75" s="92"/>
      <c r="N75" s="1"/>
    </row>
    <row r="76" spans="2:14" x14ac:dyDescent="0.3">
      <c r="B76" s="36" t="s">
        <v>125</v>
      </c>
      <c r="C76" s="103">
        <v>0</v>
      </c>
      <c r="I76" s="20"/>
      <c r="M76" s="92"/>
      <c r="N76" s="1"/>
    </row>
    <row r="77" spans="2:14" x14ac:dyDescent="0.3">
      <c r="C77" s="101"/>
      <c r="I77" s="20"/>
      <c r="M77" s="92"/>
      <c r="N77" s="1"/>
    </row>
    <row r="78" spans="2:14" x14ac:dyDescent="0.3">
      <c r="B78" s="5" t="s">
        <v>137</v>
      </c>
      <c r="C78" s="102"/>
      <c r="M78" s="92"/>
      <c r="N78" s="1"/>
    </row>
    <row r="79" spans="2:14" x14ac:dyDescent="0.3">
      <c r="B79" s="36" t="s">
        <v>182</v>
      </c>
      <c r="C79" s="103">
        <v>0</v>
      </c>
      <c r="M79" s="92"/>
      <c r="N79" s="1"/>
    </row>
    <row r="80" spans="2:14" x14ac:dyDescent="0.3">
      <c r="C80" s="104"/>
      <c r="M80" s="92"/>
      <c r="N80" s="1"/>
    </row>
    <row r="81" spans="2:14" x14ac:dyDescent="0.3">
      <c r="B81" s="5" t="s">
        <v>214</v>
      </c>
      <c r="C81" s="7"/>
      <c r="D81" s="7"/>
      <c r="E81" s="7"/>
      <c r="F81" s="7"/>
      <c r="G81" s="7"/>
      <c r="H81" s="7"/>
      <c r="I81" s="6"/>
      <c r="M81" s="92"/>
      <c r="N81" s="1"/>
    </row>
    <row r="82" spans="2:14" ht="26" x14ac:dyDescent="0.3">
      <c r="B82" s="36"/>
      <c r="C82" s="221" t="s">
        <v>131</v>
      </c>
      <c r="D82" s="220" t="s">
        <v>132</v>
      </c>
      <c r="E82" s="220" t="s">
        <v>133</v>
      </c>
      <c r="F82" s="220" t="s">
        <v>134</v>
      </c>
      <c r="G82" s="220" t="s">
        <v>25</v>
      </c>
      <c r="H82" s="220" t="s">
        <v>26</v>
      </c>
      <c r="I82" s="220" t="s">
        <v>135</v>
      </c>
      <c r="M82" s="92"/>
      <c r="N82" s="1"/>
    </row>
    <row r="83" spans="2:14" x14ac:dyDescent="0.3">
      <c r="B83" s="36" t="s">
        <v>126</v>
      </c>
      <c r="C83" s="190">
        <v>0</v>
      </c>
      <c r="D83" s="192">
        <v>0</v>
      </c>
      <c r="E83" s="158">
        <v>0</v>
      </c>
      <c r="F83" s="195">
        <v>0</v>
      </c>
      <c r="G83" s="190">
        <f>C83/100*total_installed_cost</f>
        <v>0</v>
      </c>
      <c r="H83" s="190">
        <f>G83*F83/100*E83/12*0.5</f>
        <v>0</v>
      </c>
      <c r="I83" s="190">
        <f>H83+D83/100*G83</f>
        <v>0</v>
      </c>
      <c r="M83" s="92"/>
      <c r="N83" s="1"/>
    </row>
    <row r="84" spans="2:14" x14ac:dyDescent="0.3">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3">
      <c r="B85" s="36" t="s">
        <v>128</v>
      </c>
      <c r="C85" s="190">
        <v>0</v>
      </c>
      <c r="D85" s="192">
        <v>0</v>
      </c>
      <c r="E85" s="158">
        <v>0</v>
      </c>
      <c r="F85" s="195">
        <v>0</v>
      </c>
      <c r="G85" s="190">
        <f>C85/100*total_installed_cost</f>
        <v>0</v>
      </c>
      <c r="H85" s="190">
        <f>G85*F85/100*E85/12*0.5</f>
        <v>0</v>
      </c>
      <c r="I85" s="190">
        <f t="shared" si="0"/>
        <v>0</v>
      </c>
      <c r="M85" s="92"/>
      <c r="N85" s="1"/>
    </row>
    <row r="86" spans="2:14" x14ac:dyDescent="0.3">
      <c r="B86" s="36" t="s">
        <v>129</v>
      </c>
      <c r="C86" s="190">
        <v>0</v>
      </c>
      <c r="D86" s="192">
        <v>0</v>
      </c>
      <c r="E86" s="158">
        <v>0</v>
      </c>
      <c r="F86" s="195">
        <v>0</v>
      </c>
      <c r="G86" s="190">
        <f>C86/100*total_installed_cost</f>
        <v>0</v>
      </c>
      <c r="H86" s="190">
        <f>G86*F86/100*E86/12*0.5</f>
        <v>0</v>
      </c>
      <c r="I86" s="190">
        <f t="shared" si="0"/>
        <v>0</v>
      </c>
      <c r="M86" s="92"/>
      <c r="N86" s="1"/>
    </row>
    <row r="87" spans="2:14" x14ac:dyDescent="0.3">
      <c r="B87" s="36" t="s">
        <v>130</v>
      </c>
      <c r="C87" s="191">
        <v>0</v>
      </c>
      <c r="D87" s="193">
        <v>0</v>
      </c>
      <c r="E87" s="194">
        <v>0</v>
      </c>
      <c r="F87" s="196">
        <v>0</v>
      </c>
      <c r="G87" s="190">
        <f>C87/100*total_installed_cost</f>
        <v>0</v>
      </c>
      <c r="H87" s="190">
        <f>G87*F87/100*E87/12*0.5</f>
        <v>0</v>
      </c>
      <c r="I87" s="190">
        <f t="shared" si="0"/>
        <v>0</v>
      </c>
      <c r="M87" s="92"/>
      <c r="N87" s="1"/>
    </row>
    <row r="88" spans="2:14" x14ac:dyDescent="0.3">
      <c r="B88" s="40" t="s">
        <v>136</v>
      </c>
      <c r="C88" s="41"/>
      <c r="D88" s="29"/>
      <c r="E88" s="29"/>
      <c r="F88" s="42"/>
      <c r="G88" s="43">
        <f>SUM(G83:G87)</f>
        <v>0</v>
      </c>
      <c r="H88" s="44">
        <f>SUM(H83:H87)</f>
        <v>0</v>
      </c>
      <c r="I88" s="45">
        <f>SUM(I83:I87)</f>
        <v>0</v>
      </c>
      <c r="M88" s="92"/>
      <c r="N88" s="1"/>
    </row>
    <row r="89" spans="2:14" x14ac:dyDescent="0.3">
      <c r="C89" s="104"/>
      <c r="M89" s="92"/>
      <c r="N89" s="1"/>
    </row>
    <row r="90" spans="2:14" x14ac:dyDescent="0.3">
      <c r="B90" s="5" t="s">
        <v>138</v>
      </c>
      <c r="C90" s="7"/>
      <c r="D90" s="7"/>
      <c r="E90" s="7"/>
      <c r="F90" s="160"/>
      <c r="M90" s="92"/>
      <c r="N90" s="1"/>
    </row>
    <row r="91" spans="2:14" x14ac:dyDescent="0.3">
      <c r="B91" s="36" t="s">
        <v>139</v>
      </c>
      <c r="C91" s="121">
        <v>0</v>
      </c>
      <c r="F91" s="160"/>
      <c r="M91" s="92"/>
      <c r="N91" s="1"/>
    </row>
    <row r="92" spans="2:14" x14ac:dyDescent="0.3">
      <c r="B92" s="36" t="s">
        <v>148</v>
      </c>
      <c r="C92" s="121">
        <v>0</v>
      </c>
      <c r="F92" s="160"/>
      <c r="M92" s="92"/>
      <c r="N92" s="1"/>
    </row>
    <row r="93" spans="2:14" x14ac:dyDescent="0.3">
      <c r="B93" s="9" t="s">
        <v>140</v>
      </c>
      <c r="C93" s="121">
        <v>0</v>
      </c>
      <c r="F93" s="160"/>
      <c r="M93" s="92"/>
      <c r="N93" s="1"/>
    </row>
    <row r="94" spans="2:14" x14ac:dyDescent="0.3">
      <c r="B94" s="9" t="s">
        <v>292</v>
      </c>
      <c r="C94" s="121">
        <v>0</v>
      </c>
      <c r="F94" s="160"/>
      <c r="M94" s="92"/>
      <c r="N94" s="1"/>
    </row>
    <row r="95" spans="2:14" x14ac:dyDescent="0.3">
      <c r="B95" s="36" t="s">
        <v>141</v>
      </c>
      <c r="C95" s="99" t="s">
        <v>193</v>
      </c>
      <c r="D95" s="220" t="s">
        <v>145</v>
      </c>
      <c r="E95" s="235" t="s">
        <v>146</v>
      </c>
      <c r="F95" s="160"/>
      <c r="M95" s="92"/>
      <c r="N95" s="1"/>
    </row>
    <row r="96" spans="2:14" x14ac:dyDescent="0.3">
      <c r="B96" s="49" t="s">
        <v>142</v>
      </c>
      <c r="C96" s="121">
        <v>0</v>
      </c>
      <c r="D96" s="253">
        <f>C96*system_capacity</f>
        <v>0</v>
      </c>
      <c r="E96" s="236">
        <v>0</v>
      </c>
      <c r="F96" s="160"/>
      <c r="M96" s="92"/>
      <c r="N96" s="1"/>
    </row>
    <row r="97" spans="2:14" x14ac:dyDescent="0.3">
      <c r="B97" s="37" t="s">
        <v>144</v>
      </c>
      <c r="C97" s="121">
        <v>0</v>
      </c>
      <c r="D97" s="253">
        <f>C97*system_capacity</f>
        <v>0</v>
      </c>
      <c r="E97" s="236">
        <v>0</v>
      </c>
      <c r="F97" s="160"/>
      <c r="M97" s="92"/>
      <c r="N97" s="1"/>
    </row>
    <row r="98" spans="2:14" x14ac:dyDescent="0.3">
      <c r="B98" s="60" t="s">
        <v>143</v>
      </c>
      <c r="C98" s="121">
        <v>0</v>
      </c>
      <c r="D98" s="253">
        <f>C98*system_capacity</f>
        <v>0</v>
      </c>
      <c r="E98" s="236">
        <v>0</v>
      </c>
      <c r="F98" s="160"/>
      <c r="M98" s="92"/>
      <c r="N98" s="1"/>
    </row>
    <row r="99" spans="2:14" x14ac:dyDescent="0.3">
      <c r="B99" s="39" t="s">
        <v>147</v>
      </c>
      <c r="C99" s="30"/>
      <c r="D99" s="197"/>
      <c r="E99" s="197"/>
      <c r="F99" s="160"/>
      <c r="M99" s="92"/>
      <c r="N99" s="1"/>
    </row>
    <row r="100" spans="2:14" x14ac:dyDescent="0.3">
      <c r="B100" s="47" t="s">
        <v>4</v>
      </c>
      <c r="C100" s="234" t="s">
        <v>44</v>
      </c>
      <c r="D100" s="160"/>
      <c r="F100" s="160"/>
      <c r="M100" s="92"/>
      <c r="N100" s="1"/>
    </row>
    <row r="101" spans="2:14" x14ac:dyDescent="0.3">
      <c r="B101" s="47" t="s">
        <v>5</v>
      </c>
      <c r="C101" s="234" t="s">
        <v>44</v>
      </c>
      <c r="D101" s="237"/>
      <c r="E101" s="238"/>
      <c r="F101" s="160"/>
      <c r="M101" s="92"/>
      <c r="N101" s="1"/>
    </row>
    <row r="102" spans="2:14" x14ac:dyDescent="0.3">
      <c r="M102" s="92"/>
      <c r="N102" s="1"/>
    </row>
    <row r="103" spans="2:14" x14ac:dyDescent="0.3">
      <c r="B103" s="5" t="s">
        <v>149</v>
      </c>
      <c r="C103" s="7"/>
      <c r="D103" s="7"/>
      <c r="E103" s="7"/>
      <c r="F103" s="6"/>
      <c r="M103" s="92"/>
      <c r="N103" s="1"/>
    </row>
    <row r="104" spans="2:14" x14ac:dyDescent="0.3">
      <c r="B104" s="28" t="s">
        <v>2</v>
      </c>
      <c r="C104" s="29"/>
      <c r="D104" s="50"/>
      <c r="E104" s="320" t="s">
        <v>237</v>
      </c>
      <c r="F104" s="321"/>
      <c r="M104" s="92"/>
      <c r="N104" s="1"/>
    </row>
    <row r="105" spans="2:14" x14ac:dyDescent="0.3">
      <c r="B105" s="49" t="s">
        <v>151</v>
      </c>
      <c r="C105" s="8" t="s">
        <v>211</v>
      </c>
      <c r="D105" s="59"/>
      <c r="E105" s="220" t="s">
        <v>4</v>
      </c>
      <c r="F105" s="220" t="s">
        <v>5</v>
      </c>
      <c r="M105" s="92"/>
      <c r="N105" s="1"/>
    </row>
    <row r="106" spans="2:14" x14ac:dyDescent="0.3">
      <c r="B106" s="48" t="s">
        <v>152</v>
      </c>
      <c r="C106" s="144">
        <f>SUM(D215:AQ215)</f>
        <v>0</v>
      </c>
      <c r="D106" s="32"/>
      <c r="E106" s="10" t="s">
        <v>16</v>
      </c>
      <c r="F106" s="10" t="s">
        <v>16</v>
      </c>
      <c r="M106" s="92"/>
      <c r="N106" s="1"/>
    </row>
    <row r="107" spans="2:14" x14ac:dyDescent="0.3">
      <c r="B107" s="48" t="s">
        <v>153</v>
      </c>
      <c r="C107" s="144">
        <f>SUM(D216:AQ216)</f>
        <v>0</v>
      </c>
      <c r="D107" s="52"/>
      <c r="E107" s="58" t="s">
        <v>17</v>
      </c>
      <c r="F107" s="55" t="s">
        <v>17</v>
      </c>
      <c r="M107" s="92"/>
      <c r="N107" s="1"/>
    </row>
    <row r="108" spans="2:14" x14ac:dyDescent="0.3">
      <c r="B108" s="47" t="s">
        <v>156</v>
      </c>
      <c r="C108" s="10" t="s">
        <v>7</v>
      </c>
      <c r="D108" s="13" t="s">
        <v>175</v>
      </c>
      <c r="E108" s="56"/>
      <c r="F108" s="54"/>
      <c r="M108" s="92"/>
      <c r="N108" s="1"/>
    </row>
    <row r="109" spans="2:14" x14ac:dyDescent="0.3">
      <c r="B109" s="48" t="s">
        <v>154</v>
      </c>
      <c r="C109" s="99">
        <f>SUM(D217:AQ217)</f>
        <v>0</v>
      </c>
      <c r="D109" s="46">
        <f>SUM(D218:AQ218)</f>
        <v>0</v>
      </c>
      <c r="E109" s="53" t="s">
        <v>16</v>
      </c>
      <c r="F109" s="53" t="s">
        <v>16</v>
      </c>
      <c r="M109" s="92"/>
      <c r="N109" s="1"/>
    </row>
    <row r="110" spans="2:14" ht="13.5" thickBot="1" x14ac:dyDescent="0.35">
      <c r="B110" s="77" t="s">
        <v>155</v>
      </c>
      <c r="C110" s="271">
        <f>SUM(D219:AQ219)</f>
        <v>0</v>
      </c>
      <c r="D110" s="247">
        <f>SUM(D220:AQ220)</f>
        <v>0</v>
      </c>
      <c r="E110" s="64" t="s">
        <v>17</v>
      </c>
      <c r="F110" s="64" t="s">
        <v>17</v>
      </c>
      <c r="M110" s="92"/>
      <c r="N110" s="1"/>
    </row>
    <row r="111" spans="2:14" x14ac:dyDescent="0.3">
      <c r="B111" s="78" t="s">
        <v>6</v>
      </c>
      <c r="C111" s="269" t="s">
        <v>9</v>
      </c>
      <c r="D111" s="270" t="s">
        <v>212</v>
      </c>
      <c r="E111" s="13" t="s">
        <v>210</v>
      </c>
      <c r="F111" s="160"/>
      <c r="M111" s="92"/>
      <c r="N111" s="1"/>
    </row>
    <row r="112" spans="2:14" x14ac:dyDescent="0.3">
      <c r="B112" s="47" t="s">
        <v>4</v>
      </c>
      <c r="C112" s="302">
        <v>0</v>
      </c>
      <c r="D112" s="145">
        <v>0</v>
      </c>
      <c r="E112" s="268">
        <v>0</v>
      </c>
      <c r="F112" s="160"/>
      <c r="M112" s="92"/>
      <c r="N112" s="1"/>
    </row>
    <row r="113" spans="2:14" x14ac:dyDescent="0.3">
      <c r="B113" s="47" t="s">
        <v>5</v>
      </c>
      <c r="C113" s="302">
        <v>0</v>
      </c>
      <c r="D113" s="145">
        <v>0</v>
      </c>
      <c r="E113" s="268">
        <v>0</v>
      </c>
      <c r="F113" s="160"/>
      <c r="M113" s="92"/>
      <c r="N113" s="1"/>
    </row>
    <row r="114" spans="2:14" x14ac:dyDescent="0.3">
      <c r="B114" s="21"/>
      <c r="C114" s="11"/>
      <c r="D114" s="12"/>
      <c r="M114" s="92"/>
      <c r="N114" s="1"/>
    </row>
    <row r="115" spans="2:14" x14ac:dyDescent="0.3">
      <c r="B115" s="223" t="s">
        <v>150</v>
      </c>
      <c r="C115" s="241"/>
      <c r="D115" s="241"/>
      <c r="E115" s="241"/>
      <c r="F115" s="241"/>
      <c r="G115" s="241"/>
      <c r="H115" s="242"/>
      <c r="I115" s="34"/>
      <c r="M115" s="92"/>
    </row>
    <row r="116" spans="2:14" x14ac:dyDescent="0.3">
      <c r="B116" s="28" t="s">
        <v>15</v>
      </c>
      <c r="C116" s="29"/>
      <c r="D116" s="29"/>
      <c r="E116" s="69"/>
      <c r="F116" s="69"/>
      <c r="G116" s="69"/>
      <c r="H116" s="54"/>
      <c r="M116" s="92"/>
    </row>
    <row r="117" spans="2:14" x14ac:dyDescent="0.3">
      <c r="B117" s="74" t="s">
        <v>151</v>
      </c>
      <c r="C117" s="8" t="s">
        <v>211</v>
      </c>
      <c r="D117" s="239"/>
      <c r="E117" s="57" t="s">
        <v>229</v>
      </c>
      <c r="F117" s="53" t="s">
        <v>230</v>
      </c>
      <c r="G117" s="53" t="s">
        <v>231</v>
      </c>
      <c r="H117" s="53" t="s">
        <v>232</v>
      </c>
      <c r="K117" s="68"/>
      <c r="M117" s="92"/>
      <c r="N117" s="68"/>
    </row>
    <row r="118" spans="2:14" x14ac:dyDescent="0.3">
      <c r="B118" s="48" t="s">
        <v>152</v>
      </c>
      <c r="C118" s="146">
        <v>0</v>
      </c>
      <c r="D118" s="240"/>
      <c r="E118" s="65" t="s">
        <v>16</v>
      </c>
      <c r="F118" s="65" t="s">
        <v>16</v>
      </c>
      <c r="G118" s="10" t="s">
        <v>17</v>
      </c>
      <c r="H118" s="10" t="s">
        <v>17</v>
      </c>
      <c r="M118" s="92"/>
    </row>
    <row r="119" spans="2:14" x14ac:dyDescent="0.3">
      <c r="B119" s="48" t="s">
        <v>153</v>
      </c>
      <c r="C119" s="146">
        <v>0</v>
      </c>
      <c r="D119" s="240"/>
      <c r="E119" s="65" t="s">
        <v>16</v>
      </c>
      <c r="F119" s="65" t="s">
        <v>16</v>
      </c>
      <c r="G119" s="10" t="s">
        <v>17</v>
      </c>
      <c r="H119" s="10" t="s">
        <v>17</v>
      </c>
      <c r="M119" s="92"/>
    </row>
    <row r="120" spans="2:14" x14ac:dyDescent="0.3">
      <c r="B120" s="48" t="s">
        <v>162</v>
      </c>
      <c r="C120" s="146">
        <v>0</v>
      </c>
      <c r="D120" s="240"/>
      <c r="E120" s="65" t="s">
        <v>16</v>
      </c>
      <c r="F120" s="65" t="s">
        <v>16</v>
      </c>
      <c r="G120" s="65" t="s">
        <v>17</v>
      </c>
      <c r="H120" s="10" t="s">
        <v>17</v>
      </c>
      <c r="M120" s="92"/>
    </row>
    <row r="121" spans="2:14" x14ac:dyDescent="0.3">
      <c r="B121" s="75" t="s">
        <v>163</v>
      </c>
      <c r="C121" s="147">
        <v>0</v>
      </c>
      <c r="D121" s="240"/>
      <c r="E121" s="65" t="s">
        <v>16</v>
      </c>
      <c r="F121" s="65" t="s">
        <v>16</v>
      </c>
      <c r="G121" s="55" t="s">
        <v>17</v>
      </c>
      <c r="H121" s="55" t="s">
        <v>17</v>
      </c>
      <c r="M121" s="92"/>
    </row>
    <row r="122" spans="2:14" x14ac:dyDescent="0.3">
      <c r="B122" s="47" t="s">
        <v>156</v>
      </c>
      <c r="C122" s="66" t="s">
        <v>7</v>
      </c>
      <c r="D122" s="10" t="s">
        <v>175</v>
      </c>
      <c r="E122" s="67"/>
      <c r="F122" s="70"/>
      <c r="G122" s="70"/>
      <c r="H122" s="65"/>
      <c r="I122" s="34"/>
      <c r="K122" s="1"/>
      <c r="M122" s="92"/>
      <c r="N122" s="1"/>
    </row>
    <row r="123" spans="2:14" x14ac:dyDescent="0.3">
      <c r="B123" s="48" t="s">
        <v>154</v>
      </c>
      <c r="C123" s="99">
        <v>0</v>
      </c>
      <c r="D123" s="46">
        <v>9.9999999999999998E+37</v>
      </c>
      <c r="E123" s="65" t="s">
        <v>16</v>
      </c>
      <c r="F123" s="65" t="s">
        <v>16</v>
      </c>
      <c r="G123" s="10" t="s">
        <v>17</v>
      </c>
      <c r="H123" s="65" t="s">
        <v>17</v>
      </c>
      <c r="M123" s="1"/>
    </row>
    <row r="124" spans="2:14" x14ac:dyDescent="0.3">
      <c r="B124" s="48" t="s">
        <v>155</v>
      </c>
      <c r="C124" s="99">
        <v>0</v>
      </c>
      <c r="D124" s="46">
        <v>9.9999999999999998E+37</v>
      </c>
      <c r="E124" s="65" t="s">
        <v>16</v>
      </c>
      <c r="F124" s="65" t="s">
        <v>16</v>
      </c>
      <c r="G124" s="10" t="s">
        <v>17</v>
      </c>
      <c r="H124" s="10" t="s">
        <v>17</v>
      </c>
      <c r="M124" s="1"/>
    </row>
    <row r="125" spans="2:14" x14ac:dyDescent="0.3">
      <c r="B125" s="48" t="s">
        <v>164</v>
      </c>
      <c r="C125" s="99">
        <v>0</v>
      </c>
      <c r="D125" s="46">
        <v>9.9999999999999998E+37</v>
      </c>
      <c r="E125" s="65" t="s">
        <v>16</v>
      </c>
      <c r="F125" s="65" t="s">
        <v>16</v>
      </c>
      <c r="G125" s="10" t="s">
        <v>17</v>
      </c>
      <c r="H125" s="10" t="s">
        <v>17</v>
      </c>
      <c r="M125" s="1"/>
    </row>
    <row r="126" spans="2:14" ht="13.5" thickBot="1" x14ac:dyDescent="0.35">
      <c r="B126" s="77" t="s">
        <v>165</v>
      </c>
      <c r="C126" s="148">
        <v>0</v>
      </c>
      <c r="D126" s="247">
        <v>9.9999999999999998E+37</v>
      </c>
      <c r="E126" s="64" t="s">
        <v>16</v>
      </c>
      <c r="F126" s="246" t="s">
        <v>16</v>
      </c>
      <c r="G126" s="64" t="s">
        <v>17</v>
      </c>
      <c r="H126" s="64" t="s">
        <v>17</v>
      </c>
      <c r="M126" s="1"/>
    </row>
    <row r="127" spans="2:14" x14ac:dyDescent="0.3">
      <c r="B127" s="76" t="s">
        <v>37</v>
      </c>
      <c r="C127" s="73" t="s">
        <v>170</v>
      </c>
      <c r="D127" s="53" t="s">
        <v>175</v>
      </c>
      <c r="E127" s="243"/>
      <c r="F127" s="244"/>
      <c r="G127" s="244"/>
      <c r="H127" s="245"/>
      <c r="K127" s="61"/>
      <c r="L127" s="61"/>
      <c r="M127" s="1"/>
      <c r="N127" s="61"/>
    </row>
    <row r="128" spans="2:14" x14ac:dyDescent="0.3">
      <c r="B128" s="47" t="s">
        <v>166</v>
      </c>
      <c r="C128" s="108">
        <v>0</v>
      </c>
      <c r="D128" s="46">
        <v>9.9999999999999998E+37</v>
      </c>
      <c r="E128" s="65" t="s">
        <v>16</v>
      </c>
      <c r="F128" s="65" t="s">
        <v>16</v>
      </c>
      <c r="G128" s="10" t="s">
        <v>17</v>
      </c>
      <c r="H128" s="67" t="s">
        <v>17</v>
      </c>
      <c r="I128" s="160"/>
      <c r="M128" s="1"/>
    </row>
    <row r="129" spans="2:14" x14ac:dyDescent="0.3">
      <c r="B129" s="47" t="s">
        <v>167</v>
      </c>
      <c r="C129" s="108">
        <v>0</v>
      </c>
      <c r="D129" s="46">
        <v>9.9999999999999998E+37</v>
      </c>
      <c r="E129" s="65" t="s">
        <v>16</v>
      </c>
      <c r="F129" s="65" t="s">
        <v>16</v>
      </c>
      <c r="G129" s="65" t="s">
        <v>17</v>
      </c>
      <c r="H129" s="65" t="s">
        <v>17</v>
      </c>
      <c r="M129" s="1"/>
    </row>
    <row r="130" spans="2:14" x14ac:dyDescent="0.3">
      <c r="B130" s="47" t="s">
        <v>168</v>
      </c>
      <c r="C130" s="108">
        <v>0</v>
      </c>
      <c r="D130" s="46">
        <v>9.9999999999999998E+37</v>
      </c>
      <c r="E130" s="65" t="s">
        <v>16</v>
      </c>
      <c r="F130" s="65" t="s">
        <v>16</v>
      </c>
      <c r="G130" s="10" t="s">
        <v>17</v>
      </c>
      <c r="H130" s="10" t="s">
        <v>17</v>
      </c>
      <c r="M130" s="1"/>
    </row>
    <row r="131" spans="2:14" ht="13.5" thickBot="1" x14ac:dyDescent="0.35">
      <c r="B131" s="80" t="s">
        <v>169</v>
      </c>
      <c r="C131" s="149">
        <v>0</v>
      </c>
      <c r="D131" s="247">
        <v>9.9999999999999998E+37</v>
      </c>
      <c r="E131" s="64" t="s">
        <v>16</v>
      </c>
      <c r="F131" s="246" t="s">
        <v>16</v>
      </c>
      <c r="G131" s="64" t="s">
        <v>17</v>
      </c>
      <c r="H131" s="64" t="s">
        <v>17</v>
      </c>
      <c r="M131" s="1"/>
    </row>
    <row r="132" spans="2:14" x14ac:dyDescent="0.3">
      <c r="B132" s="78" t="s">
        <v>34</v>
      </c>
      <c r="C132" s="73" t="s">
        <v>9</v>
      </c>
      <c r="D132" s="53" t="s">
        <v>212</v>
      </c>
      <c r="E132" s="53" t="s">
        <v>210</v>
      </c>
      <c r="F132" s="53" t="s">
        <v>229</v>
      </c>
      <c r="G132" s="53" t="s">
        <v>230</v>
      </c>
      <c r="H132" s="79" t="s">
        <v>228</v>
      </c>
      <c r="I132" s="1"/>
      <c r="J132" s="1"/>
      <c r="K132" s="1"/>
      <c r="L132" s="61"/>
      <c r="M132" s="1"/>
      <c r="N132" s="1"/>
    </row>
    <row r="133" spans="2:14" x14ac:dyDescent="0.3">
      <c r="B133" s="47" t="s">
        <v>171</v>
      </c>
      <c r="C133" s="108">
        <v>0</v>
      </c>
      <c r="D133" s="150">
        <v>0</v>
      </c>
      <c r="E133" s="99">
        <v>0</v>
      </c>
      <c r="F133" s="65" t="s">
        <v>16</v>
      </c>
      <c r="G133" s="65" t="s">
        <v>16</v>
      </c>
      <c r="H133" s="98" t="s">
        <v>17</v>
      </c>
      <c r="I133" s="1"/>
      <c r="J133" s="1"/>
      <c r="K133" s="1"/>
      <c r="M133" s="1"/>
      <c r="N133" s="1"/>
    </row>
    <row r="134" spans="2:14" x14ac:dyDescent="0.3">
      <c r="B134" s="47" t="s">
        <v>172</v>
      </c>
      <c r="C134" s="108">
        <v>0</v>
      </c>
      <c r="D134" s="150">
        <v>0</v>
      </c>
      <c r="E134" s="99">
        <v>0</v>
      </c>
      <c r="F134" s="10" t="s">
        <v>16</v>
      </c>
      <c r="G134" s="65" t="s">
        <v>16</v>
      </c>
      <c r="H134" s="98" t="s">
        <v>17</v>
      </c>
      <c r="I134" s="1"/>
      <c r="J134" s="1"/>
      <c r="K134" s="1"/>
      <c r="M134" s="1"/>
      <c r="N134" s="1"/>
    </row>
    <row r="135" spans="2:14" x14ac:dyDescent="0.3">
      <c r="B135" s="47" t="s">
        <v>173</v>
      </c>
      <c r="C135" s="108">
        <v>0</v>
      </c>
      <c r="D135" s="150">
        <v>0</v>
      </c>
      <c r="E135" s="99">
        <v>0</v>
      </c>
      <c r="F135" s="65" t="s">
        <v>16</v>
      </c>
      <c r="G135" s="65" t="s">
        <v>16</v>
      </c>
      <c r="H135" s="98" t="s">
        <v>17</v>
      </c>
      <c r="I135" s="1"/>
      <c r="J135" s="1"/>
      <c r="K135" s="1"/>
      <c r="L135" s="1"/>
      <c r="M135" s="1"/>
      <c r="N135" s="1"/>
    </row>
    <row r="136" spans="2:14" x14ac:dyDescent="0.3">
      <c r="B136" s="47" t="s">
        <v>174</v>
      </c>
      <c r="C136" s="108">
        <v>0</v>
      </c>
      <c r="D136" s="150">
        <v>0</v>
      </c>
      <c r="E136" s="99">
        <v>0</v>
      </c>
      <c r="F136" s="65" t="s">
        <v>16</v>
      </c>
      <c r="G136" s="65" t="s">
        <v>16</v>
      </c>
      <c r="H136" s="65" t="s">
        <v>17</v>
      </c>
      <c r="L136" s="1"/>
    </row>
    <row r="137" spans="2:14" x14ac:dyDescent="0.3">
      <c r="B137" s="21"/>
      <c r="C137" s="62"/>
      <c r="D137" s="31"/>
      <c r="E137" s="33"/>
      <c r="F137" s="61"/>
      <c r="G137" s="61"/>
      <c r="H137" s="61"/>
      <c r="L137" s="1"/>
    </row>
    <row r="138" spans="2:14" x14ac:dyDescent="0.3">
      <c r="B138" s="5" t="s">
        <v>177</v>
      </c>
      <c r="C138" s="7"/>
      <c r="D138" s="7"/>
      <c r="E138" s="7"/>
      <c r="F138" s="7"/>
      <c r="G138" s="6"/>
      <c r="H138" s="34"/>
    </row>
    <row r="139" spans="2:14" ht="12.75" customHeight="1" x14ac:dyDescent="0.3">
      <c r="B139" s="36" t="s">
        <v>176</v>
      </c>
      <c r="C139" s="66" t="s">
        <v>213</v>
      </c>
      <c r="D139" s="66" t="s">
        <v>235</v>
      </c>
      <c r="E139" s="66" t="s">
        <v>236</v>
      </c>
      <c r="F139" s="66" t="s">
        <v>233</v>
      </c>
      <c r="G139" s="66" t="s">
        <v>234</v>
      </c>
      <c r="H139" s="34"/>
      <c r="I139" s="71"/>
    </row>
    <row r="140" spans="2:14" x14ac:dyDescent="0.3">
      <c r="B140" s="47" t="s">
        <v>44</v>
      </c>
      <c r="C140" s="99">
        <v>0</v>
      </c>
      <c r="D140" s="65" t="s">
        <v>17</v>
      </c>
      <c r="E140" s="65" t="s">
        <v>17</v>
      </c>
      <c r="F140" s="65" t="s">
        <v>17</v>
      </c>
      <c r="G140" s="65" t="s">
        <v>17</v>
      </c>
      <c r="H140" s="1"/>
    </row>
    <row r="141" spans="2:14" ht="12.75" customHeight="1" x14ac:dyDescent="0.3">
      <c r="B141" s="47" t="s">
        <v>45</v>
      </c>
      <c r="C141" s="99">
        <v>0</v>
      </c>
      <c r="D141" s="65" t="s">
        <v>17</v>
      </c>
      <c r="E141" s="10" t="s">
        <v>17</v>
      </c>
      <c r="F141" s="10" t="s">
        <v>17</v>
      </c>
      <c r="G141" s="10" t="s">
        <v>17</v>
      </c>
      <c r="H141" s="1"/>
    </row>
    <row r="142" spans="2:14" x14ac:dyDescent="0.3">
      <c r="B142" s="47" t="s">
        <v>46</v>
      </c>
      <c r="C142" s="99">
        <v>0</v>
      </c>
      <c r="D142" s="65" t="s">
        <v>17</v>
      </c>
      <c r="E142" s="10" t="s">
        <v>17</v>
      </c>
      <c r="F142" s="10" t="s">
        <v>17</v>
      </c>
      <c r="G142" s="10" t="s">
        <v>17</v>
      </c>
      <c r="H142" s="1"/>
    </row>
    <row r="143" spans="2:14" x14ac:dyDescent="0.3">
      <c r="B143" s="47" t="s">
        <v>47</v>
      </c>
      <c r="C143" s="99">
        <v>0</v>
      </c>
      <c r="D143" s="10" t="s">
        <v>17</v>
      </c>
      <c r="E143" s="10" t="s">
        <v>17</v>
      </c>
      <c r="F143" s="10" t="s">
        <v>17</v>
      </c>
      <c r="G143" s="10" t="s">
        <v>17</v>
      </c>
      <c r="H143" s="1"/>
    </row>
    <row r="144" spans="2:14" x14ac:dyDescent="0.3">
      <c r="B144" s="47" t="s">
        <v>48</v>
      </c>
      <c r="C144" s="99">
        <v>0</v>
      </c>
      <c r="D144" s="10" t="s">
        <v>17</v>
      </c>
      <c r="E144" s="10" t="s">
        <v>17</v>
      </c>
      <c r="F144" s="10" t="s">
        <v>17</v>
      </c>
      <c r="G144" s="10" t="s">
        <v>17</v>
      </c>
      <c r="H144" s="1"/>
    </row>
    <row r="145" spans="2:43" x14ac:dyDescent="0.3">
      <c r="B145" s="47" t="s">
        <v>49</v>
      </c>
      <c r="C145" s="99">
        <v>0</v>
      </c>
      <c r="D145" s="55" t="s">
        <v>17</v>
      </c>
      <c r="E145" s="55" t="s">
        <v>17</v>
      </c>
      <c r="F145" s="55" t="s">
        <v>17</v>
      </c>
      <c r="G145" s="55" t="s">
        <v>17</v>
      </c>
      <c r="H145" s="1"/>
    </row>
    <row r="146" spans="2:43" x14ac:dyDescent="0.3">
      <c r="B146" s="47" t="s">
        <v>308</v>
      </c>
      <c r="C146" s="268">
        <v>0</v>
      </c>
      <c r="D146" s="55" t="s">
        <v>17</v>
      </c>
      <c r="E146" s="55" t="s">
        <v>17</v>
      </c>
      <c r="F146" s="10" t="s">
        <v>17</v>
      </c>
      <c r="G146" s="10" t="s">
        <v>17</v>
      </c>
      <c r="H146" s="1"/>
    </row>
    <row r="147" spans="2:43" ht="12" customHeight="1" x14ac:dyDescent="0.3">
      <c r="B147" s="47" t="s">
        <v>195</v>
      </c>
      <c r="C147" s="153">
        <f>100-C148</f>
        <v>100</v>
      </c>
      <c r="D147" s="198">
        <v>0</v>
      </c>
      <c r="E147" s="198">
        <v>0</v>
      </c>
      <c r="F147" s="197"/>
      <c r="G147" s="197"/>
      <c r="H147" s="1"/>
    </row>
    <row r="148" spans="2:43" x14ac:dyDescent="0.3">
      <c r="B148" s="47" t="s">
        <v>12</v>
      </c>
      <c r="C148" s="153">
        <f>SUM(C140:C146)</f>
        <v>0</v>
      </c>
      <c r="D148" s="160"/>
      <c r="G148" s="26"/>
      <c r="H148" s="1"/>
    </row>
    <row r="149" spans="2:43" x14ac:dyDescent="0.3">
      <c r="E149" s="72"/>
    </row>
    <row r="150" spans="2:43" x14ac:dyDescent="0.3">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3">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3">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3">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3">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3">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3">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3">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3">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3">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3">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3">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3">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3">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3">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3">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3">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3">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3">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3">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3">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3">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3">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3">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3">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3">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3">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3">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3">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3">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3">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3">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3">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3">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3">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3">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3">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3">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3">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3">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3">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3">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3">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3">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3">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3">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3">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3">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3">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3">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3">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3">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3">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3">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3">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3">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3">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3">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3">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3">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3">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3">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3">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3">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3">
      <c r="B214" s="261" t="s">
        <v>447</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30"/>
    </row>
    <row r="215" spans="2:43" ht="12" customHeight="1" x14ac:dyDescent="0.3">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3">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3">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3">
      <c r="B218" s="315" t="s">
        <v>451</v>
      </c>
      <c r="C218" s="317"/>
      <c r="D218" s="318"/>
      <c r="E218" s="318"/>
      <c r="F218" s="318"/>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c r="AC218" s="318"/>
      <c r="AD218" s="318"/>
      <c r="AE218" s="318"/>
      <c r="AF218" s="318"/>
      <c r="AG218" s="318"/>
      <c r="AH218" s="318"/>
      <c r="AI218" s="318"/>
      <c r="AJ218" s="318"/>
      <c r="AK218" s="318"/>
      <c r="AL218" s="318"/>
      <c r="AM218" s="318"/>
      <c r="AN218" s="318"/>
      <c r="AO218" s="318"/>
      <c r="AP218" s="318"/>
      <c r="AQ218" s="318"/>
    </row>
    <row r="219" spans="2:43" ht="12" customHeight="1" x14ac:dyDescent="0.3">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3">
      <c r="B220" s="315" t="s">
        <v>453</v>
      </c>
      <c r="C220" s="317"/>
      <c r="D220" s="318"/>
      <c r="E220" s="318"/>
      <c r="F220" s="318"/>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c r="AC220" s="318"/>
      <c r="AD220" s="318"/>
      <c r="AE220" s="318"/>
      <c r="AF220" s="318"/>
      <c r="AG220" s="318"/>
      <c r="AH220" s="318"/>
      <c r="AI220" s="318"/>
      <c r="AJ220" s="318"/>
      <c r="AK220" s="318"/>
      <c r="AL220" s="318"/>
      <c r="AM220" s="318"/>
      <c r="AN220" s="318"/>
      <c r="AO220" s="318"/>
      <c r="AP220" s="318"/>
      <c r="AQ220" s="318"/>
    </row>
    <row r="221" spans="2:43" x14ac:dyDescent="0.3">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3">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3">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3">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3">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3">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3">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3">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3">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3">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3">
      <c r="B231" s="274" t="s">
        <v>281</v>
      </c>
      <c r="AQ231" s="238"/>
    </row>
    <row r="232" spans="2:103" x14ac:dyDescent="0.3">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3">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3">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3">
      <c r="B235" s="274" t="s">
        <v>309</v>
      </c>
      <c r="AQ235" s="30"/>
    </row>
    <row r="236" spans="2:103" x14ac:dyDescent="0.3">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3">
      <c r="B237" s="286" t="s">
        <v>436</v>
      </c>
    </row>
    <row r="238" spans="2:103" x14ac:dyDescent="0.3">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3">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99"/>
  <sheetViews>
    <sheetView zoomScale="90" zoomScaleNormal="90" workbookViewId="0">
      <pane xSplit="1" ySplit="2" topLeftCell="B108" activePane="bottomRight" state="frozen"/>
      <selection pane="topRight" activeCell="B1" sqref="B1"/>
      <selection pane="bottomLeft" activeCell="A3" sqref="A3"/>
      <selection pane="bottomRight"/>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22" t="s">
        <v>335</v>
      </c>
    </row>
    <row r="2" spans="1:42" x14ac:dyDescent="0.3">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3">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3">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3">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3">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3">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3">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3">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3">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3">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3">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3">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3">
      <c r="A14" s="89" t="str">
        <f>subscriber1_name</f>
        <v>Subscriber Class 1</v>
      </c>
      <c r="C14" s="122">
        <f t="shared" ref="C14:AP14" si="2">C198+C205</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3">
      <c r="A15" s="89" t="str">
        <f>subscriber2_name</f>
        <v>Subscriber Class 2</v>
      </c>
      <c r="C15" s="122">
        <f t="shared" ref="C15:AP15" si="3">C199+C206</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3">
      <c r="A16" s="89" t="str">
        <f>subscriber3_name</f>
        <v>Subscriber Class 3</v>
      </c>
      <c r="C16" s="122">
        <f t="shared" ref="C16:AP16" si="4">C200+C207</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3">
      <c r="A17" s="89" t="str">
        <f>subscriber4_name</f>
        <v>Subscriber Class 4</v>
      </c>
      <c r="C17" s="122">
        <f t="shared" ref="C17:AP17" si="5">C201+C208</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3">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3">
      <c r="A19" s="4" t="s">
        <v>367</v>
      </c>
      <c r="B19" s="122"/>
      <c r="C19" s="122">
        <f>C203</f>
        <v>0</v>
      </c>
      <c r="D19" s="122">
        <f t="shared" ref="D19:AP19" si="7">D203</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3">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3">
      <c r="A21" s="89" t="s">
        <v>4</v>
      </c>
      <c r="C21" s="122">
        <f t="shared" ref="C21:AP21" si="8">IF(pbi_fed_for_ds="Yes",C639,0)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3">
      <c r="A22" s="89" t="s">
        <v>5</v>
      </c>
      <c r="C22" s="122">
        <f t="shared" ref="C22:AP22" si="9">IF(pbi_sta_for_ds="Yes",C643,0)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3">
      <c r="A23" s="89" t="s">
        <v>184</v>
      </c>
      <c r="C23" s="122">
        <f t="shared" ref="C23:AP23" si="10">IF(pbi_uti_for_ds="Yes",C647,0)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3">
      <c r="A24" s="89" t="s">
        <v>185</v>
      </c>
      <c r="C24" s="123">
        <f t="shared" ref="C24:AP24" si="11">IF(pbi_oth_for_ds="Yes",C651,0)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3">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3">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3">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3">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3">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3">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3">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3">
      <c r="A32" s="4" t="s">
        <v>220</v>
      </c>
      <c r="C32" s="15"/>
      <c r="D32" s="15"/>
      <c r="E32" s="15"/>
      <c r="F32" s="15"/>
      <c r="G32" s="15"/>
      <c r="H32" s="15"/>
      <c r="I32" s="15"/>
      <c r="J32" s="15"/>
      <c r="K32" s="15"/>
      <c r="L32" s="15"/>
      <c r="M32" s="15"/>
      <c r="N32" s="15"/>
      <c r="O32" s="15"/>
      <c r="P32" s="15"/>
      <c r="Q32" s="15"/>
      <c r="R32" s="15"/>
      <c r="S32" s="15"/>
    </row>
    <row r="33" spans="1:42" x14ac:dyDescent="0.3">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3">
      <c r="A34" s="89" t="s">
        <v>222</v>
      </c>
    </row>
    <row r="35" spans="1:42" x14ac:dyDescent="0.3">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3">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3">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3">
      <c r="A38" s="89" t="s">
        <v>223</v>
      </c>
    </row>
    <row r="39" spans="1:42" x14ac:dyDescent="0.3">
      <c r="A39" s="90" t="s">
        <v>13</v>
      </c>
      <c r="C39" s="122">
        <f>IF(C$8=0,C$7,C$8)/1000</f>
        <v>0</v>
      </c>
      <c r="D39" s="122">
        <f t="shared" ref="D39:AP39" si="18">IF(D$8=0,D$7,D$8)/1000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3">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3">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3">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3">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3">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3">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3">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3">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3">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3">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3">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3">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3">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3">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3">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3">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3">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3">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3">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3">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3">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3">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3">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3">
      <c r="A63" s="89" t="s">
        <v>398</v>
      </c>
      <c r="C63" s="122">
        <f>IF(C$2&lt;=analysis_period,IF(cs_cost_recurring_generation="n/a",Inputs!D$184,cs_cost_recurring_generation*C$7/1000*(1+inflation_rate/100+cs_cost_recurring_generation_escal/100)^B$2),0)</f>
        <v>0</v>
      </c>
      <c r="D63" s="122">
        <f>IF(D$2&lt;=analysis_period,IF(cs_cost_recurring_generation="n/a",Inputs!E$184,cs_cost_recurring_generation*D$7/1000*(1+inflation_rate/100+cs_cost_recurring_generation_escal/100)^C$2),0)</f>
        <v>0</v>
      </c>
      <c r="E63" s="122">
        <f>IF(E$2&lt;=analysis_period,IF(cs_cost_recurring_generation="n/a",Inputs!F$184,cs_cost_recurring_generation*E$7/1000*(1+inflation_rate/100+cs_cost_recurring_generation_escal/100)^D$2),0)</f>
        <v>0</v>
      </c>
      <c r="F63" s="122">
        <f>IF(F$2&lt;=analysis_period,IF(cs_cost_recurring_generation="n/a",Inputs!G$184,cs_cost_recurring_generation*F$7/1000*(1+inflation_rate/100+cs_cost_recurring_generation_escal/100)^E$2),0)</f>
        <v>0</v>
      </c>
      <c r="G63" s="122">
        <f>IF(G$2&lt;=analysis_period,IF(cs_cost_recurring_generation="n/a",Inputs!H$184,cs_cost_recurring_generation*G$7/1000*(1+inflation_rate/100+cs_cost_recurring_generation_escal/100)^F$2),0)</f>
        <v>0</v>
      </c>
      <c r="H63" s="122">
        <f>IF(H$2&lt;=analysis_period,IF(cs_cost_recurring_generation="n/a",Inputs!I$184,cs_cost_recurring_generation*H$7/1000*(1+inflation_rate/100+cs_cost_recurring_generation_escal/100)^G$2),0)</f>
        <v>0</v>
      </c>
      <c r="I63" s="122">
        <f>IF(I$2&lt;=analysis_period,IF(cs_cost_recurring_generation="n/a",Inputs!J$184,cs_cost_recurring_generation*I$7/1000*(1+inflation_rate/100+cs_cost_recurring_generation_escal/100)^H$2),0)</f>
        <v>0</v>
      </c>
      <c r="J63" s="122">
        <f>IF(J$2&lt;=analysis_period,IF(cs_cost_recurring_generation="n/a",Inputs!K$184,cs_cost_recurring_generation*J$7/1000*(1+inflation_rate/100+cs_cost_recurring_generation_escal/100)^I$2),0)</f>
        <v>0</v>
      </c>
      <c r="K63" s="122">
        <f>IF(K$2&lt;=analysis_period,IF(cs_cost_recurring_generation="n/a",Inputs!L$184,cs_cost_recurring_generation*K$7/1000*(1+inflation_rate/100+cs_cost_recurring_generation_escal/100)^J$2),0)</f>
        <v>0</v>
      </c>
      <c r="L63" s="122">
        <f>IF(L$2&lt;=analysis_period,IF(cs_cost_recurring_generation="n/a",Inputs!M$184,cs_cost_recurring_generation*L$7/1000*(1+inflation_rate/100+cs_cost_recurring_generation_escal/100)^K$2),0)</f>
        <v>0</v>
      </c>
      <c r="M63" s="122">
        <f>IF(M$2&lt;=analysis_period,IF(cs_cost_recurring_generation="n/a",Inputs!N$184,cs_cost_recurring_generation*M$7/1000*(1+inflation_rate/100+cs_cost_recurring_generation_escal/100)^L$2),0)</f>
        <v>0</v>
      </c>
      <c r="N63" s="122">
        <f>IF(N$2&lt;=analysis_period,IF(cs_cost_recurring_generation="n/a",Inputs!O$184,cs_cost_recurring_generation*N$7/1000*(1+inflation_rate/100+cs_cost_recurring_generation_escal/100)^M$2),0)</f>
        <v>0</v>
      </c>
      <c r="O63" s="122">
        <f>IF(O$2&lt;=analysis_period,IF(cs_cost_recurring_generation="n/a",Inputs!P$184,cs_cost_recurring_generation*O$7/1000*(1+inflation_rate/100+cs_cost_recurring_generation_escal/100)^N$2),0)</f>
        <v>0</v>
      </c>
      <c r="P63" s="122">
        <f>IF(P$2&lt;=analysis_period,IF(cs_cost_recurring_generation="n/a",Inputs!Q$184,cs_cost_recurring_generation*P$7/1000*(1+inflation_rate/100+cs_cost_recurring_generation_escal/100)^O$2),0)</f>
        <v>0</v>
      </c>
      <c r="Q63" s="122">
        <f>IF(Q$2&lt;=analysis_period,IF(cs_cost_recurring_generation="n/a",Inputs!R$184,cs_cost_recurring_generation*Q$7/1000*(1+inflation_rate/100+cs_cost_recurring_generation_escal/100)^P$2),0)</f>
        <v>0</v>
      </c>
      <c r="R63" s="122">
        <f>IF(R$2&lt;=analysis_period,IF(cs_cost_recurring_generation="n/a",Inputs!S$184,cs_cost_recurring_generation*R$7/1000*(1+inflation_rate/100+cs_cost_recurring_generation_escal/100)^Q$2),0)</f>
        <v>0</v>
      </c>
      <c r="S63" s="122">
        <f>IF(S$2&lt;=analysis_period,IF(cs_cost_recurring_generation="n/a",Inputs!T$184,cs_cost_recurring_generation*S$7/1000*(1+inflation_rate/100+cs_cost_recurring_generation_escal/100)^R$2),0)</f>
        <v>0</v>
      </c>
      <c r="T63" s="122">
        <f>IF(T$2&lt;=analysis_period,IF(cs_cost_recurring_generation="n/a",Inputs!U$184,cs_cost_recurring_generation*T$7/1000*(1+inflation_rate/100+cs_cost_recurring_generation_escal/100)^S$2),0)</f>
        <v>0</v>
      </c>
      <c r="U63" s="122">
        <f>IF(U$2&lt;=analysis_period,IF(cs_cost_recurring_generation="n/a",Inputs!V$184,cs_cost_recurring_generation*U$7/1000*(1+inflation_rate/100+cs_cost_recurring_generation_escal/100)^T$2),0)</f>
        <v>0</v>
      </c>
      <c r="V63" s="122">
        <f>IF(V$2&lt;=analysis_period,IF(cs_cost_recurring_generation="n/a",Inputs!W$184,cs_cost_recurring_generation*V$7/1000*(1+inflation_rate/100+cs_cost_recurring_generation_escal/100)^U$2),0)</f>
        <v>0</v>
      </c>
      <c r="W63" s="122">
        <f>IF(W$2&lt;=analysis_period,IF(cs_cost_recurring_generation="n/a",Inputs!X$184,cs_cost_recurring_generation*W$7/1000*(1+inflation_rate/100+cs_cost_recurring_generation_escal/100)^V$2),0)</f>
        <v>0</v>
      </c>
      <c r="X63" s="122">
        <f>IF(X$2&lt;=analysis_period,IF(cs_cost_recurring_generation="n/a",Inputs!Y$184,cs_cost_recurring_generation*X$7/1000*(1+inflation_rate/100+cs_cost_recurring_generation_escal/100)^W$2),0)</f>
        <v>0</v>
      </c>
      <c r="Y63" s="122">
        <f>IF(Y$2&lt;=analysis_period,IF(cs_cost_recurring_generation="n/a",Inputs!Z$184,cs_cost_recurring_generation*Y$7/1000*(1+inflation_rate/100+cs_cost_recurring_generation_escal/100)^X$2),0)</f>
        <v>0</v>
      </c>
      <c r="Z63" s="122">
        <f>IF(Z$2&lt;=analysis_period,IF(cs_cost_recurring_generation="n/a",Inputs!AA$184,cs_cost_recurring_generation*Z$7/1000*(1+inflation_rate/100+cs_cost_recurring_generation_escal/100)^Y$2),0)</f>
        <v>0</v>
      </c>
      <c r="AA63" s="122">
        <f>IF(AA$2&lt;=analysis_period,IF(cs_cost_recurring_generation="n/a",Inputs!AB$184,cs_cost_recurring_generation*AA$7/1000*(1+inflation_rate/100+cs_cost_recurring_generation_escal/100)^Z$2),0)</f>
        <v>0</v>
      </c>
      <c r="AB63" s="122">
        <f>IF(AB$2&lt;=analysis_period,IF(cs_cost_recurring_generation="n/a",Inputs!AC$184,cs_cost_recurring_generation*AB$7/1000*(1+inflation_rate/100+cs_cost_recurring_generation_escal/100)^AA$2),0)</f>
        <v>0</v>
      </c>
      <c r="AC63" s="122">
        <f>IF(AC$2&lt;=analysis_period,IF(cs_cost_recurring_generation="n/a",Inputs!AD$184,cs_cost_recurring_generation*AC$7/1000*(1+inflation_rate/100+cs_cost_recurring_generation_escal/100)^AB$2),0)</f>
        <v>0</v>
      </c>
      <c r="AD63" s="122">
        <f>IF(AD$2&lt;=analysis_period,IF(cs_cost_recurring_generation="n/a",Inputs!AE$184,cs_cost_recurring_generation*AD$7/1000*(1+inflation_rate/100+cs_cost_recurring_generation_escal/100)^AC$2),0)</f>
        <v>0</v>
      </c>
      <c r="AE63" s="122">
        <f>IF(AE$2&lt;=analysis_period,IF(cs_cost_recurring_generation="n/a",Inputs!AF$184,cs_cost_recurring_generation*AE$7/1000*(1+inflation_rate/100+cs_cost_recurring_generation_escal/100)^AD$2),0)</f>
        <v>0</v>
      </c>
      <c r="AF63" s="122">
        <f>IF(AF$2&lt;=analysis_period,IF(cs_cost_recurring_generation="n/a",Inputs!AG$184,cs_cost_recurring_generation*AF$7/1000*(1+inflation_rate/100+cs_cost_recurring_generation_escal/100)^AE$2),0)</f>
        <v>0</v>
      </c>
      <c r="AG63" s="122">
        <f>IF(AG$2&lt;=analysis_period,IF(cs_cost_recurring_generation="n/a",Inputs!AH$184,cs_cost_recurring_generation*AG$7/1000*(1+inflation_rate/100+cs_cost_recurring_generation_escal/100)^AF$2),0)</f>
        <v>0</v>
      </c>
      <c r="AH63" s="122">
        <f>IF(AH$2&lt;=analysis_period,IF(cs_cost_recurring_generation="n/a",Inputs!AI$184,cs_cost_recurring_generation*AH$7/1000*(1+inflation_rate/100+cs_cost_recurring_generation_escal/100)^AG$2),0)</f>
        <v>0</v>
      </c>
      <c r="AI63" s="122">
        <f>IF(AI$2&lt;=analysis_period,IF(cs_cost_recurring_generation="n/a",Inputs!AJ$184,cs_cost_recurring_generation*AI$7/1000*(1+inflation_rate/100+cs_cost_recurring_generation_escal/100)^AH$2),0)</f>
        <v>0</v>
      </c>
      <c r="AJ63" s="122">
        <f>IF(AJ$2&lt;=analysis_period,IF(cs_cost_recurring_generation="n/a",Inputs!AK$184,cs_cost_recurring_generation*AJ$7/1000*(1+inflation_rate/100+cs_cost_recurring_generation_escal/100)^AI$2),0)</f>
        <v>0</v>
      </c>
      <c r="AK63" s="122">
        <f>IF(AK$2&lt;=analysis_period,IF(cs_cost_recurring_generation="n/a",Inputs!AL$184,cs_cost_recurring_generation*AK$7/1000*(1+inflation_rate/100+cs_cost_recurring_generation_escal/100)^AJ$2),0)</f>
        <v>0</v>
      </c>
      <c r="AL63" s="122">
        <f>IF(AL$2&lt;=analysis_period,IF(cs_cost_recurring_generation="n/a",Inputs!AM$184,cs_cost_recurring_generation*AL$7/1000*(1+inflation_rate/100+cs_cost_recurring_generation_escal/100)^AK$2),0)</f>
        <v>0</v>
      </c>
      <c r="AM63" s="122">
        <f>IF(AM$2&lt;=analysis_period,IF(cs_cost_recurring_generation="n/a",Inputs!AN$184,cs_cost_recurring_generation*AM$7/1000*(1+inflation_rate/100+cs_cost_recurring_generation_escal/100)^AL$2),0)</f>
        <v>0</v>
      </c>
      <c r="AN63" s="122">
        <f>IF(AN$2&lt;=analysis_period,IF(cs_cost_recurring_generation="n/a",Inputs!AO$184,cs_cost_recurring_generation*AN$7/1000*(1+inflation_rate/100+cs_cost_recurring_generation_escal/100)^AM$2),0)</f>
        <v>0</v>
      </c>
      <c r="AO63" s="122">
        <f>IF(AO$2&lt;=analysis_period,IF(cs_cost_recurring_generation="n/a",Inputs!AP$184,cs_cost_recurring_generation*AO$7/1000*(1+inflation_rate/100+cs_cost_recurring_generation_escal/100)^AN$2),0)</f>
        <v>0</v>
      </c>
      <c r="AP63" s="122">
        <f>IF(AP$2&lt;=analysis_period,IF(cs_cost_recurring_generation="n/a",Inputs!AQ$184,cs_cost_recurring_generation*AP$7/1000*(1+inflation_rate/100+cs_cost_recurring_generation_escal/100)^AO$2),0)</f>
        <v>0</v>
      </c>
    </row>
    <row r="64" spans="1:42" x14ac:dyDescent="0.3">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3">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3">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3">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3">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3">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3">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3">
      <c r="A72" s="21" t="str">
        <f>A21</f>
        <v>Federal</v>
      </c>
      <c r="B72" s="100"/>
      <c r="C72" s="122">
        <f t="shared" ref="C72:AP72" si="25">IF(pbi_fed_for_ds="Yes",0,C639)</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3">
      <c r="A73" s="21" t="str">
        <f>A22</f>
        <v>State</v>
      </c>
      <c r="B73" s="100"/>
      <c r="C73" s="122">
        <f t="shared" ref="C73:AP73" si="26">IF(pbi_sta_for_ds="Yes",0,C643)</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3">
      <c r="A74" s="21" t="str">
        <f>A23</f>
        <v>Utility</v>
      </c>
      <c r="B74" s="100"/>
      <c r="C74" s="122">
        <f t="shared" ref="C74:AP74" si="27">IF(pbi_uti_for_ds="Yes",0,C647)</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3">
      <c r="A75" s="21" t="str">
        <f>A24</f>
        <v>Other</v>
      </c>
      <c r="B75" s="100"/>
      <c r="C75" s="123">
        <f t="shared" ref="C75:AP75" si="28">IF(pbi_oth_for_ds="Yes",0,C651)</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3">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3">
      <c r="A77" s="18" t="s">
        <v>256</v>
      </c>
      <c r="B77" s="122">
        <v>0</v>
      </c>
      <c r="C77" s="122">
        <f t="shared" ref="C77:AP77" si="30">C799</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3">
      <c r="A78" s="18" t="s">
        <v>257</v>
      </c>
      <c r="B78" s="123">
        <v>0</v>
      </c>
      <c r="C78" s="123">
        <f t="shared" ref="C78:AP78" si="31">-C658</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3">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3">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3">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3">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3">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3">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3">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3">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3">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3">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3">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3">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3">
      <c r="A91" s="21" t="s">
        <v>254</v>
      </c>
      <c r="B91" s="122">
        <f>-(C620+C626)</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3">
      <c r="A92" s="21" t="s">
        <v>255</v>
      </c>
      <c r="B92" s="122">
        <f>-C633</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3">
      <c r="A93" s="21" t="s">
        <v>404</v>
      </c>
      <c r="B93" s="122">
        <f>-B184</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3">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3">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3">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3">
      <c r="A97" s="21" t="s">
        <v>281</v>
      </c>
      <c r="B97" s="122">
        <f>-B685-B686</f>
        <v>0</v>
      </c>
      <c r="C97" s="122">
        <f t="shared" ref="C97:AP97" si="33">-C685-C686</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3">
      <c r="A98" s="21" t="s">
        <v>280</v>
      </c>
      <c r="B98" s="122">
        <f t="shared" ref="B98:AP98" si="34">-B691-B692</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3">
      <c r="A99" s="21" t="s">
        <v>292</v>
      </c>
      <c r="B99" s="122">
        <f>-B697-B698</f>
        <v>0</v>
      </c>
      <c r="C99" s="122">
        <f t="shared" ref="C99:AP99" si="35">-C697-C698</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3">
      <c r="A100" s="21" t="s">
        <v>293</v>
      </c>
      <c r="B100" s="122">
        <f>-B703-B704</f>
        <v>0</v>
      </c>
      <c r="C100" s="122">
        <f t="shared" ref="C100:AP100" si="36">-C703-C704</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3">
      <c r="A101" s="21" t="s">
        <v>294</v>
      </c>
      <c r="B101" s="122">
        <f>-B735-B736</f>
        <v>0</v>
      </c>
      <c r="C101" s="122">
        <f t="shared" ref="C101:AP101" si="37">-C735-C736</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3">
      <c r="A102" s="21" t="s">
        <v>295</v>
      </c>
      <c r="B102" s="123">
        <f>-B767-B768</f>
        <v>0</v>
      </c>
      <c r="C102" s="123">
        <f t="shared" ref="C102:AP102" si="38">-C767-C768</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3">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3">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3">
      <c r="A105" s="21" t="s">
        <v>296</v>
      </c>
      <c r="B105" s="122">
        <f>B704</f>
        <v>0</v>
      </c>
      <c r="C105" s="122">
        <f t="shared" ref="C105:AP105" si="40">C704</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3">
      <c r="A106" s="21" t="s">
        <v>297</v>
      </c>
      <c r="B106" s="122">
        <f>B736</f>
        <v>0</v>
      </c>
      <c r="C106" s="122">
        <f t="shared" ref="C106:AP106" si="41">C736</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3">
      <c r="A107" s="21" t="s">
        <v>298</v>
      </c>
      <c r="B107" s="123">
        <f>B768</f>
        <v>0</v>
      </c>
      <c r="C107" s="123">
        <f t="shared" ref="C107:AP107" si="42">C768</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3">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3">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3">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3">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3">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3">
      <c r="A113" s="89" t="s">
        <v>218</v>
      </c>
      <c r="B113" s="123">
        <f>$B$672</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3">
      <c r="A114" s="89" t="s">
        <v>12</v>
      </c>
      <c r="B114" s="122">
        <f>SUM(B113:B113)</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3">
      <c r="A115" s="18" t="s">
        <v>216</v>
      </c>
      <c r="B115" s="122">
        <f>-B109-B113</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3">
      <c r="A116" s="18" t="s">
        <v>215</v>
      </c>
      <c r="B116" s="123">
        <v>0</v>
      </c>
      <c r="C116" s="123">
        <f>-C659</f>
        <v>0</v>
      </c>
      <c r="D116" s="123">
        <f t="shared" ref="D116:AP116" si="45">-D659</f>
        <v>0</v>
      </c>
      <c r="E116" s="123">
        <f t="shared" si="45"/>
        <v>0</v>
      </c>
      <c r="F116" s="123">
        <f t="shared" si="45"/>
        <v>0</v>
      </c>
      <c r="G116" s="123">
        <f t="shared" si="45"/>
        <v>0</v>
      </c>
      <c r="H116" s="123">
        <f t="shared" si="45"/>
        <v>0</v>
      </c>
      <c r="I116" s="123">
        <f t="shared" si="45"/>
        <v>0</v>
      </c>
      <c r="J116" s="123">
        <f t="shared" si="45"/>
        <v>0</v>
      </c>
      <c r="K116" s="123">
        <f t="shared" si="45"/>
        <v>0</v>
      </c>
      <c r="L116" s="123">
        <f t="shared" si="45"/>
        <v>0</v>
      </c>
      <c r="M116" s="123">
        <f t="shared" si="45"/>
        <v>0</v>
      </c>
      <c r="N116" s="123">
        <f t="shared" si="45"/>
        <v>0</v>
      </c>
      <c r="O116" s="123">
        <f t="shared" si="45"/>
        <v>0</v>
      </c>
      <c r="P116" s="123">
        <f t="shared" si="45"/>
        <v>0</v>
      </c>
      <c r="Q116" s="123">
        <f t="shared" si="45"/>
        <v>0</v>
      </c>
      <c r="R116" s="123">
        <f t="shared" si="45"/>
        <v>0</v>
      </c>
      <c r="S116" s="123">
        <f t="shared" si="45"/>
        <v>0</v>
      </c>
      <c r="T116" s="123">
        <f t="shared" si="45"/>
        <v>0</v>
      </c>
      <c r="U116" s="123">
        <f t="shared" si="45"/>
        <v>0</v>
      </c>
      <c r="V116" s="123">
        <f t="shared" si="45"/>
        <v>0</v>
      </c>
      <c r="W116" s="123">
        <f t="shared" si="45"/>
        <v>0</v>
      </c>
      <c r="X116" s="123">
        <f t="shared" si="45"/>
        <v>0</v>
      </c>
      <c r="Y116" s="123">
        <f t="shared" si="45"/>
        <v>0</v>
      </c>
      <c r="Z116" s="123">
        <f t="shared" si="45"/>
        <v>0</v>
      </c>
      <c r="AA116" s="123">
        <f t="shared" si="45"/>
        <v>0</v>
      </c>
      <c r="AB116" s="123">
        <f t="shared" si="45"/>
        <v>0</v>
      </c>
      <c r="AC116" s="123">
        <f t="shared" si="45"/>
        <v>0</v>
      </c>
      <c r="AD116" s="123">
        <f t="shared" si="45"/>
        <v>0</v>
      </c>
      <c r="AE116" s="123">
        <f t="shared" si="45"/>
        <v>0</v>
      </c>
      <c r="AF116" s="123">
        <f t="shared" si="45"/>
        <v>0</v>
      </c>
      <c r="AG116" s="123">
        <f t="shared" si="45"/>
        <v>0</v>
      </c>
      <c r="AH116" s="123">
        <f t="shared" si="45"/>
        <v>0</v>
      </c>
      <c r="AI116" s="123">
        <f t="shared" si="45"/>
        <v>0</v>
      </c>
      <c r="AJ116" s="123">
        <f t="shared" si="45"/>
        <v>0</v>
      </c>
      <c r="AK116" s="123">
        <f t="shared" si="45"/>
        <v>0</v>
      </c>
      <c r="AL116" s="123">
        <f t="shared" si="45"/>
        <v>0</v>
      </c>
      <c r="AM116" s="123">
        <f t="shared" si="45"/>
        <v>0</v>
      </c>
      <c r="AN116" s="123">
        <f t="shared" si="45"/>
        <v>0</v>
      </c>
      <c r="AO116" s="123">
        <f t="shared" si="45"/>
        <v>0</v>
      </c>
      <c r="AP116" s="123">
        <f t="shared" si="45"/>
        <v>0</v>
      </c>
    </row>
    <row r="117" spans="1:42" x14ac:dyDescent="0.3">
      <c r="A117" s="209" t="s">
        <v>12</v>
      </c>
      <c r="B117" s="122">
        <f>SUM(B114:B116)</f>
        <v>0</v>
      </c>
      <c r="C117" s="128">
        <f>SUM(C114:C116)</f>
        <v>0</v>
      </c>
      <c r="D117" s="128">
        <f t="shared" ref="D117:AP117" si="46">SUM(D114:D116)</f>
        <v>0</v>
      </c>
      <c r="E117" s="128">
        <f t="shared" si="46"/>
        <v>0</v>
      </c>
      <c r="F117" s="128">
        <f t="shared" si="46"/>
        <v>0</v>
      </c>
      <c r="G117" s="128">
        <f t="shared" si="46"/>
        <v>0</v>
      </c>
      <c r="H117" s="128">
        <f t="shared" si="46"/>
        <v>0</v>
      </c>
      <c r="I117" s="128">
        <f t="shared" si="46"/>
        <v>0</v>
      </c>
      <c r="J117" s="128">
        <f t="shared" si="46"/>
        <v>0</v>
      </c>
      <c r="K117" s="128">
        <f t="shared" si="46"/>
        <v>0</v>
      </c>
      <c r="L117" s="128">
        <f t="shared" si="46"/>
        <v>0</v>
      </c>
      <c r="M117" s="128">
        <f t="shared" si="46"/>
        <v>0</v>
      </c>
      <c r="N117" s="128">
        <f t="shared" si="46"/>
        <v>0</v>
      </c>
      <c r="O117" s="128">
        <f t="shared" si="46"/>
        <v>0</v>
      </c>
      <c r="P117" s="128">
        <f t="shared" si="46"/>
        <v>0</v>
      </c>
      <c r="Q117" s="128">
        <f t="shared" si="46"/>
        <v>0</v>
      </c>
      <c r="R117" s="128">
        <f t="shared" si="46"/>
        <v>0</v>
      </c>
      <c r="S117" s="128">
        <f t="shared" si="46"/>
        <v>0</v>
      </c>
      <c r="T117" s="128">
        <f t="shared" si="46"/>
        <v>0</v>
      </c>
      <c r="U117" s="128">
        <f t="shared" si="46"/>
        <v>0</v>
      </c>
      <c r="V117" s="128">
        <f t="shared" si="46"/>
        <v>0</v>
      </c>
      <c r="W117" s="128">
        <f t="shared" si="46"/>
        <v>0</v>
      </c>
      <c r="X117" s="128">
        <f t="shared" si="46"/>
        <v>0</v>
      </c>
      <c r="Y117" s="128">
        <f t="shared" si="46"/>
        <v>0</v>
      </c>
      <c r="Z117" s="128">
        <f t="shared" si="46"/>
        <v>0</v>
      </c>
      <c r="AA117" s="128">
        <f t="shared" si="46"/>
        <v>0</v>
      </c>
      <c r="AB117" s="128">
        <f t="shared" si="46"/>
        <v>0</v>
      </c>
      <c r="AC117" s="128">
        <f t="shared" si="46"/>
        <v>0</v>
      </c>
      <c r="AD117" s="128">
        <f t="shared" si="46"/>
        <v>0</v>
      </c>
      <c r="AE117" s="128">
        <f t="shared" si="46"/>
        <v>0</v>
      </c>
      <c r="AF117" s="128">
        <f t="shared" si="46"/>
        <v>0</v>
      </c>
      <c r="AG117" s="128">
        <f t="shared" si="46"/>
        <v>0</v>
      </c>
      <c r="AH117" s="128">
        <f t="shared" si="46"/>
        <v>0</v>
      </c>
      <c r="AI117" s="128">
        <f t="shared" si="46"/>
        <v>0</v>
      </c>
      <c r="AJ117" s="128">
        <f t="shared" si="46"/>
        <v>0</v>
      </c>
      <c r="AK117" s="128">
        <f t="shared" si="46"/>
        <v>0</v>
      </c>
      <c r="AL117" s="128">
        <f t="shared" si="46"/>
        <v>0</v>
      </c>
      <c r="AM117" s="128">
        <f t="shared" si="46"/>
        <v>0</v>
      </c>
      <c r="AN117" s="128">
        <f t="shared" si="46"/>
        <v>0</v>
      </c>
      <c r="AO117" s="128">
        <f t="shared" si="46"/>
        <v>0</v>
      </c>
      <c r="AP117" s="128">
        <f t="shared" si="46"/>
        <v>0</v>
      </c>
    </row>
    <row r="118" spans="1:42" s="210" customFormat="1" ht="13.5" thickBot="1" x14ac:dyDescent="0.35">
      <c r="A118" s="209"/>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row>
    <row r="119" spans="1:42" ht="13.5" thickTop="1" x14ac:dyDescent="0.3">
      <c r="A119" s="83" t="s">
        <v>258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3">
      <c r="A120" s="20" t="s">
        <v>259</v>
      </c>
    </row>
    <row r="121" spans="1:42" x14ac:dyDescent="0.3">
      <c r="A121" s="89" t="s">
        <v>216</v>
      </c>
      <c r="B121" s="122">
        <f t="shared" ref="B121:AP121" si="47">-B115</f>
        <v>0</v>
      </c>
      <c r="C121" s="122">
        <f t="shared" si="47"/>
        <v>0</v>
      </c>
      <c r="D121" s="122">
        <f t="shared" si="47"/>
        <v>0</v>
      </c>
      <c r="E121" s="122">
        <f t="shared" si="47"/>
        <v>0</v>
      </c>
      <c r="F121" s="122">
        <f t="shared" si="47"/>
        <v>0</v>
      </c>
      <c r="G121" s="122">
        <f t="shared" si="47"/>
        <v>0</v>
      </c>
      <c r="H121" s="122">
        <f t="shared" si="47"/>
        <v>0</v>
      </c>
      <c r="I121" s="122">
        <f t="shared" si="47"/>
        <v>0</v>
      </c>
      <c r="J121" s="122">
        <f t="shared" si="47"/>
        <v>0</v>
      </c>
      <c r="K121" s="122">
        <f t="shared" si="47"/>
        <v>0</v>
      </c>
      <c r="L121" s="122">
        <f t="shared" si="47"/>
        <v>0</v>
      </c>
      <c r="M121" s="122">
        <f t="shared" si="47"/>
        <v>0</v>
      </c>
      <c r="N121" s="122">
        <f t="shared" si="47"/>
        <v>0</v>
      </c>
      <c r="O121" s="122">
        <f t="shared" si="47"/>
        <v>0</v>
      </c>
      <c r="P121" s="122">
        <f t="shared" si="47"/>
        <v>0</v>
      </c>
      <c r="Q121" s="122">
        <f t="shared" si="47"/>
        <v>0</v>
      </c>
      <c r="R121" s="122">
        <f t="shared" si="47"/>
        <v>0</v>
      </c>
      <c r="S121" s="122">
        <f t="shared" si="47"/>
        <v>0</v>
      </c>
      <c r="T121" s="122">
        <f t="shared" si="47"/>
        <v>0</v>
      </c>
      <c r="U121" s="122">
        <f t="shared" si="47"/>
        <v>0</v>
      </c>
      <c r="V121" s="122">
        <f t="shared" si="47"/>
        <v>0</v>
      </c>
      <c r="W121" s="122">
        <f t="shared" si="47"/>
        <v>0</v>
      </c>
      <c r="X121" s="122">
        <f t="shared" si="47"/>
        <v>0</v>
      </c>
      <c r="Y121" s="122">
        <f t="shared" si="47"/>
        <v>0</v>
      </c>
      <c r="Z121" s="122">
        <f t="shared" si="47"/>
        <v>0</v>
      </c>
      <c r="AA121" s="122">
        <f t="shared" si="47"/>
        <v>0</v>
      </c>
      <c r="AB121" s="122">
        <f t="shared" si="47"/>
        <v>0</v>
      </c>
      <c r="AC121" s="122">
        <f t="shared" si="47"/>
        <v>0</v>
      </c>
      <c r="AD121" s="122">
        <f t="shared" si="47"/>
        <v>0</v>
      </c>
      <c r="AE121" s="122">
        <f t="shared" si="47"/>
        <v>0</v>
      </c>
      <c r="AF121" s="122">
        <f t="shared" si="47"/>
        <v>0</v>
      </c>
      <c r="AG121" s="122">
        <f t="shared" si="47"/>
        <v>0</v>
      </c>
      <c r="AH121" s="122">
        <f t="shared" si="47"/>
        <v>0</v>
      </c>
      <c r="AI121" s="122">
        <f t="shared" si="47"/>
        <v>0</v>
      </c>
      <c r="AJ121" s="122">
        <f t="shared" si="47"/>
        <v>0</v>
      </c>
      <c r="AK121" s="122">
        <f t="shared" si="47"/>
        <v>0</v>
      </c>
      <c r="AL121" s="122">
        <f t="shared" si="47"/>
        <v>0</v>
      </c>
      <c r="AM121" s="122">
        <f t="shared" si="47"/>
        <v>0</v>
      </c>
      <c r="AN121" s="122">
        <f t="shared" si="47"/>
        <v>0</v>
      </c>
      <c r="AO121" s="122">
        <f t="shared" si="47"/>
        <v>0</v>
      </c>
      <c r="AP121" s="122">
        <f t="shared" si="47"/>
        <v>0</v>
      </c>
    </row>
    <row r="122" spans="1:42" x14ac:dyDescent="0.3">
      <c r="A122" s="89" t="s">
        <v>315</v>
      </c>
      <c r="B122" s="123">
        <f t="shared" ref="B122:AP122" si="48">B79+B109+B117</f>
        <v>0</v>
      </c>
      <c r="C122" s="123">
        <f t="shared" si="48"/>
        <v>0</v>
      </c>
      <c r="D122" s="123">
        <f t="shared" si="48"/>
        <v>0</v>
      </c>
      <c r="E122" s="123">
        <f t="shared" si="48"/>
        <v>0</v>
      </c>
      <c r="F122" s="123">
        <f t="shared" si="48"/>
        <v>0</v>
      </c>
      <c r="G122" s="123">
        <f t="shared" si="48"/>
        <v>0</v>
      </c>
      <c r="H122" s="123">
        <f t="shared" si="48"/>
        <v>0</v>
      </c>
      <c r="I122" s="123">
        <f t="shared" si="48"/>
        <v>0</v>
      </c>
      <c r="J122" s="123">
        <f t="shared" si="48"/>
        <v>0</v>
      </c>
      <c r="K122" s="123">
        <f t="shared" si="48"/>
        <v>0</v>
      </c>
      <c r="L122" s="123">
        <f t="shared" si="48"/>
        <v>0</v>
      </c>
      <c r="M122" s="123">
        <f t="shared" si="48"/>
        <v>0</v>
      </c>
      <c r="N122" s="123">
        <f t="shared" si="48"/>
        <v>0</v>
      </c>
      <c r="O122" s="123">
        <f t="shared" si="48"/>
        <v>0</v>
      </c>
      <c r="P122" s="123">
        <f t="shared" si="48"/>
        <v>0</v>
      </c>
      <c r="Q122" s="123">
        <f t="shared" si="48"/>
        <v>0</v>
      </c>
      <c r="R122" s="123">
        <f t="shared" si="48"/>
        <v>0</v>
      </c>
      <c r="S122" s="123">
        <f t="shared" si="48"/>
        <v>0</v>
      </c>
      <c r="T122" s="123">
        <f t="shared" si="48"/>
        <v>0</v>
      </c>
      <c r="U122" s="123">
        <f t="shared" si="48"/>
        <v>0</v>
      </c>
      <c r="V122" s="123">
        <f t="shared" si="48"/>
        <v>0</v>
      </c>
      <c r="W122" s="123">
        <f t="shared" si="48"/>
        <v>0</v>
      </c>
      <c r="X122" s="123">
        <f t="shared" si="48"/>
        <v>0</v>
      </c>
      <c r="Y122" s="123">
        <f t="shared" si="48"/>
        <v>0</v>
      </c>
      <c r="Z122" s="123">
        <f t="shared" si="48"/>
        <v>0</v>
      </c>
      <c r="AA122" s="123">
        <f t="shared" si="48"/>
        <v>0</v>
      </c>
      <c r="AB122" s="123">
        <f t="shared" si="48"/>
        <v>0</v>
      </c>
      <c r="AC122" s="123">
        <f t="shared" si="48"/>
        <v>0</v>
      </c>
      <c r="AD122" s="123">
        <f t="shared" si="48"/>
        <v>0</v>
      </c>
      <c r="AE122" s="123">
        <f t="shared" si="48"/>
        <v>0</v>
      </c>
      <c r="AF122" s="123">
        <f t="shared" si="48"/>
        <v>0</v>
      </c>
      <c r="AG122" s="123">
        <f t="shared" si="48"/>
        <v>0</v>
      </c>
      <c r="AH122" s="123">
        <f t="shared" si="48"/>
        <v>0</v>
      </c>
      <c r="AI122" s="123">
        <f t="shared" si="48"/>
        <v>0</v>
      </c>
      <c r="AJ122" s="123">
        <f t="shared" si="48"/>
        <v>0</v>
      </c>
      <c r="AK122" s="123">
        <f t="shared" si="48"/>
        <v>0</v>
      </c>
      <c r="AL122" s="123">
        <f t="shared" si="48"/>
        <v>0</v>
      </c>
      <c r="AM122" s="123">
        <f t="shared" si="48"/>
        <v>0</v>
      </c>
      <c r="AN122" s="123">
        <f t="shared" si="48"/>
        <v>0</v>
      </c>
      <c r="AO122" s="123">
        <f t="shared" si="48"/>
        <v>0</v>
      </c>
      <c r="AP122" s="123">
        <f t="shared" si="48"/>
        <v>0</v>
      </c>
    </row>
    <row r="123" spans="1:42" x14ac:dyDescent="0.3">
      <c r="A123" s="212" t="s">
        <v>12</v>
      </c>
      <c r="B123" s="140">
        <f>SUM(B121:B122)</f>
        <v>0</v>
      </c>
      <c r="C123" s="140">
        <f t="shared" ref="C123:AP123" si="49">SUM(C121:C122)</f>
        <v>0</v>
      </c>
      <c r="D123" s="140">
        <f t="shared" si="49"/>
        <v>0</v>
      </c>
      <c r="E123" s="140">
        <f t="shared" si="49"/>
        <v>0</v>
      </c>
      <c r="F123" s="140">
        <f t="shared" si="49"/>
        <v>0</v>
      </c>
      <c r="G123" s="140">
        <f t="shared" si="49"/>
        <v>0</v>
      </c>
      <c r="H123" s="140">
        <f t="shared" si="49"/>
        <v>0</v>
      </c>
      <c r="I123" s="140">
        <f t="shared" si="49"/>
        <v>0</v>
      </c>
      <c r="J123" s="140">
        <f t="shared" si="49"/>
        <v>0</v>
      </c>
      <c r="K123" s="140">
        <f t="shared" si="49"/>
        <v>0</v>
      </c>
      <c r="L123" s="140">
        <f t="shared" si="49"/>
        <v>0</v>
      </c>
      <c r="M123" s="140">
        <f t="shared" si="49"/>
        <v>0</v>
      </c>
      <c r="N123" s="140">
        <f t="shared" si="49"/>
        <v>0</v>
      </c>
      <c r="O123" s="140">
        <f t="shared" si="49"/>
        <v>0</v>
      </c>
      <c r="P123" s="140">
        <f t="shared" si="49"/>
        <v>0</v>
      </c>
      <c r="Q123" s="140">
        <f t="shared" si="49"/>
        <v>0</v>
      </c>
      <c r="R123" s="140">
        <f t="shared" si="49"/>
        <v>0</v>
      </c>
      <c r="S123" s="140">
        <f t="shared" si="49"/>
        <v>0</v>
      </c>
      <c r="T123" s="140">
        <f t="shared" si="49"/>
        <v>0</v>
      </c>
      <c r="U123" s="140">
        <f t="shared" si="49"/>
        <v>0</v>
      </c>
      <c r="V123" s="140">
        <f t="shared" si="49"/>
        <v>0</v>
      </c>
      <c r="W123" s="140">
        <f t="shared" si="49"/>
        <v>0</v>
      </c>
      <c r="X123" s="140">
        <f t="shared" si="49"/>
        <v>0</v>
      </c>
      <c r="Y123" s="140">
        <f t="shared" si="49"/>
        <v>0</v>
      </c>
      <c r="Z123" s="140">
        <f t="shared" si="49"/>
        <v>0</v>
      </c>
      <c r="AA123" s="140">
        <f t="shared" si="49"/>
        <v>0</v>
      </c>
      <c r="AB123" s="140">
        <f t="shared" si="49"/>
        <v>0</v>
      </c>
      <c r="AC123" s="140">
        <f t="shared" si="49"/>
        <v>0</v>
      </c>
      <c r="AD123" s="140">
        <f t="shared" si="49"/>
        <v>0</v>
      </c>
      <c r="AE123" s="140">
        <f t="shared" si="49"/>
        <v>0</v>
      </c>
      <c r="AF123" s="140">
        <f t="shared" si="49"/>
        <v>0</v>
      </c>
      <c r="AG123" s="140">
        <f t="shared" si="49"/>
        <v>0</v>
      </c>
      <c r="AH123" s="140">
        <f t="shared" si="49"/>
        <v>0</v>
      </c>
      <c r="AI123" s="140">
        <f t="shared" si="49"/>
        <v>0</v>
      </c>
      <c r="AJ123" s="140">
        <f t="shared" si="49"/>
        <v>0</v>
      </c>
      <c r="AK123" s="140">
        <f t="shared" si="49"/>
        <v>0</v>
      </c>
      <c r="AL123" s="140">
        <f t="shared" si="49"/>
        <v>0</v>
      </c>
      <c r="AM123" s="140">
        <f t="shared" si="49"/>
        <v>0</v>
      </c>
      <c r="AN123" s="140">
        <f t="shared" si="49"/>
        <v>0</v>
      </c>
      <c r="AO123" s="140">
        <f t="shared" si="49"/>
        <v>0</v>
      </c>
      <c r="AP123" s="140">
        <f t="shared" si="49"/>
        <v>0</v>
      </c>
    </row>
    <row r="124" spans="1:42" x14ac:dyDescent="0.3">
      <c r="A124" s="18"/>
    </row>
    <row r="125" spans="1:42" x14ac:dyDescent="0.3">
      <c r="A125" s="20" t="s">
        <v>260</v>
      </c>
    </row>
    <row r="126" spans="1:42" x14ac:dyDescent="0.3">
      <c r="A126" s="89" t="s">
        <v>2</v>
      </c>
    </row>
    <row r="127" spans="1:42" x14ac:dyDescent="0.3">
      <c r="A127" s="90" t="s">
        <v>5</v>
      </c>
      <c r="B127" s="122"/>
      <c r="C127" s="122">
        <f>C$593</f>
        <v>0</v>
      </c>
      <c r="D127" s="122">
        <f t="shared" ref="D127:AP127" si="50">D$593</f>
        <v>0</v>
      </c>
      <c r="E127" s="122">
        <f t="shared" si="50"/>
        <v>0</v>
      </c>
      <c r="F127" s="122">
        <f t="shared" si="50"/>
        <v>0</v>
      </c>
      <c r="G127" s="122">
        <f t="shared" si="50"/>
        <v>0</v>
      </c>
      <c r="H127" s="122">
        <f t="shared" si="50"/>
        <v>0</v>
      </c>
      <c r="I127" s="122">
        <f t="shared" si="50"/>
        <v>0</v>
      </c>
      <c r="J127" s="122">
        <f t="shared" si="50"/>
        <v>0</v>
      </c>
      <c r="K127" s="122">
        <f t="shared" si="50"/>
        <v>0</v>
      </c>
      <c r="L127" s="122">
        <f t="shared" si="50"/>
        <v>0</v>
      </c>
      <c r="M127" s="122">
        <f t="shared" si="50"/>
        <v>0</v>
      </c>
      <c r="N127" s="122">
        <f t="shared" si="50"/>
        <v>0</v>
      </c>
      <c r="O127" s="122">
        <f t="shared" si="50"/>
        <v>0</v>
      </c>
      <c r="P127" s="122">
        <f t="shared" si="50"/>
        <v>0</v>
      </c>
      <c r="Q127" s="122">
        <f t="shared" si="50"/>
        <v>0</v>
      </c>
      <c r="R127" s="122">
        <f t="shared" si="50"/>
        <v>0</v>
      </c>
      <c r="S127" s="122">
        <f t="shared" si="50"/>
        <v>0</v>
      </c>
      <c r="T127" s="122">
        <f t="shared" si="50"/>
        <v>0</v>
      </c>
      <c r="U127" s="122">
        <f t="shared" si="50"/>
        <v>0</v>
      </c>
      <c r="V127" s="122">
        <f t="shared" si="50"/>
        <v>0</v>
      </c>
      <c r="W127" s="122">
        <f t="shared" si="50"/>
        <v>0</v>
      </c>
      <c r="X127" s="122">
        <f t="shared" si="50"/>
        <v>0</v>
      </c>
      <c r="Y127" s="122">
        <f t="shared" si="50"/>
        <v>0</v>
      </c>
      <c r="Z127" s="122">
        <f t="shared" si="50"/>
        <v>0</v>
      </c>
      <c r="AA127" s="122">
        <f t="shared" si="50"/>
        <v>0</v>
      </c>
      <c r="AB127" s="122">
        <f t="shared" si="50"/>
        <v>0</v>
      </c>
      <c r="AC127" s="122">
        <f t="shared" si="50"/>
        <v>0</v>
      </c>
      <c r="AD127" s="122">
        <f t="shared" si="50"/>
        <v>0</v>
      </c>
      <c r="AE127" s="122">
        <f t="shared" si="50"/>
        <v>0</v>
      </c>
      <c r="AF127" s="122">
        <f t="shared" si="50"/>
        <v>0</v>
      </c>
      <c r="AG127" s="122">
        <f t="shared" si="50"/>
        <v>0</v>
      </c>
      <c r="AH127" s="122">
        <f t="shared" si="50"/>
        <v>0</v>
      </c>
      <c r="AI127" s="122">
        <f t="shared" si="50"/>
        <v>0</v>
      </c>
      <c r="AJ127" s="122">
        <f t="shared" si="50"/>
        <v>0</v>
      </c>
      <c r="AK127" s="122">
        <f t="shared" si="50"/>
        <v>0</v>
      </c>
      <c r="AL127" s="122">
        <f t="shared" si="50"/>
        <v>0</v>
      </c>
      <c r="AM127" s="122">
        <f t="shared" si="50"/>
        <v>0</v>
      </c>
      <c r="AN127" s="122">
        <f t="shared" si="50"/>
        <v>0</v>
      </c>
      <c r="AO127" s="122">
        <f t="shared" si="50"/>
        <v>0</v>
      </c>
      <c r="AP127" s="122">
        <f t="shared" si="50"/>
        <v>0</v>
      </c>
    </row>
    <row r="128" spans="1:42" x14ac:dyDescent="0.3">
      <c r="A128" s="90" t="s">
        <v>4</v>
      </c>
      <c r="B128" s="123"/>
      <c r="C128" s="123">
        <f>C$599</f>
        <v>0</v>
      </c>
      <c r="D128" s="123">
        <f t="shared" ref="D128:AP128" si="51">D$599</f>
        <v>0</v>
      </c>
      <c r="E128" s="123">
        <f t="shared" si="51"/>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3">
      <c r="A129" s="90" t="s">
        <v>12</v>
      </c>
      <c r="B129" s="122"/>
      <c r="C129" s="122">
        <f>SUM(C127:C128)</f>
        <v>0</v>
      </c>
      <c r="D129" s="122">
        <f t="shared" ref="D129:AP129" si="52">SUM(D127:D128)</f>
        <v>0</v>
      </c>
      <c r="E129" s="122">
        <f t="shared" si="52"/>
        <v>0</v>
      </c>
      <c r="F129" s="122">
        <f t="shared" si="52"/>
        <v>0</v>
      </c>
      <c r="G129" s="122">
        <f t="shared" si="52"/>
        <v>0</v>
      </c>
      <c r="H129" s="122">
        <f t="shared" si="52"/>
        <v>0</v>
      </c>
      <c r="I129" s="122">
        <f t="shared" si="52"/>
        <v>0</v>
      </c>
      <c r="J129" s="122">
        <f t="shared" si="52"/>
        <v>0</v>
      </c>
      <c r="K129" s="122">
        <f t="shared" si="52"/>
        <v>0</v>
      </c>
      <c r="L129" s="122">
        <f t="shared" si="52"/>
        <v>0</v>
      </c>
      <c r="M129" s="122">
        <f t="shared" si="52"/>
        <v>0</v>
      </c>
      <c r="N129" s="122">
        <f t="shared" si="52"/>
        <v>0</v>
      </c>
      <c r="O129" s="122">
        <f t="shared" si="52"/>
        <v>0</v>
      </c>
      <c r="P129" s="122">
        <f t="shared" si="52"/>
        <v>0</v>
      </c>
      <c r="Q129" s="122">
        <f t="shared" si="52"/>
        <v>0</v>
      </c>
      <c r="R129" s="122">
        <f t="shared" si="52"/>
        <v>0</v>
      </c>
      <c r="S129" s="122">
        <f t="shared" si="52"/>
        <v>0</v>
      </c>
      <c r="T129" s="122">
        <f t="shared" si="52"/>
        <v>0</v>
      </c>
      <c r="U129" s="122">
        <f t="shared" si="52"/>
        <v>0</v>
      </c>
      <c r="V129" s="122">
        <f t="shared" si="52"/>
        <v>0</v>
      </c>
      <c r="W129" s="122">
        <f t="shared" si="52"/>
        <v>0</v>
      </c>
      <c r="X129" s="122">
        <f t="shared" si="52"/>
        <v>0</v>
      </c>
      <c r="Y129" s="122">
        <f t="shared" si="52"/>
        <v>0</v>
      </c>
      <c r="Z129" s="122">
        <f t="shared" si="52"/>
        <v>0</v>
      </c>
      <c r="AA129" s="122">
        <f t="shared" si="52"/>
        <v>0</v>
      </c>
      <c r="AB129" s="122">
        <f t="shared" si="52"/>
        <v>0</v>
      </c>
      <c r="AC129" s="122">
        <f t="shared" si="52"/>
        <v>0</v>
      </c>
      <c r="AD129" s="122">
        <f t="shared" si="52"/>
        <v>0</v>
      </c>
      <c r="AE129" s="122">
        <f t="shared" si="52"/>
        <v>0</v>
      </c>
      <c r="AF129" s="122">
        <f t="shared" si="52"/>
        <v>0</v>
      </c>
      <c r="AG129" s="122">
        <f t="shared" si="52"/>
        <v>0</v>
      </c>
      <c r="AH129" s="122">
        <f t="shared" si="52"/>
        <v>0</v>
      </c>
      <c r="AI129" s="122">
        <f t="shared" si="52"/>
        <v>0</v>
      </c>
      <c r="AJ129" s="122">
        <f t="shared" si="52"/>
        <v>0</v>
      </c>
      <c r="AK129" s="122">
        <f t="shared" si="52"/>
        <v>0</v>
      </c>
      <c r="AL129" s="122">
        <f t="shared" si="52"/>
        <v>0</v>
      </c>
      <c r="AM129" s="122">
        <f t="shared" si="52"/>
        <v>0</v>
      </c>
      <c r="AN129" s="122">
        <f t="shared" si="52"/>
        <v>0</v>
      </c>
      <c r="AO129" s="122">
        <f t="shared" si="52"/>
        <v>0</v>
      </c>
      <c r="AP129" s="122">
        <f t="shared" si="52"/>
        <v>0</v>
      </c>
    </row>
    <row r="130" spans="1:42" x14ac:dyDescent="0.3">
      <c r="A130" s="89" t="s">
        <v>6</v>
      </c>
    </row>
    <row r="131" spans="1:42" x14ac:dyDescent="0.3">
      <c r="A131" s="90" t="s">
        <v>5</v>
      </c>
      <c r="B131" s="122">
        <f>B606</f>
        <v>0</v>
      </c>
      <c r="C131" s="122">
        <f t="shared" ref="C131:AO131" si="53">C606</f>
        <v>0</v>
      </c>
      <c r="D131" s="122">
        <f t="shared" si="53"/>
        <v>0</v>
      </c>
      <c r="E131" s="122">
        <f t="shared" si="53"/>
        <v>0</v>
      </c>
      <c r="F131" s="122">
        <f t="shared" si="53"/>
        <v>0</v>
      </c>
      <c r="G131" s="122">
        <f t="shared" si="53"/>
        <v>0</v>
      </c>
      <c r="H131" s="122">
        <f t="shared" si="53"/>
        <v>0</v>
      </c>
      <c r="I131" s="122">
        <f t="shared" si="53"/>
        <v>0</v>
      </c>
      <c r="J131" s="122">
        <f t="shared" si="53"/>
        <v>0</v>
      </c>
      <c r="K131" s="122">
        <f t="shared" si="53"/>
        <v>0</v>
      </c>
      <c r="L131" s="122">
        <f t="shared" si="53"/>
        <v>0</v>
      </c>
      <c r="M131" s="122">
        <f t="shared" si="53"/>
        <v>0</v>
      </c>
      <c r="N131" s="122">
        <f t="shared" si="53"/>
        <v>0</v>
      </c>
      <c r="O131" s="122">
        <f t="shared" si="53"/>
        <v>0</v>
      </c>
      <c r="P131" s="122">
        <f t="shared" si="53"/>
        <v>0</v>
      </c>
      <c r="Q131" s="122">
        <f t="shared" si="53"/>
        <v>0</v>
      </c>
      <c r="R131" s="122">
        <f t="shared" si="53"/>
        <v>0</v>
      </c>
      <c r="S131" s="122">
        <f t="shared" si="53"/>
        <v>0</v>
      </c>
      <c r="T131" s="122">
        <f t="shared" si="53"/>
        <v>0</v>
      </c>
      <c r="U131" s="122">
        <f t="shared" si="53"/>
        <v>0</v>
      </c>
      <c r="V131" s="122">
        <f t="shared" si="53"/>
        <v>0</v>
      </c>
      <c r="W131" s="122">
        <f t="shared" si="53"/>
        <v>0</v>
      </c>
      <c r="X131" s="122">
        <f t="shared" si="53"/>
        <v>0</v>
      </c>
      <c r="Y131" s="122">
        <f t="shared" si="53"/>
        <v>0</v>
      </c>
      <c r="Z131" s="122">
        <f t="shared" si="53"/>
        <v>0</v>
      </c>
      <c r="AA131" s="122">
        <f t="shared" si="53"/>
        <v>0</v>
      </c>
      <c r="AB131" s="122">
        <f t="shared" si="53"/>
        <v>0</v>
      </c>
      <c r="AC131" s="122">
        <f t="shared" si="53"/>
        <v>0</v>
      </c>
      <c r="AD131" s="122">
        <f t="shared" si="53"/>
        <v>0</v>
      </c>
      <c r="AE131" s="122">
        <f t="shared" si="53"/>
        <v>0</v>
      </c>
      <c r="AF131" s="122">
        <f t="shared" si="53"/>
        <v>0</v>
      </c>
      <c r="AG131" s="122">
        <f t="shared" si="53"/>
        <v>0</v>
      </c>
      <c r="AH131" s="122">
        <f t="shared" si="53"/>
        <v>0</v>
      </c>
      <c r="AI131" s="122">
        <f t="shared" si="53"/>
        <v>0</v>
      </c>
      <c r="AJ131" s="122">
        <f t="shared" si="53"/>
        <v>0</v>
      </c>
      <c r="AK131" s="122">
        <f t="shared" si="53"/>
        <v>0</v>
      </c>
      <c r="AL131" s="122">
        <f t="shared" si="53"/>
        <v>0</v>
      </c>
      <c r="AM131" s="122">
        <f t="shared" si="53"/>
        <v>0</v>
      </c>
      <c r="AN131" s="122">
        <f t="shared" si="53"/>
        <v>0</v>
      </c>
      <c r="AO131" s="122">
        <f t="shared" si="53"/>
        <v>0</v>
      </c>
      <c r="AP131" s="122">
        <f>AP606</f>
        <v>0</v>
      </c>
    </row>
    <row r="132" spans="1:42" x14ac:dyDescent="0.3">
      <c r="A132" s="90" t="s">
        <v>4</v>
      </c>
      <c r="B132" s="123">
        <f>B612</f>
        <v>0</v>
      </c>
      <c r="C132" s="123">
        <f t="shared" ref="C132:AO132" si="54">C612</f>
        <v>0</v>
      </c>
      <c r="D132" s="123">
        <f t="shared" si="54"/>
        <v>0</v>
      </c>
      <c r="E132" s="123">
        <f t="shared" si="54"/>
        <v>0</v>
      </c>
      <c r="F132" s="123">
        <f t="shared" si="54"/>
        <v>0</v>
      </c>
      <c r="G132" s="123">
        <f t="shared" si="54"/>
        <v>0</v>
      </c>
      <c r="H132" s="123">
        <f t="shared" si="54"/>
        <v>0</v>
      </c>
      <c r="I132" s="123">
        <f t="shared" si="54"/>
        <v>0</v>
      </c>
      <c r="J132" s="123">
        <f t="shared" si="54"/>
        <v>0</v>
      </c>
      <c r="K132" s="123">
        <f t="shared" si="54"/>
        <v>0</v>
      </c>
      <c r="L132" s="123">
        <f t="shared" si="54"/>
        <v>0</v>
      </c>
      <c r="M132" s="123">
        <f t="shared" si="54"/>
        <v>0</v>
      </c>
      <c r="N132" s="123">
        <f t="shared" si="54"/>
        <v>0</v>
      </c>
      <c r="O132" s="123">
        <f t="shared" si="54"/>
        <v>0</v>
      </c>
      <c r="P132" s="123">
        <f t="shared" si="54"/>
        <v>0</v>
      </c>
      <c r="Q132" s="123">
        <f t="shared" si="54"/>
        <v>0</v>
      </c>
      <c r="R132" s="123">
        <f t="shared" si="54"/>
        <v>0</v>
      </c>
      <c r="S132" s="123">
        <f t="shared" si="54"/>
        <v>0</v>
      </c>
      <c r="T132" s="123">
        <f t="shared" si="54"/>
        <v>0</v>
      </c>
      <c r="U132" s="123">
        <f t="shared" si="54"/>
        <v>0</v>
      </c>
      <c r="V132" s="123">
        <f t="shared" si="54"/>
        <v>0</v>
      </c>
      <c r="W132" s="123">
        <f t="shared" si="54"/>
        <v>0</v>
      </c>
      <c r="X132" s="123">
        <f t="shared" si="54"/>
        <v>0</v>
      </c>
      <c r="Y132" s="123">
        <f t="shared" si="54"/>
        <v>0</v>
      </c>
      <c r="Z132" s="123">
        <f t="shared" si="54"/>
        <v>0</v>
      </c>
      <c r="AA132" s="123">
        <f t="shared" si="54"/>
        <v>0</v>
      </c>
      <c r="AB132" s="123">
        <f t="shared" si="54"/>
        <v>0</v>
      </c>
      <c r="AC132" s="123">
        <f t="shared" si="54"/>
        <v>0</v>
      </c>
      <c r="AD132" s="123">
        <f t="shared" si="54"/>
        <v>0</v>
      </c>
      <c r="AE132" s="123">
        <f t="shared" si="54"/>
        <v>0</v>
      </c>
      <c r="AF132" s="123">
        <f t="shared" si="54"/>
        <v>0</v>
      </c>
      <c r="AG132" s="123">
        <f t="shared" si="54"/>
        <v>0</v>
      </c>
      <c r="AH132" s="123">
        <f t="shared" si="54"/>
        <v>0</v>
      </c>
      <c r="AI132" s="123">
        <f t="shared" si="54"/>
        <v>0</v>
      </c>
      <c r="AJ132" s="123">
        <f t="shared" si="54"/>
        <v>0</v>
      </c>
      <c r="AK132" s="123">
        <f t="shared" si="54"/>
        <v>0</v>
      </c>
      <c r="AL132" s="123">
        <f t="shared" si="54"/>
        <v>0</v>
      </c>
      <c r="AM132" s="123">
        <f t="shared" si="54"/>
        <v>0</v>
      </c>
      <c r="AN132" s="123">
        <f t="shared" si="54"/>
        <v>0</v>
      </c>
      <c r="AO132" s="123">
        <f t="shared" si="54"/>
        <v>0</v>
      </c>
      <c r="AP132" s="123">
        <f>AP612</f>
        <v>0</v>
      </c>
    </row>
    <row r="133" spans="1:42" x14ac:dyDescent="0.3">
      <c r="A133" s="90" t="s">
        <v>12</v>
      </c>
      <c r="B133" s="122">
        <f>SUM(B131:B132)</f>
        <v>0</v>
      </c>
      <c r="C133" s="122">
        <f>SUM(C131:C132)</f>
        <v>0</v>
      </c>
      <c r="D133" s="122">
        <f>SUM(D131:D132)</f>
        <v>0</v>
      </c>
      <c r="E133" s="122">
        <f t="shared" ref="E133:AP133" si="55">SUM(E131:E132)</f>
        <v>0</v>
      </c>
      <c r="F133" s="122">
        <f t="shared" si="55"/>
        <v>0</v>
      </c>
      <c r="G133" s="122">
        <f t="shared" si="55"/>
        <v>0</v>
      </c>
      <c r="H133" s="122">
        <f t="shared" si="55"/>
        <v>0</v>
      </c>
      <c r="I133" s="122">
        <f t="shared" si="55"/>
        <v>0</v>
      </c>
      <c r="J133" s="122">
        <f t="shared" si="55"/>
        <v>0</v>
      </c>
      <c r="K133" s="122">
        <f t="shared" si="55"/>
        <v>0</v>
      </c>
      <c r="L133" s="122">
        <f t="shared" si="55"/>
        <v>0</v>
      </c>
      <c r="M133" s="122">
        <f t="shared" si="55"/>
        <v>0</v>
      </c>
      <c r="N133" s="122">
        <f t="shared" si="55"/>
        <v>0</v>
      </c>
      <c r="O133" s="122">
        <f t="shared" si="55"/>
        <v>0</v>
      </c>
      <c r="P133" s="122">
        <f t="shared" si="55"/>
        <v>0</v>
      </c>
      <c r="Q133" s="122">
        <f t="shared" si="55"/>
        <v>0</v>
      </c>
      <c r="R133" s="122">
        <f t="shared" si="55"/>
        <v>0</v>
      </c>
      <c r="S133" s="122">
        <f t="shared" si="55"/>
        <v>0</v>
      </c>
      <c r="T133" s="122">
        <f t="shared" si="55"/>
        <v>0</v>
      </c>
      <c r="U133" s="122">
        <f t="shared" si="55"/>
        <v>0</v>
      </c>
      <c r="V133" s="122">
        <f t="shared" si="55"/>
        <v>0</v>
      </c>
      <c r="W133" s="122">
        <f t="shared" si="55"/>
        <v>0</v>
      </c>
      <c r="X133" s="122">
        <f t="shared" si="55"/>
        <v>0</v>
      </c>
      <c r="Y133" s="122">
        <f t="shared" si="55"/>
        <v>0</v>
      </c>
      <c r="Z133" s="122">
        <f t="shared" si="55"/>
        <v>0</v>
      </c>
      <c r="AA133" s="122">
        <f t="shared" si="55"/>
        <v>0</v>
      </c>
      <c r="AB133" s="122">
        <f t="shared" si="55"/>
        <v>0</v>
      </c>
      <c r="AC133" s="122">
        <f t="shared" si="55"/>
        <v>0</v>
      </c>
      <c r="AD133" s="122">
        <f t="shared" si="55"/>
        <v>0</v>
      </c>
      <c r="AE133" s="122">
        <f t="shared" si="55"/>
        <v>0</v>
      </c>
      <c r="AF133" s="122">
        <f t="shared" si="55"/>
        <v>0</v>
      </c>
      <c r="AG133" s="122">
        <f t="shared" si="55"/>
        <v>0</v>
      </c>
      <c r="AH133" s="122">
        <f t="shared" si="55"/>
        <v>0</v>
      </c>
      <c r="AI133" s="122">
        <f t="shared" si="55"/>
        <v>0</v>
      </c>
      <c r="AJ133" s="122">
        <f t="shared" si="55"/>
        <v>0</v>
      </c>
      <c r="AK133" s="122">
        <f t="shared" si="55"/>
        <v>0</v>
      </c>
      <c r="AL133" s="122">
        <f t="shared" si="55"/>
        <v>0</v>
      </c>
      <c r="AM133" s="122">
        <f t="shared" si="55"/>
        <v>0</v>
      </c>
      <c r="AN133" s="122">
        <f t="shared" si="55"/>
        <v>0</v>
      </c>
      <c r="AO133" s="122">
        <f t="shared" si="55"/>
        <v>0</v>
      </c>
      <c r="AP133" s="122">
        <f t="shared" si="55"/>
        <v>0</v>
      </c>
    </row>
    <row r="134" spans="1:42" x14ac:dyDescent="0.3">
      <c r="A134" s="89" t="s">
        <v>81</v>
      </c>
    </row>
    <row r="135" spans="1:42" x14ac:dyDescent="0.3">
      <c r="A135" s="90" t="s">
        <v>5</v>
      </c>
      <c r="B135" s="122">
        <f>B270</f>
        <v>0</v>
      </c>
      <c r="C135" s="122">
        <f>C270</f>
        <v>0</v>
      </c>
      <c r="D135" s="122">
        <f t="shared" ref="D135:AP135" si="56">D270</f>
        <v>0</v>
      </c>
      <c r="E135" s="122">
        <f t="shared" si="56"/>
        <v>0</v>
      </c>
      <c r="F135" s="122">
        <f t="shared" si="56"/>
        <v>0</v>
      </c>
      <c r="G135" s="122">
        <f t="shared" si="56"/>
        <v>0</v>
      </c>
      <c r="H135" s="122">
        <f t="shared" si="56"/>
        <v>0</v>
      </c>
      <c r="I135" s="122">
        <f t="shared" si="56"/>
        <v>0</v>
      </c>
      <c r="J135" s="122">
        <f t="shared" si="56"/>
        <v>0</v>
      </c>
      <c r="K135" s="122">
        <f t="shared" si="56"/>
        <v>0</v>
      </c>
      <c r="L135" s="122">
        <f t="shared" si="56"/>
        <v>0</v>
      </c>
      <c r="M135" s="122">
        <f t="shared" si="56"/>
        <v>0</v>
      </c>
      <c r="N135" s="122">
        <f t="shared" si="56"/>
        <v>0</v>
      </c>
      <c r="O135" s="122">
        <f t="shared" si="56"/>
        <v>0</v>
      </c>
      <c r="P135" s="122">
        <f t="shared" si="56"/>
        <v>0</v>
      </c>
      <c r="Q135" s="122">
        <f t="shared" si="56"/>
        <v>0</v>
      </c>
      <c r="R135" s="122">
        <f t="shared" si="56"/>
        <v>0</v>
      </c>
      <c r="S135" s="122">
        <f t="shared" si="56"/>
        <v>0</v>
      </c>
      <c r="T135" s="122">
        <f t="shared" si="56"/>
        <v>0</v>
      </c>
      <c r="U135" s="122">
        <f t="shared" si="56"/>
        <v>0</v>
      </c>
      <c r="V135" s="122">
        <f t="shared" si="56"/>
        <v>0</v>
      </c>
      <c r="W135" s="122">
        <f t="shared" si="56"/>
        <v>0</v>
      </c>
      <c r="X135" s="122">
        <f t="shared" si="56"/>
        <v>0</v>
      </c>
      <c r="Y135" s="122">
        <f t="shared" si="56"/>
        <v>0</v>
      </c>
      <c r="Z135" s="122">
        <f t="shared" si="56"/>
        <v>0</v>
      </c>
      <c r="AA135" s="122">
        <f t="shared" si="56"/>
        <v>0</v>
      </c>
      <c r="AB135" s="122">
        <f t="shared" si="56"/>
        <v>0</v>
      </c>
      <c r="AC135" s="122">
        <f t="shared" si="56"/>
        <v>0</v>
      </c>
      <c r="AD135" s="122">
        <f t="shared" si="56"/>
        <v>0</v>
      </c>
      <c r="AE135" s="122">
        <f t="shared" si="56"/>
        <v>0</v>
      </c>
      <c r="AF135" s="122">
        <f t="shared" si="56"/>
        <v>0</v>
      </c>
      <c r="AG135" s="122">
        <f t="shared" si="56"/>
        <v>0</v>
      </c>
      <c r="AH135" s="122">
        <f t="shared" si="56"/>
        <v>0</v>
      </c>
      <c r="AI135" s="122">
        <f t="shared" si="56"/>
        <v>0</v>
      </c>
      <c r="AJ135" s="122">
        <f t="shared" si="56"/>
        <v>0</v>
      </c>
      <c r="AK135" s="122">
        <f t="shared" si="56"/>
        <v>0</v>
      </c>
      <c r="AL135" s="122">
        <f t="shared" si="56"/>
        <v>0</v>
      </c>
      <c r="AM135" s="122">
        <f t="shared" si="56"/>
        <v>0</v>
      </c>
      <c r="AN135" s="122">
        <f t="shared" si="56"/>
        <v>0</v>
      </c>
      <c r="AO135" s="122">
        <f t="shared" si="56"/>
        <v>0</v>
      </c>
      <c r="AP135" s="122">
        <f t="shared" si="56"/>
        <v>0</v>
      </c>
    </row>
    <row r="136" spans="1:42" x14ac:dyDescent="0.3">
      <c r="A136" s="90" t="s">
        <v>4</v>
      </c>
      <c r="B136" s="122">
        <f>B310</f>
        <v>0</v>
      </c>
      <c r="C136" s="122">
        <f>C310</f>
        <v>0</v>
      </c>
      <c r="D136" s="122">
        <f t="shared" ref="D136:AP136" si="57">D310</f>
        <v>0</v>
      </c>
      <c r="E136" s="122">
        <f t="shared" si="57"/>
        <v>0</v>
      </c>
      <c r="F136" s="122">
        <f t="shared" si="57"/>
        <v>0</v>
      </c>
      <c r="G136" s="122">
        <f t="shared" si="57"/>
        <v>0</v>
      </c>
      <c r="H136" s="122">
        <f t="shared" si="57"/>
        <v>0</v>
      </c>
      <c r="I136" s="122">
        <f t="shared" si="57"/>
        <v>0</v>
      </c>
      <c r="J136" s="122">
        <f t="shared" si="57"/>
        <v>0</v>
      </c>
      <c r="K136" s="122">
        <f t="shared" si="57"/>
        <v>0</v>
      </c>
      <c r="L136" s="122">
        <f t="shared" si="57"/>
        <v>0</v>
      </c>
      <c r="M136" s="122">
        <f t="shared" si="57"/>
        <v>0</v>
      </c>
      <c r="N136" s="122">
        <f t="shared" si="57"/>
        <v>0</v>
      </c>
      <c r="O136" s="122">
        <f t="shared" si="57"/>
        <v>0</v>
      </c>
      <c r="P136" s="122">
        <f t="shared" si="57"/>
        <v>0</v>
      </c>
      <c r="Q136" s="122">
        <f t="shared" si="57"/>
        <v>0</v>
      </c>
      <c r="R136" s="122">
        <f t="shared" si="57"/>
        <v>0</v>
      </c>
      <c r="S136" s="122">
        <f t="shared" si="57"/>
        <v>0</v>
      </c>
      <c r="T136" s="122">
        <f t="shared" si="57"/>
        <v>0</v>
      </c>
      <c r="U136" s="122">
        <f t="shared" si="57"/>
        <v>0</v>
      </c>
      <c r="V136" s="122">
        <f t="shared" si="57"/>
        <v>0</v>
      </c>
      <c r="W136" s="122">
        <f t="shared" si="57"/>
        <v>0</v>
      </c>
      <c r="X136" s="122">
        <f t="shared" si="57"/>
        <v>0</v>
      </c>
      <c r="Y136" s="122">
        <f t="shared" si="57"/>
        <v>0</v>
      </c>
      <c r="Z136" s="122">
        <f t="shared" si="57"/>
        <v>0</v>
      </c>
      <c r="AA136" s="122">
        <f t="shared" si="57"/>
        <v>0</v>
      </c>
      <c r="AB136" s="122">
        <f t="shared" si="57"/>
        <v>0</v>
      </c>
      <c r="AC136" s="122">
        <f t="shared" si="57"/>
        <v>0</v>
      </c>
      <c r="AD136" s="122">
        <f t="shared" si="57"/>
        <v>0</v>
      </c>
      <c r="AE136" s="122">
        <f t="shared" si="57"/>
        <v>0</v>
      </c>
      <c r="AF136" s="122">
        <f t="shared" si="57"/>
        <v>0</v>
      </c>
      <c r="AG136" s="122">
        <f t="shared" si="57"/>
        <v>0</v>
      </c>
      <c r="AH136" s="122">
        <f t="shared" si="57"/>
        <v>0</v>
      </c>
      <c r="AI136" s="122">
        <f t="shared" si="57"/>
        <v>0</v>
      </c>
      <c r="AJ136" s="122">
        <f t="shared" si="57"/>
        <v>0</v>
      </c>
      <c r="AK136" s="122">
        <f t="shared" si="57"/>
        <v>0</v>
      </c>
      <c r="AL136" s="122">
        <f t="shared" si="57"/>
        <v>0</v>
      </c>
      <c r="AM136" s="122">
        <f t="shared" si="57"/>
        <v>0</v>
      </c>
      <c r="AN136" s="122">
        <f t="shared" si="57"/>
        <v>0</v>
      </c>
      <c r="AO136" s="122">
        <f t="shared" si="57"/>
        <v>0</v>
      </c>
      <c r="AP136" s="122">
        <f t="shared" si="57"/>
        <v>0</v>
      </c>
    </row>
    <row r="137" spans="1:42" x14ac:dyDescent="0.3">
      <c r="A137" s="90" t="s">
        <v>12</v>
      </c>
      <c r="B137" s="122">
        <f>SUM(B135:B136)</f>
        <v>0</v>
      </c>
      <c r="C137" s="122">
        <f>SUM(C135:C136)</f>
        <v>0</v>
      </c>
      <c r="D137" s="122">
        <f>SUM(D135:D136)</f>
        <v>0</v>
      </c>
      <c r="E137" s="122">
        <f t="shared" ref="E137:AP137" si="58">SUM(E135:E136)</f>
        <v>0</v>
      </c>
      <c r="F137" s="122">
        <f t="shared" si="58"/>
        <v>0</v>
      </c>
      <c r="G137" s="122">
        <f t="shared" si="58"/>
        <v>0</v>
      </c>
      <c r="H137" s="122">
        <f t="shared" si="58"/>
        <v>0</v>
      </c>
      <c r="I137" s="122">
        <f t="shared" si="58"/>
        <v>0</v>
      </c>
      <c r="J137" s="122">
        <f t="shared" si="58"/>
        <v>0</v>
      </c>
      <c r="K137" s="122">
        <f t="shared" si="58"/>
        <v>0</v>
      </c>
      <c r="L137" s="122">
        <f t="shared" si="58"/>
        <v>0</v>
      </c>
      <c r="M137" s="122">
        <f t="shared" si="58"/>
        <v>0</v>
      </c>
      <c r="N137" s="122">
        <f t="shared" si="58"/>
        <v>0</v>
      </c>
      <c r="O137" s="122">
        <f t="shared" si="58"/>
        <v>0</v>
      </c>
      <c r="P137" s="122">
        <f t="shared" si="58"/>
        <v>0</v>
      </c>
      <c r="Q137" s="122">
        <f t="shared" si="58"/>
        <v>0</v>
      </c>
      <c r="R137" s="122">
        <f t="shared" si="58"/>
        <v>0</v>
      </c>
      <c r="S137" s="122">
        <f t="shared" si="58"/>
        <v>0</v>
      </c>
      <c r="T137" s="122">
        <f t="shared" si="58"/>
        <v>0</v>
      </c>
      <c r="U137" s="122">
        <f t="shared" si="58"/>
        <v>0</v>
      </c>
      <c r="V137" s="122">
        <f t="shared" si="58"/>
        <v>0</v>
      </c>
      <c r="W137" s="122">
        <f t="shared" si="58"/>
        <v>0</v>
      </c>
      <c r="X137" s="122">
        <f t="shared" si="58"/>
        <v>0</v>
      </c>
      <c r="Y137" s="122">
        <f t="shared" si="58"/>
        <v>0</v>
      </c>
      <c r="Z137" s="122">
        <f t="shared" si="58"/>
        <v>0</v>
      </c>
      <c r="AA137" s="122">
        <f t="shared" si="58"/>
        <v>0</v>
      </c>
      <c r="AB137" s="122">
        <f t="shared" si="58"/>
        <v>0</v>
      </c>
      <c r="AC137" s="122">
        <f t="shared" si="58"/>
        <v>0</v>
      </c>
      <c r="AD137" s="122">
        <f t="shared" si="58"/>
        <v>0</v>
      </c>
      <c r="AE137" s="122">
        <f t="shared" si="58"/>
        <v>0</v>
      </c>
      <c r="AF137" s="122">
        <f t="shared" si="58"/>
        <v>0</v>
      </c>
      <c r="AG137" s="122">
        <f t="shared" si="58"/>
        <v>0</v>
      </c>
      <c r="AH137" s="122">
        <f t="shared" si="58"/>
        <v>0</v>
      </c>
      <c r="AI137" s="122">
        <f t="shared" si="58"/>
        <v>0</v>
      </c>
      <c r="AJ137" s="122">
        <f t="shared" si="58"/>
        <v>0</v>
      </c>
      <c r="AK137" s="122">
        <f t="shared" si="58"/>
        <v>0</v>
      </c>
      <c r="AL137" s="122">
        <f t="shared" si="58"/>
        <v>0</v>
      </c>
      <c r="AM137" s="122">
        <f t="shared" si="58"/>
        <v>0</v>
      </c>
      <c r="AN137" s="122">
        <f t="shared" si="58"/>
        <v>0</v>
      </c>
      <c r="AO137" s="122">
        <f t="shared" si="58"/>
        <v>0</v>
      </c>
      <c r="AP137" s="122">
        <f t="shared" si="58"/>
        <v>0</v>
      </c>
    </row>
    <row r="138" spans="1:42" x14ac:dyDescent="0.3">
      <c r="A138" s="212" t="s">
        <v>12</v>
      </c>
      <c r="B138" s="140">
        <f t="shared" ref="B138:AP138" si="59">B123+B129+B133+B137</f>
        <v>0</v>
      </c>
      <c r="C138" s="140">
        <f t="shared" si="59"/>
        <v>0</v>
      </c>
      <c r="D138" s="140">
        <f t="shared" si="59"/>
        <v>0</v>
      </c>
      <c r="E138" s="140">
        <f t="shared" si="59"/>
        <v>0</v>
      </c>
      <c r="F138" s="140">
        <f t="shared" si="59"/>
        <v>0</v>
      </c>
      <c r="G138" s="140">
        <f t="shared" si="59"/>
        <v>0</v>
      </c>
      <c r="H138" s="140">
        <f t="shared" si="59"/>
        <v>0</v>
      </c>
      <c r="I138" s="140">
        <f t="shared" si="59"/>
        <v>0</v>
      </c>
      <c r="J138" s="140">
        <f t="shared" si="59"/>
        <v>0</v>
      </c>
      <c r="K138" s="140">
        <f t="shared" si="59"/>
        <v>0</v>
      </c>
      <c r="L138" s="140">
        <f t="shared" si="59"/>
        <v>0</v>
      </c>
      <c r="M138" s="140">
        <f t="shared" si="59"/>
        <v>0</v>
      </c>
      <c r="N138" s="140">
        <f t="shared" si="59"/>
        <v>0</v>
      </c>
      <c r="O138" s="140">
        <f t="shared" si="59"/>
        <v>0</v>
      </c>
      <c r="P138" s="140">
        <f t="shared" si="59"/>
        <v>0</v>
      </c>
      <c r="Q138" s="140">
        <f t="shared" si="59"/>
        <v>0</v>
      </c>
      <c r="R138" s="140">
        <f t="shared" si="59"/>
        <v>0</v>
      </c>
      <c r="S138" s="140">
        <f t="shared" si="59"/>
        <v>0</v>
      </c>
      <c r="T138" s="140">
        <f t="shared" si="59"/>
        <v>0</v>
      </c>
      <c r="U138" s="140">
        <f t="shared" si="59"/>
        <v>0</v>
      </c>
      <c r="V138" s="140">
        <f t="shared" si="59"/>
        <v>0</v>
      </c>
      <c r="W138" s="140">
        <f t="shared" si="59"/>
        <v>0</v>
      </c>
      <c r="X138" s="140">
        <f t="shared" si="59"/>
        <v>0</v>
      </c>
      <c r="Y138" s="140">
        <f t="shared" si="59"/>
        <v>0</v>
      </c>
      <c r="Z138" s="140">
        <f t="shared" si="59"/>
        <v>0</v>
      </c>
      <c r="AA138" s="140">
        <f t="shared" si="59"/>
        <v>0</v>
      </c>
      <c r="AB138" s="140">
        <f t="shared" si="59"/>
        <v>0</v>
      </c>
      <c r="AC138" s="140">
        <f t="shared" si="59"/>
        <v>0</v>
      </c>
      <c r="AD138" s="140">
        <f t="shared" si="59"/>
        <v>0</v>
      </c>
      <c r="AE138" s="140">
        <f t="shared" si="59"/>
        <v>0</v>
      </c>
      <c r="AF138" s="140">
        <f t="shared" si="59"/>
        <v>0</v>
      </c>
      <c r="AG138" s="140">
        <f t="shared" si="59"/>
        <v>0</v>
      </c>
      <c r="AH138" s="140">
        <f t="shared" si="59"/>
        <v>0</v>
      </c>
      <c r="AI138" s="140">
        <f t="shared" si="59"/>
        <v>0</v>
      </c>
      <c r="AJ138" s="140">
        <f t="shared" si="59"/>
        <v>0</v>
      </c>
      <c r="AK138" s="140">
        <f t="shared" si="59"/>
        <v>0</v>
      </c>
      <c r="AL138" s="140">
        <f t="shared" si="59"/>
        <v>0</v>
      </c>
      <c r="AM138" s="140">
        <f t="shared" si="59"/>
        <v>0</v>
      </c>
      <c r="AN138" s="140">
        <f t="shared" si="59"/>
        <v>0</v>
      </c>
      <c r="AO138" s="140">
        <f t="shared" si="59"/>
        <v>0</v>
      </c>
      <c r="AP138" s="140">
        <f t="shared" si="59"/>
        <v>0</v>
      </c>
    </row>
    <row r="139" spans="1:42" x14ac:dyDescent="0.3">
      <c r="A139" s="8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row>
    <row r="140" spans="1:42" x14ac:dyDescent="0.3">
      <c r="A140" s="83" t="s">
        <v>405</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3">
      <c r="A141" s="90"/>
    </row>
    <row r="142" spans="1:42" x14ac:dyDescent="0.3">
      <c r="A142" s="89" t="s">
        <v>207</v>
      </c>
      <c r="B142" s="100"/>
      <c r="C142" s="100" t="str">
        <f>IF(ISERROR(IRR($B138:C138)),"NaN",ROUND(IRR($B138:C138)*100,4))</f>
        <v>NaN</v>
      </c>
      <c r="D142" s="100" t="str">
        <f>IF(ISERROR(IRR($B138:D138)),"NaN",ROUND(IRR($B138:D138)*100,4))</f>
        <v>NaN</v>
      </c>
      <c r="E142" s="100" t="str">
        <f>IF(ISERROR(IRR($B138:E138)),"NaN",ROUND(IRR($B138:E138)*100,4))</f>
        <v>NaN</v>
      </c>
      <c r="F142" s="100" t="str">
        <f>IF(ISERROR(IRR($B138:F138)),"NaN",ROUND(IRR($B138:F138)*100,4))</f>
        <v>NaN</v>
      </c>
      <c r="G142" s="100" t="str">
        <f>IF(ISERROR(IRR($B138:G138)),"NaN",ROUND(IRR($B138:G138)*100,4))</f>
        <v>NaN</v>
      </c>
      <c r="H142" s="100" t="str">
        <f>IF(ISERROR(IRR($B138:H138)),"NaN",ROUND(IRR($B138:H138)*100,4))</f>
        <v>NaN</v>
      </c>
      <c r="I142" s="100" t="str">
        <f>IF(ISERROR(IRR($B138:I138)),"NaN",ROUND(IRR($B138:I138)*100,4))</f>
        <v>NaN</v>
      </c>
      <c r="J142" s="100" t="str">
        <f>IF(ISERROR(IRR($B138:J138)),"NaN",ROUND(IRR($B138:J138)*100,4))</f>
        <v>NaN</v>
      </c>
      <c r="K142" s="100" t="str">
        <f>IF(ISERROR(IRR($B138:K138)),"NaN",ROUND(IRR($B138:K138)*100,4))</f>
        <v>NaN</v>
      </c>
      <c r="L142" s="100" t="str">
        <f>IF(ISERROR(IRR($B138:L138)),"NaN",ROUND(IRR($B138:L138)*100,4))</f>
        <v>NaN</v>
      </c>
      <c r="M142" s="100" t="str">
        <f>IF(ISERROR(IRR($B138:M138)),"NaN",ROUND(IRR($B138:M138)*100,4))</f>
        <v>NaN</v>
      </c>
      <c r="N142" s="100" t="str">
        <f>IF(ISERROR(IRR($B138:N138)),"NaN",ROUND(IRR($B138:N138)*100,4))</f>
        <v>NaN</v>
      </c>
      <c r="O142" s="100" t="str">
        <f>IF(ISERROR(IRR($B138:O138)),"NaN",ROUND(IRR($B138:O138)*100,4))</f>
        <v>NaN</v>
      </c>
      <c r="P142" s="100" t="str">
        <f>IF(ISERROR(IRR($B138:P138)),"NaN",ROUND(IRR($B138:P138)*100,4))</f>
        <v>NaN</v>
      </c>
      <c r="Q142" s="100" t="str">
        <f>IF(ISERROR(IRR($B138:Q138)),"NaN",ROUND(IRR($B138:Q138)*100,4))</f>
        <v>NaN</v>
      </c>
      <c r="R142" s="100" t="str">
        <f>IF(ISERROR(IRR($B138:R138)),"NaN",ROUND(IRR($B138:R138)*100,4))</f>
        <v>NaN</v>
      </c>
      <c r="S142" s="100" t="str">
        <f>IF(ISERROR(IRR($B138:S138)),"NaN",ROUND(IRR($B138:S138)*100,4))</f>
        <v>NaN</v>
      </c>
      <c r="T142" s="100" t="str">
        <f>IF(ISERROR(IRR($B138:T138)),"NaN",ROUND(IRR($B138:T138)*100,4))</f>
        <v>NaN</v>
      </c>
      <c r="U142" s="100" t="str">
        <f>IF(ISERROR(IRR($B138:U138)),"NaN",ROUND(IRR($B138:U138)*100,4))</f>
        <v>NaN</v>
      </c>
      <c r="V142" s="100" t="str">
        <f>IF(ISERROR(IRR($B138:V138)),"NaN",ROUND(IRR($B138:V138)*100,4))</f>
        <v>NaN</v>
      </c>
      <c r="W142" s="100" t="str">
        <f>IF(ISERROR(IRR($B138:W138)),"NaN",ROUND(IRR($B138:W138)*100,4))</f>
        <v>NaN</v>
      </c>
      <c r="X142" s="100" t="str">
        <f>IF(ISERROR(IRR($B138:X138)),"NaN",ROUND(IRR($B138:X138)*100,4))</f>
        <v>NaN</v>
      </c>
      <c r="Y142" s="100" t="str">
        <f>IF(ISERROR(IRR($B138:Y138)),"NaN",ROUND(IRR($B138:Y138)*100,4))</f>
        <v>NaN</v>
      </c>
      <c r="Z142" s="100" t="str">
        <f>IF(ISERROR(IRR($B138:Z138)),"NaN",ROUND(IRR($B138:Z138)*100,4))</f>
        <v>NaN</v>
      </c>
      <c r="AA142" s="100" t="str">
        <f>IF(ISERROR(IRR($B138:AA138)),"NaN",ROUND(IRR($B138:AA138)*100,4))</f>
        <v>NaN</v>
      </c>
      <c r="AB142" s="100" t="str">
        <f>IF(ISERROR(IRR($B138:AB138)),"NaN",ROUND(IRR($B138:AB138)*100,4))</f>
        <v>NaN</v>
      </c>
      <c r="AC142" s="100" t="str">
        <f>IF(ISERROR(IRR($B138:AC138)),"NaN",ROUND(IRR($B138:AC138)*100,4))</f>
        <v>NaN</v>
      </c>
      <c r="AD142" s="100" t="str">
        <f>IF(ISERROR(IRR($B138:AD138)),"NaN",ROUND(IRR($B138:AD138)*100,4))</f>
        <v>NaN</v>
      </c>
      <c r="AE142" s="100" t="str">
        <f>IF(ISERROR(IRR($B138:AE138)),"NaN",ROUND(IRR($B138:AE138)*100,4))</f>
        <v>NaN</v>
      </c>
      <c r="AF142" s="100" t="str">
        <f>IF(ISERROR(IRR($B138:AF138)),"NaN",ROUND(IRR($B138:AF138)*100,4))</f>
        <v>NaN</v>
      </c>
      <c r="AG142" s="100" t="str">
        <f>IF(ISERROR(IRR($B138:AG138)),"NaN",ROUND(IRR($B138:AG138)*100,4))</f>
        <v>NaN</v>
      </c>
      <c r="AH142" s="100" t="str">
        <f>IF(ISERROR(IRR($B138:AH138)),"NaN",ROUND(IRR($B138:AH138)*100,4))</f>
        <v>NaN</v>
      </c>
      <c r="AI142" s="100" t="str">
        <f>IF(ISERROR(IRR($B138:AI138)),"NaN",ROUND(IRR($B138:AI138)*100,4))</f>
        <v>NaN</v>
      </c>
      <c r="AJ142" s="100" t="str">
        <f>IF(ISERROR(IRR($B138:AJ138)),"NaN",ROUND(IRR($B138:AJ138)*100,4))</f>
        <v>NaN</v>
      </c>
      <c r="AK142" s="100" t="str">
        <f>IF(ISERROR(IRR($B138:AK138)),"NaN",ROUND(IRR($B138:AK138)*100,4))</f>
        <v>NaN</v>
      </c>
      <c r="AL142" s="100" t="str">
        <f>IF(ISERROR(IRR($B138:AL138)),"NaN",ROUND(IRR($B138:AL138)*100,4))</f>
        <v>NaN</v>
      </c>
      <c r="AM142" s="100" t="str">
        <f>IF(ISERROR(IRR($B138:AM138)),"NaN",ROUND(IRR($B138:AM138)*100,4))</f>
        <v>NaN</v>
      </c>
      <c r="AN142" s="100" t="str">
        <f>IF(ISERROR(IRR($B138:AN138)),"NaN",ROUND(IRR($B138:AN138)*100,4))</f>
        <v>NaN</v>
      </c>
      <c r="AO142" s="100" t="str">
        <f>IF(ISERROR(IRR($B138:AO138)),"NaN",ROUND(IRR($B138:AO138)*100,4))</f>
        <v>NaN</v>
      </c>
      <c r="AP142" s="100" t="str">
        <f>IF(ISERROR(IRR($B138:AP138)),"NaN",ROUND(IRR($B138:AP138)*100,4))</f>
        <v>NaN</v>
      </c>
    </row>
    <row r="143" spans="1:42" x14ac:dyDescent="0.3">
      <c r="A143" s="21" t="s">
        <v>8</v>
      </c>
      <c r="B143" s="100"/>
      <c r="C143" s="100">
        <f>MAX($B$142:C142)</f>
        <v>0</v>
      </c>
      <c r="D143" s="100">
        <f>MAX($B$142:D142)</f>
        <v>0</v>
      </c>
      <c r="E143" s="100">
        <f>MAX($B$142:E142)</f>
        <v>0</v>
      </c>
      <c r="F143" s="100">
        <f>MAX($B$142:F142)</f>
        <v>0</v>
      </c>
      <c r="G143" s="100">
        <f>MAX($B$142:G142)</f>
        <v>0</v>
      </c>
      <c r="H143" s="100">
        <f>MAX($B$142:H142)</f>
        <v>0</v>
      </c>
      <c r="I143" s="100">
        <f>MAX($B$142:I142)</f>
        <v>0</v>
      </c>
      <c r="J143" s="100">
        <f>MAX($B$142:J142)</f>
        <v>0</v>
      </c>
      <c r="K143" s="100">
        <f>MAX($B$142:K142)</f>
        <v>0</v>
      </c>
      <c r="L143" s="100">
        <f>MAX($B$142:L142)</f>
        <v>0</v>
      </c>
      <c r="M143" s="100">
        <f>MAX($B$142:M142)</f>
        <v>0</v>
      </c>
      <c r="N143" s="100">
        <f>MAX($B$142:N142)</f>
        <v>0</v>
      </c>
      <c r="O143" s="100">
        <f>MAX($B$142:O142)</f>
        <v>0</v>
      </c>
      <c r="P143" s="100">
        <f>MAX($B$142:P142)</f>
        <v>0</v>
      </c>
      <c r="Q143" s="100">
        <f>MAX($B$142:Q142)</f>
        <v>0</v>
      </c>
      <c r="R143" s="100">
        <f>MAX($B$142:R142)</f>
        <v>0</v>
      </c>
      <c r="S143" s="100">
        <f>MAX($B$142:S142)</f>
        <v>0</v>
      </c>
      <c r="T143" s="100">
        <f>MAX($B$142:T142)</f>
        <v>0</v>
      </c>
      <c r="U143" s="100">
        <f>MAX($B$142:U142)</f>
        <v>0</v>
      </c>
      <c r="V143" s="100">
        <f>MAX($B$142:V142)</f>
        <v>0</v>
      </c>
      <c r="W143" s="100">
        <f>MAX($B$142:W142)</f>
        <v>0</v>
      </c>
      <c r="X143" s="100">
        <f>MAX($B$142:X142)</f>
        <v>0</v>
      </c>
      <c r="Y143" s="100">
        <f>MAX($B$142:Y142)</f>
        <v>0</v>
      </c>
      <c r="Z143" s="100">
        <f>MAX($B$142:Z142)</f>
        <v>0</v>
      </c>
      <c r="AA143" s="100">
        <f>MAX($B$142:AA142)</f>
        <v>0</v>
      </c>
      <c r="AB143" s="100">
        <f>MAX($B$142:AB142)</f>
        <v>0</v>
      </c>
      <c r="AC143" s="100">
        <f>MAX($B$142:AC142)</f>
        <v>0</v>
      </c>
      <c r="AD143" s="100">
        <f>MAX($B$142:AD142)</f>
        <v>0</v>
      </c>
      <c r="AE143" s="100">
        <f>MAX($B$142:AE142)</f>
        <v>0</v>
      </c>
      <c r="AF143" s="100">
        <f>MAX($B$142:AF142)</f>
        <v>0</v>
      </c>
      <c r="AG143" s="100">
        <f>MAX($B$142:AG142)</f>
        <v>0</v>
      </c>
      <c r="AH143" s="100">
        <f>MAX($B$142:AH142)</f>
        <v>0</v>
      </c>
      <c r="AI143" s="100">
        <f>MAX($B$142:AI142)</f>
        <v>0</v>
      </c>
      <c r="AJ143" s="100">
        <f>MAX($B$142:AJ142)</f>
        <v>0</v>
      </c>
      <c r="AK143" s="100">
        <f>MAX($B$142:AK142)</f>
        <v>0</v>
      </c>
      <c r="AL143" s="100">
        <f>MAX($B$142:AL142)</f>
        <v>0</v>
      </c>
      <c r="AM143" s="100">
        <f>MAX($B$142:AM142)</f>
        <v>0</v>
      </c>
      <c r="AN143" s="100">
        <f>MAX($B$142:AN142)</f>
        <v>0</v>
      </c>
      <c r="AO143" s="100">
        <f>MAX($B$142:AO142)</f>
        <v>0</v>
      </c>
      <c r="AP143" s="100">
        <f>MAX($B$142:AP142)</f>
        <v>0</v>
      </c>
    </row>
    <row r="144" spans="1:42" x14ac:dyDescent="0.3">
      <c r="A144" s="89"/>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row>
    <row r="145" spans="1:42" x14ac:dyDescent="0.3">
      <c r="A145" s="89" t="s">
        <v>209</v>
      </c>
      <c r="B145" s="183">
        <f>B138+NPV(NominalDiscountRate/100,C138:AP138)</f>
        <v>0</v>
      </c>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row>
    <row r="147" spans="1:42" x14ac:dyDescent="0.3">
      <c r="A147" s="83" t="s">
        <v>437</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3">
      <c r="A148" s="18" t="s">
        <v>204</v>
      </c>
      <c r="B148" s="126">
        <f>B121</f>
        <v>0</v>
      </c>
      <c r="C148" s="122">
        <f t="shared" ref="C148:AP148" si="60">C653+C270+C310-C64-C658-C659+C129+C133-C691-C685-C686-C697-C703-C735-C767+C799-C692+C26</f>
        <v>0</v>
      </c>
      <c r="D148" s="122">
        <f t="shared" si="60"/>
        <v>0</v>
      </c>
      <c r="E148" s="122">
        <f t="shared" si="60"/>
        <v>0</v>
      </c>
      <c r="F148" s="122">
        <f t="shared" si="60"/>
        <v>0</v>
      </c>
      <c r="G148" s="122">
        <f t="shared" si="60"/>
        <v>0</v>
      </c>
      <c r="H148" s="122">
        <f t="shared" si="60"/>
        <v>0</v>
      </c>
      <c r="I148" s="122">
        <f t="shared" si="60"/>
        <v>0</v>
      </c>
      <c r="J148" s="122">
        <f t="shared" si="60"/>
        <v>0</v>
      </c>
      <c r="K148" s="122">
        <f t="shared" si="60"/>
        <v>0</v>
      </c>
      <c r="L148" s="122">
        <f t="shared" si="60"/>
        <v>0</v>
      </c>
      <c r="M148" s="122">
        <f t="shared" si="60"/>
        <v>0</v>
      </c>
      <c r="N148" s="122">
        <f t="shared" si="60"/>
        <v>0</v>
      </c>
      <c r="O148" s="122">
        <f t="shared" si="60"/>
        <v>0</v>
      </c>
      <c r="P148" s="122">
        <f t="shared" si="60"/>
        <v>0</v>
      </c>
      <c r="Q148" s="122">
        <f t="shared" si="60"/>
        <v>0</v>
      </c>
      <c r="R148" s="122">
        <f t="shared" si="60"/>
        <v>0</v>
      </c>
      <c r="S148" s="122">
        <f t="shared" si="60"/>
        <v>0</v>
      </c>
      <c r="T148" s="122">
        <f t="shared" si="60"/>
        <v>0</v>
      </c>
      <c r="U148" s="122">
        <f t="shared" si="60"/>
        <v>0</v>
      </c>
      <c r="V148" s="122">
        <f t="shared" si="60"/>
        <v>0</v>
      </c>
      <c r="W148" s="122">
        <f t="shared" si="60"/>
        <v>0</v>
      </c>
      <c r="X148" s="122">
        <f t="shared" si="60"/>
        <v>0</v>
      </c>
      <c r="Y148" s="122">
        <f t="shared" si="60"/>
        <v>0</v>
      </c>
      <c r="Z148" s="122">
        <f t="shared" si="60"/>
        <v>0</v>
      </c>
      <c r="AA148" s="122">
        <f t="shared" si="60"/>
        <v>0</v>
      </c>
      <c r="AB148" s="122">
        <f t="shared" si="60"/>
        <v>0</v>
      </c>
      <c r="AC148" s="122">
        <f t="shared" si="60"/>
        <v>0</v>
      </c>
      <c r="AD148" s="122">
        <f t="shared" si="60"/>
        <v>0</v>
      </c>
      <c r="AE148" s="122">
        <f t="shared" si="60"/>
        <v>0</v>
      </c>
      <c r="AF148" s="122">
        <f t="shared" si="60"/>
        <v>0</v>
      </c>
      <c r="AG148" s="122">
        <f t="shared" si="60"/>
        <v>0</v>
      </c>
      <c r="AH148" s="122">
        <f t="shared" si="60"/>
        <v>0</v>
      </c>
      <c r="AI148" s="122">
        <f t="shared" si="60"/>
        <v>0</v>
      </c>
      <c r="AJ148" s="122">
        <f t="shared" si="60"/>
        <v>0</v>
      </c>
      <c r="AK148" s="122">
        <f t="shared" si="60"/>
        <v>0</v>
      </c>
      <c r="AL148" s="122">
        <f t="shared" si="60"/>
        <v>0</v>
      </c>
      <c r="AM148" s="122">
        <f t="shared" si="60"/>
        <v>0</v>
      </c>
      <c r="AN148" s="122">
        <f t="shared" si="60"/>
        <v>0</v>
      </c>
      <c r="AO148" s="122">
        <f t="shared" si="60"/>
        <v>0</v>
      </c>
      <c r="AP148" s="122">
        <f t="shared" si="60"/>
        <v>0</v>
      </c>
    </row>
    <row r="149" spans="1:42" x14ac:dyDescent="0.3">
      <c r="A149" s="18" t="s">
        <v>205</v>
      </c>
      <c r="B149" s="126"/>
      <c r="C149" s="122">
        <f>C$5</f>
        <v>0</v>
      </c>
      <c r="D149" s="122">
        <f t="shared" ref="D149:AP149" si="61">D$5</f>
        <v>0</v>
      </c>
      <c r="E149" s="122">
        <f t="shared" si="61"/>
        <v>0</v>
      </c>
      <c r="F149" s="122">
        <f t="shared" si="61"/>
        <v>0</v>
      </c>
      <c r="G149" s="122">
        <f t="shared" si="61"/>
        <v>0</v>
      </c>
      <c r="H149" s="122">
        <f t="shared" si="61"/>
        <v>0</v>
      </c>
      <c r="I149" s="122">
        <f t="shared" si="61"/>
        <v>0</v>
      </c>
      <c r="J149" s="122">
        <f t="shared" si="61"/>
        <v>0</v>
      </c>
      <c r="K149" s="122">
        <f t="shared" si="61"/>
        <v>0</v>
      </c>
      <c r="L149" s="122">
        <f t="shared" si="61"/>
        <v>0</v>
      </c>
      <c r="M149" s="122">
        <f t="shared" si="61"/>
        <v>0</v>
      </c>
      <c r="N149" s="122">
        <f t="shared" si="61"/>
        <v>0</v>
      </c>
      <c r="O149" s="122">
        <f t="shared" si="61"/>
        <v>0</v>
      </c>
      <c r="P149" s="122">
        <f t="shared" si="61"/>
        <v>0</v>
      </c>
      <c r="Q149" s="122">
        <f t="shared" si="61"/>
        <v>0</v>
      </c>
      <c r="R149" s="122">
        <f t="shared" si="61"/>
        <v>0</v>
      </c>
      <c r="S149" s="122">
        <f t="shared" si="61"/>
        <v>0</v>
      </c>
      <c r="T149" s="122">
        <f t="shared" si="61"/>
        <v>0</v>
      </c>
      <c r="U149" s="122">
        <f t="shared" si="61"/>
        <v>0</v>
      </c>
      <c r="V149" s="122">
        <f t="shared" si="61"/>
        <v>0</v>
      </c>
      <c r="W149" s="122">
        <f t="shared" si="61"/>
        <v>0</v>
      </c>
      <c r="X149" s="122">
        <f t="shared" si="61"/>
        <v>0</v>
      </c>
      <c r="Y149" s="122">
        <f t="shared" si="61"/>
        <v>0</v>
      </c>
      <c r="Z149" s="122">
        <f t="shared" si="61"/>
        <v>0</v>
      </c>
      <c r="AA149" s="122">
        <f t="shared" si="61"/>
        <v>0</v>
      </c>
      <c r="AB149" s="122">
        <f t="shared" si="61"/>
        <v>0</v>
      </c>
      <c r="AC149" s="122">
        <f t="shared" si="61"/>
        <v>0</v>
      </c>
      <c r="AD149" s="122">
        <f t="shared" si="61"/>
        <v>0</v>
      </c>
      <c r="AE149" s="122">
        <f t="shared" si="61"/>
        <v>0</v>
      </c>
      <c r="AF149" s="122">
        <f t="shared" si="61"/>
        <v>0</v>
      </c>
      <c r="AG149" s="122">
        <f t="shared" si="61"/>
        <v>0</v>
      </c>
      <c r="AH149" s="122">
        <f t="shared" si="61"/>
        <v>0</v>
      </c>
      <c r="AI149" s="122">
        <f t="shared" si="61"/>
        <v>0</v>
      </c>
      <c r="AJ149" s="122">
        <f t="shared" si="61"/>
        <v>0</v>
      </c>
      <c r="AK149" s="122">
        <f t="shared" si="61"/>
        <v>0</v>
      </c>
      <c r="AL149" s="122">
        <f t="shared" si="61"/>
        <v>0</v>
      </c>
      <c r="AM149" s="122">
        <f t="shared" si="61"/>
        <v>0</v>
      </c>
      <c r="AN149" s="122">
        <f t="shared" si="61"/>
        <v>0</v>
      </c>
      <c r="AO149" s="122">
        <f t="shared" si="61"/>
        <v>0</v>
      </c>
      <c r="AP149" s="122">
        <f t="shared" si="61"/>
        <v>0</v>
      </c>
    </row>
    <row r="151" spans="1:42" x14ac:dyDescent="0.3">
      <c r="A151" s="4" t="s">
        <v>203</v>
      </c>
      <c r="B151" s="152">
        <f>-(B148+NPV(NominalDiscountRate/100,C148:AP148))</f>
        <v>0</v>
      </c>
      <c r="C151" s="122"/>
      <c r="D151" s="122"/>
    </row>
    <row r="152" spans="1:42" x14ac:dyDescent="0.3">
      <c r="A152" s="4" t="s">
        <v>202</v>
      </c>
      <c r="B152" s="152">
        <f>NPV(NominalDiscountRate/100,C149:AP149)</f>
        <v>0</v>
      </c>
    </row>
    <row r="153" spans="1:42" x14ac:dyDescent="0.3">
      <c r="A153" s="4" t="s">
        <v>438</v>
      </c>
      <c r="B153" s="213">
        <f>IF(B152=0,0,B151/B152*100)</f>
        <v>0</v>
      </c>
    </row>
    <row r="154" spans="1:42" x14ac:dyDescent="0.3">
      <c r="B154" s="111"/>
    </row>
    <row r="155" spans="1:42" x14ac:dyDescent="0.3">
      <c r="A155" s="83" t="s">
        <v>439</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3">
      <c r="A156" s="4" t="s">
        <v>440</v>
      </c>
      <c r="B156" s="122">
        <f t="array" ref="B156:AP157">Inputs!C238:AQ239</f>
        <v>0</v>
      </c>
      <c r="C156" s="122">
        <v>0</v>
      </c>
      <c r="D156" s="122">
        <v>0</v>
      </c>
      <c r="E156" s="122">
        <v>0</v>
      </c>
      <c r="F156" s="122">
        <v>0</v>
      </c>
      <c r="G156" s="122">
        <v>0</v>
      </c>
      <c r="H156" s="122">
        <v>0</v>
      </c>
      <c r="I156" s="122">
        <v>0</v>
      </c>
      <c r="J156" s="122">
        <v>0</v>
      </c>
      <c r="K156" s="122">
        <v>0</v>
      </c>
      <c r="L156" s="122">
        <v>0</v>
      </c>
      <c r="M156" s="122">
        <v>0</v>
      </c>
      <c r="N156" s="122">
        <v>0</v>
      </c>
      <c r="O156" s="122">
        <v>0</v>
      </c>
      <c r="P156" s="122">
        <v>0</v>
      </c>
      <c r="Q156" s="122">
        <v>0</v>
      </c>
      <c r="R156" s="122">
        <v>0</v>
      </c>
      <c r="S156" s="122">
        <v>0</v>
      </c>
      <c r="T156" s="122">
        <v>0</v>
      </c>
      <c r="U156" s="122">
        <v>0</v>
      </c>
      <c r="V156" s="122">
        <v>0</v>
      </c>
      <c r="W156" s="122">
        <v>0</v>
      </c>
      <c r="X156" s="122">
        <v>0</v>
      </c>
      <c r="Y156" s="122">
        <v>0</v>
      </c>
      <c r="Z156" s="122">
        <v>0</v>
      </c>
      <c r="AA156" s="122">
        <v>0</v>
      </c>
      <c r="AB156" s="122">
        <v>0</v>
      </c>
      <c r="AC156" s="122">
        <v>0</v>
      </c>
      <c r="AD156" s="122">
        <v>0</v>
      </c>
      <c r="AE156" s="122">
        <v>0</v>
      </c>
      <c r="AF156" s="122">
        <v>0</v>
      </c>
      <c r="AG156" s="122">
        <v>0</v>
      </c>
      <c r="AH156" s="122">
        <v>0</v>
      </c>
      <c r="AI156" s="122">
        <v>0</v>
      </c>
      <c r="AJ156" s="122">
        <v>0</v>
      </c>
      <c r="AK156" s="122">
        <v>0</v>
      </c>
      <c r="AL156" s="122">
        <v>0</v>
      </c>
      <c r="AM156" s="122">
        <v>0</v>
      </c>
      <c r="AN156" s="122">
        <v>0</v>
      </c>
      <c r="AO156" s="122">
        <v>0</v>
      </c>
      <c r="AP156" s="122">
        <v>0</v>
      </c>
    </row>
    <row r="157" spans="1:42" x14ac:dyDescent="0.3">
      <c r="A157" s="4" t="s">
        <v>441</v>
      </c>
      <c r="B157" s="122">
        <v>0</v>
      </c>
      <c r="C157" s="122">
        <v>0</v>
      </c>
      <c r="D157" s="122">
        <v>0</v>
      </c>
      <c r="E157" s="122">
        <v>0</v>
      </c>
      <c r="F157" s="122">
        <v>0</v>
      </c>
      <c r="G157" s="122">
        <v>0</v>
      </c>
      <c r="H157" s="122">
        <v>0</v>
      </c>
      <c r="I157" s="122">
        <v>0</v>
      </c>
      <c r="J157" s="122">
        <v>0</v>
      </c>
      <c r="K157" s="122">
        <v>0</v>
      </c>
      <c r="L157" s="122">
        <v>0</v>
      </c>
      <c r="M157" s="122">
        <v>0</v>
      </c>
      <c r="N157" s="122">
        <v>0</v>
      </c>
      <c r="O157" s="122">
        <v>0</v>
      </c>
      <c r="P157" s="122">
        <v>0</v>
      </c>
      <c r="Q157" s="122">
        <v>0</v>
      </c>
      <c r="R157" s="122">
        <v>0</v>
      </c>
      <c r="S157" s="122">
        <v>0</v>
      </c>
      <c r="T157" s="122">
        <v>0</v>
      </c>
      <c r="U157" s="122">
        <v>0</v>
      </c>
      <c r="V157" s="122">
        <v>0</v>
      </c>
      <c r="W157" s="122">
        <v>0</v>
      </c>
      <c r="X157" s="122">
        <v>0</v>
      </c>
      <c r="Y157" s="122">
        <v>0</v>
      </c>
      <c r="Z157" s="122">
        <v>0</v>
      </c>
      <c r="AA157" s="122">
        <v>0</v>
      </c>
      <c r="AB157" s="122">
        <v>0</v>
      </c>
      <c r="AC157" s="122">
        <v>0</v>
      </c>
      <c r="AD157" s="122">
        <v>0</v>
      </c>
      <c r="AE157" s="122">
        <v>0</v>
      </c>
      <c r="AF157" s="122">
        <v>0</v>
      </c>
      <c r="AG157" s="122">
        <v>0</v>
      </c>
      <c r="AH157" s="122">
        <v>0</v>
      </c>
      <c r="AI157" s="122">
        <v>0</v>
      </c>
      <c r="AJ157" s="122">
        <v>0</v>
      </c>
      <c r="AK157" s="122">
        <v>0</v>
      </c>
      <c r="AL157" s="122">
        <v>0</v>
      </c>
      <c r="AM157" s="122">
        <v>0</v>
      </c>
      <c r="AN157" s="122">
        <v>0</v>
      </c>
      <c r="AO157" s="122">
        <v>0</v>
      </c>
      <c r="AP157" s="122">
        <v>0</v>
      </c>
    </row>
    <row r="158" spans="1:42" x14ac:dyDescent="0.3">
      <c r="B158" s="111"/>
    </row>
    <row r="159" spans="1:42" x14ac:dyDescent="0.3">
      <c r="A159" s="4" t="s">
        <v>442</v>
      </c>
      <c r="B159" s="183">
        <f>(B$156+NPV(NominalDiscountRate/100,C156:AP156))</f>
        <v>0</v>
      </c>
    </row>
    <row r="160" spans="1:42" x14ac:dyDescent="0.3">
      <c r="A160" s="4" t="s">
        <v>443</v>
      </c>
      <c r="B160" s="183">
        <f>NPV(NominalDiscountRate/100,C157:AP157)</f>
        <v>0</v>
      </c>
    </row>
    <row r="161" spans="1:42" x14ac:dyDescent="0.3">
      <c r="A161" s="4" t="s">
        <v>444</v>
      </c>
      <c r="B161" s="109">
        <f>IF(B160=0,0,B159/B160*100)</f>
        <v>0</v>
      </c>
    </row>
    <row r="162" spans="1:42" x14ac:dyDescent="0.3">
      <c r="B162" s="111"/>
    </row>
    <row r="163" spans="1:42" x14ac:dyDescent="0.3">
      <c r="A163" s="83" t="s">
        <v>370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3">
      <c r="A164" s="4" t="s">
        <v>372</v>
      </c>
      <c r="B164" s="111"/>
    </row>
    <row r="165" spans="1:42" x14ac:dyDescent="0.3">
      <c r="A165" s="89" t="str">
        <f>subscriber1_name</f>
        <v>Subscriber Class 1</v>
      </c>
      <c r="B165" s="111"/>
      <c r="C165" s="111">
        <f>IF(C$2&lt;=analysis_period,IF(subscriber1_share="n/a",Inputs!D$186,subscriber1_share*(1+subscriber1_growth/100)^B$2),0)</f>
        <v>0</v>
      </c>
      <c r="D165" s="111">
        <f>IF(D$2&lt;=analysis_period,IF(subscriber1_share="n/a",Inputs!E$186,subscriber1_share*(1+subscriber1_growth/100)^C$2),0)</f>
        <v>0</v>
      </c>
      <c r="E165" s="111">
        <f>IF(E$2&lt;=analysis_period,IF(subscriber1_share="n/a",Inputs!F$186,subscriber1_share*(1+subscriber1_growth/100)^D$2),0)</f>
        <v>0</v>
      </c>
      <c r="F165" s="111">
        <f>IF(F$2&lt;=analysis_period,IF(subscriber1_share="n/a",Inputs!G$186,subscriber1_share*(1+subscriber1_growth/100)^E$2),0)</f>
        <v>0</v>
      </c>
      <c r="G165" s="111">
        <f>IF(G$2&lt;=analysis_period,IF(subscriber1_share="n/a",Inputs!H$186,subscriber1_share*(1+subscriber1_growth/100)^F$2),0)</f>
        <v>0</v>
      </c>
      <c r="H165" s="111">
        <f>IF(H$2&lt;=analysis_period,IF(subscriber1_share="n/a",Inputs!I$186,subscriber1_share*(1+subscriber1_growth/100)^G$2),0)</f>
        <v>0</v>
      </c>
      <c r="I165" s="111">
        <f>IF(I$2&lt;=analysis_period,IF(subscriber1_share="n/a",Inputs!J$186,subscriber1_share*(1+subscriber1_growth/100)^H$2),0)</f>
        <v>0</v>
      </c>
      <c r="J165" s="111">
        <f>IF(J$2&lt;=analysis_period,IF(subscriber1_share="n/a",Inputs!K$186,subscriber1_share*(1+subscriber1_growth/100)^I$2),0)</f>
        <v>0</v>
      </c>
      <c r="K165" s="111">
        <f>IF(K$2&lt;=analysis_period,IF(subscriber1_share="n/a",Inputs!L$186,subscriber1_share*(1+subscriber1_growth/100)^J$2),0)</f>
        <v>0</v>
      </c>
      <c r="L165" s="111">
        <f>IF(L$2&lt;=analysis_period,IF(subscriber1_share="n/a",Inputs!M$186,subscriber1_share*(1+subscriber1_growth/100)^K$2),0)</f>
        <v>0</v>
      </c>
      <c r="M165" s="111">
        <f>IF(M$2&lt;=analysis_period,IF(subscriber1_share="n/a",Inputs!N$186,subscriber1_share*(1+subscriber1_growth/100)^L$2),0)</f>
        <v>0</v>
      </c>
      <c r="N165" s="111">
        <f>IF(N$2&lt;=analysis_period,IF(subscriber1_share="n/a",Inputs!O$186,subscriber1_share*(1+subscriber1_growth/100)^M$2),0)</f>
        <v>0</v>
      </c>
      <c r="O165" s="111">
        <f>IF(O$2&lt;=analysis_period,IF(subscriber1_share="n/a",Inputs!P$186,subscriber1_share*(1+subscriber1_growth/100)^N$2),0)</f>
        <v>0</v>
      </c>
      <c r="P165" s="111">
        <f>IF(P$2&lt;=analysis_period,IF(subscriber1_share="n/a",Inputs!Q$186,subscriber1_share*(1+subscriber1_growth/100)^O$2),0)</f>
        <v>0</v>
      </c>
      <c r="Q165" s="111">
        <f>IF(Q$2&lt;=analysis_period,IF(subscriber1_share="n/a",Inputs!R$186,subscriber1_share*(1+subscriber1_growth/100)^P$2),0)</f>
        <v>0</v>
      </c>
      <c r="R165" s="111">
        <f>IF(R$2&lt;=analysis_period,IF(subscriber1_share="n/a",Inputs!S$186,subscriber1_share*(1+subscriber1_growth/100)^Q$2),0)</f>
        <v>0</v>
      </c>
      <c r="S165" s="111">
        <f>IF(S$2&lt;=analysis_period,IF(subscriber1_share="n/a",Inputs!T$186,subscriber1_share*(1+subscriber1_growth/100)^R$2),0)</f>
        <v>0</v>
      </c>
      <c r="T165" s="111">
        <f>IF(T$2&lt;=analysis_period,IF(subscriber1_share="n/a",Inputs!U$186,subscriber1_share*(1+subscriber1_growth/100)^S$2),0)</f>
        <v>0</v>
      </c>
      <c r="U165" s="111">
        <f>IF(U$2&lt;=analysis_period,IF(subscriber1_share="n/a",Inputs!V$186,subscriber1_share*(1+subscriber1_growth/100)^T$2),0)</f>
        <v>0</v>
      </c>
      <c r="V165" s="111">
        <f>IF(V$2&lt;=analysis_period,IF(subscriber1_share="n/a",Inputs!W$186,subscriber1_share*(1+subscriber1_growth/100)^U$2),0)</f>
        <v>0</v>
      </c>
      <c r="W165" s="111">
        <f>IF(W$2&lt;=analysis_period,IF(subscriber1_share="n/a",Inputs!X$186,subscriber1_share*(1+subscriber1_growth/100)^V$2),0)</f>
        <v>0</v>
      </c>
      <c r="X165" s="111">
        <f>IF(X$2&lt;=analysis_period,IF(subscriber1_share="n/a",Inputs!Y$186,subscriber1_share*(1+subscriber1_growth/100)^W$2),0)</f>
        <v>0</v>
      </c>
      <c r="Y165" s="111">
        <f>IF(Y$2&lt;=analysis_period,IF(subscriber1_share="n/a",Inputs!Z$186,subscriber1_share*(1+subscriber1_growth/100)^X$2),0)</f>
        <v>0</v>
      </c>
      <c r="Z165" s="111">
        <f>IF(Z$2&lt;=analysis_period,IF(subscriber1_share="n/a",Inputs!AA$186,subscriber1_share*(1+subscriber1_growth/100)^Y$2),0)</f>
        <v>0</v>
      </c>
      <c r="AA165" s="111">
        <f>IF(AA$2&lt;=analysis_period,IF(subscriber1_share="n/a",Inputs!AB$186,subscriber1_share*(1+subscriber1_growth/100)^Z$2),0)</f>
        <v>0</v>
      </c>
      <c r="AB165" s="111">
        <f>IF(AB$2&lt;=analysis_period,IF(subscriber1_share="n/a",Inputs!AC$186,subscriber1_share*(1+subscriber1_growth/100)^AA$2),0)</f>
        <v>0</v>
      </c>
      <c r="AC165" s="111">
        <f>IF(AC$2&lt;=analysis_period,IF(subscriber1_share="n/a",Inputs!AD$186,subscriber1_share*(1+subscriber1_growth/100)^AB$2),0)</f>
        <v>0</v>
      </c>
      <c r="AD165" s="111">
        <f>IF(AD$2&lt;=analysis_period,IF(subscriber1_share="n/a",Inputs!AE$186,subscriber1_share*(1+subscriber1_growth/100)^AC$2),0)</f>
        <v>0</v>
      </c>
      <c r="AE165" s="111">
        <f>IF(AE$2&lt;=analysis_period,IF(subscriber1_share="n/a",Inputs!AF$186,subscriber1_share*(1+subscriber1_growth/100)^AD$2),0)</f>
        <v>0</v>
      </c>
      <c r="AF165" s="111">
        <f>IF(AF$2&lt;=analysis_period,IF(subscriber1_share="n/a",Inputs!AG$186,subscriber1_share*(1+subscriber1_growth/100)^AE$2),0)</f>
        <v>0</v>
      </c>
      <c r="AG165" s="111">
        <f>IF(AG$2&lt;=analysis_period,IF(subscriber1_share="n/a",Inputs!AH$186,subscriber1_share*(1+subscriber1_growth/100)^AF$2),0)</f>
        <v>0</v>
      </c>
      <c r="AH165" s="111">
        <f>IF(AH$2&lt;=analysis_period,IF(subscriber1_share="n/a",Inputs!AI$186,subscriber1_share*(1+subscriber1_growth/100)^AG$2),0)</f>
        <v>0</v>
      </c>
      <c r="AI165" s="111">
        <f>IF(AI$2&lt;=analysis_period,IF(subscriber1_share="n/a",Inputs!AJ$186,subscriber1_share*(1+subscriber1_growth/100)^AH$2),0)</f>
        <v>0</v>
      </c>
      <c r="AJ165" s="111">
        <f>IF(AJ$2&lt;=analysis_period,IF(subscriber1_share="n/a",Inputs!AK$186,subscriber1_share*(1+subscriber1_growth/100)^AI$2),0)</f>
        <v>0</v>
      </c>
      <c r="AK165" s="111">
        <f>IF(AK$2&lt;=analysis_period,IF(subscriber1_share="n/a",Inputs!AL$186,subscriber1_share*(1+subscriber1_growth/100)^AJ$2),0)</f>
        <v>0</v>
      </c>
      <c r="AL165" s="111">
        <f>IF(AL$2&lt;=analysis_period,IF(subscriber1_share="n/a",Inputs!AM$186,subscriber1_share*(1+subscriber1_growth/100)^AK$2),0)</f>
        <v>0</v>
      </c>
      <c r="AM165" s="111">
        <f>IF(AM$2&lt;=analysis_period,IF(subscriber1_share="n/a",Inputs!AN$186,subscriber1_share*(1+subscriber1_growth/100)^AL$2),0)</f>
        <v>0</v>
      </c>
      <c r="AN165" s="111">
        <f>IF(AN$2&lt;=analysis_period,IF(subscriber1_share="n/a",Inputs!AO$186,subscriber1_share*(1+subscriber1_growth/100)^AM$2),0)</f>
        <v>0</v>
      </c>
      <c r="AO165" s="111">
        <f>IF(AO$2&lt;=analysis_period,IF(subscriber1_share="n/a",Inputs!AP$186,subscriber1_share*(1+subscriber1_growth/100)^AN$2),0)</f>
        <v>0</v>
      </c>
      <c r="AP165" s="111">
        <f>IF(AP$2&lt;=analysis_period,IF(subscriber1_share="n/a",Inputs!AQ$186,subscriber1_share*(1+subscriber1_growth/100)^AO$2),0)</f>
        <v>0</v>
      </c>
    </row>
    <row r="166" spans="1:42" x14ac:dyDescent="0.3">
      <c r="A166" s="21" t="s">
        <v>380</v>
      </c>
      <c r="B166" s="111">
        <f>Inputs!C$191*100</f>
        <v>0</v>
      </c>
      <c r="C166" s="111">
        <f>Inputs!D$191*100</f>
        <v>0</v>
      </c>
      <c r="D166" s="111">
        <f>Inputs!E$191*100</f>
        <v>0</v>
      </c>
      <c r="E166" s="111">
        <f>Inputs!F$191*100</f>
        <v>0</v>
      </c>
      <c r="F166" s="111">
        <f>Inputs!G$191*100</f>
        <v>0</v>
      </c>
      <c r="G166" s="111">
        <f>Inputs!H$191*100</f>
        <v>0</v>
      </c>
      <c r="H166" s="111">
        <f>Inputs!I$191*100</f>
        <v>0</v>
      </c>
      <c r="I166" s="111">
        <f>Inputs!J$191*100</f>
        <v>0</v>
      </c>
      <c r="J166" s="111">
        <f>Inputs!K$191*100</f>
        <v>0</v>
      </c>
      <c r="K166" s="111">
        <f>Inputs!L$191*100</f>
        <v>0</v>
      </c>
      <c r="L166" s="111">
        <f>Inputs!M$191*100</f>
        <v>0</v>
      </c>
      <c r="M166" s="111">
        <f>Inputs!N$191*100</f>
        <v>0</v>
      </c>
      <c r="N166" s="111">
        <f>Inputs!O$191*100</f>
        <v>0</v>
      </c>
      <c r="O166" s="111">
        <f>Inputs!P$191*100</f>
        <v>0</v>
      </c>
      <c r="P166" s="111">
        <f>Inputs!Q$191*100</f>
        <v>0</v>
      </c>
      <c r="Q166" s="111">
        <f>Inputs!R$191*100</f>
        <v>0</v>
      </c>
      <c r="R166" s="111">
        <f>Inputs!S$191*100</f>
        <v>0</v>
      </c>
      <c r="S166" s="111">
        <f>Inputs!T$191*100</f>
        <v>0</v>
      </c>
      <c r="T166" s="111">
        <f>Inputs!U$191*100</f>
        <v>0</v>
      </c>
      <c r="U166" s="111">
        <f>Inputs!V$191*100</f>
        <v>0</v>
      </c>
      <c r="V166" s="111">
        <f>Inputs!W$191*100</f>
        <v>0</v>
      </c>
      <c r="W166" s="111">
        <f>Inputs!X$191*100</f>
        <v>0</v>
      </c>
      <c r="X166" s="111">
        <f>Inputs!Y$191*100</f>
        <v>0</v>
      </c>
      <c r="Y166" s="111">
        <f>Inputs!Z$191*100</f>
        <v>0</v>
      </c>
      <c r="Z166" s="111">
        <f>Inputs!AA$191*100</f>
        <v>0</v>
      </c>
      <c r="AA166" s="111">
        <f>Inputs!AB$191*100</f>
        <v>0</v>
      </c>
      <c r="AB166" s="111">
        <f>Inputs!AC$191*100</f>
        <v>0</v>
      </c>
      <c r="AC166" s="111">
        <f>Inputs!AD$191*100</f>
        <v>0</v>
      </c>
      <c r="AD166" s="111">
        <f>Inputs!AE$191*100</f>
        <v>0</v>
      </c>
      <c r="AE166" s="111">
        <f>Inputs!AF$191*100</f>
        <v>0</v>
      </c>
      <c r="AF166" s="111">
        <f>Inputs!AG$191*100</f>
        <v>0</v>
      </c>
      <c r="AG166" s="111">
        <f>Inputs!AH$191*100</f>
        <v>0</v>
      </c>
      <c r="AH166" s="111">
        <f>Inputs!AI$191*100</f>
        <v>0</v>
      </c>
      <c r="AI166" s="111">
        <f>Inputs!AJ$191*100</f>
        <v>0</v>
      </c>
      <c r="AJ166" s="111">
        <f>Inputs!AK$191*100</f>
        <v>0</v>
      </c>
      <c r="AK166" s="111">
        <f>Inputs!AL$191*100</f>
        <v>0</v>
      </c>
      <c r="AL166" s="111">
        <f>Inputs!AM$191*100</f>
        <v>0</v>
      </c>
      <c r="AM166" s="111">
        <f>Inputs!AN$191*100</f>
        <v>0</v>
      </c>
      <c r="AN166" s="111">
        <f>Inputs!AO$191*100</f>
        <v>0</v>
      </c>
      <c r="AO166" s="111">
        <f>Inputs!AP$191*100</f>
        <v>0</v>
      </c>
      <c r="AP166" s="111">
        <f>Inputs!AQ$191*100</f>
        <v>0</v>
      </c>
    </row>
    <row r="167" spans="1:42" x14ac:dyDescent="0.3">
      <c r="A167" s="89" t="str">
        <f>subscriber2_name</f>
        <v>Subscriber Class 2</v>
      </c>
      <c r="B167" s="111"/>
      <c r="C167" s="111">
        <f>IF(C$2&lt;=analysis_period,IF(subscriber2_share="n/a",Inputs!D$187,subscriber2_share*(1+subscriber2_growth/100)^B$2),0)</f>
        <v>0</v>
      </c>
      <c r="D167" s="111">
        <f>IF(D$2&lt;=analysis_period,IF(subscriber2_share="n/a",Inputs!E$187,subscriber2_share*(1+subscriber2_growth/100)^C$2),0)</f>
        <v>0</v>
      </c>
      <c r="E167" s="111">
        <f>IF(E$2&lt;=analysis_period,IF(subscriber2_share="n/a",Inputs!F$187,subscriber2_share*(1+subscriber2_growth/100)^D$2),0)</f>
        <v>0</v>
      </c>
      <c r="F167" s="111">
        <f>IF(F$2&lt;=analysis_period,IF(subscriber2_share="n/a",Inputs!G$187,subscriber2_share*(1+subscriber2_growth/100)^E$2),0)</f>
        <v>0</v>
      </c>
      <c r="G167" s="111">
        <f>IF(G$2&lt;=analysis_period,IF(subscriber2_share="n/a",Inputs!H$187,subscriber2_share*(1+subscriber2_growth/100)^F$2),0)</f>
        <v>0</v>
      </c>
      <c r="H167" s="111">
        <f>IF(H$2&lt;=analysis_period,IF(subscriber2_share="n/a",Inputs!I$187,subscriber2_share*(1+subscriber2_growth/100)^G$2),0)</f>
        <v>0</v>
      </c>
      <c r="I167" s="111">
        <f>IF(I$2&lt;=analysis_period,IF(subscriber2_share="n/a",Inputs!J$187,subscriber2_share*(1+subscriber2_growth/100)^H$2),0)</f>
        <v>0</v>
      </c>
      <c r="J167" s="111">
        <f>IF(J$2&lt;=analysis_period,IF(subscriber2_share="n/a",Inputs!K$187,subscriber2_share*(1+subscriber2_growth/100)^I$2),0)</f>
        <v>0</v>
      </c>
      <c r="K167" s="111">
        <f>IF(K$2&lt;=analysis_period,IF(subscriber2_share="n/a",Inputs!L$187,subscriber2_share*(1+subscriber2_growth/100)^J$2),0)</f>
        <v>0</v>
      </c>
      <c r="L167" s="111">
        <f>IF(L$2&lt;=analysis_period,IF(subscriber2_share="n/a",Inputs!M$187,subscriber2_share*(1+subscriber2_growth/100)^K$2),0)</f>
        <v>0</v>
      </c>
      <c r="M167" s="111">
        <f>IF(M$2&lt;=analysis_period,IF(subscriber2_share="n/a",Inputs!N$187,subscriber2_share*(1+subscriber2_growth/100)^L$2),0)</f>
        <v>0</v>
      </c>
      <c r="N167" s="111">
        <f>IF(N$2&lt;=analysis_period,IF(subscriber2_share="n/a",Inputs!O$187,subscriber2_share*(1+subscriber2_growth/100)^M$2),0)</f>
        <v>0</v>
      </c>
      <c r="O167" s="111">
        <f>IF(O$2&lt;=analysis_period,IF(subscriber2_share="n/a",Inputs!P$187,subscriber2_share*(1+subscriber2_growth/100)^N$2),0)</f>
        <v>0</v>
      </c>
      <c r="P167" s="111">
        <f>IF(P$2&lt;=analysis_period,IF(subscriber2_share="n/a",Inputs!Q$187,subscriber2_share*(1+subscriber2_growth/100)^O$2),0)</f>
        <v>0</v>
      </c>
      <c r="Q167" s="111">
        <f>IF(Q$2&lt;=analysis_period,IF(subscriber2_share="n/a",Inputs!R$187,subscriber2_share*(1+subscriber2_growth/100)^P$2),0)</f>
        <v>0</v>
      </c>
      <c r="R167" s="111">
        <f>IF(R$2&lt;=analysis_period,IF(subscriber2_share="n/a",Inputs!S$187,subscriber2_share*(1+subscriber2_growth/100)^Q$2),0)</f>
        <v>0</v>
      </c>
      <c r="S167" s="111">
        <f>IF(S$2&lt;=analysis_period,IF(subscriber2_share="n/a",Inputs!T$187,subscriber2_share*(1+subscriber2_growth/100)^R$2),0)</f>
        <v>0</v>
      </c>
      <c r="T167" s="111">
        <f>IF(T$2&lt;=analysis_period,IF(subscriber2_share="n/a",Inputs!U$187,subscriber2_share*(1+subscriber2_growth/100)^S$2),0)</f>
        <v>0</v>
      </c>
      <c r="U167" s="111">
        <f>IF(U$2&lt;=analysis_period,IF(subscriber2_share="n/a",Inputs!V$187,subscriber2_share*(1+subscriber2_growth/100)^T$2),0)</f>
        <v>0</v>
      </c>
      <c r="V167" s="111">
        <f>IF(V$2&lt;=analysis_period,IF(subscriber2_share="n/a",Inputs!W$187,subscriber2_share*(1+subscriber2_growth/100)^U$2),0)</f>
        <v>0</v>
      </c>
      <c r="W167" s="111">
        <f>IF(W$2&lt;=analysis_period,IF(subscriber2_share="n/a",Inputs!X$187,subscriber2_share*(1+subscriber2_growth/100)^V$2),0)</f>
        <v>0</v>
      </c>
      <c r="X167" s="111">
        <f>IF(X$2&lt;=analysis_period,IF(subscriber2_share="n/a",Inputs!Y$187,subscriber2_share*(1+subscriber2_growth/100)^W$2),0)</f>
        <v>0</v>
      </c>
      <c r="Y167" s="111">
        <f>IF(Y$2&lt;=analysis_period,IF(subscriber2_share="n/a",Inputs!Z$187,subscriber2_share*(1+subscriber2_growth/100)^X$2),0)</f>
        <v>0</v>
      </c>
      <c r="Z167" s="111">
        <f>IF(Z$2&lt;=analysis_period,IF(subscriber2_share="n/a",Inputs!AA$187,subscriber2_share*(1+subscriber2_growth/100)^Y$2),0)</f>
        <v>0</v>
      </c>
      <c r="AA167" s="111">
        <f>IF(AA$2&lt;=analysis_period,IF(subscriber2_share="n/a",Inputs!AB$187,subscriber2_share*(1+subscriber2_growth/100)^Z$2),0)</f>
        <v>0</v>
      </c>
      <c r="AB167" s="111">
        <f>IF(AB$2&lt;=analysis_period,IF(subscriber2_share="n/a",Inputs!AC$187,subscriber2_share*(1+subscriber2_growth/100)^AA$2),0)</f>
        <v>0</v>
      </c>
      <c r="AC167" s="111">
        <f>IF(AC$2&lt;=analysis_period,IF(subscriber2_share="n/a",Inputs!AD$187,subscriber2_share*(1+subscriber2_growth/100)^AB$2),0)</f>
        <v>0</v>
      </c>
      <c r="AD167" s="111">
        <f>IF(AD$2&lt;=analysis_period,IF(subscriber2_share="n/a",Inputs!AE$187,subscriber2_share*(1+subscriber2_growth/100)^AC$2),0)</f>
        <v>0</v>
      </c>
      <c r="AE167" s="111">
        <f>IF(AE$2&lt;=analysis_period,IF(subscriber2_share="n/a",Inputs!AF$187,subscriber2_share*(1+subscriber2_growth/100)^AD$2),0)</f>
        <v>0</v>
      </c>
      <c r="AF167" s="111">
        <f>IF(AF$2&lt;=analysis_period,IF(subscriber2_share="n/a",Inputs!AG$187,subscriber2_share*(1+subscriber2_growth/100)^AE$2),0)</f>
        <v>0</v>
      </c>
      <c r="AG167" s="111">
        <f>IF(AG$2&lt;=analysis_period,IF(subscriber2_share="n/a",Inputs!AH$187,subscriber2_share*(1+subscriber2_growth/100)^AF$2),0)</f>
        <v>0</v>
      </c>
      <c r="AH167" s="111">
        <f>IF(AH$2&lt;=analysis_period,IF(subscriber2_share="n/a",Inputs!AI$187,subscriber2_share*(1+subscriber2_growth/100)^AG$2),0)</f>
        <v>0</v>
      </c>
      <c r="AI167" s="111">
        <f>IF(AI$2&lt;=analysis_period,IF(subscriber2_share="n/a",Inputs!AJ$187,subscriber2_share*(1+subscriber2_growth/100)^AH$2),0)</f>
        <v>0</v>
      </c>
      <c r="AJ167" s="111">
        <f>IF(AJ$2&lt;=analysis_period,IF(subscriber2_share="n/a",Inputs!AK$187,subscriber2_share*(1+subscriber2_growth/100)^AI$2),0)</f>
        <v>0</v>
      </c>
      <c r="AK167" s="111">
        <f>IF(AK$2&lt;=analysis_period,IF(subscriber2_share="n/a",Inputs!AL$187,subscriber2_share*(1+subscriber2_growth/100)^AJ$2),0)</f>
        <v>0</v>
      </c>
      <c r="AL167" s="111">
        <f>IF(AL$2&lt;=analysis_period,IF(subscriber2_share="n/a",Inputs!AM$187,subscriber2_share*(1+subscriber2_growth/100)^AK$2),0)</f>
        <v>0</v>
      </c>
      <c r="AM167" s="111">
        <f>IF(AM$2&lt;=analysis_period,IF(subscriber2_share="n/a",Inputs!AN$187,subscriber2_share*(1+subscriber2_growth/100)^AL$2),0)</f>
        <v>0</v>
      </c>
      <c r="AN167" s="111">
        <f>IF(AN$2&lt;=analysis_period,IF(subscriber2_share="n/a",Inputs!AO$187,subscriber2_share*(1+subscriber2_growth/100)^AM$2),0)</f>
        <v>0</v>
      </c>
      <c r="AO167" s="111">
        <f>IF(AO$2&lt;=analysis_period,IF(subscriber2_share="n/a",Inputs!AP$187,subscriber2_share*(1+subscriber2_growth/100)^AN$2),0)</f>
        <v>0</v>
      </c>
      <c r="AP167" s="111">
        <f>IF(AP$2&lt;=analysis_period,IF(subscriber2_share="n/a",Inputs!AQ$187,subscriber2_share*(1+subscriber2_growth/100)^AO$2),0)</f>
        <v>0</v>
      </c>
    </row>
    <row r="168" spans="1:42" x14ac:dyDescent="0.3">
      <c r="A168" s="21" t="s">
        <v>380</v>
      </c>
      <c r="B168" s="111">
        <f>Inputs!C$192*100</f>
        <v>0</v>
      </c>
      <c r="C168" s="111">
        <f>Inputs!D$192*100</f>
        <v>0</v>
      </c>
      <c r="D168" s="111">
        <f>Inputs!E$192*100</f>
        <v>0</v>
      </c>
      <c r="E168" s="111">
        <f>Inputs!F$192*100</f>
        <v>0</v>
      </c>
      <c r="F168" s="111">
        <f>Inputs!G$192*100</f>
        <v>0</v>
      </c>
      <c r="G168" s="111">
        <f>Inputs!H$192*100</f>
        <v>0</v>
      </c>
      <c r="H168" s="111">
        <f>Inputs!I$192*100</f>
        <v>0</v>
      </c>
      <c r="I168" s="111">
        <f>Inputs!J$192*100</f>
        <v>0</v>
      </c>
      <c r="J168" s="111">
        <f>Inputs!K$192*100</f>
        <v>0</v>
      </c>
      <c r="K168" s="111">
        <f>Inputs!L$192*100</f>
        <v>0</v>
      </c>
      <c r="L168" s="111">
        <f>Inputs!M$192*100</f>
        <v>0</v>
      </c>
      <c r="M168" s="111">
        <f>Inputs!N$192*100</f>
        <v>0</v>
      </c>
      <c r="N168" s="111">
        <f>Inputs!O$192*100</f>
        <v>0</v>
      </c>
      <c r="O168" s="111">
        <f>Inputs!P$192*100</f>
        <v>0</v>
      </c>
      <c r="P168" s="111">
        <f>Inputs!Q$192*100</f>
        <v>0</v>
      </c>
      <c r="Q168" s="111">
        <f>Inputs!R$192*100</f>
        <v>0</v>
      </c>
      <c r="R168" s="111">
        <f>Inputs!S$192*100</f>
        <v>0</v>
      </c>
      <c r="S168" s="111">
        <f>Inputs!T$192*100</f>
        <v>0</v>
      </c>
      <c r="T168" s="111">
        <f>Inputs!U$192*100</f>
        <v>0</v>
      </c>
      <c r="U168" s="111">
        <f>Inputs!V$192*100</f>
        <v>0</v>
      </c>
      <c r="V168" s="111">
        <f>Inputs!W$192*100</f>
        <v>0</v>
      </c>
      <c r="W168" s="111">
        <f>Inputs!X$192*100</f>
        <v>0</v>
      </c>
      <c r="X168" s="111">
        <f>Inputs!Y$192*100</f>
        <v>0</v>
      </c>
      <c r="Y168" s="111">
        <f>Inputs!Z$192*100</f>
        <v>0</v>
      </c>
      <c r="Z168" s="111">
        <f>Inputs!AA$192*100</f>
        <v>0</v>
      </c>
      <c r="AA168" s="111">
        <f>Inputs!AB$192*100</f>
        <v>0</v>
      </c>
      <c r="AB168" s="111">
        <f>Inputs!AC$192*100</f>
        <v>0</v>
      </c>
      <c r="AC168" s="111">
        <f>Inputs!AD$192*100</f>
        <v>0</v>
      </c>
      <c r="AD168" s="111">
        <f>Inputs!AE$192*100</f>
        <v>0</v>
      </c>
      <c r="AE168" s="111">
        <f>Inputs!AF$192*100</f>
        <v>0</v>
      </c>
      <c r="AF168" s="111">
        <f>Inputs!AG$192*100</f>
        <v>0</v>
      </c>
      <c r="AG168" s="111">
        <f>Inputs!AH$192*100</f>
        <v>0</v>
      </c>
      <c r="AH168" s="111">
        <f>Inputs!AI$192*100</f>
        <v>0</v>
      </c>
      <c r="AI168" s="111">
        <f>Inputs!AJ$192*100</f>
        <v>0</v>
      </c>
      <c r="AJ168" s="111">
        <f>Inputs!AK$192*100</f>
        <v>0</v>
      </c>
      <c r="AK168" s="111">
        <f>Inputs!AL$192*100</f>
        <v>0</v>
      </c>
      <c r="AL168" s="111">
        <f>Inputs!AM$192*100</f>
        <v>0</v>
      </c>
      <c r="AM168" s="111">
        <f>Inputs!AN$192*100</f>
        <v>0</v>
      </c>
      <c r="AN168" s="111">
        <f>Inputs!AO$192*100</f>
        <v>0</v>
      </c>
      <c r="AO168" s="111">
        <f>Inputs!AP$192*100</f>
        <v>0</v>
      </c>
      <c r="AP168" s="111">
        <f>Inputs!AQ$192*100</f>
        <v>0</v>
      </c>
    </row>
    <row r="169" spans="1:42" x14ac:dyDescent="0.3">
      <c r="A169" s="89" t="str">
        <f>subscriber3_name</f>
        <v>Subscriber Class 3</v>
      </c>
      <c r="B169" s="111"/>
      <c r="C169" s="111">
        <f>IF(C$2&lt;=analysis_period,IF(subscriber3_share="n/a",Inputs!D$188,subscriber3_share*(1+subscriber3_growth/100)^B$2),0)</f>
        <v>0</v>
      </c>
      <c r="D169" s="111">
        <f>IF(D$2&lt;=analysis_period,IF(subscriber3_share="n/a",Inputs!E$188,subscriber3_share*(1+subscriber3_growth/100)^C$2),0)</f>
        <v>0</v>
      </c>
      <c r="E169" s="111">
        <f>IF(E$2&lt;=analysis_period,IF(subscriber3_share="n/a",Inputs!F$188,subscriber3_share*(1+subscriber3_growth/100)^D$2),0)</f>
        <v>0</v>
      </c>
      <c r="F169" s="111">
        <f>IF(F$2&lt;=analysis_period,IF(subscriber3_share="n/a",Inputs!G$188,subscriber3_share*(1+subscriber3_growth/100)^E$2),0)</f>
        <v>0</v>
      </c>
      <c r="G169" s="111">
        <f>IF(G$2&lt;=analysis_period,IF(subscriber3_share="n/a",Inputs!H$188,subscriber3_share*(1+subscriber3_growth/100)^F$2),0)</f>
        <v>0</v>
      </c>
      <c r="H169" s="111">
        <f>IF(H$2&lt;=analysis_period,IF(subscriber3_share="n/a",Inputs!I$188,subscriber3_share*(1+subscriber3_growth/100)^G$2),0)</f>
        <v>0</v>
      </c>
      <c r="I169" s="111">
        <f>IF(I$2&lt;=analysis_period,IF(subscriber3_share="n/a",Inputs!J$188,subscriber3_share*(1+subscriber3_growth/100)^H$2),0)</f>
        <v>0</v>
      </c>
      <c r="J169" s="111">
        <f>IF(J$2&lt;=analysis_period,IF(subscriber3_share="n/a",Inputs!K$188,subscriber3_share*(1+subscriber3_growth/100)^I$2),0)</f>
        <v>0</v>
      </c>
      <c r="K169" s="111">
        <f>IF(K$2&lt;=analysis_period,IF(subscriber3_share="n/a",Inputs!L$188,subscriber3_share*(1+subscriber3_growth/100)^J$2),0)</f>
        <v>0</v>
      </c>
      <c r="L169" s="111">
        <f>IF(L$2&lt;=analysis_period,IF(subscriber3_share="n/a",Inputs!M$188,subscriber3_share*(1+subscriber3_growth/100)^K$2),0)</f>
        <v>0</v>
      </c>
      <c r="M169" s="111">
        <f>IF(M$2&lt;=analysis_period,IF(subscriber3_share="n/a",Inputs!N$188,subscriber3_share*(1+subscriber3_growth/100)^L$2),0)</f>
        <v>0</v>
      </c>
      <c r="N169" s="111">
        <f>IF(N$2&lt;=analysis_period,IF(subscriber3_share="n/a",Inputs!O$188,subscriber3_share*(1+subscriber3_growth/100)^M$2),0)</f>
        <v>0</v>
      </c>
      <c r="O169" s="111">
        <f>IF(O$2&lt;=analysis_period,IF(subscriber3_share="n/a",Inputs!P$188,subscriber3_share*(1+subscriber3_growth/100)^N$2),0)</f>
        <v>0</v>
      </c>
      <c r="P169" s="111">
        <f>IF(P$2&lt;=analysis_period,IF(subscriber3_share="n/a",Inputs!Q$188,subscriber3_share*(1+subscriber3_growth/100)^O$2),0)</f>
        <v>0</v>
      </c>
      <c r="Q169" s="111">
        <f>IF(Q$2&lt;=analysis_period,IF(subscriber3_share="n/a",Inputs!R$188,subscriber3_share*(1+subscriber3_growth/100)^P$2),0)</f>
        <v>0</v>
      </c>
      <c r="R169" s="111">
        <f>IF(R$2&lt;=analysis_period,IF(subscriber3_share="n/a",Inputs!S$188,subscriber3_share*(1+subscriber3_growth/100)^Q$2),0)</f>
        <v>0</v>
      </c>
      <c r="S169" s="111">
        <f>IF(S$2&lt;=analysis_period,IF(subscriber3_share="n/a",Inputs!T$188,subscriber3_share*(1+subscriber3_growth/100)^R$2),0)</f>
        <v>0</v>
      </c>
      <c r="T169" s="111">
        <f>IF(T$2&lt;=analysis_period,IF(subscriber3_share="n/a",Inputs!U$188,subscriber3_share*(1+subscriber3_growth/100)^S$2),0)</f>
        <v>0</v>
      </c>
      <c r="U169" s="111">
        <f>IF(U$2&lt;=analysis_period,IF(subscriber3_share="n/a",Inputs!V$188,subscriber3_share*(1+subscriber3_growth/100)^T$2),0)</f>
        <v>0</v>
      </c>
      <c r="V169" s="111">
        <f>IF(V$2&lt;=analysis_period,IF(subscriber3_share="n/a",Inputs!W$188,subscriber3_share*(1+subscriber3_growth/100)^U$2),0)</f>
        <v>0</v>
      </c>
      <c r="W169" s="111">
        <f>IF(W$2&lt;=analysis_period,IF(subscriber3_share="n/a",Inputs!X$188,subscriber3_share*(1+subscriber3_growth/100)^V$2),0)</f>
        <v>0</v>
      </c>
      <c r="X169" s="111">
        <f>IF(X$2&lt;=analysis_period,IF(subscriber3_share="n/a",Inputs!Y$188,subscriber3_share*(1+subscriber3_growth/100)^W$2),0)</f>
        <v>0</v>
      </c>
      <c r="Y169" s="111">
        <f>IF(Y$2&lt;=analysis_period,IF(subscriber3_share="n/a",Inputs!Z$188,subscriber3_share*(1+subscriber3_growth/100)^X$2),0)</f>
        <v>0</v>
      </c>
      <c r="Z169" s="111">
        <f>IF(Z$2&lt;=analysis_period,IF(subscriber3_share="n/a",Inputs!AA$188,subscriber3_share*(1+subscriber3_growth/100)^Y$2),0)</f>
        <v>0</v>
      </c>
      <c r="AA169" s="111">
        <f>IF(AA$2&lt;=analysis_period,IF(subscriber3_share="n/a",Inputs!AB$188,subscriber3_share*(1+subscriber3_growth/100)^Z$2),0)</f>
        <v>0</v>
      </c>
      <c r="AB169" s="111">
        <f>IF(AB$2&lt;=analysis_period,IF(subscriber3_share="n/a",Inputs!AC$188,subscriber3_share*(1+subscriber3_growth/100)^AA$2),0)</f>
        <v>0</v>
      </c>
      <c r="AC169" s="111">
        <f>IF(AC$2&lt;=analysis_period,IF(subscriber3_share="n/a",Inputs!AD$188,subscriber3_share*(1+subscriber3_growth/100)^AB$2),0)</f>
        <v>0</v>
      </c>
      <c r="AD169" s="111">
        <f>IF(AD$2&lt;=analysis_period,IF(subscriber3_share="n/a",Inputs!AE$188,subscriber3_share*(1+subscriber3_growth/100)^AC$2),0)</f>
        <v>0</v>
      </c>
      <c r="AE169" s="111">
        <f>IF(AE$2&lt;=analysis_period,IF(subscriber3_share="n/a",Inputs!AF$188,subscriber3_share*(1+subscriber3_growth/100)^AD$2),0)</f>
        <v>0</v>
      </c>
      <c r="AF169" s="111">
        <f>IF(AF$2&lt;=analysis_period,IF(subscriber3_share="n/a",Inputs!AG$188,subscriber3_share*(1+subscriber3_growth/100)^AE$2),0)</f>
        <v>0</v>
      </c>
      <c r="AG169" s="111">
        <f>IF(AG$2&lt;=analysis_period,IF(subscriber3_share="n/a",Inputs!AH$188,subscriber3_share*(1+subscriber3_growth/100)^AF$2),0)</f>
        <v>0</v>
      </c>
      <c r="AH169" s="111">
        <f>IF(AH$2&lt;=analysis_period,IF(subscriber3_share="n/a",Inputs!AI$188,subscriber3_share*(1+subscriber3_growth/100)^AG$2),0)</f>
        <v>0</v>
      </c>
      <c r="AI169" s="111">
        <f>IF(AI$2&lt;=analysis_period,IF(subscriber3_share="n/a",Inputs!AJ$188,subscriber3_share*(1+subscriber3_growth/100)^AH$2),0)</f>
        <v>0</v>
      </c>
      <c r="AJ169" s="111">
        <f>IF(AJ$2&lt;=analysis_period,IF(subscriber3_share="n/a",Inputs!AK$188,subscriber3_share*(1+subscriber3_growth/100)^AI$2),0)</f>
        <v>0</v>
      </c>
      <c r="AK169" s="111">
        <f>IF(AK$2&lt;=analysis_period,IF(subscriber3_share="n/a",Inputs!AL$188,subscriber3_share*(1+subscriber3_growth/100)^AJ$2),0)</f>
        <v>0</v>
      </c>
      <c r="AL169" s="111">
        <f>IF(AL$2&lt;=analysis_period,IF(subscriber3_share="n/a",Inputs!AM$188,subscriber3_share*(1+subscriber3_growth/100)^AK$2),0)</f>
        <v>0</v>
      </c>
      <c r="AM169" s="111">
        <f>IF(AM$2&lt;=analysis_period,IF(subscriber3_share="n/a",Inputs!AN$188,subscriber3_share*(1+subscriber3_growth/100)^AL$2),0)</f>
        <v>0</v>
      </c>
      <c r="AN169" s="111">
        <f>IF(AN$2&lt;=analysis_period,IF(subscriber3_share="n/a",Inputs!AO$188,subscriber3_share*(1+subscriber3_growth/100)^AM$2),0)</f>
        <v>0</v>
      </c>
      <c r="AO169" s="111">
        <f>IF(AO$2&lt;=analysis_period,IF(subscriber3_share="n/a",Inputs!AP$188,subscriber3_share*(1+subscriber3_growth/100)^AN$2),0)</f>
        <v>0</v>
      </c>
      <c r="AP169" s="111">
        <f>IF(AP$2&lt;=analysis_period,IF(subscriber3_share="n/a",Inputs!AQ$188,subscriber3_share*(1+subscriber3_growth/100)^AO$2),0)</f>
        <v>0</v>
      </c>
    </row>
    <row r="170" spans="1:42" x14ac:dyDescent="0.3">
      <c r="A170" s="21" t="s">
        <v>380</v>
      </c>
      <c r="B170" s="111">
        <f>Inputs!C$193*100</f>
        <v>0</v>
      </c>
      <c r="C170" s="111">
        <f>Inputs!D$193*100</f>
        <v>0</v>
      </c>
      <c r="D170" s="111">
        <f>Inputs!E$193*100</f>
        <v>0</v>
      </c>
      <c r="E170" s="111">
        <f>Inputs!F$193*100</f>
        <v>0</v>
      </c>
      <c r="F170" s="111">
        <f>Inputs!G$193*100</f>
        <v>0</v>
      </c>
      <c r="G170" s="111">
        <f>Inputs!H$193*100</f>
        <v>0</v>
      </c>
      <c r="H170" s="111">
        <f>Inputs!I$193*100</f>
        <v>0</v>
      </c>
      <c r="I170" s="111">
        <f>Inputs!J$193*100</f>
        <v>0</v>
      </c>
      <c r="J170" s="111">
        <f>Inputs!K$193*100</f>
        <v>0</v>
      </c>
      <c r="K170" s="111">
        <f>Inputs!L$193*100</f>
        <v>0</v>
      </c>
      <c r="L170" s="111">
        <f>Inputs!M$193*100</f>
        <v>0</v>
      </c>
      <c r="M170" s="111">
        <f>Inputs!N$193*100</f>
        <v>0</v>
      </c>
      <c r="N170" s="111">
        <f>Inputs!O$193*100</f>
        <v>0</v>
      </c>
      <c r="O170" s="111">
        <f>Inputs!P$193*100</f>
        <v>0</v>
      </c>
      <c r="P170" s="111">
        <f>Inputs!Q$193*100</f>
        <v>0</v>
      </c>
      <c r="Q170" s="111">
        <f>Inputs!R$193*100</f>
        <v>0</v>
      </c>
      <c r="R170" s="111">
        <f>Inputs!S$193*100</f>
        <v>0</v>
      </c>
      <c r="S170" s="111">
        <f>Inputs!T$193*100</f>
        <v>0</v>
      </c>
      <c r="T170" s="111">
        <f>Inputs!U$193*100</f>
        <v>0</v>
      </c>
      <c r="U170" s="111">
        <f>Inputs!V$193*100</f>
        <v>0</v>
      </c>
      <c r="V170" s="111">
        <f>Inputs!W$193*100</f>
        <v>0</v>
      </c>
      <c r="W170" s="111">
        <f>Inputs!X$193*100</f>
        <v>0</v>
      </c>
      <c r="X170" s="111">
        <f>Inputs!Y$193*100</f>
        <v>0</v>
      </c>
      <c r="Y170" s="111">
        <f>Inputs!Z$193*100</f>
        <v>0</v>
      </c>
      <c r="Z170" s="111">
        <f>Inputs!AA$193*100</f>
        <v>0</v>
      </c>
      <c r="AA170" s="111">
        <f>Inputs!AB$193*100</f>
        <v>0</v>
      </c>
      <c r="AB170" s="111">
        <f>Inputs!AC$193*100</f>
        <v>0</v>
      </c>
      <c r="AC170" s="111">
        <f>Inputs!AD$193*100</f>
        <v>0</v>
      </c>
      <c r="AD170" s="111">
        <f>Inputs!AE$193*100</f>
        <v>0</v>
      </c>
      <c r="AE170" s="111">
        <f>Inputs!AF$193*100</f>
        <v>0</v>
      </c>
      <c r="AF170" s="111">
        <f>Inputs!AG$193*100</f>
        <v>0</v>
      </c>
      <c r="AG170" s="111">
        <f>Inputs!AH$193*100</f>
        <v>0</v>
      </c>
      <c r="AH170" s="111">
        <f>Inputs!AI$193*100</f>
        <v>0</v>
      </c>
      <c r="AI170" s="111">
        <f>Inputs!AJ$193*100</f>
        <v>0</v>
      </c>
      <c r="AJ170" s="111">
        <f>Inputs!AK$193*100</f>
        <v>0</v>
      </c>
      <c r="AK170" s="111">
        <f>Inputs!AL$193*100</f>
        <v>0</v>
      </c>
      <c r="AL170" s="111">
        <f>Inputs!AM$193*100</f>
        <v>0</v>
      </c>
      <c r="AM170" s="111">
        <f>Inputs!AN$193*100</f>
        <v>0</v>
      </c>
      <c r="AN170" s="111">
        <f>Inputs!AO$193*100</f>
        <v>0</v>
      </c>
      <c r="AO170" s="111">
        <f>Inputs!AP$193*100</f>
        <v>0</v>
      </c>
      <c r="AP170" s="111">
        <f>Inputs!AQ$193*100</f>
        <v>0</v>
      </c>
    </row>
    <row r="171" spans="1:42" x14ac:dyDescent="0.3">
      <c r="A171" s="89" t="str">
        <f>subscriber4_name</f>
        <v>Subscriber Class 4</v>
      </c>
      <c r="B171" s="111"/>
      <c r="C171" s="111">
        <f>IF(C$2&lt;=analysis_period,IF(subscriber4_share="n/a",Inputs!D$189,subscriber4_share*(1+subscriber4_growth/100)^B$2),0)</f>
        <v>0</v>
      </c>
      <c r="D171" s="111">
        <f>IF(D$2&lt;=analysis_period,IF(subscriber4_share="n/a",Inputs!E$189,subscriber4_share*(1+subscriber4_growth/100)^C$2),0)</f>
        <v>0</v>
      </c>
      <c r="E171" s="111">
        <f>IF(E$2&lt;=analysis_period,IF(subscriber4_share="n/a",Inputs!F$189,subscriber4_share*(1+subscriber4_growth/100)^D$2),0)</f>
        <v>0</v>
      </c>
      <c r="F171" s="111">
        <f>IF(F$2&lt;=analysis_period,IF(subscriber4_share="n/a",Inputs!G$189,subscriber4_share*(1+subscriber4_growth/100)^E$2),0)</f>
        <v>0</v>
      </c>
      <c r="G171" s="111">
        <f>IF(G$2&lt;=analysis_period,IF(subscriber4_share="n/a",Inputs!H$189,subscriber4_share*(1+subscriber4_growth/100)^F$2),0)</f>
        <v>0</v>
      </c>
      <c r="H171" s="111">
        <f>IF(H$2&lt;=analysis_period,IF(subscriber4_share="n/a",Inputs!I$189,subscriber4_share*(1+subscriber4_growth/100)^G$2),0)</f>
        <v>0</v>
      </c>
      <c r="I171" s="111">
        <f>IF(I$2&lt;=analysis_period,IF(subscriber4_share="n/a",Inputs!J$189,subscriber4_share*(1+subscriber4_growth/100)^H$2),0)</f>
        <v>0</v>
      </c>
      <c r="J171" s="111">
        <f>IF(J$2&lt;=analysis_period,IF(subscriber4_share="n/a",Inputs!K$189,subscriber4_share*(1+subscriber4_growth/100)^I$2),0)</f>
        <v>0</v>
      </c>
      <c r="K171" s="111">
        <f>IF(K$2&lt;=analysis_period,IF(subscriber4_share="n/a",Inputs!L$189,subscriber4_share*(1+subscriber4_growth/100)^J$2),0)</f>
        <v>0</v>
      </c>
      <c r="L171" s="111">
        <f>IF(L$2&lt;=analysis_period,IF(subscriber4_share="n/a",Inputs!M$189,subscriber4_share*(1+subscriber4_growth/100)^K$2),0)</f>
        <v>0</v>
      </c>
      <c r="M171" s="111">
        <f>IF(M$2&lt;=analysis_period,IF(subscriber4_share="n/a",Inputs!N$189,subscriber4_share*(1+subscriber4_growth/100)^L$2),0)</f>
        <v>0</v>
      </c>
      <c r="N171" s="111">
        <f>IF(N$2&lt;=analysis_period,IF(subscriber4_share="n/a",Inputs!O$189,subscriber4_share*(1+subscriber4_growth/100)^M$2),0)</f>
        <v>0</v>
      </c>
      <c r="O171" s="111">
        <f>IF(O$2&lt;=analysis_period,IF(subscriber4_share="n/a",Inputs!P$189,subscriber4_share*(1+subscriber4_growth/100)^N$2),0)</f>
        <v>0</v>
      </c>
      <c r="P171" s="111">
        <f>IF(P$2&lt;=analysis_period,IF(subscriber4_share="n/a",Inputs!Q$189,subscriber4_share*(1+subscriber4_growth/100)^O$2),0)</f>
        <v>0</v>
      </c>
      <c r="Q171" s="111">
        <f>IF(Q$2&lt;=analysis_period,IF(subscriber4_share="n/a",Inputs!R$189,subscriber4_share*(1+subscriber4_growth/100)^P$2),0)</f>
        <v>0</v>
      </c>
      <c r="R171" s="111">
        <f>IF(R$2&lt;=analysis_period,IF(subscriber4_share="n/a",Inputs!S$189,subscriber4_share*(1+subscriber4_growth/100)^Q$2),0)</f>
        <v>0</v>
      </c>
      <c r="S171" s="111">
        <f>IF(S$2&lt;=analysis_period,IF(subscriber4_share="n/a",Inputs!T$189,subscriber4_share*(1+subscriber4_growth/100)^R$2),0)</f>
        <v>0</v>
      </c>
      <c r="T171" s="111">
        <f>IF(T$2&lt;=analysis_period,IF(subscriber4_share="n/a",Inputs!U$189,subscriber4_share*(1+subscriber4_growth/100)^S$2),0)</f>
        <v>0</v>
      </c>
      <c r="U171" s="111">
        <f>IF(U$2&lt;=analysis_period,IF(subscriber4_share="n/a",Inputs!V$189,subscriber4_share*(1+subscriber4_growth/100)^T$2),0)</f>
        <v>0</v>
      </c>
      <c r="V171" s="111">
        <f>IF(V$2&lt;=analysis_period,IF(subscriber4_share="n/a",Inputs!W$189,subscriber4_share*(1+subscriber4_growth/100)^U$2),0)</f>
        <v>0</v>
      </c>
      <c r="W171" s="111">
        <f>IF(W$2&lt;=analysis_period,IF(subscriber4_share="n/a",Inputs!X$189,subscriber4_share*(1+subscriber4_growth/100)^V$2),0)</f>
        <v>0</v>
      </c>
      <c r="X171" s="111">
        <f>IF(X$2&lt;=analysis_period,IF(subscriber4_share="n/a",Inputs!Y$189,subscriber4_share*(1+subscriber4_growth/100)^W$2),0)</f>
        <v>0</v>
      </c>
      <c r="Y171" s="111">
        <f>IF(Y$2&lt;=analysis_period,IF(subscriber4_share="n/a",Inputs!Z$189,subscriber4_share*(1+subscriber4_growth/100)^X$2),0)</f>
        <v>0</v>
      </c>
      <c r="Z171" s="111">
        <f>IF(Z$2&lt;=analysis_period,IF(subscriber4_share="n/a",Inputs!AA$189,subscriber4_share*(1+subscriber4_growth/100)^Y$2),0)</f>
        <v>0</v>
      </c>
      <c r="AA171" s="111">
        <f>IF(AA$2&lt;=analysis_period,IF(subscriber4_share="n/a",Inputs!AB$189,subscriber4_share*(1+subscriber4_growth/100)^Z$2),0)</f>
        <v>0</v>
      </c>
      <c r="AB171" s="111">
        <f>IF(AB$2&lt;=analysis_period,IF(subscriber4_share="n/a",Inputs!AC$189,subscriber4_share*(1+subscriber4_growth/100)^AA$2),0)</f>
        <v>0</v>
      </c>
      <c r="AC171" s="111">
        <f>IF(AC$2&lt;=analysis_period,IF(subscriber4_share="n/a",Inputs!AD$189,subscriber4_share*(1+subscriber4_growth/100)^AB$2),0)</f>
        <v>0</v>
      </c>
      <c r="AD171" s="111">
        <f>IF(AD$2&lt;=analysis_period,IF(subscriber4_share="n/a",Inputs!AE$189,subscriber4_share*(1+subscriber4_growth/100)^AC$2),0)</f>
        <v>0</v>
      </c>
      <c r="AE171" s="111">
        <f>IF(AE$2&lt;=analysis_period,IF(subscriber4_share="n/a",Inputs!AF$189,subscriber4_share*(1+subscriber4_growth/100)^AD$2),0)</f>
        <v>0</v>
      </c>
      <c r="AF171" s="111">
        <f>IF(AF$2&lt;=analysis_period,IF(subscriber4_share="n/a",Inputs!AG$189,subscriber4_share*(1+subscriber4_growth/100)^AE$2),0)</f>
        <v>0</v>
      </c>
      <c r="AG171" s="111">
        <f>IF(AG$2&lt;=analysis_period,IF(subscriber4_share="n/a",Inputs!AH$189,subscriber4_share*(1+subscriber4_growth/100)^AF$2),0)</f>
        <v>0</v>
      </c>
      <c r="AH171" s="111">
        <f>IF(AH$2&lt;=analysis_period,IF(subscriber4_share="n/a",Inputs!AI$189,subscriber4_share*(1+subscriber4_growth/100)^AG$2),0)</f>
        <v>0</v>
      </c>
      <c r="AI171" s="111">
        <f>IF(AI$2&lt;=analysis_period,IF(subscriber4_share="n/a",Inputs!AJ$189,subscriber4_share*(1+subscriber4_growth/100)^AH$2),0)</f>
        <v>0</v>
      </c>
      <c r="AJ171" s="111">
        <f>IF(AJ$2&lt;=analysis_period,IF(subscriber4_share="n/a",Inputs!AK$189,subscriber4_share*(1+subscriber4_growth/100)^AI$2),0)</f>
        <v>0</v>
      </c>
      <c r="AK171" s="111">
        <f>IF(AK$2&lt;=analysis_period,IF(subscriber4_share="n/a",Inputs!AL$189,subscriber4_share*(1+subscriber4_growth/100)^AJ$2),0)</f>
        <v>0</v>
      </c>
      <c r="AL171" s="111">
        <f>IF(AL$2&lt;=analysis_period,IF(subscriber4_share="n/a",Inputs!AM$189,subscriber4_share*(1+subscriber4_growth/100)^AK$2),0)</f>
        <v>0</v>
      </c>
      <c r="AM171" s="111">
        <f>IF(AM$2&lt;=analysis_period,IF(subscriber4_share="n/a",Inputs!AN$189,subscriber4_share*(1+subscriber4_growth/100)^AL$2),0)</f>
        <v>0</v>
      </c>
      <c r="AN171" s="111">
        <f>IF(AN$2&lt;=analysis_period,IF(subscriber4_share="n/a",Inputs!AO$189,subscriber4_share*(1+subscriber4_growth/100)^AM$2),0)</f>
        <v>0</v>
      </c>
      <c r="AO171" s="111">
        <f>IF(AO$2&lt;=analysis_period,IF(subscriber4_share="n/a",Inputs!AP$189,subscriber4_share*(1+subscriber4_growth/100)^AN$2),0)</f>
        <v>0</v>
      </c>
      <c r="AP171" s="111">
        <f>IF(AP$2&lt;=analysis_period,IF(subscriber4_share="n/a",Inputs!AQ$189,subscriber4_share*(1+subscriber4_growth/100)^AO$2),0)</f>
        <v>0</v>
      </c>
    </row>
    <row r="172" spans="1:42" x14ac:dyDescent="0.3">
      <c r="A172" s="21" t="s">
        <v>380</v>
      </c>
      <c r="B172" s="111">
        <f>Inputs!C$194*100</f>
        <v>0</v>
      </c>
      <c r="C172" s="111">
        <f>Inputs!D$194*100</f>
        <v>0</v>
      </c>
      <c r="D172" s="111">
        <f>Inputs!E$194*100</f>
        <v>0</v>
      </c>
      <c r="E172" s="111">
        <f>Inputs!F$194*100</f>
        <v>0</v>
      </c>
      <c r="F172" s="111">
        <f>Inputs!G$194*100</f>
        <v>0</v>
      </c>
      <c r="G172" s="111">
        <f>Inputs!H$194*100</f>
        <v>0</v>
      </c>
      <c r="H172" s="111">
        <f>Inputs!I$194*100</f>
        <v>0</v>
      </c>
      <c r="I172" s="111">
        <f>Inputs!J$194*100</f>
        <v>0</v>
      </c>
      <c r="J172" s="111">
        <f>Inputs!K$194*100</f>
        <v>0</v>
      </c>
      <c r="K172" s="111">
        <f>Inputs!L$194*100</f>
        <v>0</v>
      </c>
      <c r="L172" s="111">
        <f>Inputs!M$194*100</f>
        <v>0</v>
      </c>
      <c r="M172" s="111">
        <f>Inputs!N$194*100</f>
        <v>0</v>
      </c>
      <c r="N172" s="111">
        <f>Inputs!O$194*100</f>
        <v>0</v>
      </c>
      <c r="O172" s="111">
        <f>Inputs!P$194*100</f>
        <v>0</v>
      </c>
      <c r="P172" s="111">
        <f>Inputs!Q$194*100</f>
        <v>0</v>
      </c>
      <c r="Q172" s="111">
        <f>Inputs!R$194*100</f>
        <v>0</v>
      </c>
      <c r="R172" s="111">
        <f>Inputs!S$194*100</f>
        <v>0</v>
      </c>
      <c r="S172" s="111">
        <f>Inputs!T$194*100</f>
        <v>0</v>
      </c>
      <c r="T172" s="111">
        <f>Inputs!U$194*100</f>
        <v>0</v>
      </c>
      <c r="U172" s="111">
        <f>Inputs!V$194*100</f>
        <v>0</v>
      </c>
      <c r="V172" s="111">
        <f>Inputs!W$194*100</f>
        <v>0</v>
      </c>
      <c r="W172" s="111">
        <f>Inputs!X$194*100</f>
        <v>0</v>
      </c>
      <c r="X172" s="111">
        <f>Inputs!Y$194*100</f>
        <v>0</v>
      </c>
      <c r="Y172" s="111">
        <f>Inputs!Z$194*100</f>
        <v>0</v>
      </c>
      <c r="Z172" s="111">
        <f>Inputs!AA$194*100</f>
        <v>0</v>
      </c>
      <c r="AA172" s="111">
        <f>Inputs!AB$194*100</f>
        <v>0</v>
      </c>
      <c r="AB172" s="111">
        <f>Inputs!AC$194*100</f>
        <v>0</v>
      </c>
      <c r="AC172" s="111">
        <f>Inputs!AD$194*100</f>
        <v>0</v>
      </c>
      <c r="AD172" s="111">
        <f>Inputs!AE$194*100</f>
        <v>0</v>
      </c>
      <c r="AE172" s="111">
        <f>Inputs!AF$194*100</f>
        <v>0</v>
      </c>
      <c r="AF172" s="111">
        <f>Inputs!AG$194*100</f>
        <v>0</v>
      </c>
      <c r="AG172" s="111">
        <f>Inputs!AH$194*100</f>
        <v>0</v>
      </c>
      <c r="AH172" s="111">
        <f>Inputs!AI$194*100</f>
        <v>0</v>
      </c>
      <c r="AI172" s="111">
        <f>Inputs!AJ$194*100</f>
        <v>0</v>
      </c>
      <c r="AJ172" s="111">
        <f>Inputs!AK$194*100</f>
        <v>0</v>
      </c>
      <c r="AK172" s="111">
        <f>Inputs!AL$194*100</f>
        <v>0</v>
      </c>
      <c r="AL172" s="111">
        <f>Inputs!AM$194*100</f>
        <v>0</v>
      </c>
      <c r="AM172" s="111">
        <f>Inputs!AN$194*100</f>
        <v>0</v>
      </c>
      <c r="AN172" s="111">
        <f>Inputs!AO$194*100</f>
        <v>0</v>
      </c>
      <c r="AO172" s="111">
        <f>Inputs!AP$194*100</f>
        <v>0</v>
      </c>
      <c r="AP172" s="111">
        <f>Inputs!AQ$194*100</f>
        <v>0</v>
      </c>
    </row>
    <row r="173" spans="1:42" x14ac:dyDescent="0.3">
      <c r="A173" s="89" t="s">
        <v>342</v>
      </c>
      <c r="B173" s="111"/>
      <c r="C173" s="111">
        <f>100-C166-C168-C170-C172</f>
        <v>100</v>
      </c>
      <c r="D173" s="111">
        <f t="shared" ref="D173:AP173" si="62">100-D166-D168-D170-D172</f>
        <v>100</v>
      </c>
      <c r="E173" s="111">
        <f t="shared" si="62"/>
        <v>100</v>
      </c>
      <c r="F173" s="111">
        <f t="shared" si="62"/>
        <v>100</v>
      </c>
      <c r="G173" s="111">
        <f t="shared" si="62"/>
        <v>100</v>
      </c>
      <c r="H173" s="111">
        <f t="shared" si="62"/>
        <v>100</v>
      </c>
      <c r="I173" s="111">
        <f t="shared" si="62"/>
        <v>100</v>
      </c>
      <c r="J173" s="111">
        <f t="shared" si="62"/>
        <v>100</v>
      </c>
      <c r="K173" s="111">
        <f t="shared" si="62"/>
        <v>100</v>
      </c>
      <c r="L173" s="111">
        <f t="shared" si="62"/>
        <v>100</v>
      </c>
      <c r="M173" s="111">
        <f t="shared" si="62"/>
        <v>100</v>
      </c>
      <c r="N173" s="111">
        <f t="shared" si="62"/>
        <v>100</v>
      </c>
      <c r="O173" s="111">
        <f t="shared" si="62"/>
        <v>100</v>
      </c>
      <c r="P173" s="111">
        <f t="shared" si="62"/>
        <v>100</v>
      </c>
      <c r="Q173" s="111">
        <f t="shared" si="62"/>
        <v>100</v>
      </c>
      <c r="R173" s="111">
        <f t="shared" si="62"/>
        <v>100</v>
      </c>
      <c r="S173" s="111">
        <f t="shared" si="62"/>
        <v>100</v>
      </c>
      <c r="T173" s="111">
        <f t="shared" si="62"/>
        <v>100</v>
      </c>
      <c r="U173" s="111">
        <f t="shared" si="62"/>
        <v>100</v>
      </c>
      <c r="V173" s="111">
        <f t="shared" si="62"/>
        <v>100</v>
      </c>
      <c r="W173" s="111">
        <f t="shared" si="62"/>
        <v>100</v>
      </c>
      <c r="X173" s="111">
        <f t="shared" si="62"/>
        <v>100</v>
      </c>
      <c r="Y173" s="111">
        <f t="shared" si="62"/>
        <v>100</v>
      </c>
      <c r="Z173" s="111">
        <f t="shared" si="62"/>
        <v>100</v>
      </c>
      <c r="AA173" s="111">
        <f t="shared" si="62"/>
        <v>100</v>
      </c>
      <c r="AB173" s="111">
        <f t="shared" si="62"/>
        <v>100</v>
      </c>
      <c r="AC173" s="111">
        <f t="shared" si="62"/>
        <v>100</v>
      </c>
      <c r="AD173" s="111">
        <f t="shared" si="62"/>
        <v>100</v>
      </c>
      <c r="AE173" s="111">
        <f t="shared" si="62"/>
        <v>100</v>
      </c>
      <c r="AF173" s="111">
        <f t="shared" si="62"/>
        <v>100</v>
      </c>
      <c r="AG173" s="111">
        <f t="shared" si="62"/>
        <v>100</v>
      </c>
      <c r="AH173" s="111">
        <f t="shared" si="62"/>
        <v>100</v>
      </c>
      <c r="AI173" s="111">
        <f t="shared" si="62"/>
        <v>100</v>
      </c>
      <c r="AJ173" s="111">
        <f t="shared" si="62"/>
        <v>100</v>
      </c>
      <c r="AK173" s="111">
        <f t="shared" si="62"/>
        <v>100</v>
      </c>
      <c r="AL173" s="111">
        <f t="shared" si="62"/>
        <v>100</v>
      </c>
      <c r="AM173" s="111">
        <f t="shared" si="62"/>
        <v>100</v>
      </c>
      <c r="AN173" s="111">
        <f t="shared" si="62"/>
        <v>100</v>
      </c>
      <c r="AO173" s="111">
        <f t="shared" si="62"/>
        <v>100</v>
      </c>
      <c r="AP173" s="111">
        <f t="shared" si="62"/>
        <v>100</v>
      </c>
    </row>
    <row r="174" spans="1:42" x14ac:dyDescent="0.3">
      <c r="A174" s="4" t="s">
        <v>373</v>
      </c>
      <c r="B174" s="111"/>
    </row>
    <row r="175" spans="1:42" x14ac:dyDescent="0.3">
      <c r="A175" s="89" t="str">
        <f>subscriber1_name</f>
        <v>Subscriber Class 1</v>
      </c>
      <c r="B175" s="122"/>
      <c r="C175" s="204">
        <f>IF(C$2&lt;=analysis_period,IF(subscriber1_bill_credit_rate="n/a",Inputs!D$196,subscriber1_bill_credit_rate*(1+inflation_rate/100+subscriber1_bill_credit_rate_escal/100)^B$2),0)</f>
        <v>0</v>
      </c>
      <c r="D175" s="204">
        <f>IF(D$2&lt;=analysis_period,IF(subscriber1_bill_credit_rate="n/a",Inputs!E$196,subscriber1_bill_credit_rate*(1+inflation_rate/100+subscriber1_bill_credit_rate_escal/100)^C$2),0)</f>
        <v>0</v>
      </c>
      <c r="E175" s="204">
        <f>IF(E$2&lt;=analysis_period,IF(subscriber1_bill_credit_rate="n/a",Inputs!F$196,subscriber1_bill_credit_rate*(1+inflation_rate/100+subscriber1_bill_credit_rate_escal/100)^D$2),0)</f>
        <v>0</v>
      </c>
      <c r="F175" s="204">
        <f>IF(F$2&lt;=analysis_period,IF(subscriber1_bill_credit_rate="n/a",Inputs!G$196,subscriber1_bill_credit_rate*(1+inflation_rate/100+subscriber1_bill_credit_rate_escal/100)^E$2),0)</f>
        <v>0</v>
      </c>
      <c r="G175" s="204">
        <f>IF(G$2&lt;=analysis_period,IF(subscriber1_bill_credit_rate="n/a",Inputs!H$196,subscriber1_bill_credit_rate*(1+inflation_rate/100+subscriber1_bill_credit_rate_escal/100)^F$2),0)</f>
        <v>0</v>
      </c>
      <c r="H175" s="204">
        <f>IF(H$2&lt;=analysis_period,IF(subscriber1_bill_credit_rate="n/a",Inputs!I$196,subscriber1_bill_credit_rate*(1+inflation_rate/100+subscriber1_bill_credit_rate_escal/100)^G$2),0)</f>
        <v>0</v>
      </c>
      <c r="I175" s="204">
        <f>IF(I$2&lt;=analysis_period,IF(subscriber1_bill_credit_rate="n/a",Inputs!J$196,subscriber1_bill_credit_rate*(1+inflation_rate/100+subscriber1_bill_credit_rate_escal/100)^H$2),0)</f>
        <v>0</v>
      </c>
      <c r="J175" s="204">
        <f>IF(J$2&lt;=analysis_period,IF(subscriber1_bill_credit_rate="n/a",Inputs!K$196,subscriber1_bill_credit_rate*(1+inflation_rate/100+subscriber1_bill_credit_rate_escal/100)^I$2),0)</f>
        <v>0</v>
      </c>
      <c r="K175" s="204">
        <f>IF(K$2&lt;=analysis_period,IF(subscriber1_bill_credit_rate="n/a",Inputs!L$196,subscriber1_bill_credit_rate*(1+inflation_rate/100+subscriber1_bill_credit_rate_escal/100)^J$2),0)</f>
        <v>0</v>
      </c>
      <c r="L175" s="204">
        <f>IF(L$2&lt;=analysis_period,IF(subscriber1_bill_credit_rate="n/a",Inputs!M$196,subscriber1_bill_credit_rate*(1+inflation_rate/100+subscriber1_bill_credit_rate_escal/100)^K$2),0)</f>
        <v>0</v>
      </c>
      <c r="M175" s="204">
        <f>IF(M$2&lt;=analysis_period,IF(subscriber1_bill_credit_rate="n/a",Inputs!N$196,subscriber1_bill_credit_rate*(1+inflation_rate/100+subscriber1_bill_credit_rate_escal/100)^L$2),0)</f>
        <v>0</v>
      </c>
      <c r="N175" s="204">
        <f>IF(N$2&lt;=analysis_period,IF(subscriber1_bill_credit_rate="n/a",Inputs!O$196,subscriber1_bill_credit_rate*(1+inflation_rate/100+subscriber1_bill_credit_rate_escal/100)^M$2),0)</f>
        <v>0</v>
      </c>
      <c r="O175" s="204">
        <f>IF(O$2&lt;=analysis_period,IF(subscriber1_bill_credit_rate="n/a",Inputs!P$196,subscriber1_bill_credit_rate*(1+inflation_rate/100+subscriber1_bill_credit_rate_escal/100)^N$2),0)</f>
        <v>0</v>
      </c>
      <c r="P175" s="204">
        <f>IF(P$2&lt;=analysis_period,IF(subscriber1_bill_credit_rate="n/a",Inputs!Q$196,subscriber1_bill_credit_rate*(1+inflation_rate/100+subscriber1_bill_credit_rate_escal/100)^O$2),0)</f>
        <v>0</v>
      </c>
      <c r="Q175" s="204">
        <f>IF(Q$2&lt;=analysis_period,IF(subscriber1_bill_credit_rate="n/a",Inputs!R$196,subscriber1_bill_credit_rate*(1+inflation_rate/100+subscriber1_bill_credit_rate_escal/100)^P$2),0)</f>
        <v>0</v>
      </c>
      <c r="R175" s="204">
        <f>IF(R$2&lt;=analysis_period,IF(subscriber1_bill_credit_rate="n/a",Inputs!S$196,subscriber1_bill_credit_rate*(1+inflation_rate/100+subscriber1_bill_credit_rate_escal/100)^Q$2),0)</f>
        <v>0</v>
      </c>
      <c r="S175" s="204">
        <f>IF(S$2&lt;=analysis_period,IF(subscriber1_bill_credit_rate="n/a",Inputs!T$196,subscriber1_bill_credit_rate*(1+inflation_rate/100+subscriber1_bill_credit_rate_escal/100)^R$2),0)</f>
        <v>0</v>
      </c>
      <c r="T175" s="204">
        <f>IF(T$2&lt;=analysis_period,IF(subscriber1_bill_credit_rate="n/a",Inputs!U$196,subscriber1_bill_credit_rate*(1+inflation_rate/100+subscriber1_bill_credit_rate_escal/100)^S$2),0)</f>
        <v>0</v>
      </c>
      <c r="U175" s="204">
        <f>IF(U$2&lt;=analysis_period,IF(subscriber1_bill_credit_rate="n/a",Inputs!V$196,subscriber1_bill_credit_rate*(1+inflation_rate/100+subscriber1_bill_credit_rate_escal/100)^T$2),0)</f>
        <v>0</v>
      </c>
      <c r="V175" s="204">
        <f>IF(V$2&lt;=analysis_period,IF(subscriber1_bill_credit_rate="n/a",Inputs!W$196,subscriber1_bill_credit_rate*(1+inflation_rate/100+subscriber1_bill_credit_rate_escal/100)^U$2),0)</f>
        <v>0</v>
      </c>
      <c r="W175" s="204">
        <f>IF(W$2&lt;=analysis_period,IF(subscriber1_bill_credit_rate="n/a",Inputs!X$196,subscriber1_bill_credit_rate*(1+inflation_rate/100+subscriber1_bill_credit_rate_escal/100)^V$2),0)</f>
        <v>0</v>
      </c>
      <c r="X175" s="204">
        <f>IF(X$2&lt;=analysis_period,IF(subscriber1_bill_credit_rate="n/a",Inputs!Y$196,subscriber1_bill_credit_rate*(1+inflation_rate/100+subscriber1_bill_credit_rate_escal/100)^W$2),0)</f>
        <v>0</v>
      </c>
      <c r="Y175" s="204">
        <f>IF(Y$2&lt;=analysis_period,IF(subscriber1_bill_credit_rate="n/a",Inputs!Z$196,subscriber1_bill_credit_rate*(1+inflation_rate/100+subscriber1_bill_credit_rate_escal/100)^X$2),0)</f>
        <v>0</v>
      </c>
      <c r="Z175" s="204">
        <f>IF(Z$2&lt;=analysis_period,IF(subscriber1_bill_credit_rate="n/a",Inputs!AA$196,subscriber1_bill_credit_rate*(1+inflation_rate/100+subscriber1_bill_credit_rate_escal/100)^Y$2),0)</f>
        <v>0</v>
      </c>
      <c r="AA175" s="204">
        <f>IF(AA$2&lt;=analysis_period,IF(subscriber1_bill_credit_rate="n/a",Inputs!AB$196,subscriber1_bill_credit_rate*(1+inflation_rate/100+subscriber1_bill_credit_rate_escal/100)^Z$2),0)</f>
        <v>0</v>
      </c>
      <c r="AB175" s="204">
        <f>IF(AB$2&lt;=analysis_period,IF(subscriber1_bill_credit_rate="n/a",Inputs!AC$196,subscriber1_bill_credit_rate*(1+inflation_rate/100+subscriber1_bill_credit_rate_escal/100)^AA$2),0)</f>
        <v>0</v>
      </c>
      <c r="AC175" s="204">
        <f>IF(AC$2&lt;=analysis_period,IF(subscriber1_bill_credit_rate="n/a",Inputs!AD$196,subscriber1_bill_credit_rate*(1+inflation_rate/100+subscriber1_bill_credit_rate_escal/100)^AB$2),0)</f>
        <v>0</v>
      </c>
      <c r="AD175" s="204">
        <f>IF(AD$2&lt;=analysis_period,IF(subscriber1_bill_credit_rate="n/a",Inputs!AE$196,subscriber1_bill_credit_rate*(1+inflation_rate/100+subscriber1_bill_credit_rate_escal/100)^AC$2),0)</f>
        <v>0</v>
      </c>
      <c r="AE175" s="204">
        <f>IF(AE$2&lt;=analysis_period,IF(subscriber1_bill_credit_rate="n/a",Inputs!AF$196,subscriber1_bill_credit_rate*(1+inflation_rate/100+subscriber1_bill_credit_rate_escal/100)^AD$2),0)</f>
        <v>0</v>
      </c>
      <c r="AF175" s="204">
        <f>IF(AF$2&lt;=analysis_period,IF(subscriber1_bill_credit_rate="n/a",Inputs!AG$196,subscriber1_bill_credit_rate*(1+inflation_rate/100+subscriber1_bill_credit_rate_escal/100)^AE$2),0)</f>
        <v>0</v>
      </c>
      <c r="AG175" s="204">
        <f>IF(AG$2&lt;=analysis_period,IF(subscriber1_bill_credit_rate="n/a",Inputs!AH$196,subscriber1_bill_credit_rate*(1+inflation_rate/100+subscriber1_bill_credit_rate_escal/100)^AF$2),0)</f>
        <v>0</v>
      </c>
      <c r="AH175" s="204">
        <f>IF(AH$2&lt;=analysis_period,IF(subscriber1_bill_credit_rate="n/a",Inputs!AI$196,subscriber1_bill_credit_rate*(1+inflation_rate/100+subscriber1_bill_credit_rate_escal/100)^AG$2),0)</f>
        <v>0</v>
      </c>
      <c r="AI175" s="204">
        <f>IF(AI$2&lt;=analysis_period,IF(subscriber1_bill_credit_rate="n/a",Inputs!AJ$196,subscriber1_bill_credit_rate*(1+inflation_rate/100+subscriber1_bill_credit_rate_escal/100)^AH$2),0)</f>
        <v>0</v>
      </c>
      <c r="AJ175" s="204">
        <f>IF(AJ$2&lt;=analysis_period,IF(subscriber1_bill_credit_rate="n/a",Inputs!AK$196,subscriber1_bill_credit_rate*(1+inflation_rate/100+subscriber1_bill_credit_rate_escal/100)^AI$2),0)</f>
        <v>0</v>
      </c>
      <c r="AK175" s="204">
        <f>IF(AK$2&lt;=analysis_period,IF(subscriber1_bill_credit_rate="n/a",Inputs!AL$196,subscriber1_bill_credit_rate*(1+inflation_rate/100+subscriber1_bill_credit_rate_escal/100)^AJ$2),0)</f>
        <v>0</v>
      </c>
      <c r="AL175" s="204">
        <f>IF(AL$2&lt;=analysis_period,IF(subscriber1_bill_credit_rate="n/a",Inputs!AM$196,subscriber1_bill_credit_rate*(1+inflation_rate/100+subscriber1_bill_credit_rate_escal/100)^AK$2),0)</f>
        <v>0</v>
      </c>
      <c r="AM175" s="204">
        <f>IF(AM$2&lt;=analysis_period,IF(subscriber1_bill_credit_rate="n/a",Inputs!AN$196,subscriber1_bill_credit_rate*(1+inflation_rate/100+subscriber1_bill_credit_rate_escal/100)^AL$2),0)</f>
        <v>0</v>
      </c>
      <c r="AN175" s="204">
        <f>IF(AN$2&lt;=analysis_period,IF(subscriber1_bill_credit_rate="n/a",Inputs!AO$196,subscriber1_bill_credit_rate*(1+inflation_rate/100+subscriber1_bill_credit_rate_escal/100)^AM$2),0)</f>
        <v>0</v>
      </c>
      <c r="AO175" s="204">
        <f>IF(AO$2&lt;=analysis_period,IF(subscriber1_bill_credit_rate="n/a",Inputs!AP$196,subscriber1_bill_credit_rate*(1+inflation_rate/100+subscriber1_bill_credit_rate_escal/100)^AN$2),0)</f>
        <v>0</v>
      </c>
      <c r="AP175" s="204">
        <f>IF(AP$2&lt;=analysis_period,IF(subscriber1_bill_credit_rate="n/a",Inputs!AQ$196,subscriber1_bill_credit_rate*(1+inflation_rate/100+subscriber1_bill_credit_rate_escal/100)^AO$2),0)</f>
        <v>0</v>
      </c>
    </row>
    <row r="176" spans="1:42" x14ac:dyDescent="0.3">
      <c r="A176" s="89" t="str">
        <f>subscriber2_name</f>
        <v>Subscriber Class 2</v>
      </c>
      <c r="B176" s="122"/>
      <c r="C176" s="204">
        <f>IF(C$2&lt;=analysis_period,IF(subscriber2_bill_credit_rate="n/a",Inputs!D$197,subscriber2_bill_credit_rate*(1+inflation_rate/100+subscriber2_bill_credit_rate_escal/100)^B$2),0)</f>
        <v>0</v>
      </c>
      <c r="D176" s="204">
        <f>IF(D$2&lt;=analysis_period,IF(subscriber2_bill_credit_rate="n/a",Inputs!E$197,subscriber2_bill_credit_rate*(1+inflation_rate/100+subscriber2_bill_credit_rate_escal/100)^C$2),0)</f>
        <v>0</v>
      </c>
      <c r="E176" s="204">
        <f>IF(E$2&lt;=analysis_period,IF(subscriber2_bill_credit_rate="n/a",Inputs!F$197,subscriber2_bill_credit_rate*(1+inflation_rate/100+subscriber2_bill_credit_rate_escal/100)^D$2),0)</f>
        <v>0</v>
      </c>
      <c r="F176" s="204">
        <f>IF(F$2&lt;=analysis_period,IF(subscriber2_bill_credit_rate="n/a",Inputs!G$197,subscriber2_bill_credit_rate*(1+inflation_rate/100+subscriber2_bill_credit_rate_escal/100)^E$2),0)</f>
        <v>0</v>
      </c>
      <c r="G176" s="204">
        <f>IF(G$2&lt;=analysis_period,IF(subscriber2_bill_credit_rate="n/a",Inputs!H$197,subscriber2_bill_credit_rate*(1+inflation_rate/100+subscriber2_bill_credit_rate_escal/100)^F$2),0)</f>
        <v>0</v>
      </c>
      <c r="H176" s="204">
        <f>IF(H$2&lt;=analysis_period,IF(subscriber2_bill_credit_rate="n/a",Inputs!I$197,subscriber2_bill_credit_rate*(1+inflation_rate/100+subscriber2_bill_credit_rate_escal/100)^G$2),0)</f>
        <v>0</v>
      </c>
      <c r="I176" s="204">
        <f>IF(I$2&lt;=analysis_period,IF(subscriber2_bill_credit_rate="n/a",Inputs!J$197,subscriber2_bill_credit_rate*(1+inflation_rate/100+subscriber2_bill_credit_rate_escal/100)^H$2),0)</f>
        <v>0</v>
      </c>
      <c r="J176" s="204">
        <f>IF(J$2&lt;=analysis_period,IF(subscriber2_bill_credit_rate="n/a",Inputs!K$197,subscriber2_bill_credit_rate*(1+inflation_rate/100+subscriber2_bill_credit_rate_escal/100)^I$2),0)</f>
        <v>0</v>
      </c>
      <c r="K176" s="204">
        <f>IF(K$2&lt;=analysis_period,IF(subscriber2_bill_credit_rate="n/a",Inputs!L$197,subscriber2_bill_credit_rate*(1+inflation_rate/100+subscriber2_bill_credit_rate_escal/100)^J$2),0)</f>
        <v>0</v>
      </c>
      <c r="L176" s="204">
        <f>IF(L$2&lt;=analysis_period,IF(subscriber2_bill_credit_rate="n/a",Inputs!M$197,subscriber2_bill_credit_rate*(1+inflation_rate/100+subscriber2_bill_credit_rate_escal/100)^K$2),0)</f>
        <v>0</v>
      </c>
      <c r="M176" s="204">
        <f>IF(M$2&lt;=analysis_period,IF(subscriber2_bill_credit_rate="n/a",Inputs!N$197,subscriber2_bill_credit_rate*(1+inflation_rate/100+subscriber2_bill_credit_rate_escal/100)^L$2),0)</f>
        <v>0</v>
      </c>
      <c r="N176" s="204">
        <f>IF(N$2&lt;=analysis_period,IF(subscriber2_bill_credit_rate="n/a",Inputs!O$197,subscriber2_bill_credit_rate*(1+inflation_rate/100+subscriber2_bill_credit_rate_escal/100)^M$2),0)</f>
        <v>0</v>
      </c>
      <c r="O176" s="204">
        <f>IF(O$2&lt;=analysis_period,IF(subscriber2_bill_credit_rate="n/a",Inputs!P$197,subscriber2_bill_credit_rate*(1+inflation_rate/100+subscriber2_bill_credit_rate_escal/100)^N$2),0)</f>
        <v>0</v>
      </c>
      <c r="P176" s="204">
        <f>IF(P$2&lt;=analysis_period,IF(subscriber2_bill_credit_rate="n/a",Inputs!Q$197,subscriber2_bill_credit_rate*(1+inflation_rate/100+subscriber2_bill_credit_rate_escal/100)^O$2),0)</f>
        <v>0</v>
      </c>
      <c r="Q176" s="204">
        <f>IF(Q$2&lt;=analysis_period,IF(subscriber2_bill_credit_rate="n/a",Inputs!R$197,subscriber2_bill_credit_rate*(1+inflation_rate/100+subscriber2_bill_credit_rate_escal/100)^P$2),0)</f>
        <v>0</v>
      </c>
      <c r="R176" s="204">
        <f>IF(R$2&lt;=analysis_period,IF(subscriber2_bill_credit_rate="n/a",Inputs!S$197,subscriber2_bill_credit_rate*(1+inflation_rate/100+subscriber2_bill_credit_rate_escal/100)^Q$2),0)</f>
        <v>0</v>
      </c>
      <c r="S176" s="204">
        <f>IF(S$2&lt;=analysis_period,IF(subscriber2_bill_credit_rate="n/a",Inputs!T$197,subscriber2_bill_credit_rate*(1+inflation_rate/100+subscriber2_bill_credit_rate_escal/100)^R$2),0)</f>
        <v>0</v>
      </c>
      <c r="T176" s="204">
        <f>IF(T$2&lt;=analysis_period,IF(subscriber2_bill_credit_rate="n/a",Inputs!U$197,subscriber2_bill_credit_rate*(1+inflation_rate/100+subscriber2_bill_credit_rate_escal/100)^S$2),0)</f>
        <v>0</v>
      </c>
      <c r="U176" s="204">
        <f>IF(U$2&lt;=analysis_period,IF(subscriber2_bill_credit_rate="n/a",Inputs!V$197,subscriber2_bill_credit_rate*(1+inflation_rate/100+subscriber2_bill_credit_rate_escal/100)^T$2),0)</f>
        <v>0</v>
      </c>
      <c r="V176" s="204">
        <f>IF(V$2&lt;=analysis_period,IF(subscriber2_bill_credit_rate="n/a",Inputs!W$197,subscriber2_bill_credit_rate*(1+inflation_rate/100+subscriber2_bill_credit_rate_escal/100)^U$2),0)</f>
        <v>0</v>
      </c>
      <c r="W176" s="204">
        <f>IF(W$2&lt;=analysis_period,IF(subscriber2_bill_credit_rate="n/a",Inputs!X$197,subscriber2_bill_credit_rate*(1+inflation_rate/100+subscriber2_bill_credit_rate_escal/100)^V$2),0)</f>
        <v>0</v>
      </c>
      <c r="X176" s="204">
        <f>IF(X$2&lt;=analysis_period,IF(subscriber2_bill_credit_rate="n/a",Inputs!Y$197,subscriber2_bill_credit_rate*(1+inflation_rate/100+subscriber2_bill_credit_rate_escal/100)^W$2),0)</f>
        <v>0</v>
      </c>
      <c r="Y176" s="204">
        <f>IF(Y$2&lt;=analysis_period,IF(subscriber2_bill_credit_rate="n/a",Inputs!Z$197,subscriber2_bill_credit_rate*(1+inflation_rate/100+subscriber2_bill_credit_rate_escal/100)^X$2),0)</f>
        <v>0</v>
      </c>
      <c r="Z176" s="204">
        <f>IF(Z$2&lt;=analysis_period,IF(subscriber2_bill_credit_rate="n/a",Inputs!AA$197,subscriber2_bill_credit_rate*(1+inflation_rate/100+subscriber2_bill_credit_rate_escal/100)^Y$2),0)</f>
        <v>0</v>
      </c>
      <c r="AA176" s="204">
        <f>IF(AA$2&lt;=analysis_period,IF(subscriber2_bill_credit_rate="n/a",Inputs!AB$197,subscriber2_bill_credit_rate*(1+inflation_rate/100+subscriber2_bill_credit_rate_escal/100)^Z$2),0)</f>
        <v>0</v>
      </c>
      <c r="AB176" s="204">
        <f>IF(AB$2&lt;=analysis_period,IF(subscriber2_bill_credit_rate="n/a",Inputs!AC$197,subscriber2_bill_credit_rate*(1+inflation_rate/100+subscriber2_bill_credit_rate_escal/100)^AA$2),0)</f>
        <v>0</v>
      </c>
      <c r="AC176" s="204">
        <f>IF(AC$2&lt;=analysis_period,IF(subscriber2_bill_credit_rate="n/a",Inputs!AD$197,subscriber2_bill_credit_rate*(1+inflation_rate/100+subscriber2_bill_credit_rate_escal/100)^AB$2),0)</f>
        <v>0</v>
      </c>
      <c r="AD176" s="204">
        <f>IF(AD$2&lt;=analysis_period,IF(subscriber2_bill_credit_rate="n/a",Inputs!AE$197,subscriber2_bill_credit_rate*(1+inflation_rate/100+subscriber2_bill_credit_rate_escal/100)^AC$2),0)</f>
        <v>0</v>
      </c>
      <c r="AE176" s="204">
        <f>IF(AE$2&lt;=analysis_period,IF(subscriber2_bill_credit_rate="n/a",Inputs!AF$197,subscriber2_bill_credit_rate*(1+inflation_rate/100+subscriber2_bill_credit_rate_escal/100)^AD$2),0)</f>
        <v>0</v>
      </c>
      <c r="AF176" s="204">
        <f>IF(AF$2&lt;=analysis_period,IF(subscriber2_bill_credit_rate="n/a",Inputs!AG$197,subscriber2_bill_credit_rate*(1+inflation_rate/100+subscriber2_bill_credit_rate_escal/100)^AE$2),0)</f>
        <v>0</v>
      </c>
      <c r="AG176" s="204">
        <f>IF(AG$2&lt;=analysis_period,IF(subscriber2_bill_credit_rate="n/a",Inputs!AH$197,subscriber2_bill_credit_rate*(1+inflation_rate/100+subscriber2_bill_credit_rate_escal/100)^AF$2),0)</f>
        <v>0</v>
      </c>
      <c r="AH176" s="204">
        <f>IF(AH$2&lt;=analysis_period,IF(subscriber2_bill_credit_rate="n/a",Inputs!AI$197,subscriber2_bill_credit_rate*(1+inflation_rate/100+subscriber2_bill_credit_rate_escal/100)^AG$2),0)</f>
        <v>0</v>
      </c>
      <c r="AI176" s="204">
        <f>IF(AI$2&lt;=analysis_period,IF(subscriber2_bill_credit_rate="n/a",Inputs!AJ$197,subscriber2_bill_credit_rate*(1+inflation_rate/100+subscriber2_bill_credit_rate_escal/100)^AH$2),0)</f>
        <v>0</v>
      </c>
      <c r="AJ176" s="204">
        <f>IF(AJ$2&lt;=analysis_period,IF(subscriber2_bill_credit_rate="n/a",Inputs!AK$197,subscriber2_bill_credit_rate*(1+inflation_rate/100+subscriber2_bill_credit_rate_escal/100)^AI$2),0)</f>
        <v>0</v>
      </c>
      <c r="AK176" s="204">
        <f>IF(AK$2&lt;=analysis_period,IF(subscriber2_bill_credit_rate="n/a",Inputs!AL$197,subscriber2_bill_credit_rate*(1+inflation_rate/100+subscriber2_bill_credit_rate_escal/100)^AJ$2),0)</f>
        <v>0</v>
      </c>
      <c r="AL176" s="204">
        <f>IF(AL$2&lt;=analysis_period,IF(subscriber2_bill_credit_rate="n/a",Inputs!AM$197,subscriber2_bill_credit_rate*(1+inflation_rate/100+subscriber2_bill_credit_rate_escal/100)^AK$2),0)</f>
        <v>0</v>
      </c>
      <c r="AM176" s="204">
        <f>IF(AM$2&lt;=analysis_period,IF(subscriber2_bill_credit_rate="n/a",Inputs!AN$197,subscriber2_bill_credit_rate*(1+inflation_rate/100+subscriber2_bill_credit_rate_escal/100)^AL$2),0)</f>
        <v>0</v>
      </c>
      <c r="AN176" s="204">
        <f>IF(AN$2&lt;=analysis_period,IF(subscriber2_bill_credit_rate="n/a",Inputs!AO$197,subscriber2_bill_credit_rate*(1+inflation_rate/100+subscriber2_bill_credit_rate_escal/100)^AM$2),0)</f>
        <v>0</v>
      </c>
      <c r="AO176" s="204">
        <f>IF(AO$2&lt;=analysis_period,IF(subscriber2_bill_credit_rate="n/a",Inputs!AP$197,subscriber2_bill_credit_rate*(1+inflation_rate/100+subscriber2_bill_credit_rate_escal/100)^AN$2),0)</f>
        <v>0</v>
      </c>
      <c r="AP176" s="204">
        <f>IF(AP$2&lt;=analysis_period,IF(subscriber2_bill_credit_rate="n/a",Inputs!AQ$197,subscriber2_bill_credit_rate*(1+inflation_rate/100+subscriber2_bill_credit_rate_escal/100)^AO$2),0)</f>
        <v>0</v>
      </c>
    </row>
    <row r="177" spans="1:42" x14ac:dyDescent="0.3">
      <c r="A177" s="89" t="str">
        <f>subscriber3_name</f>
        <v>Subscriber Class 3</v>
      </c>
      <c r="B177" s="122"/>
      <c r="C177" s="204">
        <f>IF(C$2&lt;=analysis_period,IF(subscriber3_bill_credit_rate="n/a",Inputs!D$198,subscriber3_bill_credit_rate*(1+inflation_rate/100+subscriber3_bill_credit_rate_escal/100)^B$2),0)</f>
        <v>0</v>
      </c>
      <c r="D177" s="204">
        <f>IF(D$2&lt;=analysis_period,IF(subscriber3_bill_credit_rate="n/a",Inputs!E$198,subscriber3_bill_credit_rate*(1+inflation_rate/100+subscriber3_bill_credit_rate_escal/100)^C$2),0)</f>
        <v>0</v>
      </c>
      <c r="E177" s="204">
        <f>IF(E$2&lt;=analysis_period,IF(subscriber3_bill_credit_rate="n/a",Inputs!F$198,subscriber3_bill_credit_rate*(1+inflation_rate/100+subscriber3_bill_credit_rate_escal/100)^D$2),0)</f>
        <v>0</v>
      </c>
      <c r="F177" s="204">
        <f>IF(F$2&lt;=analysis_period,IF(subscriber3_bill_credit_rate="n/a",Inputs!G$198,subscriber3_bill_credit_rate*(1+inflation_rate/100+subscriber3_bill_credit_rate_escal/100)^E$2),0)</f>
        <v>0</v>
      </c>
      <c r="G177" s="204">
        <f>IF(G$2&lt;=analysis_period,IF(subscriber3_bill_credit_rate="n/a",Inputs!H$198,subscriber3_bill_credit_rate*(1+inflation_rate/100+subscriber3_bill_credit_rate_escal/100)^F$2),0)</f>
        <v>0</v>
      </c>
      <c r="H177" s="204">
        <f>IF(H$2&lt;=analysis_period,IF(subscriber3_bill_credit_rate="n/a",Inputs!I$198,subscriber3_bill_credit_rate*(1+inflation_rate/100+subscriber3_bill_credit_rate_escal/100)^G$2),0)</f>
        <v>0</v>
      </c>
      <c r="I177" s="204">
        <f>IF(I$2&lt;=analysis_period,IF(subscriber3_bill_credit_rate="n/a",Inputs!J$198,subscriber3_bill_credit_rate*(1+inflation_rate/100+subscriber3_bill_credit_rate_escal/100)^H$2),0)</f>
        <v>0</v>
      </c>
      <c r="J177" s="204">
        <f>IF(J$2&lt;=analysis_period,IF(subscriber3_bill_credit_rate="n/a",Inputs!K$198,subscriber3_bill_credit_rate*(1+inflation_rate/100+subscriber3_bill_credit_rate_escal/100)^I$2),0)</f>
        <v>0</v>
      </c>
      <c r="K177" s="204">
        <f>IF(K$2&lt;=analysis_period,IF(subscriber3_bill_credit_rate="n/a",Inputs!L$198,subscriber3_bill_credit_rate*(1+inflation_rate/100+subscriber3_bill_credit_rate_escal/100)^J$2),0)</f>
        <v>0</v>
      </c>
      <c r="L177" s="204">
        <f>IF(L$2&lt;=analysis_period,IF(subscriber3_bill_credit_rate="n/a",Inputs!M$198,subscriber3_bill_credit_rate*(1+inflation_rate/100+subscriber3_bill_credit_rate_escal/100)^K$2),0)</f>
        <v>0</v>
      </c>
      <c r="M177" s="204">
        <f>IF(M$2&lt;=analysis_period,IF(subscriber3_bill_credit_rate="n/a",Inputs!N$198,subscriber3_bill_credit_rate*(1+inflation_rate/100+subscriber3_bill_credit_rate_escal/100)^L$2),0)</f>
        <v>0</v>
      </c>
      <c r="N177" s="204">
        <f>IF(N$2&lt;=analysis_period,IF(subscriber3_bill_credit_rate="n/a",Inputs!O$198,subscriber3_bill_credit_rate*(1+inflation_rate/100+subscriber3_bill_credit_rate_escal/100)^M$2),0)</f>
        <v>0</v>
      </c>
      <c r="O177" s="204">
        <f>IF(O$2&lt;=analysis_period,IF(subscriber3_bill_credit_rate="n/a",Inputs!P$198,subscriber3_bill_credit_rate*(1+inflation_rate/100+subscriber3_bill_credit_rate_escal/100)^N$2),0)</f>
        <v>0</v>
      </c>
      <c r="P177" s="204">
        <f>IF(P$2&lt;=analysis_period,IF(subscriber3_bill_credit_rate="n/a",Inputs!Q$198,subscriber3_bill_credit_rate*(1+inflation_rate/100+subscriber3_bill_credit_rate_escal/100)^O$2),0)</f>
        <v>0</v>
      </c>
      <c r="Q177" s="204">
        <f>IF(Q$2&lt;=analysis_period,IF(subscriber3_bill_credit_rate="n/a",Inputs!R$198,subscriber3_bill_credit_rate*(1+inflation_rate/100+subscriber3_bill_credit_rate_escal/100)^P$2),0)</f>
        <v>0</v>
      </c>
      <c r="R177" s="204">
        <f>IF(R$2&lt;=analysis_period,IF(subscriber3_bill_credit_rate="n/a",Inputs!S$198,subscriber3_bill_credit_rate*(1+inflation_rate/100+subscriber3_bill_credit_rate_escal/100)^Q$2),0)</f>
        <v>0</v>
      </c>
      <c r="S177" s="204">
        <f>IF(S$2&lt;=analysis_period,IF(subscriber3_bill_credit_rate="n/a",Inputs!T$198,subscriber3_bill_credit_rate*(1+inflation_rate/100+subscriber3_bill_credit_rate_escal/100)^R$2),0)</f>
        <v>0</v>
      </c>
      <c r="T177" s="204">
        <f>IF(T$2&lt;=analysis_period,IF(subscriber3_bill_credit_rate="n/a",Inputs!U$198,subscriber3_bill_credit_rate*(1+inflation_rate/100+subscriber3_bill_credit_rate_escal/100)^S$2),0)</f>
        <v>0</v>
      </c>
      <c r="U177" s="204">
        <f>IF(U$2&lt;=analysis_period,IF(subscriber3_bill_credit_rate="n/a",Inputs!V$198,subscriber3_bill_credit_rate*(1+inflation_rate/100+subscriber3_bill_credit_rate_escal/100)^T$2),0)</f>
        <v>0</v>
      </c>
      <c r="V177" s="204">
        <f>IF(V$2&lt;=analysis_period,IF(subscriber3_bill_credit_rate="n/a",Inputs!W$198,subscriber3_bill_credit_rate*(1+inflation_rate/100+subscriber3_bill_credit_rate_escal/100)^U$2),0)</f>
        <v>0</v>
      </c>
      <c r="W177" s="204">
        <f>IF(W$2&lt;=analysis_period,IF(subscriber3_bill_credit_rate="n/a",Inputs!X$198,subscriber3_bill_credit_rate*(1+inflation_rate/100+subscriber3_bill_credit_rate_escal/100)^V$2),0)</f>
        <v>0</v>
      </c>
      <c r="X177" s="204">
        <f>IF(X$2&lt;=analysis_period,IF(subscriber3_bill_credit_rate="n/a",Inputs!Y$198,subscriber3_bill_credit_rate*(1+inflation_rate/100+subscriber3_bill_credit_rate_escal/100)^W$2),0)</f>
        <v>0</v>
      </c>
      <c r="Y177" s="204">
        <f>IF(Y$2&lt;=analysis_period,IF(subscriber3_bill_credit_rate="n/a",Inputs!Z$198,subscriber3_bill_credit_rate*(1+inflation_rate/100+subscriber3_bill_credit_rate_escal/100)^X$2),0)</f>
        <v>0</v>
      </c>
      <c r="Z177" s="204">
        <f>IF(Z$2&lt;=analysis_period,IF(subscriber3_bill_credit_rate="n/a",Inputs!AA$198,subscriber3_bill_credit_rate*(1+inflation_rate/100+subscriber3_bill_credit_rate_escal/100)^Y$2),0)</f>
        <v>0</v>
      </c>
      <c r="AA177" s="204">
        <f>IF(AA$2&lt;=analysis_period,IF(subscriber3_bill_credit_rate="n/a",Inputs!AB$198,subscriber3_bill_credit_rate*(1+inflation_rate/100+subscriber3_bill_credit_rate_escal/100)^Z$2),0)</f>
        <v>0</v>
      </c>
      <c r="AB177" s="204">
        <f>IF(AB$2&lt;=analysis_period,IF(subscriber3_bill_credit_rate="n/a",Inputs!AC$198,subscriber3_bill_credit_rate*(1+inflation_rate/100+subscriber3_bill_credit_rate_escal/100)^AA$2),0)</f>
        <v>0</v>
      </c>
      <c r="AC177" s="204">
        <f>IF(AC$2&lt;=analysis_period,IF(subscriber3_bill_credit_rate="n/a",Inputs!AD$198,subscriber3_bill_credit_rate*(1+inflation_rate/100+subscriber3_bill_credit_rate_escal/100)^AB$2),0)</f>
        <v>0</v>
      </c>
      <c r="AD177" s="204">
        <f>IF(AD$2&lt;=analysis_period,IF(subscriber3_bill_credit_rate="n/a",Inputs!AE$198,subscriber3_bill_credit_rate*(1+inflation_rate/100+subscriber3_bill_credit_rate_escal/100)^AC$2),0)</f>
        <v>0</v>
      </c>
      <c r="AE177" s="204">
        <f>IF(AE$2&lt;=analysis_period,IF(subscriber3_bill_credit_rate="n/a",Inputs!AF$198,subscriber3_bill_credit_rate*(1+inflation_rate/100+subscriber3_bill_credit_rate_escal/100)^AD$2),0)</f>
        <v>0</v>
      </c>
      <c r="AF177" s="204">
        <f>IF(AF$2&lt;=analysis_period,IF(subscriber3_bill_credit_rate="n/a",Inputs!AG$198,subscriber3_bill_credit_rate*(1+inflation_rate/100+subscriber3_bill_credit_rate_escal/100)^AE$2),0)</f>
        <v>0</v>
      </c>
      <c r="AG177" s="204">
        <f>IF(AG$2&lt;=analysis_period,IF(subscriber3_bill_credit_rate="n/a",Inputs!AH$198,subscriber3_bill_credit_rate*(1+inflation_rate/100+subscriber3_bill_credit_rate_escal/100)^AF$2),0)</f>
        <v>0</v>
      </c>
      <c r="AH177" s="204">
        <f>IF(AH$2&lt;=analysis_period,IF(subscriber3_bill_credit_rate="n/a",Inputs!AI$198,subscriber3_bill_credit_rate*(1+inflation_rate/100+subscriber3_bill_credit_rate_escal/100)^AG$2),0)</f>
        <v>0</v>
      </c>
      <c r="AI177" s="204">
        <f>IF(AI$2&lt;=analysis_period,IF(subscriber3_bill_credit_rate="n/a",Inputs!AJ$198,subscriber3_bill_credit_rate*(1+inflation_rate/100+subscriber3_bill_credit_rate_escal/100)^AH$2),0)</f>
        <v>0</v>
      </c>
      <c r="AJ177" s="204">
        <f>IF(AJ$2&lt;=analysis_period,IF(subscriber3_bill_credit_rate="n/a",Inputs!AK$198,subscriber3_bill_credit_rate*(1+inflation_rate/100+subscriber3_bill_credit_rate_escal/100)^AI$2),0)</f>
        <v>0</v>
      </c>
      <c r="AK177" s="204">
        <f>IF(AK$2&lt;=analysis_period,IF(subscriber3_bill_credit_rate="n/a",Inputs!AL$198,subscriber3_bill_credit_rate*(1+inflation_rate/100+subscriber3_bill_credit_rate_escal/100)^AJ$2),0)</f>
        <v>0</v>
      </c>
      <c r="AL177" s="204">
        <f>IF(AL$2&lt;=analysis_period,IF(subscriber3_bill_credit_rate="n/a",Inputs!AM$198,subscriber3_bill_credit_rate*(1+inflation_rate/100+subscriber3_bill_credit_rate_escal/100)^AK$2),0)</f>
        <v>0</v>
      </c>
      <c r="AM177" s="204">
        <f>IF(AM$2&lt;=analysis_period,IF(subscriber3_bill_credit_rate="n/a",Inputs!AN$198,subscriber3_bill_credit_rate*(1+inflation_rate/100+subscriber3_bill_credit_rate_escal/100)^AL$2),0)</f>
        <v>0</v>
      </c>
      <c r="AN177" s="204">
        <f>IF(AN$2&lt;=analysis_period,IF(subscriber3_bill_credit_rate="n/a",Inputs!AO$198,subscriber3_bill_credit_rate*(1+inflation_rate/100+subscriber3_bill_credit_rate_escal/100)^AM$2),0)</f>
        <v>0</v>
      </c>
      <c r="AO177" s="204">
        <f>IF(AO$2&lt;=analysis_period,IF(subscriber3_bill_credit_rate="n/a",Inputs!AP$198,subscriber3_bill_credit_rate*(1+inflation_rate/100+subscriber3_bill_credit_rate_escal/100)^AN$2),0)</f>
        <v>0</v>
      </c>
      <c r="AP177" s="204">
        <f>IF(AP$2&lt;=analysis_period,IF(subscriber3_bill_credit_rate="n/a",Inputs!AQ$198,subscriber3_bill_credit_rate*(1+inflation_rate/100+subscriber3_bill_credit_rate_escal/100)^AO$2),0)</f>
        <v>0</v>
      </c>
    </row>
    <row r="178" spans="1:42" x14ac:dyDescent="0.3">
      <c r="A178" s="89" t="str">
        <f>subscriber4_name</f>
        <v>Subscriber Class 4</v>
      </c>
      <c r="B178" s="122"/>
      <c r="C178" s="204">
        <f>IF(C$2&lt;=analysis_period,IF(subscriber4_bill_credit_rate="n/a",Inputs!D$199,subscriber4_bill_credit_rate*(1+inflation_rate/100+subscriber4_bill_credit_rate_escal/100)^B$2),0)</f>
        <v>0</v>
      </c>
      <c r="D178" s="204">
        <f>IF(D$2&lt;=analysis_period,IF(subscriber4_bill_credit_rate="n/a",Inputs!E$199,subscriber4_bill_credit_rate*(1+inflation_rate/100+subscriber4_bill_credit_rate_escal/100)^C$2),0)</f>
        <v>0</v>
      </c>
      <c r="E178" s="204">
        <f>IF(E$2&lt;=analysis_period,IF(subscriber4_bill_credit_rate="n/a",Inputs!F$199,subscriber4_bill_credit_rate*(1+inflation_rate/100+subscriber4_bill_credit_rate_escal/100)^D$2),0)</f>
        <v>0</v>
      </c>
      <c r="F178" s="204">
        <f>IF(F$2&lt;=analysis_period,IF(subscriber4_bill_credit_rate="n/a",Inputs!G$199,subscriber4_bill_credit_rate*(1+inflation_rate/100+subscriber4_bill_credit_rate_escal/100)^E$2),0)</f>
        <v>0</v>
      </c>
      <c r="G178" s="204">
        <f>IF(G$2&lt;=analysis_period,IF(subscriber4_bill_credit_rate="n/a",Inputs!H$199,subscriber4_bill_credit_rate*(1+inflation_rate/100+subscriber4_bill_credit_rate_escal/100)^F$2),0)</f>
        <v>0</v>
      </c>
      <c r="H178" s="204">
        <f>IF(H$2&lt;=analysis_period,IF(subscriber4_bill_credit_rate="n/a",Inputs!I$199,subscriber4_bill_credit_rate*(1+inflation_rate/100+subscriber4_bill_credit_rate_escal/100)^G$2),0)</f>
        <v>0</v>
      </c>
      <c r="I178" s="204">
        <f>IF(I$2&lt;=analysis_period,IF(subscriber4_bill_credit_rate="n/a",Inputs!J$199,subscriber4_bill_credit_rate*(1+inflation_rate/100+subscriber4_bill_credit_rate_escal/100)^H$2),0)</f>
        <v>0</v>
      </c>
      <c r="J178" s="204">
        <f>IF(J$2&lt;=analysis_period,IF(subscriber4_bill_credit_rate="n/a",Inputs!K$199,subscriber4_bill_credit_rate*(1+inflation_rate/100+subscriber4_bill_credit_rate_escal/100)^I$2),0)</f>
        <v>0</v>
      </c>
      <c r="K178" s="204">
        <f>IF(K$2&lt;=analysis_period,IF(subscriber4_bill_credit_rate="n/a",Inputs!L$199,subscriber4_bill_credit_rate*(1+inflation_rate/100+subscriber4_bill_credit_rate_escal/100)^J$2),0)</f>
        <v>0</v>
      </c>
      <c r="L178" s="204">
        <f>IF(L$2&lt;=analysis_period,IF(subscriber4_bill_credit_rate="n/a",Inputs!M$199,subscriber4_bill_credit_rate*(1+inflation_rate/100+subscriber4_bill_credit_rate_escal/100)^K$2),0)</f>
        <v>0</v>
      </c>
      <c r="M178" s="204">
        <f>IF(M$2&lt;=analysis_period,IF(subscriber4_bill_credit_rate="n/a",Inputs!N$199,subscriber4_bill_credit_rate*(1+inflation_rate/100+subscriber4_bill_credit_rate_escal/100)^L$2),0)</f>
        <v>0</v>
      </c>
      <c r="N178" s="204">
        <f>IF(N$2&lt;=analysis_period,IF(subscriber4_bill_credit_rate="n/a",Inputs!O$199,subscriber4_bill_credit_rate*(1+inflation_rate/100+subscriber4_bill_credit_rate_escal/100)^M$2),0)</f>
        <v>0</v>
      </c>
      <c r="O178" s="204">
        <f>IF(O$2&lt;=analysis_period,IF(subscriber4_bill_credit_rate="n/a",Inputs!P$199,subscriber4_bill_credit_rate*(1+inflation_rate/100+subscriber4_bill_credit_rate_escal/100)^N$2),0)</f>
        <v>0</v>
      </c>
      <c r="P178" s="204">
        <f>IF(P$2&lt;=analysis_period,IF(subscriber4_bill_credit_rate="n/a",Inputs!Q$199,subscriber4_bill_credit_rate*(1+inflation_rate/100+subscriber4_bill_credit_rate_escal/100)^O$2),0)</f>
        <v>0</v>
      </c>
      <c r="Q178" s="204">
        <f>IF(Q$2&lt;=analysis_period,IF(subscriber4_bill_credit_rate="n/a",Inputs!R$199,subscriber4_bill_credit_rate*(1+inflation_rate/100+subscriber4_bill_credit_rate_escal/100)^P$2),0)</f>
        <v>0</v>
      </c>
      <c r="R178" s="204">
        <f>IF(R$2&lt;=analysis_period,IF(subscriber4_bill_credit_rate="n/a",Inputs!S$199,subscriber4_bill_credit_rate*(1+inflation_rate/100+subscriber4_bill_credit_rate_escal/100)^Q$2),0)</f>
        <v>0</v>
      </c>
      <c r="S178" s="204">
        <f>IF(S$2&lt;=analysis_period,IF(subscriber4_bill_credit_rate="n/a",Inputs!T$199,subscriber4_bill_credit_rate*(1+inflation_rate/100+subscriber4_bill_credit_rate_escal/100)^R$2),0)</f>
        <v>0</v>
      </c>
      <c r="T178" s="204">
        <f>IF(T$2&lt;=analysis_period,IF(subscriber4_bill_credit_rate="n/a",Inputs!U$199,subscriber4_bill_credit_rate*(1+inflation_rate/100+subscriber4_bill_credit_rate_escal/100)^S$2),0)</f>
        <v>0</v>
      </c>
      <c r="U178" s="204">
        <f>IF(U$2&lt;=analysis_period,IF(subscriber4_bill_credit_rate="n/a",Inputs!V$199,subscriber4_bill_credit_rate*(1+inflation_rate/100+subscriber4_bill_credit_rate_escal/100)^T$2),0)</f>
        <v>0</v>
      </c>
      <c r="V178" s="204">
        <f>IF(V$2&lt;=analysis_period,IF(subscriber4_bill_credit_rate="n/a",Inputs!W$199,subscriber4_bill_credit_rate*(1+inflation_rate/100+subscriber4_bill_credit_rate_escal/100)^U$2),0)</f>
        <v>0</v>
      </c>
      <c r="W178" s="204">
        <f>IF(W$2&lt;=analysis_period,IF(subscriber4_bill_credit_rate="n/a",Inputs!X$199,subscriber4_bill_credit_rate*(1+inflation_rate/100+subscriber4_bill_credit_rate_escal/100)^V$2),0)</f>
        <v>0</v>
      </c>
      <c r="X178" s="204">
        <f>IF(X$2&lt;=analysis_period,IF(subscriber4_bill_credit_rate="n/a",Inputs!Y$199,subscriber4_bill_credit_rate*(1+inflation_rate/100+subscriber4_bill_credit_rate_escal/100)^W$2),0)</f>
        <v>0</v>
      </c>
      <c r="Y178" s="204">
        <f>IF(Y$2&lt;=analysis_period,IF(subscriber4_bill_credit_rate="n/a",Inputs!Z$199,subscriber4_bill_credit_rate*(1+inflation_rate/100+subscriber4_bill_credit_rate_escal/100)^X$2),0)</f>
        <v>0</v>
      </c>
      <c r="Z178" s="204">
        <f>IF(Z$2&lt;=analysis_period,IF(subscriber4_bill_credit_rate="n/a",Inputs!AA$199,subscriber4_bill_credit_rate*(1+inflation_rate/100+subscriber4_bill_credit_rate_escal/100)^Y$2),0)</f>
        <v>0</v>
      </c>
      <c r="AA178" s="204">
        <f>IF(AA$2&lt;=analysis_period,IF(subscriber4_bill_credit_rate="n/a",Inputs!AB$199,subscriber4_bill_credit_rate*(1+inflation_rate/100+subscriber4_bill_credit_rate_escal/100)^Z$2),0)</f>
        <v>0</v>
      </c>
      <c r="AB178" s="204">
        <f>IF(AB$2&lt;=analysis_period,IF(subscriber4_bill_credit_rate="n/a",Inputs!AC$199,subscriber4_bill_credit_rate*(1+inflation_rate/100+subscriber4_bill_credit_rate_escal/100)^AA$2),0)</f>
        <v>0</v>
      </c>
      <c r="AC178" s="204">
        <f>IF(AC$2&lt;=analysis_period,IF(subscriber4_bill_credit_rate="n/a",Inputs!AD$199,subscriber4_bill_credit_rate*(1+inflation_rate/100+subscriber4_bill_credit_rate_escal/100)^AB$2),0)</f>
        <v>0</v>
      </c>
      <c r="AD178" s="204">
        <f>IF(AD$2&lt;=analysis_period,IF(subscriber4_bill_credit_rate="n/a",Inputs!AE$199,subscriber4_bill_credit_rate*(1+inflation_rate/100+subscriber4_bill_credit_rate_escal/100)^AC$2),0)</f>
        <v>0</v>
      </c>
      <c r="AE178" s="204">
        <f>IF(AE$2&lt;=analysis_period,IF(subscriber4_bill_credit_rate="n/a",Inputs!AF$199,subscriber4_bill_credit_rate*(1+inflation_rate/100+subscriber4_bill_credit_rate_escal/100)^AD$2),0)</f>
        <v>0</v>
      </c>
      <c r="AF178" s="204">
        <f>IF(AF$2&lt;=analysis_period,IF(subscriber4_bill_credit_rate="n/a",Inputs!AG$199,subscriber4_bill_credit_rate*(1+inflation_rate/100+subscriber4_bill_credit_rate_escal/100)^AE$2),0)</f>
        <v>0</v>
      </c>
      <c r="AG178" s="204">
        <f>IF(AG$2&lt;=analysis_period,IF(subscriber4_bill_credit_rate="n/a",Inputs!AH$199,subscriber4_bill_credit_rate*(1+inflation_rate/100+subscriber4_bill_credit_rate_escal/100)^AF$2),0)</f>
        <v>0</v>
      </c>
      <c r="AH178" s="204">
        <f>IF(AH$2&lt;=analysis_period,IF(subscriber4_bill_credit_rate="n/a",Inputs!AI$199,subscriber4_bill_credit_rate*(1+inflation_rate/100+subscriber4_bill_credit_rate_escal/100)^AG$2),0)</f>
        <v>0</v>
      </c>
      <c r="AI178" s="204">
        <f>IF(AI$2&lt;=analysis_period,IF(subscriber4_bill_credit_rate="n/a",Inputs!AJ$199,subscriber4_bill_credit_rate*(1+inflation_rate/100+subscriber4_bill_credit_rate_escal/100)^AH$2),0)</f>
        <v>0</v>
      </c>
      <c r="AJ178" s="204">
        <f>IF(AJ$2&lt;=analysis_period,IF(subscriber4_bill_credit_rate="n/a",Inputs!AK$199,subscriber4_bill_credit_rate*(1+inflation_rate/100+subscriber4_bill_credit_rate_escal/100)^AI$2),0)</f>
        <v>0</v>
      </c>
      <c r="AK178" s="204">
        <f>IF(AK$2&lt;=analysis_period,IF(subscriber4_bill_credit_rate="n/a",Inputs!AL$199,subscriber4_bill_credit_rate*(1+inflation_rate/100+subscriber4_bill_credit_rate_escal/100)^AJ$2),0)</f>
        <v>0</v>
      </c>
      <c r="AL178" s="204">
        <f>IF(AL$2&lt;=analysis_period,IF(subscriber4_bill_credit_rate="n/a",Inputs!AM$199,subscriber4_bill_credit_rate*(1+inflation_rate/100+subscriber4_bill_credit_rate_escal/100)^AK$2),0)</f>
        <v>0</v>
      </c>
      <c r="AM178" s="204">
        <f>IF(AM$2&lt;=analysis_period,IF(subscriber4_bill_credit_rate="n/a",Inputs!AN$199,subscriber4_bill_credit_rate*(1+inflation_rate/100+subscriber4_bill_credit_rate_escal/100)^AL$2),0)</f>
        <v>0</v>
      </c>
      <c r="AN178" s="204">
        <f>IF(AN$2&lt;=analysis_period,IF(subscriber4_bill_credit_rate="n/a",Inputs!AO$199,subscriber4_bill_credit_rate*(1+inflation_rate/100+subscriber4_bill_credit_rate_escal/100)^AM$2),0)</f>
        <v>0</v>
      </c>
      <c r="AO178" s="204">
        <f>IF(AO$2&lt;=analysis_period,IF(subscriber4_bill_credit_rate="n/a",Inputs!AP$199,subscriber4_bill_credit_rate*(1+inflation_rate/100+subscriber4_bill_credit_rate_escal/100)^AN$2),0)</f>
        <v>0</v>
      </c>
      <c r="AP178" s="204">
        <f>IF(AP$2&lt;=analysis_period,IF(subscriber4_bill_credit_rate="n/a",Inputs!AQ$199,subscriber4_bill_credit_rate*(1+inflation_rate/100+subscriber4_bill_credit_rate_escal/100)^AO$2),0)</f>
        <v>0</v>
      </c>
    </row>
    <row r="179" spans="1:42" x14ac:dyDescent="0.3">
      <c r="A179" s="18" t="s">
        <v>387</v>
      </c>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row>
    <row r="180" spans="1:42" x14ac:dyDescent="0.3">
      <c r="A180" s="89" t="str">
        <f>subscriber1_name</f>
        <v>Subscriber Class 1</v>
      </c>
      <c r="B180" s="122">
        <f>subscriber1_payment_upfront</f>
        <v>0</v>
      </c>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row>
    <row r="181" spans="1:42" x14ac:dyDescent="0.3">
      <c r="A181" s="89" t="str">
        <f>subscriber2_name</f>
        <v>Subscriber Class 2</v>
      </c>
      <c r="B181" s="122">
        <f>subscriber2_payment_upfront</f>
        <v>0</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3">
      <c r="A182" s="89" t="str">
        <f>subscriber3_name</f>
        <v>Subscriber Class 3</v>
      </c>
      <c r="B182" s="122">
        <f>subscriber3_payment_upfront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3">
      <c r="A183" s="89" t="str">
        <f>subscriber4_name</f>
        <v>Subscriber Class 4</v>
      </c>
      <c r="B183" s="123">
        <f>subscriber4_payment_upfront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3">
      <c r="A184" s="89" t="s">
        <v>391</v>
      </c>
      <c r="B184" s="122">
        <f>SUM(B180:B183)</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3">
      <c r="A185" s="18" t="s">
        <v>371</v>
      </c>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3">
      <c r="A186" s="89" t="str">
        <f>subscriber1_name</f>
        <v>Subscriber Class 1</v>
      </c>
      <c r="B186" s="122"/>
      <c r="C186" s="204">
        <f>IF(C$2&lt;=analysis_period,IF(subscriber1_payment_generation="n/a",Inputs!D$206,subscriber1_payment_generation*(1+inflation_rate/100+subscriber1_payment_generation_escal/100)^B$2),0)</f>
        <v>0</v>
      </c>
      <c r="D186" s="204">
        <f>IF(D$2&lt;=analysis_period,IF(subscriber1_payment_generation="n/a",Inputs!E$206,subscriber1_payment_generation*(1+inflation_rate/100+subscriber1_payment_generation_escal/100)^C$2),0)</f>
        <v>0</v>
      </c>
      <c r="E186" s="204">
        <f>IF(E$2&lt;=analysis_period,IF(subscriber1_payment_generation="n/a",Inputs!F$206,subscriber1_payment_generation*(1+inflation_rate/100+subscriber1_payment_generation_escal/100)^D$2),0)</f>
        <v>0</v>
      </c>
      <c r="F186" s="204">
        <f>IF(F$2&lt;=analysis_period,IF(subscriber1_payment_generation="n/a",Inputs!G$206,subscriber1_payment_generation*(1+inflation_rate/100+subscriber1_payment_generation_escal/100)^E$2),0)</f>
        <v>0</v>
      </c>
      <c r="G186" s="204">
        <f>IF(G$2&lt;=analysis_period,IF(subscriber1_payment_generation="n/a",Inputs!H$206,subscriber1_payment_generation*(1+inflation_rate/100+subscriber1_payment_generation_escal/100)^F$2),0)</f>
        <v>0</v>
      </c>
      <c r="H186" s="204">
        <f>IF(H$2&lt;=analysis_period,IF(subscriber1_payment_generation="n/a",Inputs!I$206,subscriber1_payment_generation*(1+inflation_rate/100+subscriber1_payment_generation_escal/100)^G$2),0)</f>
        <v>0</v>
      </c>
      <c r="I186" s="204">
        <f>IF(I$2&lt;=analysis_period,IF(subscriber1_payment_generation="n/a",Inputs!J$206,subscriber1_payment_generation*(1+inflation_rate/100+subscriber1_payment_generation_escal/100)^H$2),0)</f>
        <v>0</v>
      </c>
      <c r="J186" s="204">
        <f>IF(J$2&lt;=analysis_period,IF(subscriber1_payment_generation="n/a",Inputs!K$206,subscriber1_payment_generation*(1+inflation_rate/100+subscriber1_payment_generation_escal/100)^I$2),0)</f>
        <v>0</v>
      </c>
      <c r="K186" s="204">
        <f>IF(K$2&lt;=analysis_period,IF(subscriber1_payment_generation="n/a",Inputs!L$206,subscriber1_payment_generation*(1+inflation_rate/100+subscriber1_payment_generation_escal/100)^J$2),0)</f>
        <v>0</v>
      </c>
      <c r="L186" s="204">
        <f>IF(L$2&lt;=analysis_period,IF(subscriber1_payment_generation="n/a",Inputs!M$206,subscriber1_payment_generation*(1+inflation_rate/100+subscriber1_payment_generation_escal/100)^K$2),0)</f>
        <v>0</v>
      </c>
      <c r="M186" s="204">
        <f>IF(M$2&lt;=analysis_period,IF(subscriber1_payment_generation="n/a",Inputs!N$206,subscriber1_payment_generation*(1+inflation_rate/100+subscriber1_payment_generation_escal/100)^L$2),0)</f>
        <v>0</v>
      </c>
      <c r="N186" s="204">
        <f>IF(N$2&lt;=analysis_period,IF(subscriber1_payment_generation="n/a",Inputs!O$206,subscriber1_payment_generation*(1+inflation_rate/100+subscriber1_payment_generation_escal/100)^M$2),0)</f>
        <v>0</v>
      </c>
      <c r="O186" s="204">
        <f>IF(O$2&lt;=analysis_period,IF(subscriber1_payment_generation="n/a",Inputs!P$206,subscriber1_payment_generation*(1+inflation_rate/100+subscriber1_payment_generation_escal/100)^N$2),0)</f>
        <v>0</v>
      </c>
      <c r="P186" s="204">
        <f>IF(P$2&lt;=analysis_period,IF(subscriber1_payment_generation="n/a",Inputs!Q$206,subscriber1_payment_generation*(1+inflation_rate/100+subscriber1_payment_generation_escal/100)^O$2),0)</f>
        <v>0</v>
      </c>
      <c r="Q186" s="204">
        <f>IF(Q$2&lt;=analysis_period,IF(subscriber1_payment_generation="n/a",Inputs!R$206,subscriber1_payment_generation*(1+inflation_rate/100+subscriber1_payment_generation_escal/100)^P$2),0)</f>
        <v>0</v>
      </c>
      <c r="R186" s="204">
        <f>IF(R$2&lt;=analysis_period,IF(subscriber1_payment_generation="n/a",Inputs!S$206,subscriber1_payment_generation*(1+inflation_rate/100+subscriber1_payment_generation_escal/100)^Q$2),0)</f>
        <v>0</v>
      </c>
      <c r="S186" s="204">
        <f>IF(S$2&lt;=analysis_period,IF(subscriber1_payment_generation="n/a",Inputs!T$206,subscriber1_payment_generation*(1+inflation_rate/100+subscriber1_payment_generation_escal/100)^R$2),0)</f>
        <v>0</v>
      </c>
      <c r="T186" s="204">
        <f>IF(T$2&lt;=analysis_period,IF(subscriber1_payment_generation="n/a",Inputs!U$206,subscriber1_payment_generation*(1+inflation_rate/100+subscriber1_payment_generation_escal/100)^S$2),0)</f>
        <v>0</v>
      </c>
      <c r="U186" s="204">
        <f>IF(U$2&lt;=analysis_period,IF(subscriber1_payment_generation="n/a",Inputs!V$206,subscriber1_payment_generation*(1+inflation_rate/100+subscriber1_payment_generation_escal/100)^T$2),0)</f>
        <v>0</v>
      </c>
      <c r="V186" s="204">
        <f>IF(V$2&lt;=analysis_period,IF(subscriber1_payment_generation="n/a",Inputs!W$206,subscriber1_payment_generation*(1+inflation_rate/100+subscriber1_payment_generation_escal/100)^U$2),0)</f>
        <v>0</v>
      </c>
      <c r="W186" s="204">
        <f>IF(W$2&lt;=analysis_period,IF(subscriber1_payment_generation="n/a",Inputs!X$206,subscriber1_payment_generation*(1+inflation_rate/100+subscriber1_payment_generation_escal/100)^V$2),0)</f>
        <v>0</v>
      </c>
      <c r="X186" s="204">
        <f>IF(X$2&lt;=analysis_period,IF(subscriber1_payment_generation="n/a",Inputs!Y$206,subscriber1_payment_generation*(1+inflation_rate/100+subscriber1_payment_generation_escal/100)^W$2),0)</f>
        <v>0</v>
      </c>
      <c r="Y186" s="204">
        <f>IF(Y$2&lt;=analysis_period,IF(subscriber1_payment_generation="n/a",Inputs!Z$206,subscriber1_payment_generation*(1+inflation_rate/100+subscriber1_payment_generation_escal/100)^X$2),0)</f>
        <v>0</v>
      </c>
      <c r="Z186" s="204">
        <f>IF(Z$2&lt;=analysis_period,IF(subscriber1_payment_generation="n/a",Inputs!AA$206,subscriber1_payment_generation*(1+inflation_rate/100+subscriber1_payment_generation_escal/100)^Y$2),0)</f>
        <v>0</v>
      </c>
      <c r="AA186" s="204">
        <f>IF(AA$2&lt;=analysis_period,IF(subscriber1_payment_generation="n/a",Inputs!AB$206,subscriber1_payment_generation*(1+inflation_rate/100+subscriber1_payment_generation_escal/100)^Z$2),0)</f>
        <v>0</v>
      </c>
      <c r="AB186" s="204">
        <f>IF(AB$2&lt;=analysis_period,IF(subscriber1_payment_generation="n/a",Inputs!AC$206,subscriber1_payment_generation*(1+inflation_rate/100+subscriber1_payment_generation_escal/100)^AA$2),0)</f>
        <v>0</v>
      </c>
      <c r="AC186" s="204">
        <f>IF(AC$2&lt;=analysis_period,IF(subscriber1_payment_generation="n/a",Inputs!AD$206,subscriber1_payment_generation*(1+inflation_rate/100+subscriber1_payment_generation_escal/100)^AB$2),0)</f>
        <v>0</v>
      </c>
      <c r="AD186" s="204">
        <f>IF(AD$2&lt;=analysis_period,IF(subscriber1_payment_generation="n/a",Inputs!AE$206,subscriber1_payment_generation*(1+inflation_rate/100+subscriber1_payment_generation_escal/100)^AC$2),0)</f>
        <v>0</v>
      </c>
      <c r="AE186" s="204">
        <f>IF(AE$2&lt;=analysis_period,IF(subscriber1_payment_generation="n/a",Inputs!AF$206,subscriber1_payment_generation*(1+inflation_rate/100+subscriber1_payment_generation_escal/100)^AD$2),0)</f>
        <v>0</v>
      </c>
      <c r="AF186" s="204">
        <f>IF(AF$2&lt;=analysis_period,IF(subscriber1_payment_generation="n/a",Inputs!AG$206,subscriber1_payment_generation*(1+inflation_rate/100+subscriber1_payment_generation_escal/100)^AE$2),0)</f>
        <v>0</v>
      </c>
      <c r="AG186" s="204">
        <f>IF(AG$2&lt;=analysis_period,IF(subscriber1_payment_generation="n/a",Inputs!AH$206,subscriber1_payment_generation*(1+inflation_rate/100+subscriber1_payment_generation_escal/100)^AF$2),0)</f>
        <v>0</v>
      </c>
      <c r="AH186" s="204">
        <f>IF(AH$2&lt;=analysis_period,IF(subscriber1_payment_generation="n/a",Inputs!AI$206,subscriber1_payment_generation*(1+inflation_rate/100+subscriber1_payment_generation_escal/100)^AG$2),0)</f>
        <v>0</v>
      </c>
      <c r="AI186" s="204">
        <f>IF(AI$2&lt;=analysis_period,IF(subscriber1_payment_generation="n/a",Inputs!AJ$206,subscriber1_payment_generation*(1+inflation_rate/100+subscriber1_payment_generation_escal/100)^AH$2),0)</f>
        <v>0</v>
      </c>
      <c r="AJ186" s="204">
        <f>IF(AJ$2&lt;=analysis_period,IF(subscriber1_payment_generation="n/a",Inputs!AK$206,subscriber1_payment_generation*(1+inflation_rate/100+subscriber1_payment_generation_escal/100)^AI$2),0)</f>
        <v>0</v>
      </c>
      <c r="AK186" s="204">
        <f>IF(AK$2&lt;=analysis_period,IF(subscriber1_payment_generation="n/a",Inputs!AL$206,subscriber1_payment_generation*(1+inflation_rate/100+subscriber1_payment_generation_escal/100)^AJ$2),0)</f>
        <v>0</v>
      </c>
      <c r="AL186" s="204">
        <f>IF(AL$2&lt;=analysis_period,IF(subscriber1_payment_generation="n/a",Inputs!AM$206,subscriber1_payment_generation*(1+inflation_rate/100+subscriber1_payment_generation_escal/100)^AK$2),0)</f>
        <v>0</v>
      </c>
      <c r="AM186" s="204">
        <f>IF(AM$2&lt;=analysis_period,IF(subscriber1_payment_generation="n/a",Inputs!AN$206,subscriber1_payment_generation*(1+inflation_rate/100+subscriber1_payment_generation_escal/100)^AL$2),0)</f>
        <v>0</v>
      </c>
      <c r="AN186" s="204">
        <f>IF(AN$2&lt;=analysis_period,IF(subscriber1_payment_generation="n/a",Inputs!AO$206,subscriber1_payment_generation*(1+inflation_rate/100+subscriber1_payment_generation_escal/100)^AM$2),0)</f>
        <v>0</v>
      </c>
      <c r="AO186" s="204">
        <f>IF(AO$2&lt;=analysis_period,IF(subscriber1_payment_generation="n/a",Inputs!AP$206,subscriber1_payment_generation*(1+inflation_rate/100+subscriber1_payment_generation_escal/100)^AN$2),0)</f>
        <v>0</v>
      </c>
      <c r="AP186" s="204">
        <f>IF(AP$2&lt;=analysis_period,IF(subscriber1_payment_generation="n/a",Inputs!AQ$206,subscriber1_payment_generation*(1+inflation_rate/100+subscriber1_payment_generation_escal/100)^AO$2),0)</f>
        <v>0</v>
      </c>
    </row>
    <row r="187" spans="1:42" x14ac:dyDescent="0.3">
      <c r="A187" s="89" t="str">
        <f>subscriber2_name</f>
        <v>Subscriber Class 2</v>
      </c>
      <c r="B187" s="122"/>
      <c r="C187" s="204">
        <f>IF(C$2&lt;=analysis_period,IF(subscriber2_payment_generation="n/a",Inputs!D$207,subscriber2_payment_generation*(1+inflation_rate/100+subscriber2_payment_generation_escal/100)^B$2),0)</f>
        <v>0</v>
      </c>
      <c r="D187" s="204">
        <f>IF(D$2&lt;=analysis_period,IF(subscriber2_payment_generation="n/a",Inputs!E$207,subscriber2_payment_generation*(1+inflation_rate/100+subscriber2_payment_generation_escal/100)^C$2),0)</f>
        <v>0</v>
      </c>
      <c r="E187" s="204">
        <f>IF(E$2&lt;=analysis_period,IF(subscriber2_payment_generation="n/a",Inputs!F$207,subscriber2_payment_generation*(1+inflation_rate/100+subscriber2_payment_generation_escal/100)^D$2),0)</f>
        <v>0</v>
      </c>
      <c r="F187" s="204">
        <f>IF(F$2&lt;=analysis_period,IF(subscriber2_payment_generation="n/a",Inputs!G$207,subscriber2_payment_generation*(1+inflation_rate/100+subscriber2_payment_generation_escal/100)^E$2),0)</f>
        <v>0</v>
      </c>
      <c r="G187" s="204">
        <f>IF(G$2&lt;=analysis_period,IF(subscriber2_payment_generation="n/a",Inputs!H$207,subscriber2_payment_generation*(1+inflation_rate/100+subscriber2_payment_generation_escal/100)^F$2),0)</f>
        <v>0</v>
      </c>
      <c r="H187" s="204">
        <f>IF(H$2&lt;=analysis_period,IF(subscriber2_payment_generation="n/a",Inputs!I$207,subscriber2_payment_generation*(1+inflation_rate/100+subscriber2_payment_generation_escal/100)^G$2),0)</f>
        <v>0</v>
      </c>
      <c r="I187" s="204">
        <f>IF(I$2&lt;=analysis_period,IF(subscriber2_payment_generation="n/a",Inputs!J$207,subscriber2_payment_generation*(1+inflation_rate/100+subscriber2_payment_generation_escal/100)^H$2),0)</f>
        <v>0</v>
      </c>
      <c r="J187" s="204">
        <f>IF(J$2&lt;=analysis_period,IF(subscriber2_payment_generation="n/a",Inputs!K$207,subscriber2_payment_generation*(1+inflation_rate/100+subscriber2_payment_generation_escal/100)^I$2),0)</f>
        <v>0</v>
      </c>
      <c r="K187" s="204">
        <f>IF(K$2&lt;=analysis_period,IF(subscriber2_payment_generation="n/a",Inputs!L$207,subscriber2_payment_generation*(1+inflation_rate/100+subscriber2_payment_generation_escal/100)^J$2),0)</f>
        <v>0</v>
      </c>
      <c r="L187" s="204">
        <f>IF(L$2&lt;=analysis_period,IF(subscriber2_payment_generation="n/a",Inputs!M$207,subscriber2_payment_generation*(1+inflation_rate/100+subscriber2_payment_generation_escal/100)^K$2),0)</f>
        <v>0</v>
      </c>
      <c r="M187" s="204">
        <f>IF(M$2&lt;=analysis_period,IF(subscriber2_payment_generation="n/a",Inputs!N$207,subscriber2_payment_generation*(1+inflation_rate/100+subscriber2_payment_generation_escal/100)^L$2),0)</f>
        <v>0</v>
      </c>
      <c r="N187" s="204">
        <f>IF(N$2&lt;=analysis_period,IF(subscriber2_payment_generation="n/a",Inputs!O$207,subscriber2_payment_generation*(1+inflation_rate/100+subscriber2_payment_generation_escal/100)^M$2),0)</f>
        <v>0</v>
      </c>
      <c r="O187" s="204">
        <f>IF(O$2&lt;=analysis_period,IF(subscriber2_payment_generation="n/a",Inputs!P$207,subscriber2_payment_generation*(1+inflation_rate/100+subscriber2_payment_generation_escal/100)^N$2),0)</f>
        <v>0</v>
      </c>
      <c r="P187" s="204">
        <f>IF(P$2&lt;=analysis_period,IF(subscriber2_payment_generation="n/a",Inputs!Q$207,subscriber2_payment_generation*(1+inflation_rate/100+subscriber2_payment_generation_escal/100)^O$2),0)</f>
        <v>0</v>
      </c>
      <c r="Q187" s="204">
        <f>IF(Q$2&lt;=analysis_period,IF(subscriber2_payment_generation="n/a",Inputs!R$207,subscriber2_payment_generation*(1+inflation_rate/100+subscriber2_payment_generation_escal/100)^P$2),0)</f>
        <v>0</v>
      </c>
      <c r="R187" s="204">
        <f>IF(R$2&lt;=analysis_period,IF(subscriber2_payment_generation="n/a",Inputs!S$207,subscriber2_payment_generation*(1+inflation_rate/100+subscriber2_payment_generation_escal/100)^Q$2),0)</f>
        <v>0</v>
      </c>
      <c r="S187" s="204">
        <f>IF(S$2&lt;=analysis_period,IF(subscriber2_payment_generation="n/a",Inputs!T$207,subscriber2_payment_generation*(1+inflation_rate/100+subscriber2_payment_generation_escal/100)^R$2),0)</f>
        <v>0</v>
      </c>
      <c r="T187" s="204">
        <f>IF(T$2&lt;=analysis_period,IF(subscriber2_payment_generation="n/a",Inputs!U$207,subscriber2_payment_generation*(1+inflation_rate/100+subscriber2_payment_generation_escal/100)^S$2),0)</f>
        <v>0</v>
      </c>
      <c r="U187" s="204">
        <f>IF(U$2&lt;=analysis_period,IF(subscriber2_payment_generation="n/a",Inputs!V$207,subscriber2_payment_generation*(1+inflation_rate/100+subscriber2_payment_generation_escal/100)^T$2),0)</f>
        <v>0</v>
      </c>
      <c r="V187" s="204">
        <f>IF(V$2&lt;=analysis_period,IF(subscriber2_payment_generation="n/a",Inputs!W$207,subscriber2_payment_generation*(1+inflation_rate/100+subscriber2_payment_generation_escal/100)^U$2),0)</f>
        <v>0</v>
      </c>
      <c r="W187" s="204">
        <f>IF(W$2&lt;=analysis_period,IF(subscriber2_payment_generation="n/a",Inputs!X$207,subscriber2_payment_generation*(1+inflation_rate/100+subscriber2_payment_generation_escal/100)^V$2),0)</f>
        <v>0</v>
      </c>
      <c r="X187" s="204">
        <f>IF(X$2&lt;=analysis_period,IF(subscriber2_payment_generation="n/a",Inputs!Y$207,subscriber2_payment_generation*(1+inflation_rate/100+subscriber2_payment_generation_escal/100)^W$2),0)</f>
        <v>0</v>
      </c>
      <c r="Y187" s="204">
        <f>IF(Y$2&lt;=analysis_period,IF(subscriber2_payment_generation="n/a",Inputs!Z$207,subscriber2_payment_generation*(1+inflation_rate/100+subscriber2_payment_generation_escal/100)^X$2),0)</f>
        <v>0</v>
      </c>
      <c r="Z187" s="204">
        <f>IF(Z$2&lt;=analysis_period,IF(subscriber2_payment_generation="n/a",Inputs!AA$207,subscriber2_payment_generation*(1+inflation_rate/100+subscriber2_payment_generation_escal/100)^Y$2),0)</f>
        <v>0</v>
      </c>
      <c r="AA187" s="204">
        <f>IF(AA$2&lt;=analysis_period,IF(subscriber2_payment_generation="n/a",Inputs!AB$207,subscriber2_payment_generation*(1+inflation_rate/100+subscriber2_payment_generation_escal/100)^Z$2),0)</f>
        <v>0</v>
      </c>
      <c r="AB187" s="204">
        <f>IF(AB$2&lt;=analysis_period,IF(subscriber2_payment_generation="n/a",Inputs!AC$207,subscriber2_payment_generation*(1+inflation_rate/100+subscriber2_payment_generation_escal/100)^AA$2),0)</f>
        <v>0</v>
      </c>
      <c r="AC187" s="204">
        <f>IF(AC$2&lt;=analysis_period,IF(subscriber2_payment_generation="n/a",Inputs!AD$207,subscriber2_payment_generation*(1+inflation_rate/100+subscriber2_payment_generation_escal/100)^AB$2),0)</f>
        <v>0</v>
      </c>
      <c r="AD187" s="204">
        <f>IF(AD$2&lt;=analysis_period,IF(subscriber2_payment_generation="n/a",Inputs!AE$207,subscriber2_payment_generation*(1+inflation_rate/100+subscriber2_payment_generation_escal/100)^AC$2),0)</f>
        <v>0</v>
      </c>
      <c r="AE187" s="204">
        <f>IF(AE$2&lt;=analysis_period,IF(subscriber2_payment_generation="n/a",Inputs!AF$207,subscriber2_payment_generation*(1+inflation_rate/100+subscriber2_payment_generation_escal/100)^AD$2),0)</f>
        <v>0</v>
      </c>
      <c r="AF187" s="204">
        <f>IF(AF$2&lt;=analysis_period,IF(subscriber2_payment_generation="n/a",Inputs!AG$207,subscriber2_payment_generation*(1+inflation_rate/100+subscriber2_payment_generation_escal/100)^AE$2),0)</f>
        <v>0</v>
      </c>
      <c r="AG187" s="204">
        <f>IF(AG$2&lt;=analysis_period,IF(subscriber2_payment_generation="n/a",Inputs!AH$207,subscriber2_payment_generation*(1+inflation_rate/100+subscriber2_payment_generation_escal/100)^AF$2),0)</f>
        <v>0</v>
      </c>
      <c r="AH187" s="204">
        <f>IF(AH$2&lt;=analysis_period,IF(subscriber2_payment_generation="n/a",Inputs!AI$207,subscriber2_payment_generation*(1+inflation_rate/100+subscriber2_payment_generation_escal/100)^AG$2),0)</f>
        <v>0</v>
      </c>
      <c r="AI187" s="204">
        <f>IF(AI$2&lt;=analysis_period,IF(subscriber2_payment_generation="n/a",Inputs!AJ$207,subscriber2_payment_generation*(1+inflation_rate/100+subscriber2_payment_generation_escal/100)^AH$2),0)</f>
        <v>0</v>
      </c>
      <c r="AJ187" s="204">
        <f>IF(AJ$2&lt;=analysis_period,IF(subscriber2_payment_generation="n/a",Inputs!AK$207,subscriber2_payment_generation*(1+inflation_rate/100+subscriber2_payment_generation_escal/100)^AI$2),0)</f>
        <v>0</v>
      </c>
      <c r="AK187" s="204">
        <f>IF(AK$2&lt;=analysis_period,IF(subscriber2_payment_generation="n/a",Inputs!AL$207,subscriber2_payment_generation*(1+inflation_rate/100+subscriber2_payment_generation_escal/100)^AJ$2),0)</f>
        <v>0</v>
      </c>
      <c r="AL187" s="204">
        <f>IF(AL$2&lt;=analysis_period,IF(subscriber2_payment_generation="n/a",Inputs!AM$207,subscriber2_payment_generation*(1+inflation_rate/100+subscriber2_payment_generation_escal/100)^AK$2),0)</f>
        <v>0</v>
      </c>
      <c r="AM187" s="204">
        <f>IF(AM$2&lt;=analysis_period,IF(subscriber2_payment_generation="n/a",Inputs!AN$207,subscriber2_payment_generation*(1+inflation_rate/100+subscriber2_payment_generation_escal/100)^AL$2),0)</f>
        <v>0</v>
      </c>
      <c r="AN187" s="204">
        <f>IF(AN$2&lt;=analysis_period,IF(subscriber2_payment_generation="n/a",Inputs!AO$207,subscriber2_payment_generation*(1+inflation_rate/100+subscriber2_payment_generation_escal/100)^AM$2),0)</f>
        <v>0</v>
      </c>
      <c r="AO187" s="204">
        <f>IF(AO$2&lt;=analysis_period,IF(subscriber2_payment_generation="n/a",Inputs!AP$207,subscriber2_payment_generation*(1+inflation_rate/100+subscriber2_payment_generation_escal/100)^AN$2),0)</f>
        <v>0</v>
      </c>
      <c r="AP187" s="204">
        <f>IF(AP$2&lt;=analysis_period,IF(subscriber2_payment_generation="n/a",Inputs!AQ$207,subscriber2_payment_generation*(1+inflation_rate/100+subscriber2_payment_generation_escal/100)^AO$2),0)</f>
        <v>0</v>
      </c>
    </row>
    <row r="188" spans="1:42" x14ac:dyDescent="0.3">
      <c r="A188" s="89" t="str">
        <f>subscriber3_name</f>
        <v>Subscriber Class 3</v>
      </c>
      <c r="B188" s="122"/>
      <c r="C188" s="204">
        <f>IF(C$2&lt;=analysis_period,IF(subscriber3_payment_generation="n/a",Inputs!D$208,subscriber3_payment_generation*(1+inflation_rate/100+subscriber3_payment_generation_escal/100)^B$2),0)</f>
        <v>0</v>
      </c>
      <c r="D188" s="204">
        <f>IF(D$2&lt;=analysis_period,IF(subscriber3_payment_generation="n/a",Inputs!E$208,subscriber3_payment_generation*(1+inflation_rate/100+subscriber3_payment_generation_escal/100)^C$2),0)</f>
        <v>0</v>
      </c>
      <c r="E188" s="204">
        <f>IF(E$2&lt;=analysis_period,IF(subscriber3_payment_generation="n/a",Inputs!F$208,subscriber3_payment_generation*(1+inflation_rate/100+subscriber3_payment_generation_escal/100)^D$2),0)</f>
        <v>0</v>
      </c>
      <c r="F188" s="204">
        <f>IF(F$2&lt;=analysis_period,IF(subscriber3_payment_generation="n/a",Inputs!G$208,subscriber3_payment_generation*(1+inflation_rate/100+subscriber3_payment_generation_escal/100)^E$2),0)</f>
        <v>0</v>
      </c>
      <c r="G188" s="204">
        <f>IF(G$2&lt;=analysis_period,IF(subscriber3_payment_generation="n/a",Inputs!H$208,subscriber3_payment_generation*(1+inflation_rate/100+subscriber3_payment_generation_escal/100)^F$2),0)</f>
        <v>0</v>
      </c>
      <c r="H188" s="204">
        <f>IF(H$2&lt;=analysis_period,IF(subscriber3_payment_generation="n/a",Inputs!I$208,subscriber3_payment_generation*(1+inflation_rate/100+subscriber3_payment_generation_escal/100)^G$2),0)</f>
        <v>0</v>
      </c>
      <c r="I188" s="204">
        <f>IF(I$2&lt;=analysis_period,IF(subscriber3_payment_generation="n/a",Inputs!J$208,subscriber3_payment_generation*(1+inflation_rate/100+subscriber3_payment_generation_escal/100)^H$2),0)</f>
        <v>0</v>
      </c>
      <c r="J188" s="204">
        <f>IF(J$2&lt;=analysis_period,IF(subscriber3_payment_generation="n/a",Inputs!K$208,subscriber3_payment_generation*(1+inflation_rate/100+subscriber3_payment_generation_escal/100)^I$2),0)</f>
        <v>0</v>
      </c>
      <c r="K188" s="204">
        <f>IF(K$2&lt;=analysis_period,IF(subscriber3_payment_generation="n/a",Inputs!L$208,subscriber3_payment_generation*(1+inflation_rate/100+subscriber3_payment_generation_escal/100)^J$2),0)</f>
        <v>0</v>
      </c>
      <c r="L188" s="204">
        <f>IF(L$2&lt;=analysis_period,IF(subscriber3_payment_generation="n/a",Inputs!M$208,subscriber3_payment_generation*(1+inflation_rate/100+subscriber3_payment_generation_escal/100)^K$2),0)</f>
        <v>0</v>
      </c>
      <c r="M188" s="204">
        <f>IF(M$2&lt;=analysis_period,IF(subscriber3_payment_generation="n/a",Inputs!N$208,subscriber3_payment_generation*(1+inflation_rate/100+subscriber3_payment_generation_escal/100)^L$2),0)</f>
        <v>0</v>
      </c>
      <c r="N188" s="204">
        <f>IF(N$2&lt;=analysis_period,IF(subscriber3_payment_generation="n/a",Inputs!O$208,subscriber3_payment_generation*(1+inflation_rate/100+subscriber3_payment_generation_escal/100)^M$2),0)</f>
        <v>0</v>
      </c>
      <c r="O188" s="204">
        <f>IF(O$2&lt;=analysis_period,IF(subscriber3_payment_generation="n/a",Inputs!P$208,subscriber3_payment_generation*(1+inflation_rate/100+subscriber3_payment_generation_escal/100)^N$2),0)</f>
        <v>0</v>
      </c>
      <c r="P188" s="204">
        <f>IF(P$2&lt;=analysis_period,IF(subscriber3_payment_generation="n/a",Inputs!Q$208,subscriber3_payment_generation*(1+inflation_rate/100+subscriber3_payment_generation_escal/100)^O$2),0)</f>
        <v>0</v>
      </c>
      <c r="Q188" s="204">
        <f>IF(Q$2&lt;=analysis_period,IF(subscriber3_payment_generation="n/a",Inputs!R$208,subscriber3_payment_generation*(1+inflation_rate/100+subscriber3_payment_generation_escal/100)^P$2),0)</f>
        <v>0</v>
      </c>
      <c r="R188" s="204">
        <f>IF(R$2&lt;=analysis_period,IF(subscriber3_payment_generation="n/a",Inputs!S$208,subscriber3_payment_generation*(1+inflation_rate/100+subscriber3_payment_generation_escal/100)^Q$2),0)</f>
        <v>0</v>
      </c>
      <c r="S188" s="204">
        <f>IF(S$2&lt;=analysis_period,IF(subscriber3_payment_generation="n/a",Inputs!T$208,subscriber3_payment_generation*(1+inflation_rate/100+subscriber3_payment_generation_escal/100)^R$2),0)</f>
        <v>0</v>
      </c>
      <c r="T188" s="204">
        <f>IF(T$2&lt;=analysis_period,IF(subscriber3_payment_generation="n/a",Inputs!U$208,subscriber3_payment_generation*(1+inflation_rate/100+subscriber3_payment_generation_escal/100)^S$2),0)</f>
        <v>0</v>
      </c>
      <c r="U188" s="204">
        <f>IF(U$2&lt;=analysis_period,IF(subscriber3_payment_generation="n/a",Inputs!V$208,subscriber3_payment_generation*(1+inflation_rate/100+subscriber3_payment_generation_escal/100)^T$2),0)</f>
        <v>0</v>
      </c>
      <c r="V188" s="204">
        <f>IF(V$2&lt;=analysis_period,IF(subscriber3_payment_generation="n/a",Inputs!W$208,subscriber3_payment_generation*(1+inflation_rate/100+subscriber3_payment_generation_escal/100)^U$2),0)</f>
        <v>0</v>
      </c>
      <c r="W188" s="204">
        <f>IF(W$2&lt;=analysis_period,IF(subscriber3_payment_generation="n/a",Inputs!X$208,subscriber3_payment_generation*(1+inflation_rate/100+subscriber3_payment_generation_escal/100)^V$2),0)</f>
        <v>0</v>
      </c>
      <c r="X188" s="204">
        <f>IF(X$2&lt;=analysis_period,IF(subscriber3_payment_generation="n/a",Inputs!Y$208,subscriber3_payment_generation*(1+inflation_rate/100+subscriber3_payment_generation_escal/100)^W$2),0)</f>
        <v>0</v>
      </c>
      <c r="Y188" s="204">
        <f>IF(Y$2&lt;=analysis_period,IF(subscriber3_payment_generation="n/a",Inputs!Z$208,subscriber3_payment_generation*(1+inflation_rate/100+subscriber3_payment_generation_escal/100)^X$2),0)</f>
        <v>0</v>
      </c>
      <c r="Z188" s="204">
        <f>IF(Z$2&lt;=analysis_period,IF(subscriber3_payment_generation="n/a",Inputs!AA$208,subscriber3_payment_generation*(1+inflation_rate/100+subscriber3_payment_generation_escal/100)^Y$2),0)</f>
        <v>0</v>
      </c>
      <c r="AA188" s="204">
        <f>IF(AA$2&lt;=analysis_period,IF(subscriber3_payment_generation="n/a",Inputs!AB$208,subscriber3_payment_generation*(1+inflation_rate/100+subscriber3_payment_generation_escal/100)^Z$2),0)</f>
        <v>0</v>
      </c>
      <c r="AB188" s="204">
        <f>IF(AB$2&lt;=analysis_period,IF(subscriber3_payment_generation="n/a",Inputs!AC$208,subscriber3_payment_generation*(1+inflation_rate/100+subscriber3_payment_generation_escal/100)^AA$2),0)</f>
        <v>0</v>
      </c>
      <c r="AC188" s="204">
        <f>IF(AC$2&lt;=analysis_period,IF(subscriber3_payment_generation="n/a",Inputs!AD$208,subscriber3_payment_generation*(1+inflation_rate/100+subscriber3_payment_generation_escal/100)^AB$2),0)</f>
        <v>0</v>
      </c>
      <c r="AD188" s="204">
        <f>IF(AD$2&lt;=analysis_period,IF(subscriber3_payment_generation="n/a",Inputs!AE$208,subscriber3_payment_generation*(1+inflation_rate/100+subscriber3_payment_generation_escal/100)^AC$2),0)</f>
        <v>0</v>
      </c>
      <c r="AE188" s="204">
        <f>IF(AE$2&lt;=analysis_period,IF(subscriber3_payment_generation="n/a",Inputs!AF$208,subscriber3_payment_generation*(1+inflation_rate/100+subscriber3_payment_generation_escal/100)^AD$2),0)</f>
        <v>0</v>
      </c>
      <c r="AF188" s="204">
        <f>IF(AF$2&lt;=analysis_period,IF(subscriber3_payment_generation="n/a",Inputs!AG$208,subscriber3_payment_generation*(1+inflation_rate/100+subscriber3_payment_generation_escal/100)^AE$2),0)</f>
        <v>0</v>
      </c>
      <c r="AG188" s="204">
        <f>IF(AG$2&lt;=analysis_period,IF(subscriber3_payment_generation="n/a",Inputs!AH$208,subscriber3_payment_generation*(1+inflation_rate/100+subscriber3_payment_generation_escal/100)^AF$2),0)</f>
        <v>0</v>
      </c>
      <c r="AH188" s="204">
        <f>IF(AH$2&lt;=analysis_period,IF(subscriber3_payment_generation="n/a",Inputs!AI$208,subscriber3_payment_generation*(1+inflation_rate/100+subscriber3_payment_generation_escal/100)^AG$2),0)</f>
        <v>0</v>
      </c>
      <c r="AI188" s="204">
        <f>IF(AI$2&lt;=analysis_period,IF(subscriber3_payment_generation="n/a",Inputs!AJ$208,subscriber3_payment_generation*(1+inflation_rate/100+subscriber3_payment_generation_escal/100)^AH$2),0)</f>
        <v>0</v>
      </c>
      <c r="AJ188" s="204">
        <f>IF(AJ$2&lt;=analysis_period,IF(subscriber3_payment_generation="n/a",Inputs!AK$208,subscriber3_payment_generation*(1+inflation_rate/100+subscriber3_payment_generation_escal/100)^AI$2),0)</f>
        <v>0</v>
      </c>
      <c r="AK188" s="204">
        <f>IF(AK$2&lt;=analysis_period,IF(subscriber3_payment_generation="n/a",Inputs!AL$208,subscriber3_payment_generation*(1+inflation_rate/100+subscriber3_payment_generation_escal/100)^AJ$2),0)</f>
        <v>0</v>
      </c>
      <c r="AL188" s="204">
        <f>IF(AL$2&lt;=analysis_period,IF(subscriber3_payment_generation="n/a",Inputs!AM$208,subscriber3_payment_generation*(1+inflation_rate/100+subscriber3_payment_generation_escal/100)^AK$2),0)</f>
        <v>0</v>
      </c>
      <c r="AM188" s="204">
        <f>IF(AM$2&lt;=analysis_period,IF(subscriber3_payment_generation="n/a",Inputs!AN$208,subscriber3_payment_generation*(1+inflation_rate/100+subscriber3_payment_generation_escal/100)^AL$2),0)</f>
        <v>0</v>
      </c>
      <c r="AN188" s="204">
        <f>IF(AN$2&lt;=analysis_period,IF(subscriber3_payment_generation="n/a",Inputs!AO$208,subscriber3_payment_generation*(1+inflation_rate/100+subscriber3_payment_generation_escal/100)^AM$2),0)</f>
        <v>0</v>
      </c>
      <c r="AO188" s="204">
        <f>IF(AO$2&lt;=analysis_period,IF(subscriber3_payment_generation="n/a",Inputs!AP$208,subscriber3_payment_generation*(1+inflation_rate/100+subscriber3_payment_generation_escal/100)^AN$2),0)</f>
        <v>0</v>
      </c>
      <c r="AP188" s="204">
        <f>IF(AP$2&lt;=analysis_period,IF(subscriber3_payment_generation="n/a",Inputs!AQ$208,subscriber3_payment_generation*(1+inflation_rate/100+subscriber3_payment_generation_escal/100)^AO$2),0)</f>
        <v>0</v>
      </c>
    </row>
    <row r="189" spans="1:42" x14ac:dyDescent="0.3">
      <c r="A189" s="89" t="str">
        <f>subscriber4_name</f>
        <v>Subscriber Class 4</v>
      </c>
      <c r="B189" s="122"/>
      <c r="C189" s="204">
        <f>IF(C$2&lt;=analysis_period,IF(subscriber4_payment_generation="n/a",Inputs!D$209,subscriber4_payment_generation*(1+inflation_rate/100+subscriber4_payment_generation_escal/100)^B$2),0)</f>
        <v>0</v>
      </c>
      <c r="D189" s="204">
        <f>IF(D$2&lt;=analysis_period,IF(subscriber4_payment_generation="n/a",Inputs!E$209,subscriber4_payment_generation*(1+inflation_rate/100+subscriber4_payment_generation_escal/100)^C$2),0)</f>
        <v>0</v>
      </c>
      <c r="E189" s="204">
        <f>IF(E$2&lt;=analysis_period,IF(subscriber4_payment_generation="n/a",Inputs!F$209,subscriber4_payment_generation*(1+inflation_rate/100+subscriber4_payment_generation_escal/100)^D$2),0)</f>
        <v>0</v>
      </c>
      <c r="F189" s="204">
        <f>IF(F$2&lt;=analysis_period,IF(subscriber4_payment_generation="n/a",Inputs!G$209,subscriber4_payment_generation*(1+inflation_rate/100+subscriber4_payment_generation_escal/100)^E$2),0)</f>
        <v>0</v>
      </c>
      <c r="G189" s="204">
        <f>IF(G$2&lt;=analysis_period,IF(subscriber4_payment_generation="n/a",Inputs!H$209,subscriber4_payment_generation*(1+inflation_rate/100+subscriber4_payment_generation_escal/100)^F$2),0)</f>
        <v>0</v>
      </c>
      <c r="H189" s="204">
        <f>IF(H$2&lt;=analysis_period,IF(subscriber4_payment_generation="n/a",Inputs!I$209,subscriber4_payment_generation*(1+inflation_rate/100+subscriber4_payment_generation_escal/100)^G$2),0)</f>
        <v>0</v>
      </c>
      <c r="I189" s="204">
        <f>IF(I$2&lt;=analysis_period,IF(subscriber4_payment_generation="n/a",Inputs!J$209,subscriber4_payment_generation*(1+inflation_rate/100+subscriber4_payment_generation_escal/100)^H$2),0)</f>
        <v>0</v>
      </c>
      <c r="J189" s="204">
        <f>IF(J$2&lt;=analysis_period,IF(subscriber4_payment_generation="n/a",Inputs!K$209,subscriber4_payment_generation*(1+inflation_rate/100+subscriber4_payment_generation_escal/100)^I$2),0)</f>
        <v>0</v>
      </c>
      <c r="K189" s="204">
        <f>IF(K$2&lt;=analysis_period,IF(subscriber4_payment_generation="n/a",Inputs!L$209,subscriber4_payment_generation*(1+inflation_rate/100+subscriber4_payment_generation_escal/100)^J$2),0)</f>
        <v>0</v>
      </c>
      <c r="L189" s="204">
        <f>IF(L$2&lt;=analysis_period,IF(subscriber4_payment_generation="n/a",Inputs!M$209,subscriber4_payment_generation*(1+inflation_rate/100+subscriber4_payment_generation_escal/100)^K$2),0)</f>
        <v>0</v>
      </c>
      <c r="M189" s="204">
        <f>IF(M$2&lt;=analysis_period,IF(subscriber4_payment_generation="n/a",Inputs!N$209,subscriber4_payment_generation*(1+inflation_rate/100+subscriber4_payment_generation_escal/100)^L$2),0)</f>
        <v>0</v>
      </c>
      <c r="N189" s="204">
        <f>IF(N$2&lt;=analysis_period,IF(subscriber4_payment_generation="n/a",Inputs!O$209,subscriber4_payment_generation*(1+inflation_rate/100+subscriber4_payment_generation_escal/100)^M$2),0)</f>
        <v>0</v>
      </c>
      <c r="O189" s="204">
        <f>IF(O$2&lt;=analysis_period,IF(subscriber4_payment_generation="n/a",Inputs!P$209,subscriber4_payment_generation*(1+inflation_rate/100+subscriber4_payment_generation_escal/100)^N$2),0)</f>
        <v>0</v>
      </c>
      <c r="P189" s="204">
        <f>IF(P$2&lt;=analysis_period,IF(subscriber4_payment_generation="n/a",Inputs!Q$209,subscriber4_payment_generation*(1+inflation_rate/100+subscriber4_payment_generation_escal/100)^O$2),0)</f>
        <v>0</v>
      </c>
      <c r="Q189" s="204">
        <f>IF(Q$2&lt;=analysis_period,IF(subscriber4_payment_generation="n/a",Inputs!R$209,subscriber4_payment_generation*(1+inflation_rate/100+subscriber4_payment_generation_escal/100)^P$2),0)</f>
        <v>0</v>
      </c>
      <c r="R189" s="204">
        <f>IF(R$2&lt;=analysis_period,IF(subscriber4_payment_generation="n/a",Inputs!S$209,subscriber4_payment_generation*(1+inflation_rate/100+subscriber4_payment_generation_escal/100)^Q$2),0)</f>
        <v>0</v>
      </c>
      <c r="S189" s="204">
        <f>IF(S$2&lt;=analysis_period,IF(subscriber4_payment_generation="n/a",Inputs!T$209,subscriber4_payment_generation*(1+inflation_rate/100+subscriber4_payment_generation_escal/100)^R$2),0)</f>
        <v>0</v>
      </c>
      <c r="T189" s="204">
        <f>IF(T$2&lt;=analysis_period,IF(subscriber4_payment_generation="n/a",Inputs!U$209,subscriber4_payment_generation*(1+inflation_rate/100+subscriber4_payment_generation_escal/100)^S$2),0)</f>
        <v>0</v>
      </c>
      <c r="U189" s="204">
        <f>IF(U$2&lt;=analysis_period,IF(subscriber4_payment_generation="n/a",Inputs!V$209,subscriber4_payment_generation*(1+inflation_rate/100+subscriber4_payment_generation_escal/100)^T$2),0)</f>
        <v>0</v>
      </c>
      <c r="V189" s="204">
        <f>IF(V$2&lt;=analysis_period,IF(subscriber4_payment_generation="n/a",Inputs!W$209,subscriber4_payment_generation*(1+inflation_rate/100+subscriber4_payment_generation_escal/100)^U$2),0)</f>
        <v>0</v>
      </c>
      <c r="W189" s="204">
        <f>IF(W$2&lt;=analysis_period,IF(subscriber4_payment_generation="n/a",Inputs!X$209,subscriber4_payment_generation*(1+inflation_rate/100+subscriber4_payment_generation_escal/100)^V$2),0)</f>
        <v>0</v>
      </c>
      <c r="X189" s="204">
        <f>IF(X$2&lt;=analysis_period,IF(subscriber4_payment_generation="n/a",Inputs!Y$209,subscriber4_payment_generation*(1+inflation_rate/100+subscriber4_payment_generation_escal/100)^W$2),0)</f>
        <v>0</v>
      </c>
      <c r="Y189" s="204">
        <f>IF(Y$2&lt;=analysis_period,IF(subscriber4_payment_generation="n/a",Inputs!Z$209,subscriber4_payment_generation*(1+inflation_rate/100+subscriber4_payment_generation_escal/100)^X$2),0)</f>
        <v>0</v>
      </c>
      <c r="Z189" s="204">
        <f>IF(Z$2&lt;=analysis_period,IF(subscriber4_payment_generation="n/a",Inputs!AA$209,subscriber4_payment_generation*(1+inflation_rate/100+subscriber4_payment_generation_escal/100)^Y$2),0)</f>
        <v>0</v>
      </c>
      <c r="AA189" s="204">
        <f>IF(AA$2&lt;=analysis_period,IF(subscriber4_payment_generation="n/a",Inputs!AB$209,subscriber4_payment_generation*(1+inflation_rate/100+subscriber4_payment_generation_escal/100)^Z$2),0)</f>
        <v>0</v>
      </c>
      <c r="AB189" s="204">
        <f>IF(AB$2&lt;=analysis_period,IF(subscriber4_payment_generation="n/a",Inputs!AC$209,subscriber4_payment_generation*(1+inflation_rate/100+subscriber4_payment_generation_escal/100)^AA$2),0)</f>
        <v>0</v>
      </c>
      <c r="AC189" s="204">
        <f>IF(AC$2&lt;=analysis_period,IF(subscriber4_payment_generation="n/a",Inputs!AD$209,subscriber4_payment_generation*(1+inflation_rate/100+subscriber4_payment_generation_escal/100)^AB$2),0)</f>
        <v>0</v>
      </c>
      <c r="AD189" s="204">
        <f>IF(AD$2&lt;=analysis_period,IF(subscriber4_payment_generation="n/a",Inputs!AE$209,subscriber4_payment_generation*(1+inflation_rate/100+subscriber4_payment_generation_escal/100)^AC$2),0)</f>
        <v>0</v>
      </c>
      <c r="AE189" s="204">
        <f>IF(AE$2&lt;=analysis_period,IF(subscriber4_payment_generation="n/a",Inputs!AF$209,subscriber4_payment_generation*(1+inflation_rate/100+subscriber4_payment_generation_escal/100)^AD$2),0)</f>
        <v>0</v>
      </c>
      <c r="AF189" s="204">
        <f>IF(AF$2&lt;=analysis_period,IF(subscriber4_payment_generation="n/a",Inputs!AG$209,subscriber4_payment_generation*(1+inflation_rate/100+subscriber4_payment_generation_escal/100)^AE$2),0)</f>
        <v>0</v>
      </c>
      <c r="AG189" s="204">
        <f>IF(AG$2&lt;=analysis_period,IF(subscriber4_payment_generation="n/a",Inputs!AH$209,subscriber4_payment_generation*(1+inflation_rate/100+subscriber4_payment_generation_escal/100)^AF$2),0)</f>
        <v>0</v>
      </c>
      <c r="AH189" s="204">
        <f>IF(AH$2&lt;=analysis_period,IF(subscriber4_payment_generation="n/a",Inputs!AI$209,subscriber4_payment_generation*(1+inflation_rate/100+subscriber4_payment_generation_escal/100)^AG$2),0)</f>
        <v>0</v>
      </c>
      <c r="AI189" s="204">
        <f>IF(AI$2&lt;=analysis_period,IF(subscriber4_payment_generation="n/a",Inputs!AJ$209,subscriber4_payment_generation*(1+inflation_rate/100+subscriber4_payment_generation_escal/100)^AH$2),0)</f>
        <v>0</v>
      </c>
      <c r="AJ189" s="204">
        <f>IF(AJ$2&lt;=analysis_period,IF(subscriber4_payment_generation="n/a",Inputs!AK$209,subscriber4_payment_generation*(1+inflation_rate/100+subscriber4_payment_generation_escal/100)^AI$2),0)</f>
        <v>0</v>
      </c>
      <c r="AK189" s="204">
        <f>IF(AK$2&lt;=analysis_period,IF(subscriber4_payment_generation="n/a",Inputs!AL$209,subscriber4_payment_generation*(1+inflation_rate/100+subscriber4_payment_generation_escal/100)^AJ$2),0)</f>
        <v>0</v>
      </c>
      <c r="AL189" s="204">
        <f>IF(AL$2&lt;=analysis_period,IF(subscriber4_payment_generation="n/a",Inputs!AM$209,subscriber4_payment_generation*(1+inflation_rate/100+subscriber4_payment_generation_escal/100)^AK$2),0)</f>
        <v>0</v>
      </c>
      <c r="AM189" s="204">
        <f>IF(AM$2&lt;=analysis_period,IF(subscriber4_payment_generation="n/a",Inputs!AN$209,subscriber4_payment_generation*(1+inflation_rate/100+subscriber4_payment_generation_escal/100)^AL$2),0)</f>
        <v>0</v>
      </c>
      <c r="AN189" s="204">
        <f>IF(AN$2&lt;=analysis_period,IF(subscriber4_payment_generation="n/a",Inputs!AO$209,subscriber4_payment_generation*(1+inflation_rate/100+subscriber4_payment_generation_escal/100)^AM$2),0)</f>
        <v>0</v>
      </c>
      <c r="AO189" s="204">
        <f>IF(AO$2&lt;=analysis_period,IF(subscriber4_payment_generation="n/a",Inputs!AP$209,subscriber4_payment_generation*(1+inflation_rate/100+subscriber4_payment_generation_escal/100)^AN$2),0)</f>
        <v>0</v>
      </c>
      <c r="AP189" s="204">
        <f>IF(AP$2&lt;=analysis_period,IF(subscriber4_payment_generation="n/a",Inputs!AQ$209,subscriber4_payment_generation*(1+inflation_rate/100+subscriber4_payment_generation_escal/100)^AO$2),0)</f>
        <v>0</v>
      </c>
    </row>
    <row r="190" spans="1:42" x14ac:dyDescent="0.3">
      <c r="A190" s="89" t="s">
        <v>342</v>
      </c>
      <c r="B190" s="122"/>
      <c r="C190" s="204">
        <f>IF(C$2&lt;=analysis_period,IF(unsubscribed_payment_generation="n/a",Inputs!D$210,unsubscribed_payment_generation*(1+inflation_rate/100+unsubscribed_payment_generation_escal/100)^B$2),0)</f>
        <v>0</v>
      </c>
      <c r="D190" s="204">
        <f>IF(D$2&lt;=analysis_period,IF(unsubscribed_payment_generation="n/a",Inputs!E$210,unsubscribed_payment_generation*(1+inflation_rate/100+unsubscribed_payment_generation_escal/100)^C$2),0)</f>
        <v>0</v>
      </c>
      <c r="E190" s="204">
        <f>IF(E$2&lt;=analysis_period,IF(unsubscribed_payment_generation="n/a",Inputs!F$210,unsubscribed_payment_generation*(1+inflation_rate/100+unsubscribed_payment_generation_escal/100)^D$2),0)</f>
        <v>0</v>
      </c>
      <c r="F190" s="204">
        <f>IF(F$2&lt;=analysis_period,IF(unsubscribed_payment_generation="n/a",Inputs!G$210,unsubscribed_payment_generation*(1+inflation_rate/100+unsubscribed_payment_generation_escal/100)^E$2),0)</f>
        <v>0</v>
      </c>
      <c r="G190" s="204">
        <f>IF(G$2&lt;=analysis_period,IF(unsubscribed_payment_generation="n/a",Inputs!H$210,unsubscribed_payment_generation*(1+inflation_rate/100+unsubscribed_payment_generation_escal/100)^F$2),0)</f>
        <v>0</v>
      </c>
      <c r="H190" s="204">
        <f>IF(H$2&lt;=analysis_period,IF(unsubscribed_payment_generation="n/a",Inputs!I$210,unsubscribed_payment_generation*(1+inflation_rate/100+unsubscribed_payment_generation_escal/100)^G$2),0)</f>
        <v>0</v>
      </c>
      <c r="I190" s="204">
        <f>IF(I$2&lt;=analysis_period,IF(unsubscribed_payment_generation="n/a",Inputs!J$210,unsubscribed_payment_generation*(1+inflation_rate/100+unsubscribed_payment_generation_escal/100)^H$2),0)</f>
        <v>0</v>
      </c>
      <c r="J190" s="204">
        <f>IF(J$2&lt;=analysis_period,IF(unsubscribed_payment_generation="n/a",Inputs!K$210,unsubscribed_payment_generation*(1+inflation_rate/100+unsubscribed_payment_generation_escal/100)^I$2),0)</f>
        <v>0</v>
      </c>
      <c r="K190" s="204">
        <f>IF(K$2&lt;=analysis_period,IF(unsubscribed_payment_generation="n/a",Inputs!L$210,unsubscribed_payment_generation*(1+inflation_rate/100+unsubscribed_payment_generation_escal/100)^J$2),0)</f>
        <v>0</v>
      </c>
      <c r="L190" s="204">
        <f>IF(L$2&lt;=analysis_period,IF(unsubscribed_payment_generation="n/a",Inputs!M$210,unsubscribed_payment_generation*(1+inflation_rate/100+unsubscribed_payment_generation_escal/100)^K$2),0)</f>
        <v>0</v>
      </c>
      <c r="M190" s="204">
        <f>IF(M$2&lt;=analysis_period,IF(unsubscribed_payment_generation="n/a",Inputs!N$210,unsubscribed_payment_generation*(1+inflation_rate/100+unsubscribed_payment_generation_escal/100)^L$2),0)</f>
        <v>0</v>
      </c>
      <c r="N190" s="204">
        <f>IF(N$2&lt;=analysis_period,IF(unsubscribed_payment_generation="n/a",Inputs!O$210,unsubscribed_payment_generation*(1+inflation_rate/100+unsubscribed_payment_generation_escal/100)^M$2),0)</f>
        <v>0</v>
      </c>
      <c r="O190" s="204">
        <f>IF(O$2&lt;=analysis_period,IF(unsubscribed_payment_generation="n/a",Inputs!P$210,unsubscribed_payment_generation*(1+inflation_rate/100+unsubscribed_payment_generation_escal/100)^N$2),0)</f>
        <v>0</v>
      </c>
      <c r="P190" s="204">
        <f>IF(P$2&lt;=analysis_period,IF(unsubscribed_payment_generation="n/a",Inputs!Q$210,unsubscribed_payment_generation*(1+inflation_rate/100+unsubscribed_payment_generation_escal/100)^O$2),0)</f>
        <v>0</v>
      </c>
      <c r="Q190" s="204">
        <f>IF(Q$2&lt;=analysis_period,IF(unsubscribed_payment_generation="n/a",Inputs!R$210,unsubscribed_payment_generation*(1+inflation_rate/100+unsubscribed_payment_generation_escal/100)^P$2),0)</f>
        <v>0</v>
      </c>
      <c r="R190" s="204">
        <f>IF(R$2&lt;=analysis_period,IF(unsubscribed_payment_generation="n/a",Inputs!S$210,unsubscribed_payment_generation*(1+inflation_rate/100+unsubscribed_payment_generation_escal/100)^Q$2),0)</f>
        <v>0</v>
      </c>
      <c r="S190" s="204">
        <f>IF(S$2&lt;=analysis_period,IF(unsubscribed_payment_generation="n/a",Inputs!T$210,unsubscribed_payment_generation*(1+inflation_rate/100+unsubscribed_payment_generation_escal/100)^R$2),0)</f>
        <v>0</v>
      </c>
      <c r="T190" s="204">
        <f>IF(T$2&lt;=analysis_period,IF(unsubscribed_payment_generation="n/a",Inputs!U$210,unsubscribed_payment_generation*(1+inflation_rate/100+unsubscribed_payment_generation_escal/100)^S$2),0)</f>
        <v>0</v>
      </c>
      <c r="U190" s="204">
        <f>IF(U$2&lt;=analysis_period,IF(unsubscribed_payment_generation="n/a",Inputs!V$210,unsubscribed_payment_generation*(1+inflation_rate/100+unsubscribed_payment_generation_escal/100)^T$2),0)</f>
        <v>0</v>
      </c>
      <c r="V190" s="204">
        <f>IF(V$2&lt;=analysis_period,IF(unsubscribed_payment_generation="n/a",Inputs!W$210,unsubscribed_payment_generation*(1+inflation_rate/100+unsubscribed_payment_generation_escal/100)^U$2),0)</f>
        <v>0</v>
      </c>
      <c r="W190" s="204">
        <f>IF(W$2&lt;=analysis_period,IF(unsubscribed_payment_generation="n/a",Inputs!X$210,unsubscribed_payment_generation*(1+inflation_rate/100+unsubscribed_payment_generation_escal/100)^V$2),0)</f>
        <v>0</v>
      </c>
      <c r="X190" s="204">
        <f>IF(X$2&lt;=analysis_period,IF(unsubscribed_payment_generation="n/a",Inputs!Y$210,unsubscribed_payment_generation*(1+inflation_rate/100+unsubscribed_payment_generation_escal/100)^W$2),0)</f>
        <v>0</v>
      </c>
      <c r="Y190" s="204">
        <f>IF(Y$2&lt;=analysis_period,IF(unsubscribed_payment_generation="n/a",Inputs!Z$210,unsubscribed_payment_generation*(1+inflation_rate/100+unsubscribed_payment_generation_escal/100)^X$2),0)</f>
        <v>0</v>
      </c>
      <c r="Z190" s="204">
        <f>IF(Z$2&lt;=analysis_period,IF(unsubscribed_payment_generation="n/a",Inputs!AA$210,unsubscribed_payment_generation*(1+inflation_rate/100+unsubscribed_payment_generation_escal/100)^Y$2),0)</f>
        <v>0</v>
      </c>
      <c r="AA190" s="204">
        <f>IF(AA$2&lt;=analysis_period,IF(unsubscribed_payment_generation="n/a",Inputs!AB$210,unsubscribed_payment_generation*(1+inflation_rate/100+unsubscribed_payment_generation_escal/100)^Z$2),0)</f>
        <v>0</v>
      </c>
      <c r="AB190" s="204">
        <f>IF(AB$2&lt;=analysis_period,IF(unsubscribed_payment_generation="n/a",Inputs!AC$210,unsubscribed_payment_generation*(1+inflation_rate/100+unsubscribed_payment_generation_escal/100)^AA$2),0)</f>
        <v>0</v>
      </c>
      <c r="AC190" s="204">
        <f>IF(AC$2&lt;=analysis_period,IF(unsubscribed_payment_generation="n/a",Inputs!AD$210,unsubscribed_payment_generation*(1+inflation_rate/100+unsubscribed_payment_generation_escal/100)^AB$2),0)</f>
        <v>0</v>
      </c>
      <c r="AD190" s="204">
        <f>IF(AD$2&lt;=analysis_period,IF(unsubscribed_payment_generation="n/a",Inputs!AE$210,unsubscribed_payment_generation*(1+inflation_rate/100+unsubscribed_payment_generation_escal/100)^AC$2),0)</f>
        <v>0</v>
      </c>
      <c r="AE190" s="204">
        <f>IF(AE$2&lt;=analysis_period,IF(unsubscribed_payment_generation="n/a",Inputs!AF$210,unsubscribed_payment_generation*(1+inflation_rate/100+unsubscribed_payment_generation_escal/100)^AD$2),0)</f>
        <v>0</v>
      </c>
      <c r="AF190" s="204">
        <f>IF(AF$2&lt;=analysis_period,IF(unsubscribed_payment_generation="n/a",Inputs!AG$210,unsubscribed_payment_generation*(1+inflation_rate/100+unsubscribed_payment_generation_escal/100)^AE$2),0)</f>
        <v>0</v>
      </c>
      <c r="AG190" s="204">
        <f>IF(AG$2&lt;=analysis_period,IF(unsubscribed_payment_generation="n/a",Inputs!AH$210,unsubscribed_payment_generation*(1+inflation_rate/100+unsubscribed_payment_generation_escal/100)^AF$2),0)</f>
        <v>0</v>
      </c>
      <c r="AH190" s="204">
        <f>IF(AH$2&lt;=analysis_period,IF(unsubscribed_payment_generation="n/a",Inputs!AI$210,unsubscribed_payment_generation*(1+inflation_rate/100+unsubscribed_payment_generation_escal/100)^AG$2),0)</f>
        <v>0</v>
      </c>
      <c r="AI190" s="204">
        <f>IF(AI$2&lt;=analysis_period,IF(unsubscribed_payment_generation="n/a",Inputs!AJ$210,unsubscribed_payment_generation*(1+inflation_rate/100+unsubscribed_payment_generation_escal/100)^AH$2),0)</f>
        <v>0</v>
      </c>
      <c r="AJ190" s="204">
        <f>IF(AJ$2&lt;=analysis_period,IF(unsubscribed_payment_generation="n/a",Inputs!AK$210,unsubscribed_payment_generation*(1+inflation_rate/100+unsubscribed_payment_generation_escal/100)^AI$2),0)</f>
        <v>0</v>
      </c>
      <c r="AK190" s="204">
        <f>IF(AK$2&lt;=analysis_period,IF(unsubscribed_payment_generation="n/a",Inputs!AL$210,unsubscribed_payment_generation*(1+inflation_rate/100+unsubscribed_payment_generation_escal/100)^AJ$2),0)</f>
        <v>0</v>
      </c>
      <c r="AL190" s="204">
        <f>IF(AL$2&lt;=analysis_period,IF(unsubscribed_payment_generation="n/a",Inputs!AM$210,unsubscribed_payment_generation*(1+inflation_rate/100+unsubscribed_payment_generation_escal/100)^AK$2),0)</f>
        <v>0</v>
      </c>
      <c r="AM190" s="204">
        <f>IF(AM$2&lt;=analysis_period,IF(unsubscribed_payment_generation="n/a",Inputs!AN$210,unsubscribed_payment_generation*(1+inflation_rate/100+unsubscribed_payment_generation_escal/100)^AL$2),0)</f>
        <v>0</v>
      </c>
      <c r="AN190" s="204">
        <f>IF(AN$2&lt;=analysis_period,IF(unsubscribed_payment_generation="n/a",Inputs!AO$210,unsubscribed_payment_generation*(1+inflation_rate/100+unsubscribed_payment_generation_escal/100)^AM$2),0)</f>
        <v>0</v>
      </c>
      <c r="AO190" s="204">
        <f>IF(AO$2&lt;=analysis_period,IF(unsubscribed_payment_generation="n/a",Inputs!AP$210,unsubscribed_payment_generation*(1+inflation_rate/100+unsubscribed_payment_generation_escal/100)^AN$2),0)</f>
        <v>0</v>
      </c>
      <c r="AP190" s="204">
        <f>IF(AP$2&lt;=analysis_period,IF(unsubscribed_payment_generation="n/a",Inputs!AQ$210,unsubscribed_payment_generation*(1+inflation_rate/100+unsubscribed_payment_generation_escal/100)^AO$2),0)</f>
        <v>0</v>
      </c>
    </row>
    <row r="191" spans="1:42" x14ac:dyDescent="0.3">
      <c r="A191" s="18" t="s">
        <v>374</v>
      </c>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row>
    <row r="192" spans="1:42" x14ac:dyDescent="0.3">
      <c r="A192" s="89" t="str">
        <f>subscriber1_name</f>
        <v>Subscriber Class 1</v>
      </c>
      <c r="B192" s="122"/>
      <c r="C192" s="122">
        <f>C166/100*C$7</f>
        <v>0</v>
      </c>
      <c r="D192" s="122">
        <f t="shared" ref="D192:AP192" si="63">D166/100*D$7</f>
        <v>0</v>
      </c>
      <c r="E192" s="122">
        <f t="shared" si="63"/>
        <v>0</v>
      </c>
      <c r="F192" s="122">
        <f t="shared" si="63"/>
        <v>0</v>
      </c>
      <c r="G192" s="122">
        <f t="shared" si="63"/>
        <v>0</v>
      </c>
      <c r="H192" s="122">
        <f t="shared" si="63"/>
        <v>0</v>
      </c>
      <c r="I192" s="122">
        <f t="shared" si="63"/>
        <v>0</v>
      </c>
      <c r="J192" s="122">
        <f t="shared" si="63"/>
        <v>0</v>
      </c>
      <c r="K192" s="122">
        <f t="shared" si="63"/>
        <v>0</v>
      </c>
      <c r="L192" s="122">
        <f t="shared" si="63"/>
        <v>0</v>
      </c>
      <c r="M192" s="122">
        <f t="shared" si="63"/>
        <v>0</v>
      </c>
      <c r="N192" s="122">
        <f t="shared" si="63"/>
        <v>0</v>
      </c>
      <c r="O192" s="122">
        <f t="shared" si="63"/>
        <v>0</v>
      </c>
      <c r="P192" s="122">
        <f t="shared" si="63"/>
        <v>0</v>
      </c>
      <c r="Q192" s="122">
        <f t="shared" si="63"/>
        <v>0</v>
      </c>
      <c r="R192" s="122">
        <f t="shared" si="63"/>
        <v>0</v>
      </c>
      <c r="S192" s="122">
        <f t="shared" si="63"/>
        <v>0</v>
      </c>
      <c r="T192" s="122">
        <f t="shared" si="63"/>
        <v>0</v>
      </c>
      <c r="U192" s="122">
        <f t="shared" si="63"/>
        <v>0</v>
      </c>
      <c r="V192" s="122">
        <f t="shared" si="63"/>
        <v>0</v>
      </c>
      <c r="W192" s="122">
        <f t="shared" si="63"/>
        <v>0</v>
      </c>
      <c r="X192" s="122">
        <f t="shared" si="63"/>
        <v>0</v>
      </c>
      <c r="Y192" s="122">
        <f t="shared" si="63"/>
        <v>0</v>
      </c>
      <c r="Z192" s="122">
        <f t="shared" si="63"/>
        <v>0</v>
      </c>
      <c r="AA192" s="122">
        <f t="shared" si="63"/>
        <v>0</v>
      </c>
      <c r="AB192" s="122">
        <f t="shared" si="63"/>
        <v>0</v>
      </c>
      <c r="AC192" s="122">
        <f t="shared" si="63"/>
        <v>0</v>
      </c>
      <c r="AD192" s="122">
        <f t="shared" si="63"/>
        <v>0</v>
      </c>
      <c r="AE192" s="122">
        <f t="shared" si="63"/>
        <v>0</v>
      </c>
      <c r="AF192" s="122">
        <f t="shared" si="63"/>
        <v>0</v>
      </c>
      <c r="AG192" s="122">
        <f t="shared" si="63"/>
        <v>0</v>
      </c>
      <c r="AH192" s="122">
        <f t="shared" si="63"/>
        <v>0</v>
      </c>
      <c r="AI192" s="122">
        <f t="shared" si="63"/>
        <v>0</v>
      </c>
      <c r="AJ192" s="122">
        <f t="shared" si="63"/>
        <v>0</v>
      </c>
      <c r="AK192" s="122">
        <f t="shared" si="63"/>
        <v>0</v>
      </c>
      <c r="AL192" s="122">
        <f t="shared" si="63"/>
        <v>0</v>
      </c>
      <c r="AM192" s="122">
        <f t="shared" si="63"/>
        <v>0</v>
      </c>
      <c r="AN192" s="122">
        <f t="shared" si="63"/>
        <v>0</v>
      </c>
      <c r="AO192" s="122">
        <f t="shared" si="63"/>
        <v>0</v>
      </c>
      <c r="AP192" s="122">
        <f t="shared" si="63"/>
        <v>0</v>
      </c>
    </row>
    <row r="193" spans="1:42" x14ac:dyDescent="0.3">
      <c r="A193" s="89" t="str">
        <f>subscriber2_name</f>
        <v>Subscriber Class 2</v>
      </c>
      <c r="B193" s="122"/>
      <c r="C193" s="122">
        <f>C167/100*C$7</f>
        <v>0</v>
      </c>
      <c r="D193" s="122">
        <f t="shared" ref="D193:AP193" si="64">D167/100*D$7</f>
        <v>0</v>
      </c>
      <c r="E193" s="122">
        <f t="shared" si="64"/>
        <v>0</v>
      </c>
      <c r="F193" s="122">
        <f t="shared" si="64"/>
        <v>0</v>
      </c>
      <c r="G193" s="122">
        <f t="shared" si="64"/>
        <v>0</v>
      </c>
      <c r="H193" s="122">
        <f t="shared" si="64"/>
        <v>0</v>
      </c>
      <c r="I193" s="122">
        <f t="shared" si="64"/>
        <v>0</v>
      </c>
      <c r="J193" s="122">
        <f t="shared" si="64"/>
        <v>0</v>
      </c>
      <c r="K193" s="122">
        <f t="shared" si="64"/>
        <v>0</v>
      </c>
      <c r="L193" s="122">
        <f t="shared" si="64"/>
        <v>0</v>
      </c>
      <c r="M193" s="122">
        <f t="shared" si="64"/>
        <v>0</v>
      </c>
      <c r="N193" s="122">
        <f t="shared" si="64"/>
        <v>0</v>
      </c>
      <c r="O193" s="122">
        <f t="shared" si="64"/>
        <v>0</v>
      </c>
      <c r="P193" s="122">
        <f t="shared" si="64"/>
        <v>0</v>
      </c>
      <c r="Q193" s="122">
        <f t="shared" si="64"/>
        <v>0</v>
      </c>
      <c r="R193" s="122">
        <f t="shared" si="64"/>
        <v>0</v>
      </c>
      <c r="S193" s="122">
        <f t="shared" si="64"/>
        <v>0</v>
      </c>
      <c r="T193" s="122">
        <f t="shared" si="64"/>
        <v>0</v>
      </c>
      <c r="U193" s="122">
        <f t="shared" si="64"/>
        <v>0</v>
      </c>
      <c r="V193" s="122">
        <f t="shared" si="64"/>
        <v>0</v>
      </c>
      <c r="W193" s="122">
        <f t="shared" si="64"/>
        <v>0</v>
      </c>
      <c r="X193" s="122">
        <f t="shared" si="64"/>
        <v>0</v>
      </c>
      <c r="Y193" s="122">
        <f t="shared" si="64"/>
        <v>0</v>
      </c>
      <c r="Z193" s="122">
        <f t="shared" si="64"/>
        <v>0</v>
      </c>
      <c r="AA193" s="122">
        <f t="shared" si="64"/>
        <v>0</v>
      </c>
      <c r="AB193" s="122">
        <f t="shared" si="64"/>
        <v>0</v>
      </c>
      <c r="AC193" s="122">
        <f t="shared" si="64"/>
        <v>0</v>
      </c>
      <c r="AD193" s="122">
        <f t="shared" si="64"/>
        <v>0</v>
      </c>
      <c r="AE193" s="122">
        <f t="shared" si="64"/>
        <v>0</v>
      </c>
      <c r="AF193" s="122">
        <f t="shared" si="64"/>
        <v>0</v>
      </c>
      <c r="AG193" s="122">
        <f t="shared" si="64"/>
        <v>0</v>
      </c>
      <c r="AH193" s="122">
        <f t="shared" si="64"/>
        <v>0</v>
      </c>
      <c r="AI193" s="122">
        <f t="shared" si="64"/>
        <v>0</v>
      </c>
      <c r="AJ193" s="122">
        <f t="shared" si="64"/>
        <v>0</v>
      </c>
      <c r="AK193" s="122">
        <f t="shared" si="64"/>
        <v>0</v>
      </c>
      <c r="AL193" s="122">
        <f t="shared" si="64"/>
        <v>0</v>
      </c>
      <c r="AM193" s="122">
        <f t="shared" si="64"/>
        <v>0</v>
      </c>
      <c r="AN193" s="122">
        <f t="shared" si="64"/>
        <v>0</v>
      </c>
      <c r="AO193" s="122">
        <f t="shared" si="64"/>
        <v>0</v>
      </c>
      <c r="AP193" s="122">
        <f t="shared" si="64"/>
        <v>0</v>
      </c>
    </row>
    <row r="194" spans="1:42" x14ac:dyDescent="0.3">
      <c r="A194" s="89" t="str">
        <f>subscriber3_name</f>
        <v>Subscriber Class 3</v>
      </c>
      <c r="B194" s="122"/>
      <c r="C194" s="122">
        <f>C168/100*C$7</f>
        <v>0</v>
      </c>
      <c r="D194" s="122">
        <f t="shared" ref="D194:AP194" si="65">D168/100*D$7</f>
        <v>0</v>
      </c>
      <c r="E194" s="122">
        <f t="shared" si="65"/>
        <v>0</v>
      </c>
      <c r="F194" s="122">
        <f t="shared" si="65"/>
        <v>0</v>
      </c>
      <c r="G194" s="122">
        <f t="shared" si="65"/>
        <v>0</v>
      </c>
      <c r="H194" s="122">
        <f t="shared" si="65"/>
        <v>0</v>
      </c>
      <c r="I194" s="122">
        <f t="shared" si="65"/>
        <v>0</v>
      </c>
      <c r="J194" s="122">
        <f t="shared" si="65"/>
        <v>0</v>
      </c>
      <c r="K194" s="122">
        <f t="shared" si="65"/>
        <v>0</v>
      </c>
      <c r="L194" s="122">
        <f t="shared" si="65"/>
        <v>0</v>
      </c>
      <c r="M194" s="122">
        <f t="shared" si="65"/>
        <v>0</v>
      </c>
      <c r="N194" s="122">
        <f t="shared" si="65"/>
        <v>0</v>
      </c>
      <c r="O194" s="122">
        <f t="shared" si="65"/>
        <v>0</v>
      </c>
      <c r="P194" s="122">
        <f t="shared" si="65"/>
        <v>0</v>
      </c>
      <c r="Q194" s="122">
        <f t="shared" si="65"/>
        <v>0</v>
      </c>
      <c r="R194" s="122">
        <f t="shared" si="65"/>
        <v>0</v>
      </c>
      <c r="S194" s="122">
        <f t="shared" si="65"/>
        <v>0</v>
      </c>
      <c r="T194" s="122">
        <f t="shared" si="65"/>
        <v>0</v>
      </c>
      <c r="U194" s="122">
        <f t="shared" si="65"/>
        <v>0</v>
      </c>
      <c r="V194" s="122">
        <f t="shared" si="65"/>
        <v>0</v>
      </c>
      <c r="W194" s="122">
        <f t="shared" si="65"/>
        <v>0</v>
      </c>
      <c r="X194" s="122">
        <f t="shared" si="65"/>
        <v>0</v>
      </c>
      <c r="Y194" s="122">
        <f t="shared" si="65"/>
        <v>0</v>
      </c>
      <c r="Z194" s="122">
        <f t="shared" si="65"/>
        <v>0</v>
      </c>
      <c r="AA194" s="122">
        <f t="shared" si="65"/>
        <v>0</v>
      </c>
      <c r="AB194" s="122">
        <f t="shared" si="65"/>
        <v>0</v>
      </c>
      <c r="AC194" s="122">
        <f t="shared" si="65"/>
        <v>0</v>
      </c>
      <c r="AD194" s="122">
        <f t="shared" si="65"/>
        <v>0</v>
      </c>
      <c r="AE194" s="122">
        <f t="shared" si="65"/>
        <v>0</v>
      </c>
      <c r="AF194" s="122">
        <f t="shared" si="65"/>
        <v>0</v>
      </c>
      <c r="AG194" s="122">
        <f t="shared" si="65"/>
        <v>0</v>
      </c>
      <c r="AH194" s="122">
        <f t="shared" si="65"/>
        <v>0</v>
      </c>
      <c r="AI194" s="122">
        <f t="shared" si="65"/>
        <v>0</v>
      </c>
      <c r="AJ194" s="122">
        <f t="shared" si="65"/>
        <v>0</v>
      </c>
      <c r="AK194" s="122">
        <f t="shared" si="65"/>
        <v>0</v>
      </c>
      <c r="AL194" s="122">
        <f t="shared" si="65"/>
        <v>0</v>
      </c>
      <c r="AM194" s="122">
        <f t="shared" si="65"/>
        <v>0</v>
      </c>
      <c r="AN194" s="122">
        <f t="shared" si="65"/>
        <v>0</v>
      </c>
      <c r="AO194" s="122">
        <f t="shared" si="65"/>
        <v>0</v>
      </c>
      <c r="AP194" s="122">
        <f t="shared" si="65"/>
        <v>0</v>
      </c>
    </row>
    <row r="195" spans="1:42" x14ac:dyDescent="0.3">
      <c r="A195" s="89" t="str">
        <f>subscriber4_name</f>
        <v>Subscriber Class 4</v>
      </c>
      <c r="B195" s="122"/>
      <c r="C195" s="122">
        <f>C169/100*C$7</f>
        <v>0</v>
      </c>
      <c r="D195" s="122">
        <f t="shared" ref="D195:AP195" si="66">D169/100*D$7</f>
        <v>0</v>
      </c>
      <c r="E195" s="122">
        <f t="shared" si="66"/>
        <v>0</v>
      </c>
      <c r="F195" s="122">
        <f t="shared" si="66"/>
        <v>0</v>
      </c>
      <c r="G195" s="122">
        <f t="shared" si="66"/>
        <v>0</v>
      </c>
      <c r="H195" s="122">
        <f t="shared" si="66"/>
        <v>0</v>
      </c>
      <c r="I195" s="122">
        <f t="shared" si="66"/>
        <v>0</v>
      </c>
      <c r="J195" s="122">
        <f t="shared" si="66"/>
        <v>0</v>
      </c>
      <c r="K195" s="122">
        <f t="shared" si="66"/>
        <v>0</v>
      </c>
      <c r="L195" s="122">
        <f t="shared" si="66"/>
        <v>0</v>
      </c>
      <c r="M195" s="122">
        <f t="shared" si="66"/>
        <v>0</v>
      </c>
      <c r="N195" s="122">
        <f t="shared" si="66"/>
        <v>0</v>
      </c>
      <c r="O195" s="122">
        <f t="shared" si="66"/>
        <v>0</v>
      </c>
      <c r="P195" s="122">
        <f t="shared" si="66"/>
        <v>0</v>
      </c>
      <c r="Q195" s="122">
        <f t="shared" si="66"/>
        <v>0</v>
      </c>
      <c r="R195" s="122">
        <f t="shared" si="66"/>
        <v>0</v>
      </c>
      <c r="S195" s="122">
        <f t="shared" si="66"/>
        <v>0</v>
      </c>
      <c r="T195" s="122">
        <f t="shared" si="66"/>
        <v>0</v>
      </c>
      <c r="U195" s="122">
        <f t="shared" si="66"/>
        <v>0</v>
      </c>
      <c r="V195" s="122">
        <f t="shared" si="66"/>
        <v>0</v>
      </c>
      <c r="W195" s="122">
        <f t="shared" si="66"/>
        <v>0</v>
      </c>
      <c r="X195" s="122">
        <f t="shared" si="66"/>
        <v>0</v>
      </c>
      <c r="Y195" s="122">
        <f t="shared" si="66"/>
        <v>0</v>
      </c>
      <c r="Z195" s="122">
        <f t="shared" si="66"/>
        <v>0</v>
      </c>
      <c r="AA195" s="122">
        <f t="shared" si="66"/>
        <v>0</v>
      </c>
      <c r="AB195" s="122">
        <f t="shared" si="66"/>
        <v>0</v>
      </c>
      <c r="AC195" s="122">
        <f t="shared" si="66"/>
        <v>0</v>
      </c>
      <c r="AD195" s="122">
        <f t="shared" si="66"/>
        <v>0</v>
      </c>
      <c r="AE195" s="122">
        <f t="shared" si="66"/>
        <v>0</v>
      </c>
      <c r="AF195" s="122">
        <f t="shared" si="66"/>
        <v>0</v>
      </c>
      <c r="AG195" s="122">
        <f t="shared" si="66"/>
        <v>0</v>
      </c>
      <c r="AH195" s="122">
        <f t="shared" si="66"/>
        <v>0</v>
      </c>
      <c r="AI195" s="122">
        <f t="shared" si="66"/>
        <v>0</v>
      </c>
      <c r="AJ195" s="122">
        <f t="shared" si="66"/>
        <v>0</v>
      </c>
      <c r="AK195" s="122">
        <f t="shared" si="66"/>
        <v>0</v>
      </c>
      <c r="AL195" s="122">
        <f t="shared" si="66"/>
        <v>0</v>
      </c>
      <c r="AM195" s="122">
        <f t="shared" si="66"/>
        <v>0</v>
      </c>
      <c r="AN195" s="122">
        <f t="shared" si="66"/>
        <v>0</v>
      </c>
      <c r="AO195" s="122">
        <f t="shared" si="66"/>
        <v>0</v>
      </c>
      <c r="AP195" s="122">
        <f t="shared" si="66"/>
        <v>0</v>
      </c>
    </row>
    <row r="196" spans="1:42" x14ac:dyDescent="0.3">
      <c r="A196" s="89" t="s">
        <v>342</v>
      </c>
      <c r="B196" s="122"/>
      <c r="C196" s="122">
        <f t="shared" ref="C196:AP196" si="67">C$173/100*C$7</f>
        <v>0</v>
      </c>
      <c r="D196" s="122">
        <f t="shared" si="67"/>
        <v>0</v>
      </c>
      <c r="E196" s="122">
        <f t="shared" si="67"/>
        <v>0</v>
      </c>
      <c r="F196" s="122">
        <f t="shared" si="67"/>
        <v>0</v>
      </c>
      <c r="G196" s="122">
        <f t="shared" si="67"/>
        <v>0</v>
      </c>
      <c r="H196" s="122">
        <f t="shared" si="67"/>
        <v>0</v>
      </c>
      <c r="I196" s="122">
        <f t="shared" si="67"/>
        <v>0</v>
      </c>
      <c r="J196" s="122">
        <f t="shared" si="67"/>
        <v>0</v>
      </c>
      <c r="K196" s="122">
        <f t="shared" si="67"/>
        <v>0</v>
      </c>
      <c r="L196" s="122">
        <f t="shared" si="67"/>
        <v>0</v>
      </c>
      <c r="M196" s="122">
        <f t="shared" si="67"/>
        <v>0</v>
      </c>
      <c r="N196" s="122">
        <f t="shared" si="67"/>
        <v>0</v>
      </c>
      <c r="O196" s="122">
        <f t="shared" si="67"/>
        <v>0</v>
      </c>
      <c r="P196" s="122">
        <f t="shared" si="67"/>
        <v>0</v>
      </c>
      <c r="Q196" s="122">
        <f t="shared" si="67"/>
        <v>0</v>
      </c>
      <c r="R196" s="122">
        <f t="shared" si="67"/>
        <v>0</v>
      </c>
      <c r="S196" s="122">
        <f t="shared" si="67"/>
        <v>0</v>
      </c>
      <c r="T196" s="122">
        <f t="shared" si="67"/>
        <v>0</v>
      </c>
      <c r="U196" s="122">
        <f t="shared" si="67"/>
        <v>0</v>
      </c>
      <c r="V196" s="122">
        <f t="shared" si="67"/>
        <v>0</v>
      </c>
      <c r="W196" s="122">
        <f t="shared" si="67"/>
        <v>0</v>
      </c>
      <c r="X196" s="122">
        <f t="shared" si="67"/>
        <v>0</v>
      </c>
      <c r="Y196" s="122">
        <f t="shared" si="67"/>
        <v>0</v>
      </c>
      <c r="Z196" s="122">
        <f t="shared" si="67"/>
        <v>0</v>
      </c>
      <c r="AA196" s="122">
        <f t="shared" si="67"/>
        <v>0</v>
      </c>
      <c r="AB196" s="122">
        <f t="shared" si="67"/>
        <v>0</v>
      </c>
      <c r="AC196" s="122">
        <f t="shared" si="67"/>
        <v>0</v>
      </c>
      <c r="AD196" s="122">
        <f t="shared" si="67"/>
        <v>0</v>
      </c>
      <c r="AE196" s="122">
        <f t="shared" si="67"/>
        <v>0</v>
      </c>
      <c r="AF196" s="122">
        <f t="shared" si="67"/>
        <v>0</v>
      </c>
      <c r="AG196" s="122">
        <f t="shared" si="67"/>
        <v>0</v>
      </c>
      <c r="AH196" s="122">
        <f t="shared" si="67"/>
        <v>0</v>
      </c>
      <c r="AI196" s="122">
        <f t="shared" si="67"/>
        <v>0</v>
      </c>
      <c r="AJ196" s="122">
        <f t="shared" si="67"/>
        <v>0</v>
      </c>
      <c r="AK196" s="122">
        <f t="shared" si="67"/>
        <v>0</v>
      </c>
      <c r="AL196" s="122">
        <f t="shared" si="67"/>
        <v>0</v>
      </c>
      <c r="AM196" s="122">
        <f t="shared" si="67"/>
        <v>0</v>
      </c>
      <c r="AN196" s="122">
        <f t="shared" si="67"/>
        <v>0</v>
      </c>
      <c r="AO196" s="122">
        <f t="shared" si="67"/>
        <v>0</v>
      </c>
      <c r="AP196" s="122">
        <f t="shared" si="67"/>
        <v>0</v>
      </c>
    </row>
    <row r="197" spans="1:42" x14ac:dyDescent="0.3">
      <c r="A197" s="18" t="s">
        <v>386</v>
      </c>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row>
    <row r="198" spans="1:42" x14ac:dyDescent="0.3">
      <c r="A198" s="89" t="str">
        <f>subscriber1_name</f>
        <v>Subscriber Class 1</v>
      </c>
      <c r="B198" s="122"/>
      <c r="C198" s="122">
        <f>C192*C186</f>
        <v>0</v>
      </c>
      <c r="D198" s="122">
        <f t="shared" ref="D198:AP198" si="68">D192*D186</f>
        <v>0</v>
      </c>
      <c r="E198" s="122">
        <f t="shared" si="68"/>
        <v>0</v>
      </c>
      <c r="F198" s="122">
        <f t="shared" si="68"/>
        <v>0</v>
      </c>
      <c r="G198" s="122">
        <f t="shared" si="68"/>
        <v>0</v>
      </c>
      <c r="H198" s="122">
        <f t="shared" si="68"/>
        <v>0</v>
      </c>
      <c r="I198" s="122">
        <f t="shared" si="68"/>
        <v>0</v>
      </c>
      <c r="J198" s="122">
        <f t="shared" si="68"/>
        <v>0</v>
      </c>
      <c r="K198" s="122">
        <f t="shared" si="68"/>
        <v>0</v>
      </c>
      <c r="L198" s="122">
        <f t="shared" si="68"/>
        <v>0</v>
      </c>
      <c r="M198" s="122">
        <f t="shared" si="68"/>
        <v>0</v>
      </c>
      <c r="N198" s="122">
        <f t="shared" si="68"/>
        <v>0</v>
      </c>
      <c r="O198" s="122">
        <f t="shared" si="68"/>
        <v>0</v>
      </c>
      <c r="P198" s="122">
        <f t="shared" si="68"/>
        <v>0</v>
      </c>
      <c r="Q198" s="122">
        <f t="shared" si="68"/>
        <v>0</v>
      </c>
      <c r="R198" s="122">
        <f t="shared" si="68"/>
        <v>0</v>
      </c>
      <c r="S198" s="122">
        <f t="shared" si="68"/>
        <v>0</v>
      </c>
      <c r="T198" s="122">
        <f t="shared" si="68"/>
        <v>0</v>
      </c>
      <c r="U198" s="122">
        <f t="shared" si="68"/>
        <v>0</v>
      </c>
      <c r="V198" s="122">
        <f t="shared" si="68"/>
        <v>0</v>
      </c>
      <c r="W198" s="122">
        <f t="shared" si="68"/>
        <v>0</v>
      </c>
      <c r="X198" s="122">
        <f t="shared" si="68"/>
        <v>0</v>
      </c>
      <c r="Y198" s="122">
        <f t="shared" si="68"/>
        <v>0</v>
      </c>
      <c r="Z198" s="122">
        <f t="shared" si="68"/>
        <v>0</v>
      </c>
      <c r="AA198" s="122">
        <f t="shared" si="68"/>
        <v>0</v>
      </c>
      <c r="AB198" s="122">
        <f t="shared" si="68"/>
        <v>0</v>
      </c>
      <c r="AC198" s="122">
        <f t="shared" si="68"/>
        <v>0</v>
      </c>
      <c r="AD198" s="122">
        <f t="shared" si="68"/>
        <v>0</v>
      </c>
      <c r="AE198" s="122">
        <f t="shared" si="68"/>
        <v>0</v>
      </c>
      <c r="AF198" s="122">
        <f t="shared" si="68"/>
        <v>0</v>
      </c>
      <c r="AG198" s="122">
        <f t="shared" si="68"/>
        <v>0</v>
      </c>
      <c r="AH198" s="122">
        <f t="shared" si="68"/>
        <v>0</v>
      </c>
      <c r="AI198" s="122">
        <f t="shared" si="68"/>
        <v>0</v>
      </c>
      <c r="AJ198" s="122">
        <f t="shared" si="68"/>
        <v>0</v>
      </c>
      <c r="AK198" s="122">
        <f t="shared" si="68"/>
        <v>0</v>
      </c>
      <c r="AL198" s="122">
        <f t="shared" si="68"/>
        <v>0</v>
      </c>
      <c r="AM198" s="122">
        <f t="shared" si="68"/>
        <v>0</v>
      </c>
      <c r="AN198" s="122">
        <f t="shared" si="68"/>
        <v>0</v>
      </c>
      <c r="AO198" s="122">
        <f t="shared" si="68"/>
        <v>0</v>
      </c>
      <c r="AP198" s="122">
        <f t="shared" si="68"/>
        <v>0</v>
      </c>
    </row>
    <row r="199" spans="1:42" x14ac:dyDescent="0.3">
      <c r="A199" s="89" t="str">
        <f>subscriber2_name</f>
        <v>Subscriber Class 2</v>
      </c>
      <c r="B199" s="122"/>
      <c r="C199" s="122">
        <f>C193*C187</f>
        <v>0</v>
      </c>
      <c r="D199" s="122">
        <f t="shared" ref="D199:AP199" si="69">D193*D187</f>
        <v>0</v>
      </c>
      <c r="E199" s="122">
        <f t="shared" si="69"/>
        <v>0</v>
      </c>
      <c r="F199" s="122">
        <f t="shared" si="69"/>
        <v>0</v>
      </c>
      <c r="G199" s="122">
        <f t="shared" si="69"/>
        <v>0</v>
      </c>
      <c r="H199" s="122">
        <f t="shared" si="69"/>
        <v>0</v>
      </c>
      <c r="I199" s="122">
        <f t="shared" si="69"/>
        <v>0</v>
      </c>
      <c r="J199" s="122">
        <f t="shared" si="69"/>
        <v>0</v>
      </c>
      <c r="K199" s="122">
        <f t="shared" si="69"/>
        <v>0</v>
      </c>
      <c r="L199" s="122">
        <f t="shared" si="69"/>
        <v>0</v>
      </c>
      <c r="M199" s="122">
        <f t="shared" si="69"/>
        <v>0</v>
      </c>
      <c r="N199" s="122">
        <f t="shared" si="69"/>
        <v>0</v>
      </c>
      <c r="O199" s="122">
        <f t="shared" si="69"/>
        <v>0</v>
      </c>
      <c r="P199" s="122">
        <f t="shared" si="69"/>
        <v>0</v>
      </c>
      <c r="Q199" s="122">
        <f t="shared" si="69"/>
        <v>0</v>
      </c>
      <c r="R199" s="122">
        <f t="shared" si="69"/>
        <v>0</v>
      </c>
      <c r="S199" s="122">
        <f t="shared" si="69"/>
        <v>0</v>
      </c>
      <c r="T199" s="122">
        <f t="shared" si="69"/>
        <v>0</v>
      </c>
      <c r="U199" s="122">
        <f t="shared" si="69"/>
        <v>0</v>
      </c>
      <c r="V199" s="122">
        <f t="shared" si="69"/>
        <v>0</v>
      </c>
      <c r="W199" s="122">
        <f t="shared" si="69"/>
        <v>0</v>
      </c>
      <c r="X199" s="122">
        <f t="shared" si="69"/>
        <v>0</v>
      </c>
      <c r="Y199" s="122">
        <f t="shared" si="69"/>
        <v>0</v>
      </c>
      <c r="Z199" s="122">
        <f t="shared" si="69"/>
        <v>0</v>
      </c>
      <c r="AA199" s="122">
        <f t="shared" si="69"/>
        <v>0</v>
      </c>
      <c r="AB199" s="122">
        <f t="shared" si="69"/>
        <v>0</v>
      </c>
      <c r="AC199" s="122">
        <f t="shared" si="69"/>
        <v>0</v>
      </c>
      <c r="AD199" s="122">
        <f t="shared" si="69"/>
        <v>0</v>
      </c>
      <c r="AE199" s="122">
        <f t="shared" si="69"/>
        <v>0</v>
      </c>
      <c r="AF199" s="122">
        <f t="shared" si="69"/>
        <v>0</v>
      </c>
      <c r="AG199" s="122">
        <f t="shared" si="69"/>
        <v>0</v>
      </c>
      <c r="AH199" s="122">
        <f t="shared" si="69"/>
        <v>0</v>
      </c>
      <c r="AI199" s="122">
        <f t="shared" si="69"/>
        <v>0</v>
      </c>
      <c r="AJ199" s="122">
        <f t="shared" si="69"/>
        <v>0</v>
      </c>
      <c r="AK199" s="122">
        <f t="shared" si="69"/>
        <v>0</v>
      </c>
      <c r="AL199" s="122">
        <f t="shared" si="69"/>
        <v>0</v>
      </c>
      <c r="AM199" s="122">
        <f t="shared" si="69"/>
        <v>0</v>
      </c>
      <c r="AN199" s="122">
        <f t="shared" si="69"/>
        <v>0</v>
      </c>
      <c r="AO199" s="122">
        <f t="shared" si="69"/>
        <v>0</v>
      </c>
      <c r="AP199" s="122">
        <f t="shared" si="69"/>
        <v>0</v>
      </c>
    </row>
    <row r="200" spans="1:42" x14ac:dyDescent="0.3">
      <c r="A200" s="89" t="str">
        <f>subscriber3_name</f>
        <v>Subscriber Class 3</v>
      </c>
      <c r="B200" s="122"/>
      <c r="C200" s="122">
        <f>C194*C188</f>
        <v>0</v>
      </c>
      <c r="D200" s="122">
        <f t="shared" ref="D200:AP200" si="70">D194*D188</f>
        <v>0</v>
      </c>
      <c r="E200" s="122">
        <f t="shared" si="70"/>
        <v>0</v>
      </c>
      <c r="F200" s="122">
        <f t="shared" si="70"/>
        <v>0</v>
      </c>
      <c r="G200" s="122">
        <f t="shared" si="70"/>
        <v>0</v>
      </c>
      <c r="H200" s="122">
        <f t="shared" si="70"/>
        <v>0</v>
      </c>
      <c r="I200" s="122">
        <f t="shared" si="70"/>
        <v>0</v>
      </c>
      <c r="J200" s="122">
        <f t="shared" si="70"/>
        <v>0</v>
      </c>
      <c r="K200" s="122">
        <f t="shared" si="70"/>
        <v>0</v>
      </c>
      <c r="L200" s="122">
        <f t="shared" si="70"/>
        <v>0</v>
      </c>
      <c r="M200" s="122">
        <f t="shared" si="70"/>
        <v>0</v>
      </c>
      <c r="N200" s="122">
        <f t="shared" si="70"/>
        <v>0</v>
      </c>
      <c r="O200" s="122">
        <f t="shared" si="70"/>
        <v>0</v>
      </c>
      <c r="P200" s="122">
        <f t="shared" si="70"/>
        <v>0</v>
      </c>
      <c r="Q200" s="122">
        <f t="shared" si="70"/>
        <v>0</v>
      </c>
      <c r="R200" s="122">
        <f t="shared" si="70"/>
        <v>0</v>
      </c>
      <c r="S200" s="122">
        <f t="shared" si="70"/>
        <v>0</v>
      </c>
      <c r="T200" s="122">
        <f t="shared" si="70"/>
        <v>0</v>
      </c>
      <c r="U200" s="122">
        <f t="shared" si="70"/>
        <v>0</v>
      </c>
      <c r="V200" s="122">
        <f t="shared" si="70"/>
        <v>0</v>
      </c>
      <c r="W200" s="122">
        <f t="shared" si="70"/>
        <v>0</v>
      </c>
      <c r="X200" s="122">
        <f t="shared" si="70"/>
        <v>0</v>
      </c>
      <c r="Y200" s="122">
        <f t="shared" si="70"/>
        <v>0</v>
      </c>
      <c r="Z200" s="122">
        <f t="shared" si="70"/>
        <v>0</v>
      </c>
      <c r="AA200" s="122">
        <f t="shared" si="70"/>
        <v>0</v>
      </c>
      <c r="AB200" s="122">
        <f t="shared" si="70"/>
        <v>0</v>
      </c>
      <c r="AC200" s="122">
        <f t="shared" si="70"/>
        <v>0</v>
      </c>
      <c r="AD200" s="122">
        <f t="shared" si="70"/>
        <v>0</v>
      </c>
      <c r="AE200" s="122">
        <f t="shared" si="70"/>
        <v>0</v>
      </c>
      <c r="AF200" s="122">
        <f t="shared" si="70"/>
        <v>0</v>
      </c>
      <c r="AG200" s="122">
        <f t="shared" si="70"/>
        <v>0</v>
      </c>
      <c r="AH200" s="122">
        <f t="shared" si="70"/>
        <v>0</v>
      </c>
      <c r="AI200" s="122">
        <f t="shared" si="70"/>
        <v>0</v>
      </c>
      <c r="AJ200" s="122">
        <f t="shared" si="70"/>
        <v>0</v>
      </c>
      <c r="AK200" s="122">
        <f t="shared" si="70"/>
        <v>0</v>
      </c>
      <c r="AL200" s="122">
        <f t="shared" si="70"/>
        <v>0</v>
      </c>
      <c r="AM200" s="122">
        <f t="shared" si="70"/>
        <v>0</v>
      </c>
      <c r="AN200" s="122">
        <f t="shared" si="70"/>
        <v>0</v>
      </c>
      <c r="AO200" s="122">
        <f t="shared" si="70"/>
        <v>0</v>
      </c>
      <c r="AP200" s="122">
        <f t="shared" si="70"/>
        <v>0</v>
      </c>
    </row>
    <row r="201" spans="1:42" x14ac:dyDescent="0.3">
      <c r="A201" s="89" t="str">
        <f>subscriber4_name</f>
        <v>Subscriber Class 4</v>
      </c>
      <c r="B201" s="122"/>
      <c r="C201" s="123">
        <f>C195*C189</f>
        <v>0</v>
      </c>
      <c r="D201" s="123">
        <f t="shared" ref="D201:AP201" si="71">D195*D189</f>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3">
      <c r="A202" s="89" t="s">
        <v>393</v>
      </c>
      <c r="B202" s="122"/>
      <c r="C202" s="122">
        <f>SUM(C198:C201)</f>
        <v>0</v>
      </c>
      <c r="D202" s="122">
        <f t="shared" ref="D202:AP202" si="72">SUM(D198:D201)</f>
        <v>0</v>
      </c>
      <c r="E202" s="122">
        <f t="shared" si="72"/>
        <v>0</v>
      </c>
      <c r="F202" s="122">
        <f t="shared" si="72"/>
        <v>0</v>
      </c>
      <c r="G202" s="122">
        <f t="shared" si="72"/>
        <v>0</v>
      </c>
      <c r="H202" s="122">
        <f t="shared" si="72"/>
        <v>0</v>
      </c>
      <c r="I202" s="122">
        <f t="shared" si="72"/>
        <v>0</v>
      </c>
      <c r="J202" s="122">
        <f t="shared" si="72"/>
        <v>0</v>
      </c>
      <c r="K202" s="122">
        <f t="shared" si="72"/>
        <v>0</v>
      </c>
      <c r="L202" s="122">
        <f t="shared" si="72"/>
        <v>0</v>
      </c>
      <c r="M202" s="122">
        <f t="shared" si="72"/>
        <v>0</v>
      </c>
      <c r="N202" s="122">
        <f t="shared" si="72"/>
        <v>0</v>
      </c>
      <c r="O202" s="122">
        <f t="shared" si="72"/>
        <v>0</v>
      </c>
      <c r="P202" s="122">
        <f t="shared" si="72"/>
        <v>0</v>
      </c>
      <c r="Q202" s="122">
        <f t="shared" si="72"/>
        <v>0</v>
      </c>
      <c r="R202" s="122">
        <f t="shared" si="72"/>
        <v>0</v>
      </c>
      <c r="S202" s="122">
        <f t="shared" si="72"/>
        <v>0</v>
      </c>
      <c r="T202" s="122">
        <f t="shared" si="72"/>
        <v>0</v>
      </c>
      <c r="U202" s="122">
        <f t="shared" si="72"/>
        <v>0</v>
      </c>
      <c r="V202" s="122">
        <f t="shared" si="72"/>
        <v>0</v>
      </c>
      <c r="W202" s="122">
        <f t="shared" si="72"/>
        <v>0</v>
      </c>
      <c r="X202" s="122">
        <f t="shared" si="72"/>
        <v>0</v>
      </c>
      <c r="Y202" s="122">
        <f t="shared" si="72"/>
        <v>0</v>
      </c>
      <c r="Z202" s="122">
        <f t="shared" si="72"/>
        <v>0</v>
      </c>
      <c r="AA202" s="122">
        <f t="shared" si="72"/>
        <v>0</v>
      </c>
      <c r="AB202" s="122">
        <f t="shared" si="72"/>
        <v>0</v>
      </c>
      <c r="AC202" s="122">
        <f t="shared" si="72"/>
        <v>0</v>
      </c>
      <c r="AD202" s="122">
        <f t="shared" si="72"/>
        <v>0</v>
      </c>
      <c r="AE202" s="122">
        <f t="shared" si="72"/>
        <v>0</v>
      </c>
      <c r="AF202" s="122">
        <f t="shared" si="72"/>
        <v>0</v>
      </c>
      <c r="AG202" s="122">
        <f t="shared" si="72"/>
        <v>0</v>
      </c>
      <c r="AH202" s="122">
        <f t="shared" si="72"/>
        <v>0</v>
      </c>
      <c r="AI202" s="122">
        <f t="shared" si="72"/>
        <v>0</v>
      </c>
      <c r="AJ202" s="122">
        <f t="shared" si="72"/>
        <v>0</v>
      </c>
      <c r="AK202" s="122">
        <f t="shared" si="72"/>
        <v>0</v>
      </c>
      <c r="AL202" s="122">
        <f t="shared" si="72"/>
        <v>0</v>
      </c>
      <c r="AM202" s="122">
        <f t="shared" si="72"/>
        <v>0</v>
      </c>
      <c r="AN202" s="122">
        <f t="shared" si="72"/>
        <v>0</v>
      </c>
      <c r="AO202" s="122">
        <f t="shared" si="72"/>
        <v>0</v>
      </c>
      <c r="AP202" s="122">
        <f t="shared" si="72"/>
        <v>0</v>
      </c>
    </row>
    <row r="203" spans="1:42" x14ac:dyDescent="0.3">
      <c r="A203" s="89" t="s">
        <v>367</v>
      </c>
      <c r="B203" s="122"/>
      <c r="C203" s="122">
        <f>C196*C190</f>
        <v>0</v>
      </c>
      <c r="D203" s="122">
        <f t="shared" ref="D203:AP203" si="73">D196*D190</f>
        <v>0</v>
      </c>
      <c r="E203" s="122">
        <f t="shared" si="73"/>
        <v>0</v>
      </c>
      <c r="F203" s="122">
        <f t="shared" si="73"/>
        <v>0</v>
      </c>
      <c r="G203" s="122">
        <f t="shared" si="73"/>
        <v>0</v>
      </c>
      <c r="H203" s="122">
        <f t="shared" si="73"/>
        <v>0</v>
      </c>
      <c r="I203" s="122">
        <f t="shared" si="73"/>
        <v>0</v>
      </c>
      <c r="J203" s="122">
        <f t="shared" si="73"/>
        <v>0</v>
      </c>
      <c r="K203" s="122">
        <f t="shared" si="73"/>
        <v>0</v>
      </c>
      <c r="L203" s="122">
        <f t="shared" si="73"/>
        <v>0</v>
      </c>
      <c r="M203" s="122">
        <f t="shared" si="73"/>
        <v>0</v>
      </c>
      <c r="N203" s="122">
        <f t="shared" si="73"/>
        <v>0</v>
      </c>
      <c r="O203" s="122">
        <f t="shared" si="73"/>
        <v>0</v>
      </c>
      <c r="P203" s="122">
        <f t="shared" si="73"/>
        <v>0</v>
      </c>
      <c r="Q203" s="122">
        <f t="shared" si="73"/>
        <v>0</v>
      </c>
      <c r="R203" s="122">
        <f t="shared" si="73"/>
        <v>0</v>
      </c>
      <c r="S203" s="122">
        <f t="shared" si="73"/>
        <v>0</v>
      </c>
      <c r="T203" s="122">
        <f t="shared" si="73"/>
        <v>0</v>
      </c>
      <c r="U203" s="122">
        <f t="shared" si="73"/>
        <v>0</v>
      </c>
      <c r="V203" s="122">
        <f t="shared" si="73"/>
        <v>0</v>
      </c>
      <c r="W203" s="122">
        <f t="shared" si="73"/>
        <v>0</v>
      </c>
      <c r="X203" s="122">
        <f t="shared" si="73"/>
        <v>0</v>
      </c>
      <c r="Y203" s="122">
        <f t="shared" si="73"/>
        <v>0</v>
      </c>
      <c r="Z203" s="122">
        <f t="shared" si="73"/>
        <v>0</v>
      </c>
      <c r="AA203" s="122">
        <f t="shared" si="73"/>
        <v>0</v>
      </c>
      <c r="AB203" s="122">
        <f t="shared" si="73"/>
        <v>0</v>
      </c>
      <c r="AC203" s="122">
        <f t="shared" si="73"/>
        <v>0</v>
      </c>
      <c r="AD203" s="122">
        <f t="shared" si="73"/>
        <v>0</v>
      </c>
      <c r="AE203" s="122">
        <f t="shared" si="73"/>
        <v>0</v>
      </c>
      <c r="AF203" s="122">
        <f t="shared" si="73"/>
        <v>0</v>
      </c>
      <c r="AG203" s="122">
        <f t="shared" si="73"/>
        <v>0</v>
      </c>
      <c r="AH203" s="122">
        <f t="shared" si="73"/>
        <v>0</v>
      </c>
      <c r="AI203" s="122">
        <f t="shared" si="73"/>
        <v>0</v>
      </c>
      <c r="AJ203" s="122">
        <f t="shared" si="73"/>
        <v>0</v>
      </c>
      <c r="AK203" s="122">
        <f t="shared" si="73"/>
        <v>0</v>
      </c>
      <c r="AL203" s="122">
        <f t="shared" si="73"/>
        <v>0</v>
      </c>
      <c r="AM203" s="122">
        <f t="shared" si="73"/>
        <v>0</v>
      </c>
      <c r="AN203" s="122">
        <f t="shared" si="73"/>
        <v>0</v>
      </c>
      <c r="AO203" s="122">
        <f t="shared" si="73"/>
        <v>0</v>
      </c>
      <c r="AP203" s="122">
        <f t="shared" si="73"/>
        <v>0</v>
      </c>
    </row>
    <row r="204" spans="1:42" x14ac:dyDescent="0.3">
      <c r="A204" s="18" t="s">
        <v>375</v>
      </c>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row>
    <row r="205" spans="1:42" x14ac:dyDescent="0.3">
      <c r="A205" s="89" t="str">
        <f>subscriber1_name</f>
        <v>Subscriber Class 1</v>
      </c>
      <c r="B205" s="122"/>
      <c r="C205" s="122">
        <f>IF(C$2&lt;=analysis_period,IF(subscriber1_payment_annual="n/a",Inputs!D$201,subscriber1_payment_annual*(1+inflation_rate/100+subscriber1_payment_annual_escal/100)^B$2),0)</f>
        <v>0</v>
      </c>
      <c r="D205" s="122">
        <f>IF(D$2&lt;=analysis_period,IF(subscriber1_payment_annual="n/a",Inputs!E$201,subscriber1_payment_annual*(1+inflation_rate/100+subscriber1_payment_annual_escal/100)^C$2),0)</f>
        <v>0</v>
      </c>
      <c r="E205" s="122">
        <f>IF(E$2&lt;=analysis_period,IF(subscriber1_payment_annual="n/a",Inputs!F$201,subscriber1_payment_annual*(1+inflation_rate/100+subscriber1_payment_annual_escal/100)^D$2),0)</f>
        <v>0</v>
      </c>
      <c r="F205" s="122">
        <f>IF(F$2&lt;=analysis_period,IF(subscriber1_payment_annual="n/a",Inputs!G$201,subscriber1_payment_annual*(1+inflation_rate/100+subscriber1_payment_annual_escal/100)^E$2),0)</f>
        <v>0</v>
      </c>
      <c r="G205" s="122">
        <f>IF(G$2&lt;=analysis_period,IF(subscriber1_payment_annual="n/a",Inputs!H$201,subscriber1_payment_annual*(1+inflation_rate/100+subscriber1_payment_annual_escal/100)^F$2),0)</f>
        <v>0</v>
      </c>
      <c r="H205" s="122">
        <f>IF(H$2&lt;=analysis_period,IF(subscriber1_payment_annual="n/a",Inputs!I$201,subscriber1_payment_annual*(1+inflation_rate/100+subscriber1_payment_annual_escal/100)^G$2),0)</f>
        <v>0</v>
      </c>
      <c r="I205" s="122">
        <f>IF(I$2&lt;=analysis_period,IF(subscriber1_payment_annual="n/a",Inputs!J$201,subscriber1_payment_annual*(1+inflation_rate/100+subscriber1_payment_annual_escal/100)^H$2),0)</f>
        <v>0</v>
      </c>
      <c r="J205" s="122">
        <f>IF(J$2&lt;=analysis_period,IF(subscriber1_payment_annual="n/a",Inputs!K$201,subscriber1_payment_annual*(1+inflation_rate/100+subscriber1_payment_annual_escal/100)^I$2),0)</f>
        <v>0</v>
      </c>
      <c r="K205" s="122">
        <f>IF(K$2&lt;=analysis_period,IF(subscriber1_payment_annual="n/a",Inputs!L$201,subscriber1_payment_annual*(1+inflation_rate/100+subscriber1_payment_annual_escal/100)^J$2),0)</f>
        <v>0</v>
      </c>
      <c r="L205" s="122">
        <f>IF(L$2&lt;=analysis_period,IF(subscriber1_payment_annual="n/a",Inputs!M$201,subscriber1_payment_annual*(1+inflation_rate/100+subscriber1_payment_annual_escal/100)^K$2),0)</f>
        <v>0</v>
      </c>
      <c r="M205" s="122">
        <f>IF(M$2&lt;=analysis_period,IF(subscriber1_payment_annual="n/a",Inputs!N$201,subscriber1_payment_annual*(1+inflation_rate/100+subscriber1_payment_annual_escal/100)^L$2),0)</f>
        <v>0</v>
      </c>
      <c r="N205" s="122">
        <f>IF(N$2&lt;=analysis_period,IF(subscriber1_payment_annual="n/a",Inputs!O$201,subscriber1_payment_annual*(1+inflation_rate/100+subscriber1_payment_annual_escal/100)^M$2),0)</f>
        <v>0</v>
      </c>
      <c r="O205" s="122">
        <f>IF(O$2&lt;=analysis_period,IF(subscriber1_payment_annual="n/a",Inputs!P$201,subscriber1_payment_annual*(1+inflation_rate/100+subscriber1_payment_annual_escal/100)^N$2),0)</f>
        <v>0</v>
      </c>
      <c r="P205" s="122">
        <f>IF(P$2&lt;=analysis_period,IF(subscriber1_payment_annual="n/a",Inputs!Q$201,subscriber1_payment_annual*(1+inflation_rate/100+subscriber1_payment_annual_escal/100)^O$2),0)</f>
        <v>0</v>
      </c>
      <c r="Q205" s="122">
        <f>IF(Q$2&lt;=analysis_period,IF(subscriber1_payment_annual="n/a",Inputs!R$201,subscriber1_payment_annual*(1+inflation_rate/100+subscriber1_payment_annual_escal/100)^P$2),0)</f>
        <v>0</v>
      </c>
      <c r="R205" s="122">
        <f>IF(R$2&lt;=analysis_period,IF(subscriber1_payment_annual="n/a",Inputs!S$201,subscriber1_payment_annual*(1+inflation_rate/100+subscriber1_payment_annual_escal/100)^Q$2),0)</f>
        <v>0</v>
      </c>
      <c r="S205" s="122">
        <f>IF(S$2&lt;=analysis_period,IF(subscriber1_payment_annual="n/a",Inputs!T$201,subscriber1_payment_annual*(1+inflation_rate/100+subscriber1_payment_annual_escal/100)^R$2),0)</f>
        <v>0</v>
      </c>
      <c r="T205" s="122">
        <f>IF(T$2&lt;=analysis_period,IF(subscriber1_payment_annual="n/a",Inputs!U$201,subscriber1_payment_annual*(1+inflation_rate/100+subscriber1_payment_annual_escal/100)^S$2),0)</f>
        <v>0</v>
      </c>
      <c r="U205" s="122">
        <f>IF(U$2&lt;=analysis_period,IF(subscriber1_payment_annual="n/a",Inputs!V$201,subscriber1_payment_annual*(1+inflation_rate/100+subscriber1_payment_annual_escal/100)^T$2),0)</f>
        <v>0</v>
      </c>
      <c r="V205" s="122">
        <f>IF(V$2&lt;=analysis_period,IF(subscriber1_payment_annual="n/a",Inputs!W$201,subscriber1_payment_annual*(1+inflation_rate/100+subscriber1_payment_annual_escal/100)^U$2),0)</f>
        <v>0</v>
      </c>
      <c r="W205" s="122">
        <f>IF(W$2&lt;=analysis_period,IF(subscriber1_payment_annual="n/a",Inputs!X$201,subscriber1_payment_annual*(1+inflation_rate/100+subscriber1_payment_annual_escal/100)^V$2),0)</f>
        <v>0</v>
      </c>
      <c r="X205" s="122">
        <f>IF(X$2&lt;=analysis_period,IF(subscriber1_payment_annual="n/a",Inputs!Y$201,subscriber1_payment_annual*(1+inflation_rate/100+subscriber1_payment_annual_escal/100)^W$2),0)</f>
        <v>0</v>
      </c>
      <c r="Y205" s="122">
        <f>IF(Y$2&lt;=analysis_period,IF(subscriber1_payment_annual="n/a",Inputs!Z$201,subscriber1_payment_annual*(1+inflation_rate/100+subscriber1_payment_annual_escal/100)^X$2),0)</f>
        <v>0</v>
      </c>
      <c r="Z205" s="122">
        <f>IF(Z$2&lt;=analysis_period,IF(subscriber1_payment_annual="n/a",Inputs!AA$201,subscriber1_payment_annual*(1+inflation_rate/100+subscriber1_payment_annual_escal/100)^Y$2),0)</f>
        <v>0</v>
      </c>
      <c r="AA205" s="122">
        <f>IF(AA$2&lt;=analysis_period,IF(subscriber1_payment_annual="n/a",Inputs!AB$201,subscriber1_payment_annual*(1+inflation_rate/100+subscriber1_payment_annual_escal/100)^Z$2),0)</f>
        <v>0</v>
      </c>
      <c r="AB205" s="122">
        <f>IF(AB$2&lt;=analysis_period,IF(subscriber1_payment_annual="n/a",Inputs!AC$201,subscriber1_payment_annual*(1+inflation_rate/100+subscriber1_payment_annual_escal/100)^AA$2),0)</f>
        <v>0</v>
      </c>
      <c r="AC205" s="122">
        <f>IF(AC$2&lt;=analysis_period,IF(subscriber1_payment_annual="n/a",Inputs!AD$201,subscriber1_payment_annual*(1+inflation_rate/100+subscriber1_payment_annual_escal/100)^AB$2),0)</f>
        <v>0</v>
      </c>
      <c r="AD205" s="122">
        <f>IF(AD$2&lt;=analysis_period,IF(subscriber1_payment_annual="n/a",Inputs!AE$201,subscriber1_payment_annual*(1+inflation_rate/100+subscriber1_payment_annual_escal/100)^AC$2),0)</f>
        <v>0</v>
      </c>
      <c r="AE205" s="122">
        <f>IF(AE$2&lt;=analysis_period,IF(subscriber1_payment_annual="n/a",Inputs!AF$201,subscriber1_payment_annual*(1+inflation_rate/100+subscriber1_payment_annual_escal/100)^AD$2),0)</f>
        <v>0</v>
      </c>
      <c r="AF205" s="122">
        <f>IF(AF$2&lt;=analysis_period,IF(subscriber1_payment_annual="n/a",Inputs!AG$201,subscriber1_payment_annual*(1+inflation_rate/100+subscriber1_payment_annual_escal/100)^AE$2),0)</f>
        <v>0</v>
      </c>
      <c r="AG205" s="122">
        <f>IF(AG$2&lt;=analysis_period,IF(subscriber1_payment_annual="n/a",Inputs!AH$201,subscriber1_payment_annual*(1+inflation_rate/100+subscriber1_payment_annual_escal/100)^AF$2),0)</f>
        <v>0</v>
      </c>
      <c r="AH205" s="122">
        <f>IF(AH$2&lt;=analysis_period,IF(subscriber1_payment_annual="n/a",Inputs!AI$201,subscriber1_payment_annual*(1+inflation_rate/100+subscriber1_payment_annual_escal/100)^AG$2),0)</f>
        <v>0</v>
      </c>
      <c r="AI205" s="122">
        <f>IF(AI$2&lt;=analysis_period,IF(subscriber1_payment_annual="n/a",Inputs!AJ$201,subscriber1_payment_annual*(1+inflation_rate/100+subscriber1_payment_annual_escal/100)^AH$2),0)</f>
        <v>0</v>
      </c>
      <c r="AJ205" s="122">
        <f>IF(AJ$2&lt;=analysis_period,IF(subscriber1_payment_annual="n/a",Inputs!AK$201,subscriber1_payment_annual*(1+inflation_rate/100+subscriber1_payment_annual_escal/100)^AI$2),0)</f>
        <v>0</v>
      </c>
      <c r="AK205" s="122">
        <f>IF(AK$2&lt;=analysis_period,IF(subscriber1_payment_annual="n/a",Inputs!AL$201,subscriber1_payment_annual*(1+inflation_rate/100+subscriber1_payment_annual_escal/100)^AJ$2),0)</f>
        <v>0</v>
      </c>
      <c r="AL205" s="122">
        <f>IF(AL$2&lt;=analysis_period,IF(subscriber1_payment_annual="n/a",Inputs!AM$201,subscriber1_payment_annual*(1+inflation_rate/100+subscriber1_payment_annual_escal/100)^AK$2),0)</f>
        <v>0</v>
      </c>
      <c r="AM205" s="122">
        <f>IF(AM$2&lt;=analysis_period,IF(subscriber1_payment_annual="n/a",Inputs!AN$201,subscriber1_payment_annual*(1+inflation_rate/100+subscriber1_payment_annual_escal/100)^AL$2),0)</f>
        <v>0</v>
      </c>
      <c r="AN205" s="122">
        <f>IF(AN$2&lt;=analysis_period,IF(subscriber1_payment_annual="n/a",Inputs!AO$201,subscriber1_payment_annual*(1+inflation_rate/100+subscriber1_payment_annual_escal/100)^AM$2),0)</f>
        <v>0</v>
      </c>
      <c r="AO205" s="122">
        <f>IF(AO$2&lt;=analysis_period,IF(subscriber1_payment_annual="n/a",Inputs!AP$201,subscriber1_payment_annual*(1+inflation_rate/100+subscriber1_payment_annual_escal/100)^AN$2),0)</f>
        <v>0</v>
      </c>
      <c r="AP205" s="122">
        <f>IF(AP$2&lt;=analysis_period,IF(subscriber1_payment_annual="n/a",Inputs!AQ$201,subscriber1_payment_annual*(1+inflation_rate/100+subscriber1_payment_annual_escal/100)^AO$2),0)</f>
        <v>0</v>
      </c>
    </row>
    <row r="206" spans="1:42" x14ac:dyDescent="0.3">
      <c r="A206" s="89" t="str">
        <f>subscriber2_name</f>
        <v>Subscriber Class 2</v>
      </c>
      <c r="B206" s="122"/>
      <c r="C206" s="122">
        <f>IF(C$2&lt;=analysis_period,IF(subscriber2_payment_annual="n/a",Inputs!D$202,subscriber2_payment_annual*(1+inflation_rate/100+subscriber2_payment_annual_escal/100)^B$2),0)</f>
        <v>0</v>
      </c>
      <c r="D206" s="122">
        <f>IF(D$2&lt;=analysis_period,IF(subscriber2_payment_annual="n/a",Inputs!E$202,subscriber2_payment_annual*(1+inflation_rate/100+subscriber2_payment_annual_escal/100)^C$2),0)</f>
        <v>0</v>
      </c>
      <c r="E206" s="122">
        <f>IF(E$2&lt;=analysis_period,IF(subscriber2_payment_annual="n/a",Inputs!F$202,subscriber2_payment_annual*(1+inflation_rate/100+subscriber2_payment_annual_escal/100)^D$2),0)</f>
        <v>0</v>
      </c>
      <c r="F206" s="122">
        <f>IF(F$2&lt;=analysis_period,IF(subscriber2_payment_annual="n/a",Inputs!G$202,subscriber2_payment_annual*(1+inflation_rate/100+subscriber2_payment_annual_escal/100)^E$2),0)</f>
        <v>0</v>
      </c>
      <c r="G206" s="122">
        <f>IF(G$2&lt;=analysis_period,IF(subscriber2_payment_annual="n/a",Inputs!H$202,subscriber2_payment_annual*(1+inflation_rate/100+subscriber2_payment_annual_escal/100)^F$2),0)</f>
        <v>0</v>
      </c>
      <c r="H206" s="122">
        <f>IF(H$2&lt;=analysis_period,IF(subscriber2_payment_annual="n/a",Inputs!I$202,subscriber2_payment_annual*(1+inflation_rate/100+subscriber2_payment_annual_escal/100)^G$2),0)</f>
        <v>0</v>
      </c>
      <c r="I206" s="122">
        <f>IF(I$2&lt;=analysis_period,IF(subscriber2_payment_annual="n/a",Inputs!J$202,subscriber2_payment_annual*(1+inflation_rate/100+subscriber2_payment_annual_escal/100)^H$2),0)</f>
        <v>0</v>
      </c>
      <c r="J206" s="122">
        <f>IF(J$2&lt;=analysis_period,IF(subscriber2_payment_annual="n/a",Inputs!K$202,subscriber2_payment_annual*(1+inflation_rate/100+subscriber2_payment_annual_escal/100)^I$2),0)</f>
        <v>0</v>
      </c>
      <c r="K206" s="122">
        <f>IF(K$2&lt;=analysis_period,IF(subscriber2_payment_annual="n/a",Inputs!L$202,subscriber2_payment_annual*(1+inflation_rate/100+subscriber2_payment_annual_escal/100)^J$2),0)</f>
        <v>0</v>
      </c>
      <c r="L206" s="122">
        <f>IF(L$2&lt;=analysis_period,IF(subscriber2_payment_annual="n/a",Inputs!M$202,subscriber2_payment_annual*(1+inflation_rate/100+subscriber2_payment_annual_escal/100)^K$2),0)</f>
        <v>0</v>
      </c>
      <c r="M206" s="122">
        <f>IF(M$2&lt;=analysis_period,IF(subscriber2_payment_annual="n/a",Inputs!N$202,subscriber2_payment_annual*(1+inflation_rate/100+subscriber2_payment_annual_escal/100)^L$2),0)</f>
        <v>0</v>
      </c>
      <c r="N206" s="122">
        <f>IF(N$2&lt;=analysis_period,IF(subscriber2_payment_annual="n/a",Inputs!O$202,subscriber2_payment_annual*(1+inflation_rate/100+subscriber2_payment_annual_escal/100)^M$2),0)</f>
        <v>0</v>
      </c>
      <c r="O206" s="122">
        <f>IF(O$2&lt;=analysis_period,IF(subscriber2_payment_annual="n/a",Inputs!P$202,subscriber2_payment_annual*(1+inflation_rate/100+subscriber2_payment_annual_escal/100)^N$2),0)</f>
        <v>0</v>
      </c>
      <c r="P206" s="122">
        <f>IF(P$2&lt;=analysis_period,IF(subscriber2_payment_annual="n/a",Inputs!Q$202,subscriber2_payment_annual*(1+inflation_rate/100+subscriber2_payment_annual_escal/100)^O$2),0)</f>
        <v>0</v>
      </c>
      <c r="Q206" s="122">
        <f>IF(Q$2&lt;=analysis_period,IF(subscriber2_payment_annual="n/a",Inputs!R$202,subscriber2_payment_annual*(1+inflation_rate/100+subscriber2_payment_annual_escal/100)^P$2),0)</f>
        <v>0</v>
      </c>
      <c r="R206" s="122">
        <f>IF(R$2&lt;=analysis_period,IF(subscriber2_payment_annual="n/a",Inputs!S$202,subscriber2_payment_annual*(1+inflation_rate/100+subscriber2_payment_annual_escal/100)^Q$2),0)</f>
        <v>0</v>
      </c>
      <c r="S206" s="122">
        <f>IF(S$2&lt;=analysis_period,IF(subscriber2_payment_annual="n/a",Inputs!T$202,subscriber2_payment_annual*(1+inflation_rate/100+subscriber2_payment_annual_escal/100)^R$2),0)</f>
        <v>0</v>
      </c>
      <c r="T206" s="122">
        <f>IF(T$2&lt;=analysis_period,IF(subscriber2_payment_annual="n/a",Inputs!U$202,subscriber2_payment_annual*(1+inflation_rate/100+subscriber2_payment_annual_escal/100)^S$2),0)</f>
        <v>0</v>
      </c>
      <c r="U206" s="122">
        <f>IF(U$2&lt;=analysis_period,IF(subscriber2_payment_annual="n/a",Inputs!V$202,subscriber2_payment_annual*(1+inflation_rate/100+subscriber2_payment_annual_escal/100)^T$2),0)</f>
        <v>0</v>
      </c>
      <c r="V206" s="122">
        <f>IF(V$2&lt;=analysis_period,IF(subscriber2_payment_annual="n/a",Inputs!W$202,subscriber2_payment_annual*(1+inflation_rate/100+subscriber2_payment_annual_escal/100)^U$2),0)</f>
        <v>0</v>
      </c>
      <c r="W206" s="122">
        <f>IF(W$2&lt;=analysis_period,IF(subscriber2_payment_annual="n/a",Inputs!X$202,subscriber2_payment_annual*(1+inflation_rate/100+subscriber2_payment_annual_escal/100)^V$2),0)</f>
        <v>0</v>
      </c>
      <c r="X206" s="122">
        <f>IF(X$2&lt;=analysis_period,IF(subscriber2_payment_annual="n/a",Inputs!Y$202,subscriber2_payment_annual*(1+inflation_rate/100+subscriber2_payment_annual_escal/100)^W$2),0)</f>
        <v>0</v>
      </c>
      <c r="Y206" s="122">
        <f>IF(Y$2&lt;=analysis_period,IF(subscriber2_payment_annual="n/a",Inputs!Z$202,subscriber2_payment_annual*(1+inflation_rate/100+subscriber2_payment_annual_escal/100)^X$2),0)</f>
        <v>0</v>
      </c>
      <c r="Z206" s="122">
        <f>IF(Z$2&lt;=analysis_period,IF(subscriber2_payment_annual="n/a",Inputs!AA$202,subscriber2_payment_annual*(1+inflation_rate/100+subscriber2_payment_annual_escal/100)^Y$2),0)</f>
        <v>0</v>
      </c>
      <c r="AA206" s="122">
        <f>IF(AA$2&lt;=analysis_period,IF(subscriber2_payment_annual="n/a",Inputs!AB$202,subscriber2_payment_annual*(1+inflation_rate/100+subscriber2_payment_annual_escal/100)^Z$2),0)</f>
        <v>0</v>
      </c>
      <c r="AB206" s="122">
        <f>IF(AB$2&lt;=analysis_period,IF(subscriber2_payment_annual="n/a",Inputs!AC$202,subscriber2_payment_annual*(1+inflation_rate/100+subscriber2_payment_annual_escal/100)^AA$2),0)</f>
        <v>0</v>
      </c>
      <c r="AC206" s="122">
        <f>IF(AC$2&lt;=analysis_period,IF(subscriber2_payment_annual="n/a",Inputs!AD$202,subscriber2_payment_annual*(1+inflation_rate/100+subscriber2_payment_annual_escal/100)^AB$2),0)</f>
        <v>0</v>
      </c>
      <c r="AD206" s="122">
        <f>IF(AD$2&lt;=analysis_period,IF(subscriber2_payment_annual="n/a",Inputs!AE$202,subscriber2_payment_annual*(1+inflation_rate/100+subscriber2_payment_annual_escal/100)^AC$2),0)</f>
        <v>0</v>
      </c>
      <c r="AE206" s="122">
        <f>IF(AE$2&lt;=analysis_period,IF(subscriber2_payment_annual="n/a",Inputs!AF$202,subscriber2_payment_annual*(1+inflation_rate/100+subscriber2_payment_annual_escal/100)^AD$2),0)</f>
        <v>0</v>
      </c>
      <c r="AF206" s="122">
        <f>IF(AF$2&lt;=analysis_period,IF(subscriber2_payment_annual="n/a",Inputs!AG$202,subscriber2_payment_annual*(1+inflation_rate/100+subscriber2_payment_annual_escal/100)^AE$2),0)</f>
        <v>0</v>
      </c>
      <c r="AG206" s="122">
        <f>IF(AG$2&lt;=analysis_period,IF(subscriber2_payment_annual="n/a",Inputs!AH$202,subscriber2_payment_annual*(1+inflation_rate/100+subscriber2_payment_annual_escal/100)^AF$2),0)</f>
        <v>0</v>
      </c>
      <c r="AH206" s="122">
        <f>IF(AH$2&lt;=analysis_period,IF(subscriber2_payment_annual="n/a",Inputs!AI$202,subscriber2_payment_annual*(1+inflation_rate/100+subscriber2_payment_annual_escal/100)^AG$2),0)</f>
        <v>0</v>
      </c>
      <c r="AI206" s="122">
        <f>IF(AI$2&lt;=analysis_period,IF(subscriber2_payment_annual="n/a",Inputs!AJ$202,subscriber2_payment_annual*(1+inflation_rate/100+subscriber2_payment_annual_escal/100)^AH$2),0)</f>
        <v>0</v>
      </c>
      <c r="AJ206" s="122">
        <f>IF(AJ$2&lt;=analysis_period,IF(subscriber2_payment_annual="n/a",Inputs!AK$202,subscriber2_payment_annual*(1+inflation_rate/100+subscriber2_payment_annual_escal/100)^AI$2),0)</f>
        <v>0</v>
      </c>
      <c r="AK206" s="122">
        <f>IF(AK$2&lt;=analysis_period,IF(subscriber2_payment_annual="n/a",Inputs!AL$202,subscriber2_payment_annual*(1+inflation_rate/100+subscriber2_payment_annual_escal/100)^AJ$2),0)</f>
        <v>0</v>
      </c>
      <c r="AL206" s="122">
        <f>IF(AL$2&lt;=analysis_period,IF(subscriber2_payment_annual="n/a",Inputs!AM$202,subscriber2_payment_annual*(1+inflation_rate/100+subscriber2_payment_annual_escal/100)^AK$2),0)</f>
        <v>0</v>
      </c>
      <c r="AM206" s="122">
        <f>IF(AM$2&lt;=analysis_period,IF(subscriber2_payment_annual="n/a",Inputs!AN$202,subscriber2_payment_annual*(1+inflation_rate/100+subscriber2_payment_annual_escal/100)^AL$2),0)</f>
        <v>0</v>
      </c>
      <c r="AN206" s="122">
        <f>IF(AN$2&lt;=analysis_period,IF(subscriber2_payment_annual="n/a",Inputs!AO$202,subscriber2_payment_annual*(1+inflation_rate/100+subscriber2_payment_annual_escal/100)^AM$2),0)</f>
        <v>0</v>
      </c>
      <c r="AO206" s="122">
        <f>IF(AO$2&lt;=analysis_period,IF(subscriber2_payment_annual="n/a",Inputs!AP$202,subscriber2_payment_annual*(1+inflation_rate/100+subscriber2_payment_annual_escal/100)^AN$2),0)</f>
        <v>0</v>
      </c>
      <c r="AP206" s="122">
        <f>IF(AP$2&lt;=analysis_period,IF(subscriber2_payment_annual="n/a",Inputs!AQ$202,subscriber2_payment_annual*(1+inflation_rate/100+subscriber2_payment_annual_escal/100)^AO$2),0)</f>
        <v>0</v>
      </c>
    </row>
    <row r="207" spans="1:42" x14ac:dyDescent="0.3">
      <c r="A207" s="89" t="str">
        <f>subscriber3_name</f>
        <v>Subscriber Class 3</v>
      </c>
      <c r="B207" s="122"/>
      <c r="C207" s="122">
        <f>IF(C$2&lt;=analysis_period,IF(subscriber3_payment_annual="n/a",Inputs!D$203,subscriber3_payment_annual*(1+inflation_rate/100+subscriber3_payment_annual_escal/100)^B$2),0)</f>
        <v>0</v>
      </c>
      <c r="D207" s="122">
        <f>IF(D$2&lt;=analysis_period,IF(subscriber3_payment_annual="n/a",Inputs!E$203,subscriber3_payment_annual*(1+inflation_rate/100+subscriber3_payment_annual_escal/100)^C$2),0)</f>
        <v>0</v>
      </c>
      <c r="E207" s="122">
        <f>IF(E$2&lt;=analysis_period,IF(subscriber3_payment_annual="n/a",Inputs!F$203,subscriber3_payment_annual*(1+inflation_rate/100+subscriber3_payment_annual_escal/100)^D$2),0)</f>
        <v>0</v>
      </c>
      <c r="F207" s="122">
        <f>IF(F$2&lt;=analysis_period,IF(subscriber3_payment_annual="n/a",Inputs!G$203,subscriber3_payment_annual*(1+inflation_rate/100+subscriber3_payment_annual_escal/100)^E$2),0)</f>
        <v>0</v>
      </c>
      <c r="G207" s="122">
        <f>IF(G$2&lt;=analysis_period,IF(subscriber3_payment_annual="n/a",Inputs!H$203,subscriber3_payment_annual*(1+inflation_rate/100+subscriber3_payment_annual_escal/100)^F$2),0)</f>
        <v>0</v>
      </c>
      <c r="H207" s="122">
        <f>IF(H$2&lt;=analysis_period,IF(subscriber3_payment_annual="n/a",Inputs!I$203,subscriber3_payment_annual*(1+inflation_rate/100+subscriber3_payment_annual_escal/100)^G$2),0)</f>
        <v>0</v>
      </c>
      <c r="I207" s="122">
        <f>IF(I$2&lt;=analysis_period,IF(subscriber3_payment_annual="n/a",Inputs!J$203,subscriber3_payment_annual*(1+inflation_rate/100+subscriber3_payment_annual_escal/100)^H$2),0)</f>
        <v>0</v>
      </c>
      <c r="J207" s="122">
        <f>IF(J$2&lt;=analysis_period,IF(subscriber3_payment_annual="n/a",Inputs!K$203,subscriber3_payment_annual*(1+inflation_rate/100+subscriber3_payment_annual_escal/100)^I$2),0)</f>
        <v>0</v>
      </c>
      <c r="K207" s="122">
        <f>IF(K$2&lt;=analysis_period,IF(subscriber3_payment_annual="n/a",Inputs!L$203,subscriber3_payment_annual*(1+inflation_rate/100+subscriber3_payment_annual_escal/100)^J$2),0)</f>
        <v>0</v>
      </c>
      <c r="L207" s="122">
        <f>IF(L$2&lt;=analysis_period,IF(subscriber3_payment_annual="n/a",Inputs!M$203,subscriber3_payment_annual*(1+inflation_rate/100+subscriber3_payment_annual_escal/100)^K$2),0)</f>
        <v>0</v>
      </c>
      <c r="M207" s="122">
        <f>IF(M$2&lt;=analysis_period,IF(subscriber3_payment_annual="n/a",Inputs!N$203,subscriber3_payment_annual*(1+inflation_rate/100+subscriber3_payment_annual_escal/100)^L$2),0)</f>
        <v>0</v>
      </c>
      <c r="N207" s="122">
        <f>IF(N$2&lt;=analysis_period,IF(subscriber3_payment_annual="n/a",Inputs!O$203,subscriber3_payment_annual*(1+inflation_rate/100+subscriber3_payment_annual_escal/100)^M$2),0)</f>
        <v>0</v>
      </c>
      <c r="O207" s="122">
        <f>IF(O$2&lt;=analysis_period,IF(subscriber3_payment_annual="n/a",Inputs!P$203,subscriber3_payment_annual*(1+inflation_rate/100+subscriber3_payment_annual_escal/100)^N$2),0)</f>
        <v>0</v>
      </c>
      <c r="P207" s="122">
        <f>IF(P$2&lt;=analysis_period,IF(subscriber3_payment_annual="n/a",Inputs!Q$203,subscriber3_payment_annual*(1+inflation_rate/100+subscriber3_payment_annual_escal/100)^O$2),0)</f>
        <v>0</v>
      </c>
      <c r="Q207" s="122">
        <f>IF(Q$2&lt;=analysis_period,IF(subscriber3_payment_annual="n/a",Inputs!R$203,subscriber3_payment_annual*(1+inflation_rate/100+subscriber3_payment_annual_escal/100)^P$2),0)</f>
        <v>0</v>
      </c>
      <c r="R207" s="122">
        <f>IF(R$2&lt;=analysis_period,IF(subscriber3_payment_annual="n/a",Inputs!S$203,subscriber3_payment_annual*(1+inflation_rate/100+subscriber3_payment_annual_escal/100)^Q$2),0)</f>
        <v>0</v>
      </c>
      <c r="S207" s="122">
        <f>IF(S$2&lt;=analysis_period,IF(subscriber3_payment_annual="n/a",Inputs!T$203,subscriber3_payment_annual*(1+inflation_rate/100+subscriber3_payment_annual_escal/100)^R$2),0)</f>
        <v>0</v>
      </c>
      <c r="T207" s="122">
        <f>IF(T$2&lt;=analysis_period,IF(subscriber3_payment_annual="n/a",Inputs!U$203,subscriber3_payment_annual*(1+inflation_rate/100+subscriber3_payment_annual_escal/100)^S$2),0)</f>
        <v>0</v>
      </c>
      <c r="U207" s="122">
        <f>IF(U$2&lt;=analysis_period,IF(subscriber3_payment_annual="n/a",Inputs!V$203,subscriber3_payment_annual*(1+inflation_rate/100+subscriber3_payment_annual_escal/100)^T$2),0)</f>
        <v>0</v>
      </c>
      <c r="V207" s="122">
        <f>IF(V$2&lt;=analysis_period,IF(subscriber3_payment_annual="n/a",Inputs!W$203,subscriber3_payment_annual*(1+inflation_rate/100+subscriber3_payment_annual_escal/100)^U$2),0)</f>
        <v>0</v>
      </c>
      <c r="W207" s="122">
        <f>IF(W$2&lt;=analysis_period,IF(subscriber3_payment_annual="n/a",Inputs!X$203,subscriber3_payment_annual*(1+inflation_rate/100+subscriber3_payment_annual_escal/100)^V$2),0)</f>
        <v>0</v>
      </c>
      <c r="X207" s="122">
        <f>IF(X$2&lt;=analysis_period,IF(subscriber3_payment_annual="n/a",Inputs!Y$203,subscriber3_payment_annual*(1+inflation_rate/100+subscriber3_payment_annual_escal/100)^W$2),0)</f>
        <v>0</v>
      </c>
      <c r="Y207" s="122">
        <f>IF(Y$2&lt;=analysis_period,IF(subscriber3_payment_annual="n/a",Inputs!Z$203,subscriber3_payment_annual*(1+inflation_rate/100+subscriber3_payment_annual_escal/100)^X$2),0)</f>
        <v>0</v>
      </c>
      <c r="Z207" s="122">
        <f>IF(Z$2&lt;=analysis_period,IF(subscriber3_payment_annual="n/a",Inputs!AA$203,subscriber3_payment_annual*(1+inflation_rate/100+subscriber3_payment_annual_escal/100)^Y$2),0)</f>
        <v>0</v>
      </c>
      <c r="AA207" s="122">
        <f>IF(AA$2&lt;=analysis_period,IF(subscriber3_payment_annual="n/a",Inputs!AB$203,subscriber3_payment_annual*(1+inflation_rate/100+subscriber3_payment_annual_escal/100)^Z$2),0)</f>
        <v>0</v>
      </c>
      <c r="AB207" s="122">
        <f>IF(AB$2&lt;=analysis_period,IF(subscriber3_payment_annual="n/a",Inputs!AC$203,subscriber3_payment_annual*(1+inflation_rate/100+subscriber3_payment_annual_escal/100)^AA$2),0)</f>
        <v>0</v>
      </c>
      <c r="AC207" s="122">
        <f>IF(AC$2&lt;=analysis_period,IF(subscriber3_payment_annual="n/a",Inputs!AD$203,subscriber3_payment_annual*(1+inflation_rate/100+subscriber3_payment_annual_escal/100)^AB$2),0)</f>
        <v>0</v>
      </c>
      <c r="AD207" s="122">
        <f>IF(AD$2&lt;=analysis_period,IF(subscriber3_payment_annual="n/a",Inputs!AE$203,subscriber3_payment_annual*(1+inflation_rate/100+subscriber3_payment_annual_escal/100)^AC$2),0)</f>
        <v>0</v>
      </c>
      <c r="AE207" s="122">
        <f>IF(AE$2&lt;=analysis_period,IF(subscriber3_payment_annual="n/a",Inputs!AF$203,subscriber3_payment_annual*(1+inflation_rate/100+subscriber3_payment_annual_escal/100)^AD$2),0)</f>
        <v>0</v>
      </c>
      <c r="AF207" s="122">
        <f>IF(AF$2&lt;=analysis_period,IF(subscriber3_payment_annual="n/a",Inputs!AG$203,subscriber3_payment_annual*(1+inflation_rate/100+subscriber3_payment_annual_escal/100)^AE$2),0)</f>
        <v>0</v>
      </c>
      <c r="AG207" s="122">
        <f>IF(AG$2&lt;=analysis_period,IF(subscriber3_payment_annual="n/a",Inputs!AH$203,subscriber3_payment_annual*(1+inflation_rate/100+subscriber3_payment_annual_escal/100)^AF$2),0)</f>
        <v>0</v>
      </c>
      <c r="AH207" s="122">
        <f>IF(AH$2&lt;=analysis_period,IF(subscriber3_payment_annual="n/a",Inputs!AI$203,subscriber3_payment_annual*(1+inflation_rate/100+subscriber3_payment_annual_escal/100)^AG$2),0)</f>
        <v>0</v>
      </c>
      <c r="AI207" s="122">
        <f>IF(AI$2&lt;=analysis_period,IF(subscriber3_payment_annual="n/a",Inputs!AJ$203,subscriber3_payment_annual*(1+inflation_rate/100+subscriber3_payment_annual_escal/100)^AH$2),0)</f>
        <v>0</v>
      </c>
      <c r="AJ207" s="122">
        <f>IF(AJ$2&lt;=analysis_period,IF(subscriber3_payment_annual="n/a",Inputs!AK$203,subscriber3_payment_annual*(1+inflation_rate/100+subscriber3_payment_annual_escal/100)^AI$2),0)</f>
        <v>0</v>
      </c>
      <c r="AK207" s="122">
        <f>IF(AK$2&lt;=analysis_period,IF(subscriber3_payment_annual="n/a",Inputs!AL$203,subscriber3_payment_annual*(1+inflation_rate/100+subscriber3_payment_annual_escal/100)^AJ$2),0)</f>
        <v>0</v>
      </c>
      <c r="AL207" s="122">
        <f>IF(AL$2&lt;=analysis_period,IF(subscriber3_payment_annual="n/a",Inputs!AM$203,subscriber3_payment_annual*(1+inflation_rate/100+subscriber3_payment_annual_escal/100)^AK$2),0)</f>
        <v>0</v>
      </c>
      <c r="AM207" s="122">
        <f>IF(AM$2&lt;=analysis_period,IF(subscriber3_payment_annual="n/a",Inputs!AN$203,subscriber3_payment_annual*(1+inflation_rate/100+subscriber3_payment_annual_escal/100)^AL$2),0)</f>
        <v>0</v>
      </c>
      <c r="AN207" s="122">
        <f>IF(AN$2&lt;=analysis_period,IF(subscriber3_payment_annual="n/a",Inputs!AO$203,subscriber3_payment_annual*(1+inflation_rate/100+subscriber3_payment_annual_escal/100)^AM$2),0)</f>
        <v>0</v>
      </c>
      <c r="AO207" s="122">
        <f>IF(AO$2&lt;=analysis_period,IF(subscriber3_payment_annual="n/a",Inputs!AP$203,subscriber3_payment_annual*(1+inflation_rate/100+subscriber3_payment_annual_escal/100)^AN$2),0)</f>
        <v>0</v>
      </c>
      <c r="AP207" s="122">
        <f>IF(AP$2&lt;=analysis_period,IF(subscriber3_payment_annual="n/a",Inputs!AQ$203,subscriber3_payment_annual*(1+inflation_rate/100+subscriber3_payment_annual_escal/100)^AO$2),0)</f>
        <v>0</v>
      </c>
    </row>
    <row r="208" spans="1:42" x14ac:dyDescent="0.3">
      <c r="A208" s="89" t="str">
        <f>subscriber4_name</f>
        <v>Subscriber Class 4</v>
      </c>
      <c r="B208" s="122"/>
      <c r="C208" s="123">
        <f>IF(C$2&lt;=analysis_period,IF(subscriber4_payment_annual="n/a",Inputs!D$204,subscriber4_payment_annual*(1+inflation_rate/100+subscriber4_payment_annual_escal/100)^B$2),0)</f>
        <v>0</v>
      </c>
      <c r="D208" s="123">
        <f>IF(D$2&lt;=analysis_period,IF(subscriber4_payment_annual="n/a",Inputs!E$204,subscriber4_payment_annual*(1+inflation_rate/100+subscriber4_payment_annual_escal/100)^C$2),0)</f>
        <v>0</v>
      </c>
      <c r="E208" s="123">
        <f>IF(E$2&lt;=analysis_period,IF(subscriber4_payment_annual="n/a",Inputs!F$204,subscriber4_payment_annual*(1+inflation_rate/100+subscriber4_payment_annual_escal/100)^D$2),0)</f>
        <v>0</v>
      </c>
      <c r="F208" s="123">
        <f>IF(F$2&lt;=analysis_period,IF(subscriber4_payment_annual="n/a",Inputs!G$204,subscriber4_payment_annual*(1+inflation_rate/100+subscriber4_payment_annual_escal/100)^E$2),0)</f>
        <v>0</v>
      </c>
      <c r="G208" s="123">
        <f>IF(G$2&lt;=analysis_period,IF(subscriber4_payment_annual="n/a",Inputs!H$204,subscriber4_payment_annual*(1+inflation_rate/100+subscriber4_payment_annual_escal/100)^F$2),0)</f>
        <v>0</v>
      </c>
      <c r="H208" s="123">
        <f>IF(H$2&lt;=analysis_period,IF(subscriber4_payment_annual="n/a",Inputs!I$204,subscriber4_payment_annual*(1+inflation_rate/100+subscriber4_payment_annual_escal/100)^G$2),0)</f>
        <v>0</v>
      </c>
      <c r="I208" s="123">
        <f>IF(I$2&lt;=analysis_period,IF(subscriber4_payment_annual="n/a",Inputs!J$204,subscriber4_payment_annual*(1+inflation_rate/100+subscriber4_payment_annual_escal/100)^H$2),0)</f>
        <v>0</v>
      </c>
      <c r="J208" s="123">
        <f>IF(J$2&lt;=analysis_period,IF(subscriber4_payment_annual="n/a",Inputs!K$204,subscriber4_payment_annual*(1+inflation_rate/100+subscriber4_payment_annual_escal/100)^I$2),0)</f>
        <v>0</v>
      </c>
      <c r="K208" s="123">
        <f>IF(K$2&lt;=analysis_period,IF(subscriber4_payment_annual="n/a",Inputs!L$204,subscriber4_payment_annual*(1+inflation_rate/100+subscriber4_payment_annual_escal/100)^J$2),0)</f>
        <v>0</v>
      </c>
      <c r="L208" s="123">
        <f>IF(L$2&lt;=analysis_period,IF(subscriber4_payment_annual="n/a",Inputs!M$204,subscriber4_payment_annual*(1+inflation_rate/100+subscriber4_payment_annual_escal/100)^K$2),0)</f>
        <v>0</v>
      </c>
      <c r="M208" s="123">
        <f>IF(M$2&lt;=analysis_period,IF(subscriber4_payment_annual="n/a",Inputs!N$204,subscriber4_payment_annual*(1+inflation_rate/100+subscriber4_payment_annual_escal/100)^L$2),0)</f>
        <v>0</v>
      </c>
      <c r="N208" s="123">
        <f>IF(N$2&lt;=analysis_period,IF(subscriber4_payment_annual="n/a",Inputs!O$204,subscriber4_payment_annual*(1+inflation_rate/100+subscriber4_payment_annual_escal/100)^M$2),0)</f>
        <v>0</v>
      </c>
      <c r="O208" s="123">
        <f>IF(O$2&lt;=analysis_period,IF(subscriber4_payment_annual="n/a",Inputs!P$204,subscriber4_payment_annual*(1+inflation_rate/100+subscriber4_payment_annual_escal/100)^N$2),0)</f>
        <v>0</v>
      </c>
      <c r="P208" s="123">
        <f>IF(P$2&lt;=analysis_period,IF(subscriber4_payment_annual="n/a",Inputs!Q$204,subscriber4_payment_annual*(1+inflation_rate/100+subscriber4_payment_annual_escal/100)^O$2),0)</f>
        <v>0</v>
      </c>
      <c r="Q208" s="123">
        <f>IF(Q$2&lt;=analysis_period,IF(subscriber4_payment_annual="n/a",Inputs!R$204,subscriber4_payment_annual*(1+inflation_rate/100+subscriber4_payment_annual_escal/100)^P$2),0)</f>
        <v>0</v>
      </c>
      <c r="R208" s="123">
        <f>IF(R$2&lt;=analysis_period,IF(subscriber4_payment_annual="n/a",Inputs!S$204,subscriber4_payment_annual*(1+inflation_rate/100+subscriber4_payment_annual_escal/100)^Q$2),0)</f>
        <v>0</v>
      </c>
      <c r="S208" s="123">
        <f>IF(S$2&lt;=analysis_period,IF(subscriber4_payment_annual="n/a",Inputs!T$204,subscriber4_payment_annual*(1+inflation_rate/100+subscriber4_payment_annual_escal/100)^R$2),0)</f>
        <v>0</v>
      </c>
      <c r="T208" s="123">
        <f>IF(T$2&lt;=analysis_period,IF(subscriber4_payment_annual="n/a",Inputs!U$204,subscriber4_payment_annual*(1+inflation_rate/100+subscriber4_payment_annual_escal/100)^S$2),0)</f>
        <v>0</v>
      </c>
      <c r="U208" s="123">
        <f>IF(U$2&lt;=analysis_period,IF(subscriber4_payment_annual="n/a",Inputs!V$204,subscriber4_payment_annual*(1+inflation_rate/100+subscriber4_payment_annual_escal/100)^T$2),0)</f>
        <v>0</v>
      </c>
      <c r="V208" s="123">
        <f>IF(V$2&lt;=analysis_period,IF(subscriber4_payment_annual="n/a",Inputs!W$204,subscriber4_payment_annual*(1+inflation_rate/100+subscriber4_payment_annual_escal/100)^U$2),0)</f>
        <v>0</v>
      </c>
      <c r="W208" s="123">
        <f>IF(W$2&lt;=analysis_period,IF(subscriber4_payment_annual="n/a",Inputs!X$204,subscriber4_payment_annual*(1+inflation_rate/100+subscriber4_payment_annual_escal/100)^V$2),0)</f>
        <v>0</v>
      </c>
      <c r="X208" s="123">
        <f>IF(X$2&lt;=analysis_period,IF(subscriber4_payment_annual="n/a",Inputs!Y$204,subscriber4_payment_annual*(1+inflation_rate/100+subscriber4_payment_annual_escal/100)^W$2),0)</f>
        <v>0</v>
      </c>
      <c r="Y208" s="123">
        <f>IF(Y$2&lt;=analysis_period,IF(subscriber4_payment_annual="n/a",Inputs!Z$204,subscriber4_payment_annual*(1+inflation_rate/100+subscriber4_payment_annual_escal/100)^X$2),0)</f>
        <v>0</v>
      </c>
      <c r="Z208" s="123">
        <f>IF(Z$2&lt;=analysis_period,IF(subscriber4_payment_annual="n/a",Inputs!AA$204,subscriber4_payment_annual*(1+inflation_rate/100+subscriber4_payment_annual_escal/100)^Y$2),0)</f>
        <v>0</v>
      </c>
      <c r="AA208" s="123">
        <f>IF(AA$2&lt;=analysis_period,IF(subscriber4_payment_annual="n/a",Inputs!AB$204,subscriber4_payment_annual*(1+inflation_rate/100+subscriber4_payment_annual_escal/100)^Z$2),0)</f>
        <v>0</v>
      </c>
      <c r="AB208" s="123">
        <f>IF(AB$2&lt;=analysis_period,IF(subscriber4_payment_annual="n/a",Inputs!AC$204,subscriber4_payment_annual*(1+inflation_rate/100+subscriber4_payment_annual_escal/100)^AA$2),0)</f>
        <v>0</v>
      </c>
      <c r="AC208" s="123">
        <f>IF(AC$2&lt;=analysis_period,IF(subscriber4_payment_annual="n/a",Inputs!AD$204,subscriber4_payment_annual*(1+inflation_rate/100+subscriber4_payment_annual_escal/100)^AB$2),0)</f>
        <v>0</v>
      </c>
      <c r="AD208" s="123">
        <f>IF(AD$2&lt;=analysis_period,IF(subscriber4_payment_annual="n/a",Inputs!AE$204,subscriber4_payment_annual*(1+inflation_rate/100+subscriber4_payment_annual_escal/100)^AC$2),0)</f>
        <v>0</v>
      </c>
      <c r="AE208" s="123">
        <f>IF(AE$2&lt;=analysis_period,IF(subscriber4_payment_annual="n/a",Inputs!AF$204,subscriber4_payment_annual*(1+inflation_rate/100+subscriber4_payment_annual_escal/100)^AD$2),0)</f>
        <v>0</v>
      </c>
      <c r="AF208" s="123">
        <f>IF(AF$2&lt;=analysis_period,IF(subscriber4_payment_annual="n/a",Inputs!AG$204,subscriber4_payment_annual*(1+inflation_rate/100+subscriber4_payment_annual_escal/100)^AE$2),0)</f>
        <v>0</v>
      </c>
      <c r="AG208" s="123">
        <f>IF(AG$2&lt;=analysis_period,IF(subscriber4_payment_annual="n/a",Inputs!AH$204,subscriber4_payment_annual*(1+inflation_rate/100+subscriber4_payment_annual_escal/100)^AF$2),0)</f>
        <v>0</v>
      </c>
      <c r="AH208" s="123">
        <f>IF(AH$2&lt;=analysis_period,IF(subscriber4_payment_annual="n/a",Inputs!AI$204,subscriber4_payment_annual*(1+inflation_rate/100+subscriber4_payment_annual_escal/100)^AG$2),0)</f>
        <v>0</v>
      </c>
      <c r="AI208" s="123">
        <f>IF(AI$2&lt;=analysis_period,IF(subscriber4_payment_annual="n/a",Inputs!AJ$204,subscriber4_payment_annual*(1+inflation_rate/100+subscriber4_payment_annual_escal/100)^AH$2),0)</f>
        <v>0</v>
      </c>
      <c r="AJ208" s="123">
        <f>IF(AJ$2&lt;=analysis_period,IF(subscriber4_payment_annual="n/a",Inputs!AK$204,subscriber4_payment_annual*(1+inflation_rate/100+subscriber4_payment_annual_escal/100)^AI$2),0)</f>
        <v>0</v>
      </c>
      <c r="AK208" s="123">
        <f>IF(AK$2&lt;=analysis_period,IF(subscriber4_payment_annual="n/a",Inputs!AL$204,subscriber4_payment_annual*(1+inflation_rate/100+subscriber4_payment_annual_escal/100)^AJ$2),0)</f>
        <v>0</v>
      </c>
      <c r="AL208" s="123">
        <f>IF(AL$2&lt;=analysis_period,IF(subscriber4_payment_annual="n/a",Inputs!AM$204,subscriber4_payment_annual*(1+inflation_rate/100+subscriber4_payment_annual_escal/100)^AK$2),0)</f>
        <v>0</v>
      </c>
      <c r="AM208" s="123">
        <f>IF(AM$2&lt;=analysis_period,IF(subscriber4_payment_annual="n/a",Inputs!AN$204,subscriber4_payment_annual*(1+inflation_rate/100+subscriber4_payment_annual_escal/100)^AL$2),0)</f>
        <v>0</v>
      </c>
      <c r="AN208" s="123">
        <f>IF(AN$2&lt;=analysis_period,IF(subscriber4_payment_annual="n/a",Inputs!AO$204,subscriber4_payment_annual*(1+inflation_rate/100+subscriber4_payment_annual_escal/100)^AM$2),0)</f>
        <v>0</v>
      </c>
      <c r="AO208" s="123">
        <f>IF(AO$2&lt;=analysis_period,IF(subscriber4_payment_annual="n/a",Inputs!AP$204,subscriber4_payment_annual*(1+inflation_rate/100+subscriber4_payment_annual_escal/100)^AN$2),0)</f>
        <v>0</v>
      </c>
      <c r="AP208" s="123">
        <f>IF(AP$2&lt;=analysis_period,IF(subscriber4_payment_annual="n/a",Inputs!AQ$204,subscriber4_payment_annual*(1+inflation_rate/100+subscriber4_payment_annual_escal/100)^AO$2),0)</f>
        <v>0</v>
      </c>
    </row>
    <row r="209" spans="1:42" x14ac:dyDescent="0.3">
      <c r="A209" s="89" t="s">
        <v>392</v>
      </c>
      <c r="B209" s="122"/>
      <c r="C209" s="122">
        <f>SUM(C205:C208)</f>
        <v>0</v>
      </c>
      <c r="D209" s="122">
        <f t="shared" ref="D209:AP209" si="74">SUM(D205:D208)</f>
        <v>0</v>
      </c>
      <c r="E209" s="122">
        <f t="shared" si="74"/>
        <v>0</v>
      </c>
      <c r="F209" s="122">
        <f t="shared" si="74"/>
        <v>0</v>
      </c>
      <c r="G209" s="122">
        <f t="shared" si="74"/>
        <v>0</v>
      </c>
      <c r="H209" s="122">
        <f t="shared" si="74"/>
        <v>0</v>
      </c>
      <c r="I209" s="122">
        <f t="shared" si="74"/>
        <v>0</v>
      </c>
      <c r="J209" s="122">
        <f t="shared" si="74"/>
        <v>0</v>
      </c>
      <c r="K209" s="122">
        <f t="shared" si="74"/>
        <v>0</v>
      </c>
      <c r="L209" s="122">
        <f t="shared" si="74"/>
        <v>0</v>
      </c>
      <c r="M209" s="122">
        <f t="shared" si="74"/>
        <v>0</v>
      </c>
      <c r="N209" s="122">
        <f t="shared" si="74"/>
        <v>0</v>
      </c>
      <c r="O209" s="122">
        <f t="shared" si="74"/>
        <v>0</v>
      </c>
      <c r="P209" s="122">
        <f t="shared" si="74"/>
        <v>0</v>
      </c>
      <c r="Q209" s="122">
        <f t="shared" si="74"/>
        <v>0</v>
      </c>
      <c r="R209" s="122">
        <f t="shared" si="74"/>
        <v>0</v>
      </c>
      <c r="S209" s="122">
        <f t="shared" si="74"/>
        <v>0</v>
      </c>
      <c r="T209" s="122">
        <f t="shared" si="74"/>
        <v>0</v>
      </c>
      <c r="U209" s="122">
        <f t="shared" si="74"/>
        <v>0</v>
      </c>
      <c r="V209" s="122">
        <f t="shared" si="74"/>
        <v>0</v>
      </c>
      <c r="W209" s="122">
        <f t="shared" si="74"/>
        <v>0</v>
      </c>
      <c r="X209" s="122">
        <f t="shared" si="74"/>
        <v>0</v>
      </c>
      <c r="Y209" s="122">
        <f t="shared" si="74"/>
        <v>0</v>
      </c>
      <c r="Z209" s="122">
        <f t="shared" si="74"/>
        <v>0</v>
      </c>
      <c r="AA209" s="122">
        <f t="shared" si="74"/>
        <v>0</v>
      </c>
      <c r="AB209" s="122">
        <f t="shared" si="74"/>
        <v>0</v>
      </c>
      <c r="AC209" s="122">
        <f t="shared" si="74"/>
        <v>0</v>
      </c>
      <c r="AD209" s="122">
        <f t="shared" si="74"/>
        <v>0</v>
      </c>
      <c r="AE209" s="122">
        <f t="shared" si="74"/>
        <v>0</v>
      </c>
      <c r="AF209" s="122">
        <f t="shared" si="74"/>
        <v>0</v>
      </c>
      <c r="AG209" s="122">
        <f t="shared" si="74"/>
        <v>0</v>
      </c>
      <c r="AH209" s="122">
        <f t="shared" si="74"/>
        <v>0</v>
      </c>
      <c r="AI209" s="122">
        <f t="shared" si="74"/>
        <v>0</v>
      </c>
      <c r="AJ209" s="122">
        <f t="shared" si="74"/>
        <v>0</v>
      </c>
      <c r="AK209" s="122">
        <f t="shared" si="74"/>
        <v>0</v>
      </c>
      <c r="AL209" s="122">
        <f t="shared" si="74"/>
        <v>0</v>
      </c>
      <c r="AM209" s="122">
        <f t="shared" si="74"/>
        <v>0</v>
      </c>
      <c r="AN209" s="122">
        <f t="shared" si="74"/>
        <v>0</v>
      </c>
      <c r="AO209" s="122">
        <f t="shared" si="74"/>
        <v>0</v>
      </c>
      <c r="AP209" s="122">
        <f t="shared" si="74"/>
        <v>0</v>
      </c>
    </row>
    <row r="210" spans="1:42" x14ac:dyDescent="0.3">
      <c r="A210" s="18" t="s">
        <v>376</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row>
    <row r="211" spans="1:42" x14ac:dyDescent="0.3">
      <c r="A211" s="89" t="str">
        <f>subscriber1_name</f>
        <v>Subscriber Class 1</v>
      </c>
      <c r="B211" s="122"/>
      <c r="C211" s="122">
        <f t="shared" ref="C211:AP211" si="75">C175*C192</f>
        <v>0</v>
      </c>
      <c r="D211" s="122">
        <f t="shared" si="75"/>
        <v>0</v>
      </c>
      <c r="E211" s="122">
        <f t="shared" si="75"/>
        <v>0</v>
      </c>
      <c r="F211" s="122">
        <f t="shared" si="75"/>
        <v>0</v>
      </c>
      <c r="G211" s="122">
        <f t="shared" si="75"/>
        <v>0</v>
      </c>
      <c r="H211" s="122">
        <f t="shared" si="75"/>
        <v>0</v>
      </c>
      <c r="I211" s="122">
        <f t="shared" si="75"/>
        <v>0</v>
      </c>
      <c r="J211" s="122">
        <f t="shared" si="75"/>
        <v>0</v>
      </c>
      <c r="K211" s="122">
        <f t="shared" si="75"/>
        <v>0</v>
      </c>
      <c r="L211" s="122">
        <f t="shared" si="75"/>
        <v>0</v>
      </c>
      <c r="M211" s="122">
        <f t="shared" si="75"/>
        <v>0</v>
      </c>
      <c r="N211" s="122">
        <f t="shared" si="75"/>
        <v>0</v>
      </c>
      <c r="O211" s="122">
        <f t="shared" si="75"/>
        <v>0</v>
      </c>
      <c r="P211" s="122">
        <f t="shared" si="75"/>
        <v>0</v>
      </c>
      <c r="Q211" s="122">
        <f t="shared" si="75"/>
        <v>0</v>
      </c>
      <c r="R211" s="122">
        <f t="shared" si="75"/>
        <v>0</v>
      </c>
      <c r="S211" s="122">
        <f t="shared" si="75"/>
        <v>0</v>
      </c>
      <c r="T211" s="122">
        <f t="shared" si="75"/>
        <v>0</v>
      </c>
      <c r="U211" s="122">
        <f t="shared" si="75"/>
        <v>0</v>
      </c>
      <c r="V211" s="122">
        <f t="shared" si="75"/>
        <v>0</v>
      </c>
      <c r="W211" s="122">
        <f t="shared" si="75"/>
        <v>0</v>
      </c>
      <c r="X211" s="122">
        <f t="shared" si="75"/>
        <v>0</v>
      </c>
      <c r="Y211" s="122">
        <f t="shared" si="75"/>
        <v>0</v>
      </c>
      <c r="Z211" s="122">
        <f t="shared" si="75"/>
        <v>0</v>
      </c>
      <c r="AA211" s="122">
        <f t="shared" si="75"/>
        <v>0</v>
      </c>
      <c r="AB211" s="122">
        <f t="shared" si="75"/>
        <v>0</v>
      </c>
      <c r="AC211" s="122">
        <f t="shared" si="75"/>
        <v>0</v>
      </c>
      <c r="AD211" s="122">
        <f t="shared" si="75"/>
        <v>0</v>
      </c>
      <c r="AE211" s="122">
        <f t="shared" si="75"/>
        <v>0</v>
      </c>
      <c r="AF211" s="122">
        <f t="shared" si="75"/>
        <v>0</v>
      </c>
      <c r="AG211" s="122">
        <f t="shared" si="75"/>
        <v>0</v>
      </c>
      <c r="AH211" s="122">
        <f t="shared" si="75"/>
        <v>0</v>
      </c>
      <c r="AI211" s="122">
        <f t="shared" si="75"/>
        <v>0</v>
      </c>
      <c r="AJ211" s="122">
        <f t="shared" si="75"/>
        <v>0</v>
      </c>
      <c r="AK211" s="122">
        <f t="shared" si="75"/>
        <v>0</v>
      </c>
      <c r="AL211" s="122">
        <f t="shared" si="75"/>
        <v>0</v>
      </c>
      <c r="AM211" s="122">
        <f t="shared" si="75"/>
        <v>0</v>
      </c>
      <c r="AN211" s="122">
        <f t="shared" si="75"/>
        <v>0</v>
      </c>
      <c r="AO211" s="122">
        <f t="shared" si="75"/>
        <v>0</v>
      </c>
      <c r="AP211" s="122">
        <f t="shared" si="75"/>
        <v>0</v>
      </c>
    </row>
    <row r="212" spans="1:42" x14ac:dyDescent="0.3">
      <c r="A212" s="89" t="str">
        <f>subscriber2_name</f>
        <v>Subscriber Class 2</v>
      </c>
      <c r="B212" s="122"/>
      <c r="C212" s="122">
        <f t="shared" ref="C212:AP212" si="76">C176*C193</f>
        <v>0</v>
      </c>
      <c r="D212" s="122">
        <f t="shared" si="76"/>
        <v>0</v>
      </c>
      <c r="E212" s="122">
        <f t="shared" si="76"/>
        <v>0</v>
      </c>
      <c r="F212" s="122">
        <f t="shared" si="76"/>
        <v>0</v>
      </c>
      <c r="G212" s="122">
        <f t="shared" si="76"/>
        <v>0</v>
      </c>
      <c r="H212" s="122">
        <f t="shared" si="76"/>
        <v>0</v>
      </c>
      <c r="I212" s="122">
        <f t="shared" si="76"/>
        <v>0</v>
      </c>
      <c r="J212" s="122">
        <f t="shared" si="76"/>
        <v>0</v>
      </c>
      <c r="K212" s="122">
        <f t="shared" si="76"/>
        <v>0</v>
      </c>
      <c r="L212" s="122">
        <f t="shared" si="76"/>
        <v>0</v>
      </c>
      <c r="M212" s="122">
        <f t="shared" si="76"/>
        <v>0</v>
      </c>
      <c r="N212" s="122">
        <f t="shared" si="76"/>
        <v>0</v>
      </c>
      <c r="O212" s="122">
        <f t="shared" si="76"/>
        <v>0</v>
      </c>
      <c r="P212" s="122">
        <f t="shared" si="76"/>
        <v>0</v>
      </c>
      <c r="Q212" s="122">
        <f t="shared" si="76"/>
        <v>0</v>
      </c>
      <c r="R212" s="122">
        <f t="shared" si="76"/>
        <v>0</v>
      </c>
      <c r="S212" s="122">
        <f t="shared" si="76"/>
        <v>0</v>
      </c>
      <c r="T212" s="122">
        <f t="shared" si="76"/>
        <v>0</v>
      </c>
      <c r="U212" s="122">
        <f t="shared" si="76"/>
        <v>0</v>
      </c>
      <c r="V212" s="122">
        <f t="shared" si="76"/>
        <v>0</v>
      </c>
      <c r="W212" s="122">
        <f t="shared" si="76"/>
        <v>0</v>
      </c>
      <c r="X212" s="122">
        <f t="shared" si="76"/>
        <v>0</v>
      </c>
      <c r="Y212" s="122">
        <f t="shared" si="76"/>
        <v>0</v>
      </c>
      <c r="Z212" s="122">
        <f t="shared" si="76"/>
        <v>0</v>
      </c>
      <c r="AA212" s="122">
        <f t="shared" si="76"/>
        <v>0</v>
      </c>
      <c r="AB212" s="122">
        <f t="shared" si="76"/>
        <v>0</v>
      </c>
      <c r="AC212" s="122">
        <f t="shared" si="76"/>
        <v>0</v>
      </c>
      <c r="AD212" s="122">
        <f t="shared" si="76"/>
        <v>0</v>
      </c>
      <c r="AE212" s="122">
        <f t="shared" si="76"/>
        <v>0</v>
      </c>
      <c r="AF212" s="122">
        <f t="shared" si="76"/>
        <v>0</v>
      </c>
      <c r="AG212" s="122">
        <f t="shared" si="76"/>
        <v>0</v>
      </c>
      <c r="AH212" s="122">
        <f t="shared" si="76"/>
        <v>0</v>
      </c>
      <c r="AI212" s="122">
        <f t="shared" si="76"/>
        <v>0</v>
      </c>
      <c r="AJ212" s="122">
        <f t="shared" si="76"/>
        <v>0</v>
      </c>
      <c r="AK212" s="122">
        <f t="shared" si="76"/>
        <v>0</v>
      </c>
      <c r="AL212" s="122">
        <f t="shared" si="76"/>
        <v>0</v>
      </c>
      <c r="AM212" s="122">
        <f t="shared" si="76"/>
        <v>0</v>
      </c>
      <c r="AN212" s="122">
        <f t="shared" si="76"/>
        <v>0</v>
      </c>
      <c r="AO212" s="122">
        <f t="shared" si="76"/>
        <v>0</v>
      </c>
      <c r="AP212" s="122">
        <f t="shared" si="76"/>
        <v>0</v>
      </c>
    </row>
    <row r="213" spans="1:42" x14ac:dyDescent="0.3">
      <c r="A213" s="89" t="str">
        <f>subscriber3_name</f>
        <v>Subscriber Class 3</v>
      </c>
      <c r="B213" s="122"/>
      <c r="C213" s="122">
        <f t="shared" ref="C213:AP213" si="77">C177*C194</f>
        <v>0</v>
      </c>
      <c r="D213" s="122">
        <f t="shared" si="77"/>
        <v>0</v>
      </c>
      <c r="E213" s="122">
        <f t="shared" si="77"/>
        <v>0</v>
      </c>
      <c r="F213" s="122">
        <f t="shared" si="77"/>
        <v>0</v>
      </c>
      <c r="G213" s="122">
        <f t="shared" si="77"/>
        <v>0</v>
      </c>
      <c r="H213" s="122">
        <f t="shared" si="77"/>
        <v>0</v>
      </c>
      <c r="I213" s="122">
        <f t="shared" si="77"/>
        <v>0</v>
      </c>
      <c r="J213" s="122">
        <f t="shared" si="77"/>
        <v>0</v>
      </c>
      <c r="K213" s="122">
        <f t="shared" si="77"/>
        <v>0</v>
      </c>
      <c r="L213" s="122">
        <f t="shared" si="77"/>
        <v>0</v>
      </c>
      <c r="M213" s="122">
        <f t="shared" si="77"/>
        <v>0</v>
      </c>
      <c r="N213" s="122">
        <f t="shared" si="77"/>
        <v>0</v>
      </c>
      <c r="O213" s="122">
        <f t="shared" si="77"/>
        <v>0</v>
      </c>
      <c r="P213" s="122">
        <f t="shared" si="77"/>
        <v>0</v>
      </c>
      <c r="Q213" s="122">
        <f t="shared" si="77"/>
        <v>0</v>
      </c>
      <c r="R213" s="122">
        <f t="shared" si="77"/>
        <v>0</v>
      </c>
      <c r="S213" s="122">
        <f t="shared" si="77"/>
        <v>0</v>
      </c>
      <c r="T213" s="122">
        <f t="shared" si="77"/>
        <v>0</v>
      </c>
      <c r="U213" s="122">
        <f t="shared" si="77"/>
        <v>0</v>
      </c>
      <c r="V213" s="122">
        <f t="shared" si="77"/>
        <v>0</v>
      </c>
      <c r="W213" s="122">
        <f t="shared" si="77"/>
        <v>0</v>
      </c>
      <c r="X213" s="122">
        <f t="shared" si="77"/>
        <v>0</v>
      </c>
      <c r="Y213" s="122">
        <f t="shared" si="77"/>
        <v>0</v>
      </c>
      <c r="Z213" s="122">
        <f t="shared" si="77"/>
        <v>0</v>
      </c>
      <c r="AA213" s="122">
        <f t="shared" si="77"/>
        <v>0</v>
      </c>
      <c r="AB213" s="122">
        <f t="shared" si="77"/>
        <v>0</v>
      </c>
      <c r="AC213" s="122">
        <f t="shared" si="77"/>
        <v>0</v>
      </c>
      <c r="AD213" s="122">
        <f t="shared" si="77"/>
        <v>0</v>
      </c>
      <c r="AE213" s="122">
        <f t="shared" si="77"/>
        <v>0</v>
      </c>
      <c r="AF213" s="122">
        <f t="shared" si="77"/>
        <v>0</v>
      </c>
      <c r="AG213" s="122">
        <f t="shared" si="77"/>
        <v>0</v>
      </c>
      <c r="AH213" s="122">
        <f t="shared" si="77"/>
        <v>0</v>
      </c>
      <c r="AI213" s="122">
        <f t="shared" si="77"/>
        <v>0</v>
      </c>
      <c r="AJ213" s="122">
        <f t="shared" si="77"/>
        <v>0</v>
      </c>
      <c r="AK213" s="122">
        <f t="shared" si="77"/>
        <v>0</v>
      </c>
      <c r="AL213" s="122">
        <f t="shared" si="77"/>
        <v>0</v>
      </c>
      <c r="AM213" s="122">
        <f t="shared" si="77"/>
        <v>0</v>
      </c>
      <c r="AN213" s="122">
        <f t="shared" si="77"/>
        <v>0</v>
      </c>
      <c r="AO213" s="122">
        <f t="shared" si="77"/>
        <v>0</v>
      </c>
      <c r="AP213" s="122">
        <f t="shared" si="77"/>
        <v>0</v>
      </c>
    </row>
    <row r="214" spans="1:42" x14ac:dyDescent="0.3">
      <c r="A214" s="89" t="str">
        <f>subscriber4_name</f>
        <v>Subscriber Class 4</v>
      </c>
      <c r="B214" s="122"/>
      <c r="C214" s="123">
        <f t="shared" ref="C214:AP214" si="78">C178*C195</f>
        <v>0</v>
      </c>
      <c r="D214" s="123">
        <f t="shared" si="78"/>
        <v>0</v>
      </c>
      <c r="E214" s="123">
        <f t="shared" si="78"/>
        <v>0</v>
      </c>
      <c r="F214" s="123">
        <f t="shared" si="78"/>
        <v>0</v>
      </c>
      <c r="G214" s="123">
        <f t="shared" si="78"/>
        <v>0</v>
      </c>
      <c r="H214" s="123">
        <f t="shared" si="78"/>
        <v>0</v>
      </c>
      <c r="I214" s="123">
        <f t="shared" si="78"/>
        <v>0</v>
      </c>
      <c r="J214" s="123">
        <f t="shared" si="78"/>
        <v>0</v>
      </c>
      <c r="K214" s="123">
        <f t="shared" si="78"/>
        <v>0</v>
      </c>
      <c r="L214" s="123">
        <f t="shared" si="78"/>
        <v>0</v>
      </c>
      <c r="M214" s="123">
        <f t="shared" si="78"/>
        <v>0</v>
      </c>
      <c r="N214" s="123">
        <f t="shared" si="78"/>
        <v>0</v>
      </c>
      <c r="O214" s="123">
        <f t="shared" si="78"/>
        <v>0</v>
      </c>
      <c r="P214" s="123">
        <f t="shared" si="78"/>
        <v>0</v>
      </c>
      <c r="Q214" s="123">
        <f t="shared" si="78"/>
        <v>0</v>
      </c>
      <c r="R214" s="123">
        <f t="shared" si="78"/>
        <v>0</v>
      </c>
      <c r="S214" s="123">
        <f t="shared" si="78"/>
        <v>0</v>
      </c>
      <c r="T214" s="123">
        <f t="shared" si="78"/>
        <v>0</v>
      </c>
      <c r="U214" s="123">
        <f t="shared" si="78"/>
        <v>0</v>
      </c>
      <c r="V214" s="123">
        <f t="shared" si="78"/>
        <v>0</v>
      </c>
      <c r="W214" s="123">
        <f t="shared" si="78"/>
        <v>0</v>
      </c>
      <c r="X214" s="123">
        <f t="shared" si="78"/>
        <v>0</v>
      </c>
      <c r="Y214" s="123">
        <f t="shared" si="78"/>
        <v>0</v>
      </c>
      <c r="Z214" s="123">
        <f t="shared" si="78"/>
        <v>0</v>
      </c>
      <c r="AA214" s="123">
        <f t="shared" si="78"/>
        <v>0</v>
      </c>
      <c r="AB214" s="123">
        <f t="shared" si="78"/>
        <v>0</v>
      </c>
      <c r="AC214" s="123">
        <f t="shared" si="78"/>
        <v>0</v>
      </c>
      <c r="AD214" s="123">
        <f t="shared" si="78"/>
        <v>0</v>
      </c>
      <c r="AE214" s="123">
        <f t="shared" si="78"/>
        <v>0</v>
      </c>
      <c r="AF214" s="123">
        <f t="shared" si="78"/>
        <v>0</v>
      </c>
      <c r="AG214" s="123">
        <f t="shared" si="78"/>
        <v>0</v>
      </c>
      <c r="AH214" s="123">
        <f t="shared" si="78"/>
        <v>0</v>
      </c>
      <c r="AI214" s="123">
        <f t="shared" si="78"/>
        <v>0</v>
      </c>
      <c r="AJ214" s="123">
        <f t="shared" si="78"/>
        <v>0</v>
      </c>
      <c r="AK214" s="123">
        <f t="shared" si="78"/>
        <v>0</v>
      </c>
      <c r="AL214" s="123">
        <f t="shared" si="78"/>
        <v>0</v>
      </c>
      <c r="AM214" s="123">
        <f t="shared" si="78"/>
        <v>0</v>
      </c>
      <c r="AN214" s="123">
        <f t="shared" si="78"/>
        <v>0</v>
      </c>
      <c r="AO214" s="123">
        <f t="shared" si="78"/>
        <v>0</v>
      </c>
      <c r="AP214" s="123">
        <f t="shared" si="78"/>
        <v>0</v>
      </c>
    </row>
    <row r="215" spans="1:42" x14ac:dyDescent="0.3">
      <c r="A215" s="89" t="s">
        <v>388</v>
      </c>
      <c r="B215" s="122"/>
      <c r="C215" s="122">
        <f>SUM(C211:C214)</f>
        <v>0</v>
      </c>
      <c r="D215" s="122">
        <f t="shared" ref="D215:AP215" si="79">SUM(D211:D214)</f>
        <v>0</v>
      </c>
      <c r="E215" s="122">
        <f t="shared" si="79"/>
        <v>0</v>
      </c>
      <c r="F215" s="122">
        <f t="shared" si="79"/>
        <v>0</v>
      </c>
      <c r="G215" s="122">
        <f t="shared" si="79"/>
        <v>0</v>
      </c>
      <c r="H215" s="122">
        <f t="shared" si="79"/>
        <v>0</v>
      </c>
      <c r="I215" s="122">
        <f t="shared" si="79"/>
        <v>0</v>
      </c>
      <c r="J215" s="122">
        <f t="shared" si="79"/>
        <v>0</v>
      </c>
      <c r="K215" s="122">
        <f t="shared" si="79"/>
        <v>0</v>
      </c>
      <c r="L215" s="122">
        <f t="shared" si="79"/>
        <v>0</v>
      </c>
      <c r="M215" s="122">
        <f t="shared" si="79"/>
        <v>0</v>
      </c>
      <c r="N215" s="122">
        <f t="shared" si="79"/>
        <v>0</v>
      </c>
      <c r="O215" s="122">
        <f t="shared" si="79"/>
        <v>0</v>
      </c>
      <c r="P215" s="122">
        <f t="shared" si="79"/>
        <v>0</v>
      </c>
      <c r="Q215" s="122">
        <f t="shared" si="79"/>
        <v>0</v>
      </c>
      <c r="R215" s="122">
        <f t="shared" si="79"/>
        <v>0</v>
      </c>
      <c r="S215" s="122">
        <f t="shared" si="79"/>
        <v>0</v>
      </c>
      <c r="T215" s="122">
        <f t="shared" si="79"/>
        <v>0</v>
      </c>
      <c r="U215" s="122">
        <f t="shared" si="79"/>
        <v>0</v>
      </c>
      <c r="V215" s="122">
        <f t="shared" si="79"/>
        <v>0</v>
      </c>
      <c r="W215" s="122">
        <f t="shared" si="79"/>
        <v>0</v>
      </c>
      <c r="X215" s="122">
        <f t="shared" si="79"/>
        <v>0</v>
      </c>
      <c r="Y215" s="122">
        <f t="shared" si="79"/>
        <v>0</v>
      </c>
      <c r="Z215" s="122">
        <f t="shared" si="79"/>
        <v>0</v>
      </c>
      <c r="AA215" s="122">
        <f t="shared" si="79"/>
        <v>0</v>
      </c>
      <c r="AB215" s="122">
        <f t="shared" si="79"/>
        <v>0</v>
      </c>
      <c r="AC215" s="122">
        <f t="shared" si="79"/>
        <v>0</v>
      </c>
      <c r="AD215" s="122">
        <f t="shared" si="79"/>
        <v>0</v>
      </c>
      <c r="AE215" s="122">
        <f t="shared" si="79"/>
        <v>0</v>
      </c>
      <c r="AF215" s="122">
        <f t="shared" si="79"/>
        <v>0</v>
      </c>
      <c r="AG215" s="122">
        <f t="shared" si="79"/>
        <v>0</v>
      </c>
      <c r="AH215" s="122">
        <f t="shared" si="79"/>
        <v>0</v>
      </c>
      <c r="AI215" s="122">
        <f t="shared" si="79"/>
        <v>0</v>
      </c>
      <c r="AJ215" s="122">
        <f t="shared" si="79"/>
        <v>0</v>
      </c>
      <c r="AK215" s="122">
        <f t="shared" si="79"/>
        <v>0</v>
      </c>
      <c r="AL215" s="122">
        <f t="shared" si="79"/>
        <v>0</v>
      </c>
      <c r="AM215" s="122">
        <f t="shared" si="79"/>
        <v>0</v>
      </c>
      <c r="AN215" s="122">
        <f t="shared" si="79"/>
        <v>0</v>
      </c>
      <c r="AO215" s="122">
        <f t="shared" si="79"/>
        <v>0</v>
      </c>
      <c r="AP215" s="122">
        <f t="shared" si="79"/>
        <v>0</v>
      </c>
    </row>
    <row r="216" spans="1:42" x14ac:dyDescent="0.3">
      <c r="A216" s="18" t="s">
        <v>377</v>
      </c>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row>
    <row r="217" spans="1:42" x14ac:dyDescent="0.3">
      <c r="A217" s="89" t="str">
        <f>subscriber1_name</f>
        <v>Subscriber Class 1</v>
      </c>
      <c r="B217" s="122"/>
      <c r="C217" s="122">
        <f t="shared" ref="C217:AP217" si="80">C14</f>
        <v>0</v>
      </c>
      <c r="D217" s="122">
        <f t="shared" si="80"/>
        <v>0</v>
      </c>
      <c r="E217" s="122">
        <f t="shared" si="80"/>
        <v>0</v>
      </c>
      <c r="F217" s="122">
        <f t="shared" si="80"/>
        <v>0</v>
      </c>
      <c r="G217" s="122">
        <f t="shared" si="80"/>
        <v>0</v>
      </c>
      <c r="H217" s="122">
        <f t="shared" si="80"/>
        <v>0</v>
      </c>
      <c r="I217" s="122">
        <f t="shared" si="80"/>
        <v>0</v>
      </c>
      <c r="J217" s="122">
        <f t="shared" si="80"/>
        <v>0</v>
      </c>
      <c r="K217" s="122">
        <f t="shared" si="80"/>
        <v>0</v>
      </c>
      <c r="L217" s="122">
        <f t="shared" si="80"/>
        <v>0</v>
      </c>
      <c r="M217" s="122">
        <f t="shared" si="80"/>
        <v>0</v>
      </c>
      <c r="N217" s="122">
        <f t="shared" si="80"/>
        <v>0</v>
      </c>
      <c r="O217" s="122">
        <f t="shared" si="80"/>
        <v>0</v>
      </c>
      <c r="P217" s="122">
        <f t="shared" si="80"/>
        <v>0</v>
      </c>
      <c r="Q217" s="122">
        <f t="shared" si="80"/>
        <v>0</v>
      </c>
      <c r="R217" s="122">
        <f t="shared" si="80"/>
        <v>0</v>
      </c>
      <c r="S217" s="122">
        <f t="shared" si="80"/>
        <v>0</v>
      </c>
      <c r="T217" s="122">
        <f t="shared" si="80"/>
        <v>0</v>
      </c>
      <c r="U217" s="122">
        <f t="shared" si="80"/>
        <v>0</v>
      </c>
      <c r="V217" s="122">
        <f t="shared" si="80"/>
        <v>0</v>
      </c>
      <c r="W217" s="122">
        <f t="shared" si="80"/>
        <v>0</v>
      </c>
      <c r="X217" s="122">
        <f t="shared" si="80"/>
        <v>0</v>
      </c>
      <c r="Y217" s="122">
        <f t="shared" si="80"/>
        <v>0</v>
      </c>
      <c r="Z217" s="122">
        <f t="shared" si="80"/>
        <v>0</v>
      </c>
      <c r="AA217" s="122">
        <f t="shared" si="80"/>
        <v>0</v>
      </c>
      <c r="AB217" s="122">
        <f t="shared" si="80"/>
        <v>0</v>
      </c>
      <c r="AC217" s="122">
        <f t="shared" si="80"/>
        <v>0</v>
      </c>
      <c r="AD217" s="122">
        <f t="shared" si="80"/>
        <v>0</v>
      </c>
      <c r="AE217" s="122">
        <f t="shared" si="80"/>
        <v>0</v>
      </c>
      <c r="AF217" s="122">
        <f t="shared" si="80"/>
        <v>0</v>
      </c>
      <c r="AG217" s="122">
        <f t="shared" si="80"/>
        <v>0</v>
      </c>
      <c r="AH217" s="122">
        <f t="shared" si="80"/>
        <v>0</v>
      </c>
      <c r="AI217" s="122">
        <f t="shared" si="80"/>
        <v>0</v>
      </c>
      <c r="AJ217" s="122">
        <f t="shared" si="80"/>
        <v>0</v>
      </c>
      <c r="AK217" s="122">
        <f t="shared" si="80"/>
        <v>0</v>
      </c>
      <c r="AL217" s="122">
        <f t="shared" si="80"/>
        <v>0</v>
      </c>
      <c r="AM217" s="122">
        <f t="shared" si="80"/>
        <v>0</v>
      </c>
      <c r="AN217" s="122">
        <f t="shared" si="80"/>
        <v>0</v>
      </c>
      <c r="AO217" s="122">
        <f t="shared" si="80"/>
        <v>0</v>
      </c>
      <c r="AP217" s="122">
        <f t="shared" si="80"/>
        <v>0</v>
      </c>
    </row>
    <row r="218" spans="1:42" x14ac:dyDescent="0.3">
      <c r="A218" s="89" t="str">
        <f>subscriber2_name</f>
        <v>Subscriber Class 2</v>
      </c>
      <c r="B218" s="122"/>
      <c r="C218" s="122">
        <f t="shared" ref="C218:AP218" si="81">C15</f>
        <v>0</v>
      </c>
      <c r="D218" s="122">
        <f t="shared" si="81"/>
        <v>0</v>
      </c>
      <c r="E218" s="122">
        <f t="shared" si="81"/>
        <v>0</v>
      </c>
      <c r="F218" s="122">
        <f t="shared" si="81"/>
        <v>0</v>
      </c>
      <c r="G218" s="122">
        <f t="shared" si="81"/>
        <v>0</v>
      </c>
      <c r="H218" s="122">
        <f t="shared" si="81"/>
        <v>0</v>
      </c>
      <c r="I218" s="122">
        <f t="shared" si="81"/>
        <v>0</v>
      </c>
      <c r="J218" s="122">
        <f t="shared" si="81"/>
        <v>0</v>
      </c>
      <c r="K218" s="122">
        <f t="shared" si="81"/>
        <v>0</v>
      </c>
      <c r="L218" s="122">
        <f t="shared" si="81"/>
        <v>0</v>
      </c>
      <c r="M218" s="122">
        <f t="shared" si="81"/>
        <v>0</v>
      </c>
      <c r="N218" s="122">
        <f t="shared" si="81"/>
        <v>0</v>
      </c>
      <c r="O218" s="122">
        <f t="shared" si="81"/>
        <v>0</v>
      </c>
      <c r="P218" s="122">
        <f t="shared" si="81"/>
        <v>0</v>
      </c>
      <c r="Q218" s="122">
        <f t="shared" si="81"/>
        <v>0</v>
      </c>
      <c r="R218" s="122">
        <f t="shared" si="81"/>
        <v>0</v>
      </c>
      <c r="S218" s="122">
        <f t="shared" si="81"/>
        <v>0</v>
      </c>
      <c r="T218" s="122">
        <f t="shared" si="81"/>
        <v>0</v>
      </c>
      <c r="U218" s="122">
        <f t="shared" si="81"/>
        <v>0</v>
      </c>
      <c r="V218" s="122">
        <f t="shared" si="81"/>
        <v>0</v>
      </c>
      <c r="W218" s="122">
        <f t="shared" si="81"/>
        <v>0</v>
      </c>
      <c r="X218" s="122">
        <f t="shared" si="81"/>
        <v>0</v>
      </c>
      <c r="Y218" s="122">
        <f t="shared" si="81"/>
        <v>0</v>
      </c>
      <c r="Z218" s="122">
        <f t="shared" si="81"/>
        <v>0</v>
      </c>
      <c r="AA218" s="122">
        <f t="shared" si="81"/>
        <v>0</v>
      </c>
      <c r="AB218" s="122">
        <f t="shared" si="81"/>
        <v>0</v>
      </c>
      <c r="AC218" s="122">
        <f t="shared" si="81"/>
        <v>0</v>
      </c>
      <c r="AD218" s="122">
        <f t="shared" si="81"/>
        <v>0</v>
      </c>
      <c r="AE218" s="122">
        <f t="shared" si="81"/>
        <v>0</v>
      </c>
      <c r="AF218" s="122">
        <f t="shared" si="81"/>
        <v>0</v>
      </c>
      <c r="AG218" s="122">
        <f t="shared" si="81"/>
        <v>0</v>
      </c>
      <c r="AH218" s="122">
        <f t="shared" si="81"/>
        <v>0</v>
      </c>
      <c r="AI218" s="122">
        <f t="shared" si="81"/>
        <v>0</v>
      </c>
      <c r="AJ218" s="122">
        <f t="shared" si="81"/>
        <v>0</v>
      </c>
      <c r="AK218" s="122">
        <f t="shared" si="81"/>
        <v>0</v>
      </c>
      <c r="AL218" s="122">
        <f t="shared" si="81"/>
        <v>0</v>
      </c>
      <c r="AM218" s="122">
        <f t="shared" si="81"/>
        <v>0</v>
      </c>
      <c r="AN218" s="122">
        <f t="shared" si="81"/>
        <v>0</v>
      </c>
      <c r="AO218" s="122">
        <f t="shared" si="81"/>
        <v>0</v>
      </c>
      <c r="AP218" s="122">
        <f t="shared" si="81"/>
        <v>0</v>
      </c>
    </row>
    <row r="219" spans="1:42" x14ac:dyDescent="0.3">
      <c r="A219" s="89" t="str">
        <f>subscriber3_name</f>
        <v>Subscriber Class 3</v>
      </c>
      <c r="B219" s="122"/>
      <c r="C219" s="122">
        <f t="shared" ref="C219:AP219" si="82">C16</f>
        <v>0</v>
      </c>
      <c r="D219" s="122">
        <f t="shared" si="82"/>
        <v>0</v>
      </c>
      <c r="E219" s="122">
        <f t="shared" si="82"/>
        <v>0</v>
      </c>
      <c r="F219" s="122">
        <f t="shared" si="82"/>
        <v>0</v>
      </c>
      <c r="G219" s="122">
        <f t="shared" si="82"/>
        <v>0</v>
      </c>
      <c r="H219" s="122">
        <f t="shared" si="82"/>
        <v>0</v>
      </c>
      <c r="I219" s="122">
        <f t="shared" si="82"/>
        <v>0</v>
      </c>
      <c r="J219" s="122">
        <f t="shared" si="82"/>
        <v>0</v>
      </c>
      <c r="K219" s="122">
        <f t="shared" si="82"/>
        <v>0</v>
      </c>
      <c r="L219" s="122">
        <f t="shared" si="82"/>
        <v>0</v>
      </c>
      <c r="M219" s="122">
        <f t="shared" si="82"/>
        <v>0</v>
      </c>
      <c r="N219" s="122">
        <f t="shared" si="82"/>
        <v>0</v>
      </c>
      <c r="O219" s="122">
        <f t="shared" si="82"/>
        <v>0</v>
      </c>
      <c r="P219" s="122">
        <f t="shared" si="82"/>
        <v>0</v>
      </c>
      <c r="Q219" s="122">
        <f t="shared" si="82"/>
        <v>0</v>
      </c>
      <c r="R219" s="122">
        <f t="shared" si="82"/>
        <v>0</v>
      </c>
      <c r="S219" s="122">
        <f t="shared" si="82"/>
        <v>0</v>
      </c>
      <c r="T219" s="122">
        <f t="shared" si="82"/>
        <v>0</v>
      </c>
      <c r="U219" s="122">
        <f t="shared" si="82"/>
        <v>0</v>
      </c>
      <c r="V219" s="122">
        <f t="shared" si="82"/>
        <v>0</v>
      </c>
      <c r="W219" s="122">
        <f t="shared" si="82"/>
        <v>0</v>
      </c>
      <c r="X219" s="122">
        <f t="shared" si="82"/>
        <v>0</v>
      </c>
      <c r="Y219" s="122">
        <f t="shared" si="82"/>
        <v>0</v>
      </c>
      <c r="Z219" s="122">
        <f t="shared" si="82"/>
        <v>0</v>
      </c>
      <c r="AA219" s="122">
        <f t="shared" si="82"/>
        <v>0</v>
      </c>
      <c r="AB219" s="122">
        <f t="shared" si="82"/>
        <v>0</v>
      </c>
      <c r="AC219" s="122">
        <f t="shared" si="82"/>
        <v>0</v>
      </c>
      <c r="AD219" s="122">
        <f t="shared" si="82"/>
        <v>0</v>
      </c>
      <c r="AE219" s="122">
        <f t="shared" si="82"/>
        <v>0</v>
      </c>
      <c r="AF219" s="122">
        <f t="shared" si="82"/>
        <v>0</v>
      </c>
      <c r="AG219" s="122">
        <f t="shared" si="82"/>
        <v>0</v>
      </c>
      <c r="AH219" s="122">
        <f t="shared" si="82"/>
        <v>0</v>
      </c>
      <c r="AI219" s="122">
        <f t="shared" si="82"/>
        <v>0</v>
      </c>
      <c r="AJ219" s="122">
        <f t="shared" si="82"/>
        <v>0</v>
      </c>
      <c r="AK219" s="122">
        <f t="shared" si="82"/>
        <v>0</v>
      </c>
      <c r="AL219" s="122">
        <f t="shared" si="82"/>
        <v>0</v>
      </c>
      <c r="AM219" s="122">
        <f t="shared" si="82"/>
        <v>0</v>
      </c>
      <c r="AN219" s="122">
        <f t="shared" si="82"/>
        <v>0</v>
      </c>
      <c r="AO219" s="122">
        <f t="shared" si="82"/>
        <v>0</v>
      </c>
      <c r="AP219" s="122">
        <f t="shared" si="82"/>
        <v>0</v>
      </c>
    </row>
    <row r="220" spans="1:42" x14ac:dyDescent="0.3">
      <c r="A220" s="89" t="str">
        <f>subscriber4_name</f>
        <v>Subscriber Class 4</v>
      </c>
      <c r="B220" s="122"/>
      <c r="C220" s="122">
        <f t="shared" ref="C220:AP220" si="83">C17</f>
        <v>0</v>
      </c>
      <c r="D220" s="122">
        <f t="shared" si="83"/>
        <v>0</v>
      </c>
      <c r="E220" s="122">
        <f t="shared" si="83"/>
        <v>0</v>
      </c>
      <c r="F220" s="122">
        <f t="shared" si="83"/>
        <v>0</v>
      </c>
      <c r="G220" s="122">
        <f t="shared" si="83"/>
        <v>0</v>
      </c>
      <c r="H220" s="122">
        <f t="shared" si="83"/>
        <v>0</v>
      </c>
      <c r="I220" s="122">
        <f t="shared" si="83"/>
        <v>0</v>
      </c>
      <c r="J220" s="122">
        <f t="shared" si="83"/>
        <v>0</v>
      </c>
      <c r="K220" s="122">
        <f t="shared" si="83"/>
        <v>0</v>
      </c>
      <c r="L220" s="122">
        <f t="shared" si="83"/>
        <v>0</v>
      </c>
      <c r="M220" s="122">
        <f t="shared" si="83"/>
        <v>0</v>
      </c>
      <c r="N220" s="122">
        <f t="shared" si="83"/>
        <v>0</v>
      </c>
      <c r="O220" s="122">
        <f t="shared" si="83"/>
        <v>0</v>
      </c>
      <c r="P220" s="122">
        <f t="shared" si="83"/>
        <v>0</v>
      </c>
      <c r="Q220" s="122">
        <f t="shared" si="83"/>
        <v>0</v>
      </c>
      <c r="R220" s="122">
        <f t="shared" si="83"/>
        <v>0</v>
      </c>
      <c r="S220" s="122">
        <f t="shared" si="83"/>
        <v>0</v>
      </c>
      <c r="T220" s="122">
        <f t="shared" si="83"/>
        <v>0</v>
      </c>
      <c r="U220" s="122">
        <f t="shared" si="83"/>
        <v>0</v>
      </c>
      <c r="V220" s="122">
        <f t="shared" si="83"/>
        <v>0</v>
      </c>
      <c r="W220" s="122">
        <f t="shared" si="83"/>
        <v>0</v>
      </c>
      <c r="X220" s="122">
        <f t="shared" si="83"/>
        <v>0</v>
      </c>
      <c r="Y220" s="122">
        <f t="shared" si="83"/>
        <v>0</v>
      </c>
      <c r="Z220" s="122">
        <f t="shared" si="83"/>
        <v>0</v>
      </c>
      <c r="AA220" s="122">
        <f t="shared" si="83"/>
        <v>0</v>
      </c>
      <c r="AB220" s="122">
        <f t="shared" si="83"/>
        <v>0</v>
      </c>
      <c r="AC220" s="122">
        <f t="shared" si="83"/>
        <v>0</v>
      </c>
      <c r="AD220" s="122">
        <f t="shared" si="83"/>
        <v>0</v>
      </c>
      <c r="AE220" s="122">
        <f t="shared" si="83"/>
        <v>0</v>
      </c>
      <c r="AF220" s="122">
        <f t="shared" si="83"/>
        <v>0</v>
      </c>
      <c r="AG220" s="122">
        <f t="shared" si="83"/>
        <v>0</v>
      </c>
      <c r="AH220" s="122">
        <f t="shared" si="83"/>
        <v>0</v>
      </c>
      <c r="AI220" s="122">
        <f t="shared" si="83"/>
        <v>0</v>
      </c>
      <c r="AJ220" s="122">
        <f t="shared" si="83"/>
        <v>0</v>
      </c>
      <c r="AK220" s="122">
        <f t="shared" si="83"/>
        <v>0</v>
      </c>
      <c r="AL220" s="122">
        <f t="shared" si="83"/>
        <v>0</v>
      </c>
      <c r="AM220" s="122">
        <f t="shared" si="83"/>
        <v>0</v>
      </c>
      <c r="AN220" s="122">
        <f t="shared" si="83"/>
        <v>0</v>
      </c>
      <c r="AO220" s="122">
        <f t="shared" si="83"/>
        <v>0</v>
      </c>
      <c r="AP220" s="122">
        <f t="shared" si="83"/>
        <v>0</v>
      </c>
    </row>
    <row r="221" spans="1:42" x14ac:dyDescent="0.3">
      <c r="A221" s="89" t="s">
        <v>389</v>
      </c>
      <c r="B221" s="122"/>
      <c r="C221" s="128">
        <f>SUM(C217:C220)</f>
        <v>0</v>
      </c>
      <c r="D221" s="128">
        <f t="shared" ref="D221:AP221" si="84">SUM(D217:D220)</f>
        <v>0</v>
      </c>
      <c r="E221" s="128">
        <f t="shared" si="84"/>
        <v>0</v>
      </c>
      <c r="F221" s="128">
        <f t="shared" si="84"/>
        <v>0</v>
      </c>
      <c r="G221" s="128">
        <f t="shared" si="84"/>
        <v>0</v>
      </c>
      <c r="H221" s="128">
        <f t="shared" si="84"/>
        <v>0</v>
      </c>
      <c r="I221" s="128">
        <f t="shared" si="84"/>
        <v>0</v>
      </c>
      <c r="J221" s="128">
        <f t="shared" si="84"/>
        <v>0</v>
      </c>
      <c r="K221" s="128">
        <f t="shared" si="84"/>
        <v>0</v>
      </c>
      <c r="L221" s="128">
        <f t="shared" si="84"/>
        <v>0</v>
      </c>
      <c r="M221" s="128">
        <f t="shared" si="84"/>
        <v>0</v>
      </c>
      <c r="N221" s="128">
        <f t="shared" si="84"/>
        <v>0</v>
      </c>
      <c r="O221" s="128">
        <f t="shared" si="84"/>
        <v>0</v>
      </c>
      <c r="P221" s="128">
        <f t="shared" si="84"/>
        <v>0</v>
      </c>
      <c r="Q221" s="128">
        <f t="shared" si="84"/>
        <v>0</v>
      </c>
      <c r="R221" s="128">
        <f t="shared" si="84"/>
        <v>0</v>
      </c>
      <c r="S221" s="128">
        <f t="shared" si="84"/>
        <v>0</v>
      </c>
      <c r="T221" s="128">
        <f t="shared" si="84"/>
        <v>0</v>
      </c>
      <c r="U221" s="128">
        <f t="shared" si="84"/>
        <v>0</v>
      </c>
      <c r="V221" s="128">
        <f t="shared" si="84"/>
        <v>0</v>
      </c>
      <c r="W221" s="128">
        <f t="shared" si="84"/>
        <v>0</v>
      </c>
      <c r="X221" s="128">
        <f t="shared" si="84"/>
        <v>0</v>
      </c>
      <c r="Y221" s="128">
        <f t="shared" si="84"/>
        <v>0</v>
      </c>
      <c r="Z221" s="128">
        <f t="shared" si="84"/>
        <v>0</v>
      </c>
      <c r="AA221" s="128">
        <f t="shared" si="84"/>
        <v>0</v>
      </c>
      <c r="AB221" s="128">
        <f t="shared" si="84"/>
        <v>0</v>
      </c>
      <c r="AC221" s="128">
        <f t="shared" si="84"/>
        <v>0</v>
      </c>
      <c r="AD221" s="128">
        <f t="shared" si="84"/>
        <v>0</v>
      </c>
      <c r="AE221" s="128">
        <f t="shared" si="84"/>
        <v>0</v>
      </c>
      <c r="AF221" s="128">
        <f t="shared" si="84"/>
        <v>0</v>
      </c>
      <c r="AG221" s="128">
        <f t="shared" si="84"/>
        <v>0</v>
      </c>
      <c r="AH221" s="128">
        <f t="shared" si="84"/>
        <v>0</v>
      </c>
      <c r="AI221" s="128">
        <f t="shared" si="84"/>
        <v>0</v>
      </c>
      <c r="AJ221" s="128">
        <f t="shared" si="84"/>
        <v>0</v>
      </c>
      <c r="AK221" s="128">
        <f t="shared" si="84"/>
        <v>0</v>
      </c>
      <c r="AL221" s="128">
        <f t="shared" si="84"/>
        <v>0</v>
      </c>
      <c r="AM221" s="128">
        <f t="shared" si="84"/>
        <v>0</v>
      </c>
      <c r="AN221" s="128">
        <f t="shared" si="84"/>
        <v>0</v>
      </c>
      <c r="AO221" s="128">
        <f t="shared" si="84"/>
        <v>0</v>
      </c>
      <c r="AP221" s="128">
        <f t="shared" si="84"/>
        <v>0</v>
      </c>
    </row>
    <row r="222" spans="1:42" x14ac:dyDescent="0.3">
      <c r="A222" s="18" t="s">
        <v>378</v>
      </c>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row>
    <row r="223" spans="1:42" x14ac:dyDescent="0.3">
      <c r="A223" s="89" t="str">
        <f>subscriber1_name</f>
        <v>Subscriber Class 1</v>
      </c>
      <c r="B223" s="122"/>
      <c r="C223" s="122">
        <f>C211-C217</f>
        <v>0</v>
      </c>
      <c r="D223" s="122">
        <f t="shared" ref="D223:AP223" si="85">D211-D217</f>
        <v>0</v>
      </c>
      <c r="E223" s="122">
        <f t="shared" si="85"/>
        <v>0</v>
      </c>
      <c r="F223" s="122">
        <f t="shared" si="85"/>
        <v>0</v>
      </c>
      <c r="G223" s="122">
        <f t="shared" si="85"/>
        <v>0</v>
      </c>
      <c r="H223" s="122">
        <f t="shared" si="85"/>
        <v>0</v>
      </c>
      <c r="I223" s="122">
        <f t="shared" si="85"/>
        <v>0</v>
      </c>
      <c r="J223" s="122">
        <f t="shared" si="85"/>
        <v>0</v>
      </c>
      <c r="K223" s="122">
        <f t="shared" si="85"/>
        <v>0</v>
      </c>
      <c r="L223" s="122">
        <f t="shared" si="85"/>
        <v>0</v>
      </c>
      <c r="M223" s="122">
        <f t="shared" si="85"/>
        <v>0</v>
      </c>
      <c r="N223" s="122">
        <f t="shared" si="85"/>
        <v>0</v>
      </c>
      <c r="O223" s="122">
        <f t="shared" si="85"/>
        <v>0</v>
      </c>
      <c r="P223" s="122">
        <f t="shared" si="85"/>
        <v>0</v>
      </c>
      <c r="Q223" s="122">
        <f t="shared" si="85"/>
        <v>0</v>
      </c>
      <c r="R223" s="122">
        <f t="shared" si="85"/>
        <v>0</v>
      </c>
      <c r="S223" s="122">
        <f t="shared" si="85"/>
        <v>0</v>
      </c>
      <c r="T223" s="122">
        <f t="shared" si="85"/>
        <v>0</v>
      </c>
      <c r="U223" s="122">
        <f t="shared" si="85"/>
        <v>0</v>
      </c>
      <c r="V223" s="122">
        <f t="shared" si="85"/>
        <v>0</v>
      </c>
      <c r="W223" s="122">
        <f t="shared" si="85"/>
        <v>0</v>
      </c>
      <c r="X223" s="122">
        <f t="shared" si="85"/>
        <v>0</v>
      </c>
      <c r="Y223" s="122">
        <f t="shared" si="85"/>
        <v>0</v>
      </c>
      <c r="Z223" s="122">
        <f t="shared" si="85"/>
        <v>0</v>
      </c>
      <c r="AA223" s="122">
        <f t="shared" si="85"/>
        <v>0</v>
      </c>
      <c r="AB223" s="122">
        <f t="shared" si="85"/>
        <v>0</v>
      </c>
      <c r="AC223" s="122">
        <f t="shared" si="85"/>
        <v>0</v>
      </c>
      <c r="AD223" s="122">
        <f t="shared" si="85"/>
        <v>0</v>
      </c>
      <c r="AE223" s="122">
        <f t="shared" si="85"/>
        <v>0</v>
      </c>
      <c r="AF223" s="122">
        <f t="shared" si="85"/>
        <v>0</v>
      </c>
      <c r="AG223" s="122">
        <f t="shared" si="85"/>
        <v>0</v>
      </c>
      <c r="AH223" s="122">
        <f t="shared" si="85"/>
        <v>0</v>
      </c>
      <c r="AI223" s="122">
        <f t="shared" si="85"/>
        <v>0</v>
      </c>
      <c r="AJ223" s="122">
        <f t="shared" si="85"/>
        <v>0</v>
      </c>
      <c r="AK223" s="122">
        <f t="shared" si="85"/>
        <v>0</v>
      </c>
      <c r="AL223" s="122">
        <f t="shared" si="85"/>
        <v>0</v>
      </c>
      <c r="AM223" s="122">
        <f t="shared" si="85"/>
        <v>0</v>
      </c>
      <c r="AN223" s="122">
        <f t="shared" si="85"/>
        <v>0</v>
      </c>
      <c r="AO223" s="122">
        <f t="shared" si="85"/>
        <v>0</v>
      </c>
      <c r="AP223" s="122">
        <f t="shared" si="85"/>
        <v>0</v>
      </c>
    </row>
    <row r="224" spans="1:42" x14ac:dyDescent="0.3">
      <c r="A224" s="89" t="str">
        <f>subscriber2_name</f>
        <v>Subscriber Class 2</v>
      </c>
      <c r="B224" s="122"/>
      <c r="C224" s="122">
        <f t="shared" ref="C224:AP224" si="86">C212-C218</f>
        <v>0</v>
      </c>
      <c r="D224" s="122">
        <f t="shared" si="86"/>
        <v>0</v>
      </c>
      <c r="E224" s="122">
        <f t="shared" si="86"/>
        <v>0</v>
      </c>
      <c r="F224" s="122">
        <f t="shared" si="86"/>
        <v>0</v>
      </c>
      <c r="G224" s="122">
        <f t="shared" si="86"/>
        <v>0</v>
      </c>
      <c r="H224" s="122">
        <f t="shared" si="86"/>
        <v>0</v>
      </c>
      <c r="I224" s="122">
        <f t="shared" si="86"/>
        <v>0</v>
      </c>
      <c r="J224" s="122">
        <f t="shared" si="86"/>
        <v>0</v>
      </c>
      <c r="K224" s="122">
        <f t="shared" si="86"/>
        <v>0</v>
      </c>
      <c r="L224" s="122">
        <f t="shared" si="86"/>
        <v>0</v>
      </c>
      <c r="M224" s="122">
        <f t="shared" si="86"/>
        <v>0</v>
      </c>
      <c r="N224" s="122">
        <f t="shared" si="86"/>
        <v>0</v>
      </c>
      <c r="O224" s="122">
        <f t="shared" si="86"/>
        <v>0</v>
      </c>
      <c r="P224" s="122">
        <f t="shared" si="86"/>
        <v>0</v>
      </c>
      <c r="Q224" s="122">
        <f t="shared" si="86"/>
        <v>0</v>
      </c>
      <c r="R224" s="122">
        <f t="shared" si="86"/>
        <v>0</v>
      </c>
      <c r="S224" s="122">
        <f t="shared" si="86"/>
        <v>0</v>
      </c>
      <c r="T224" s="122">
        <f t="shared" si="86"/>
        <v>0</v>
      </c>
      <c r="U224" s="122">
        <f t="shared" si="86"/>
        <v>0</v>
      </c>
      <c r="V224" s="122">
        <f t="shared" si="86"/>
        <v>0</v>
      </c>
      <c r="W224" s="122">
        <f t="shared" si="86"/>
        <v>0</v>
      </c>
      <c r="X224" s="122">
        <f t="shared" si="86"/>
        <v>0</v>
      </c>
      <c r="Y224" s="122">
        <f t="shared" si="86"/>
        <v>0</v>
      </c>
      <c r="Z224" s="122">
        <f t="shared" si="86"/>
        <v>0</v>
      </c>
      <c r="AA224" s="122">
        <f t="shared" si="86"/>
        <v>0</v>
      </c>
      <c r="AB224" s="122">
        <f t="shared" si="86"/>
        <v>0</v>
      </c>
      <c r="AC224" s="122">
        <f t="shared" si="86"/>
        <v>0</v>
      </c>
      <c r="AD224" s="122">
        <f t="shared" si="86"/>
        <v>0</v>
      </c>
      <c r="AE224" s="122">
        <f t="shared" si="86"/>
        <v>0</v>
      </c>
      <c r="AF224" s="122">
        <f t="shared" si="86"/>
        <v>0</v>
      </c>
      <c r="AG224" s="122">
        <f t="shared" si="86"/>
        <v>0</v>
      </c>
      <c r="AH224" s="122">
        <f t="shared" si="86"/>
        <v>0</v>
      </c>
      <c r="AI224" s="122">
        <f t="shared" si="86"/>
        <v>0</v>
      </c>
      <c r="AJ224" s="122">
        <f t="shared" si="86"/>
        <v>0</v>
      </c>
      <c r="AK224" s="122">
        <f t="shared" si="86"/>
        <v>0</v>
      </c>
      <c r="AL224" s="122">
        <f t="shared" si="86"/>
        <v>0</v>
      </c>
      <c r="AM224" s="122">
        <f t="shared" si="86"/>
        <v>0</v>
      </c>
      <c r="AN224" s="122">
        <f t="shared" si="86"/>
        <v>0</v>
      </c>
      <c r="AO224" s="122">
        <f t="shared" si="86"/>
        <v>0</v>
      </c>
      <c r="AP224" s="122">
        <f t="shared" si="86"/>
        <v>0</v>
      </c>
    </row>
    <row r="225" spans="1:42" x14ac:dyDescent="0.3">
      <c r="A225" s="89" t="str">
        <f>subscriber3_name</f>
        <v>Subscriber Class 3</v>
      </c>
      <c r="B225" s="122"/>
      <c r="C225" s="122">
        <f t="shared" ref="C225:AP225" si="87">C213-C219</f>
        <v>0</v>
      </c>
      <c r="D225" s="122">
        <f t="shared" si="87"/>
        <v>0</v>
      </c>
      <c r="E225" s="122">
        <f t="shared" si="87"/>
        <v>0</v>
      </c>
      <c r="F225" s="122">
        <f t="shared" si="87"/>
        <v>0</v>
      </c>
      <c r="G225" s="122">
        <f t="shared" si="87"/>
        <v>0</v>
      </c>
      <c r="H225" s="122">
        <f t="shared" si="87"/>
        <v>0</v>
      </c>
      <c r="I225" s="122">
        <f t="shared" si="87"/>
        <v>0</v>
      </c>
      <c r="J225" s="122">
        <f t="shared" si="87"/>
        <v>0</v>
      </c>
      <c r="K225" s="122">
        <f t="shared" si="87"/>
        <v>0</v>
      </c>
      <c r="L225" s="122">
        <f t="shared" si="87"/>
        <v>0</v>
      </c>
      <c r="M225" s="122">
        <f t="shared" si="87"/>
        <v>0</v>
      </c>
      <c r="N225" s="122">
        <f t="shared" si="87"/>
        <v>0</v>
      </c>
      <c r="O225" s="122">
        <f t="shared" si="87"/>
        <v>0</v>
      </c>
      <c r="P225" s="122">
        <f t="shared" si="87"/>
        <v>0</v>
      </c>
      <c r="Q225" s="122">
        <f t="shared" si="87"/>
        <v>0</v>
      </c>
      <c r="R225" s="122">
        <f t="shared" si="87"/>
        <v>0</v>
      </c>
      <c r="S225" s="122">
        <f t="shared" si="87"/>
        <v>0</v>
      </c>
      <c r="T225" s="122">
        <f t="shared" si="87"/>
        <v>0</v>
      </c>
      <c r="U225" s="122">
        <f t="shared" si="87"/>
        <v>0</v>
      </c>
      <c r="V225" s="122">
        <f t="shared" si="87"/>
        <v>0</v>
      </c>
      <c r="W225" s="122">
        <f t="shared" si="87"/>
        <v>0</v>
      </c>
      <c r="X225" s="122">
        <f t="shared" si="87"/>
        <v>0</v>
      </c>
      <c r="Y225" s="122">
        <f t="shared" si="87"/>
        <v>0</v>
      </c>
      <c r="Z225" s="122">
        <f t="shared" si="87"/>
        <v>0</v>
      </c>
      <c r="AA225" s="122">
        <f t="shared" si="87"/>
        <v>0</v>
      </c>
      <c r="AB225" s="122">
        <f t="shared" si="87"/>
        <v>0</v>
      </c>
      <c r="AC225" s="122">
        <f t="shared" si="87"/>
        <v>0</v>
      </c>
      <c r="AD225" s="122">
        <f t="shared" si="87"/>
        <v>0</v>
      </c>
      <c r="AE225" s="122">
        <f t="shared" si="87"/>
        <v>0</v>
      </c>
      <c r="AF225" s="122">
        <f t="shared" si="87"/>
        <v>0</v>
      </c>
      <c r="AG225" s="122">
        <f t="shared" si="87"/>
        <v>0</v>
      </c>
      <c r="AH225" s="122">
        <f t="shared" si="87"/>
        <v>0</v>
      </c>
      <c r="AI225" s="122">
        <f t="shared" si="87"/>
        <v>0</v>
      </c>
      <c r="AJ225" s="122">
        <f t="shared" si="87"/>
        <v>0</v>
      </c>
      <c r="AK225" s="122">
        <f t="shared" si="87"/>
        <v>0</v>
      </c>
      <c r="AL225" s="122">
        <f t="shared" si="87"/>
        <v>0</v>
      </c>
      <c r="AM225" s="122">
        <f t="shared" si="87"/>
        <v>0</v>
      </c>
      <c r="AN225" s="122">
        <f t="shared" si="87"/>
        <v>0</v>
      </c>
      <c r="AO225" s="122">
        <f t="shared" si="87"/>
        <v>0</v>
      </c>
      <c r="AP225" s="122">
        <f t="shared" si="87"/>
        <v>0</v>
      </c>
    </row>
    <row r="226" spans="1:42" x14ac:dyDescent="0.3">
      <c r="A226" s="89" t="str">
        <f>subscriber4_name</f>
        <v>Subscriber Class 4</v>
      </c>
      <c r="B226" s="122"/>
      <c r="C226" s="122">
        <f t="shared" ref="C226:AP226" si="88">C214-C220</f>
        <v>0</v>
      </c>
      <c r="D226" s="122">
        <f t="shared" si="88"/>
        <v>0</v>
      </c>
      <c r="E226" s="122">
        <f t="shared" si="88"/>
        <v>0</v>
      </c>
      <c r="F226" s="122">
        <f t="shared" si="88"/>
        <v>0</v>
      </c>
      <c r="G226" s="122">
        <f t="shared" si="88"/>
        <v>0</v>
      </c>
      <c r="H226" s="122">
        <f t="shared" si="88"/>
        <v>0</v>
      </c>
      <c r="I226" s="122">
        <f t="shared" si="88"/>
        <v>0</v>
      </c>
      <c r="J226" s="122">
        <f t="shared" si="88"/>
        <v>0</v>
      </c>
      <c r="K226" s="122">
        <f t="shared" si="88"/>
        <v>0</v>
      </c>
      <c r="L226" s="122">
        <f t="shared" si="88"/>
        <v>0</v>
      </c>
      <c r="M226" s="122">
        <f t="shared" si="88"/>
        <v>0</v>
      </c>
      <c r="N226" s="122">
        <f t="shared" si="88"/>
        <v>0</v>
      </c>
      <c r="O226" s="122">
        <f t="shared" si="88"/>
        <v>0</v>
      </c>
      <c r="P226" s="122">
        <f t="shared" si="88"/>
        <v>0</v>
      </c>
      <c r="Q226" s="122">
        <f t="shared" si="88"/>
        <v>0</v>
      </c>
      <c r="R226" s="122">
        <f t="shared" si="88"/>
        <v>0</v>
      </c>
      <c r="S226" s="122">
        <f t="shared" si="88"/>
        <v>0</v>
      </c>
      <c r="T226" s="122">
        <f t="shared" si="88"/>
        <v>0</v>
      </c>
      <c r="U226" s="122">
        <f t="shared" si="88"/>
        <v>0</v>
      </c>
      <c r="V226" s="122">
        <f t="shared" si="88"/>
        <v>0</v>
      </c>
      <c r="W226" s="122">
        <f t="shared" si="88"/>
        <v>0</v>
      </c>
      <c r="X226" s="122">
        <f t="shared" si="88"/>
        <v>0</v>
      </c>
      <c r="Y226" s="122">
        <f t="shared" si="88"/>
        <v>0</v>
      </c>
      <c r="Z226" s="122">
        <f t="shared" si="88"/>
        <v>0</v>
      </c>
      <c r="AA226" s="122">
        <f t="shared" si="88"/>
        <v>0</v>
      </c>
      <c r="AB226" s="122">
        <f t="shared" si="88"/>
        <v>0</v>
      </c>
      <c r="AC226" s="122">
        <f t="shared" si="88"/>
        <v>0</v>
      </c>
      <c r="AD226" s="122">
        <f t="shared" si="88"/>
        <v>0</v>
      </c>
      <c r="AE226" s="122">
        <f t="shared" si="88"/>
        <v>0</v>
      </c>
      <c r="AF226" s="122">
        <f t="shared" si="88"/>
        <v>0</v>
      </c>
      <c r="AG226" s="122">
        <f t="shared" si="88"/>
        <v>0</v>
      </c>
      <c r="AH226" s="122">
        <f t="shared" si="88"/>
        <v>0</v>
      </c>
      <c r="AI226" s="122">
        <f t="shared" si="88"/>
        <v>0</v>
      </c>
      <c r="AJ226" s="122">
        <f t="shared" si="88"/>
        <v>0</v>
      </c>
      <c r="AK226" s="122">
        <f t="shared" si="88"/>
        <v>0</v>
      </c>
      <c r="AL226" s="122">
        <f t="shared" si="88"/>
        <v>0</v>
      </c>
      <c r="AM226" s="122">
        <f t="shared" si="88"/>
        <v>0</v>
      </c>
      <c r="AN226" s="122">
        <f t="shared" si="88"/>
        <v>0</v>
      </c>
      <c r="AO226" s="122">
        <f t="shared" si="88"/>
        <v>0</v>
      </c>
      <c r="AP226" s="122">
        <f t="shared" si="88"/>
        <v>0</v>
      </c>
    </row>
    <row r="227" spans="1:42" x14ac:dyDescent="0.3">
      <c r="A227" s="89" t="s">
        <v>390</v>
      </c>
      <c r="B227" s="122"/>
      <c r="C227" s="128">
        <f t="shared" ref="C227:AP227" si="89">SUM(C223:C226)</f>
        <v>0</v>
      </c>
      <c r="D227" s="128">
        <f t="shared" si="89"/>
        <v>0</v>
      </c>
      <c r="E227" s="128">
        <f t="shared" si="89"/>
        <v>0</v>
      </c>
      <c r="F227" s="128">
        <f t="shared" si="89"/>
        <v>0</v>
      </c>
      <c r="G227" s="128">
        <f t="shared" si="89"/>
        <v>0</v>
      </c>
      <c r="H227" s="128">
        <f t="shared" si="89"/>
        <v>0</v>
      </c>
      <c r="I227" s="128">
        <f t="shared" si="89"/>
        <v>0</v>
      </c>
      <c r="J227" s="128">
        <f t="shared" si="89"/>
        <v>0</v>
      </c>
      <c r="K227" s="128">
        <f t="shared" si="89"/>
        <v>0</v>
      </c>
      <c r="L227" s="128">
        <f t="shared" si="89"/>
        <v>0</v>
      </c>
      <c r="M227" s="128">
        <f t="shared" si="89"/>
        <v>0</v>
      </c>
      <c r="N227" s="128">
        <f t="shared" si="89"/>
        <v>0</v>
      </c>
      <c r="O227" s="128">
        <f t="shared" si="89"/>
        <v>0</v>
      </c>
      <c r="P227" s="128">
        <f t="shared" si="89"/>
        <v>0</v>
      </c>
      <c r="Q227" s="128">
        <f t="shared" si="89"/>
        <v>0</v>
      </c>
      <c r="R227" s="128">
        <f t="shared" si="89"/>
        <v>0</v>
      </c>
      <c r="S227" s="128">
        <f t="shared" si="89"/>
        <v>0</v>
      </c>
      <c r="T227" s="128">
        <f t="shared" si="89"/>
        <v>0</v>
      </c>
      <c r="U227" s="128">
        <f t="shared" si="89"/>
        <v>0</v>
      </c>
      <c r="V227" s="128">
        <f t="shared" si="89"/>
        <v>0</v>
      </c>
      <c r="W227" s="128">
        <f t="shared" si="89"/>
        <v>0</v>
      </c>
      <c r="X227" s="128">
        <f t="shared" si="89"/>
        <v>0</v>
      </c>
      <c r="Y227" s="128">
        <f t="shared" si="89"/>
        <v>0</v>
      </c>
      <c r="Z227" s="128">
        <f t="shared" si="89"/>
        <v>0</v>
      </c>
      <c r="AA227" s="128">
        <f t="shared" si="89"/>
        <v>0</v>
      </c>
      <c r="AB227" s="128">
        <f t="shared" si="89"/>
        <v>0</v>
      </c>
      <c r="AC227" s="128">
        <f t="shared" si="89"/>
        <v>0</v>
      </c>
      <c r="AD227" s="128">
        <f t="shared" si="89"/>
        <v>0</v>
      </c>
      <c r="AE227" s="128">
        <f t="shared" si="89"/>
        <v>0</v>
      </c>
      <c r="AF227" s="128">
        <f t="shared" si="89"/>
        <v>0</v>
      </c>
      <c r="AG227" s="128">
        <f t="shared" si="89"/>
        <v>0</v>
      </c>
      <c r="AH227" s="128">
        <f t="shared" si="89"/>
        <v>0</v>
      </c>
      <c r="AI227" s="128">
        <f t="shared" si="89"/>
        <v>0</v>
      </c>
      <c r="AJ227" s="128">
        <f t="shared" si="89"/>
        <v>0</v>
      </c>
      <c r="AK227" s="128">
        <f t="shared" si="89"/>
        <v>0</v>
      </c>
      <c r="AL227" s="128">
        <f t="shared" si="89"/>
        <v>0</v>
      </c>
      <c r="AM227" s="128">
        <f t="shared" si="89"/>
        <v>0</v>
      </c>
      <c r="AN227" s="128">
        <f t="shared" si="89"/>
        <v>0</v>
      </c>
      <c r="AO227" s="128">
        <f t="shared" si="89"/>
        <v>0</v>
      </c>
      <c r="AP227" s="128">
        <f t="shared" si="89"/>
        <v>0</v>
      </c>
    </row>
    <row r="228" spans="1:42" x14ac:dyDescent="0.3">
      <c r="A228" s="18" t="s">
        <v>379</v>
      </c>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row>
    <row r="229" spans="1:42" x14ac:dyDescent="0.3">
      <c r="A229" s="89" t="str">
        <f>subscriber1_name</f>
        <v>Subscriber Class 1</v>
      </c>
      <c r="B229" s="122"/>
      <c r="C229" s="122">
        <f>C223</f>
        <v>0</v>
      </c>
      <c r="D229" s="122">
        <f>IF(D223=0,0,D223+C229)</f>
        <v>0</v>
      </c>
      <c r="E229" s="122">
        <f>IF(E223=0,0,E223+D229)</f>
        <v>0</v>
      </c>
      <c r="F229" s="122">
        <f t="shared" ref="F229:AP229" si="90">IF(F223=0,0,F223+E229)</f>
        <v>0</v>
      </c>
      <c r="G229" s="122">
        <f t="shared" si="90"/>
        <v>0</v>
      </c>
      <c r="H229" s="122">
        <f t="shared" si="90"/>
        <v>0</v>
      </c>
      <c r="I229" s="122">
        <f t="shared" si="90"/>
        <v>0</v>
      </c>
      <c r="J229" s="122">
        <f t="shared" si="90"/>
        <v>0</v>
      </c>
      <c r="K229" s="122">
        <f t="shared" si="90"/>
        <v>0</v>
      </c>
      <c r="L229" s="122">
        <f t="shared" si="90"/>
        <v>0</v>
      </c>
      <c r="M229" s="122">
        <f t="shared" si="90"/>
        <v>0</v>
      </c>
      <c r="N229" s="122">
        <f t="shared" si="90"/>
        <v>0</v>
      </c>
      <c r="O229" s="122">
        <f t="shared" si="90"/>
        <v>0</v>
      </c>
      <c r="P229" s="122">
        <f t="shared" si="90"/>
        <v>0</v>
      </c>
      <c r="Q229" s="122">
        <f t="shared" si="90"/>
        <v>0</v>
      </c>
      <c r="R229" s="122">
        <f t="shared" si="90"/>
        <v>0</v>
      </c>
      <c r="S229" s="122">
        <f t="shared" si="90"/>
        <v>0</v>
      </c>
      <c r="T229" s="122">
        <f t="shared" si="90"/>
        <v>0</v>
      </c>
      <c r="U229" s="122">
        <f t="shared" si="90"/>
        <v>0</v>
      </c>
      <c r="V229" s="122">
        <f t="shared" si="90"/>
        <v>0</v>
      </c>
      <c r="W229" s="122">
        <f t="shared" si="90"/>
        <v>0</v>
      </c>
      <c r="X229" s="122">
        <f t="shared" si="90"/>
        <v>0</v>
      </c>
      <c r="Y229" s="122">
        <f t="shared" si="90"/>
        <v>0</v>
      </c>
      <c r="Z229" s="122">
        <f t="shared" si="90"/>
        <v>0</v>
      </c>
      <c r="AA229" s="122">
        <f t="shared" si="90"/>
        <v>0</v>
      </c>
      <c r="AB229" s="122">
        <f t="shared" si="90"/>
        <v>0</v>
      </c>
      <c r="AC229" s="122">
        <f t="shared" si="90"/>
        <v>0</v>
      </c>
      <c r="AD229" s="122">
        <f t="shared" si="90"/>
        <v>0</v>
      </c>
      <c r="AE229" s="122">
        <f t="shared" si="90"/>
        <v>0</v>
      </c>
      <c r="AF229" s="122">
        <f t="shared" si="90"/>
        <v>0</v>
      </c>
      <c r="AG229" s="122">
        <f t="shared" si="90"/>
        <v>0</v>
      </c>
      <c r="AH229" s="122">
        <f t="shared" si="90"/>
        <v>0</v>
      </c>
      <c r="AI229" s="122">
        <f t="shared" si="90"/>
        <v>0</v>
      </c>
      <c r="AJ229" s="122">
        <f t="shared" si="90"/>
        <v>0</v>
      </c>
      <c r="AK229" s="122">
        <f t="shared" si="90"/>
        <v>0</v>
      </c>
      <c r="AL229" s="122">
        <f t="shared" si="90"/>
        <v>0</v>
      </c>
      <c r="AM229" s="122">
        <f t="shared" si="90"/>
        <v>0</v>
      </c>
      <c r="AN229" s="122">
        <f t="shared" si="90"/>
        <v>0</v>
      </c>
      <c r="AO229" s="122">
        <f t="shared" si="90"/>
        <v>0</v>
      </c>
      <c r="AP229" s="122">
        <f t="shared" si="90"/>
        <v>0</v>
      </c>
    </row>
    <row r="230" spans="1:42" x14ac:dyDescent="0.3">
      <c r="A230" s="89" t="str">
        <f>subscriber2_name</f>
        <v>Subscriber Class 2</v>
      </c>
      <c r="B230" s="122"/>
      <c r="C230" s="122">
        <f t="shared" ref="C230:C232" si="91">C224</f>
        <v>0</v>
      </c>
      <c r="D230" s="122">
        <f>IF(D224=0,0,D224+C230)</f>
        <v>0</v>
      </c>
      <c r="E230" s="122">
        <f>IF(E224=0,0,E224+D230)</f>
        <v>0</v>
      </c>
      <c r="F230" s="122">
        <f t="shared" ref="F230:AP230" si="92">IF(F224=0,0,F224+E230)</f>
        <v>0</v>
      </c>
      <c r="G230" s="122">
        <f t="shared" si="92"/>
        <v>0</v>
      </c>
      <c r="H230" s="122">
        <f t="shared" si="92"/>
        <v>0</v>
      </c>
      <c r="I230" s="122">
        <f t="shared" si="92"/>
        <v>0</v>
      </c>
      <c r="J230" s="122">
        <f t="shared" si="92"/>
        <v>0</v>
      </c>
      <c r="K230" s="122">
        <f t="shared" si="92"/>
        <v>0</v>
      </c>
      <c r="L230" s="122">
        <f t="shared" si="92"/>
        <v>0</v>
      </c>
      <c r="M230" s="122">
        <f t="shared" si="92"/>
        <v>0</v>
      </c>
      <c r="N230" s="122">
        <f t="shared" si="92"/>
        <v>0</v>
      </c>
      <c r="O230" s="122">
        <f t="shared" si="92"/>
        <v>0</v>
      </c>
      <c r="P230" s="122">
        <f t="shared" si="92"/>
        <v>0</v>
      </c>
      <c r="Q230" s="122">
        <f t="shared" si="92"/>
        <v>0</v>
      </c>
      <c r="R230" s="122">
        <f t="shared" si="92"/>
        <v>0</v>
      </c>
      <c r="S230" s="122">
        <f t="shared" si="92"/>
        <v>0</v>
      </c>
      <c r="T230" s="122">
        <f t="shared" si="92"/>
        <v>0</v>
      </c>
      <c r="U230" s="122">
        <f t="shared" si="92"/>
        <v>0</v>
      </c>
      <c r="V230" s="122">
        <f t="shared" si="92"/>
        <v>0</v>
      </c>
      <c r="W230" s="122">
        <f t="shared" si="92"/>
        <v>0</v>
      </c>
      <c r="X230" s="122">
        <f t="shared" si="92"/>
        <v>0</v>
      </c>
      <c r="Y230" s="122">
        <f t="shared" si="92"/>
        <v>0</v>
      </c>
      <c r="Z230" s="122">
        <f t="shared" si="92"/>
        <v>0</v>
      </c>
      <c r="AA230" s="122">
        <f t="shared" si="92"/>
        <v>0</v>
      </c>
      <c r="AB230" s="122">
        <f t="shared" si="92"/>
        <v>0</v>
      </c>
      <c r="AC230" s="122">
        <f t="shared" si="92"/>
        <v>0</v>
      </c>
      <c r="AD230" s="122">
        <f t="shared" si="92"/>
        <v>0</v>
      </c>
      <c r="AE230" s="122">
        <f t="shared" si="92"/>
        <v>0</v>
      </c>
      <c r="AF230" s="122">
        <f t="shared" si="92"/>
        <v>0</v>
      </c>
      <c r="AG230" s="122">
        <f t="shared" si="92"/>
        <v>0</v>
      </c>
      <c r="AH230" s="122">
        <f t="shared" si="92"/>
        <v>0</v>
      </c>
      <c r="AI230" s="122">
        <f t="shared" si="92"/>
        <v>0</v>
      </c>
      <c r="AJ230" s="122">
        <f t="shared" si="92"/>
        <v>0</v>
      </c>
      <c r="AK230" s="122">
        <f t="shared" si="92"/>
        <v>0</v>
      </c>
      <c r="AL230" s="122">
        <f t="shared" si="92"/>
        <v>0</v>
      </c>
      <c r="AM230" s="122">
        <f t="shared" si="92"/>
        <v>0</v>
      </c>
      <c r="AN230" s="122">
        <f t="shared" si="92"/>
        <v>0</v>
      </c>
      <c r="AO230" s="122">
        <f t="shared" si="92"/>
        <v>0</v>
      </c>
      <c r="AP230" s="122">
        <f t="shared" si="92"/>
        <v>0</v>
      </c>
    </row>
    <row r="231" spans="1:42" x14ac:dyDescent="0.3">
      <c r="A231" s="89" t="str">
        <f>subscriber3_name</f>
        <v>Subscriber Class 3</v>
      </c>
      <c r="B231" s="122"/>
      <c r="C231" s="122">
        <f t="shared" si="91"/>
        <v>0</v>
      </c>
      <c r="D231" s="122">
        <f t="shared" ref="D231:AP231" si="93">IF(D225=0,0,D225+C231)</f>
        <v>0</v>
      </c>
      <c r="E231" s="122">
        <f t="shared" si="93"/>
        <v>0</v>
      </c>
      <c r="F231" s="122">
        <f t="shared" si="93"/>
        <v>0</v>
      </c>
      <c r="G231" s="122">
        <f t="shared" si="93"/>
        <v>0</v>
      </c>
      <c r="H231" s="122">
        <f t="shared" si="93"/>
        <v>0</v>
      </c>
      <c r="I231" s="122">
        <f t="shared" si="93"/>
        <v>0</v>
      </c>
      <c r="J231" s="122">
        <f t="shared" si="93"/>
        <v>0</v>
      </c>
      <c r="K231" s="122">
        <f t="shared" si="93"/>
        <v>0</v>
      </c>
      <c r="L231" s="122">
        <f t="shared" si="93"/>
        <v>0</v>
      </c>
      <c r="M231" s="122">
        <f t="shared" si="93"/>
        <v>0</v>
      </c>
      <c r="N231" s="122">
        <f t="shared" si="93"/>
        <v>0</v>
      </c>
      <c r="O231" s="122">
        <f t="shared" si="93"/>
        <v>0</v>
      </c>
      <c r="P231" s="122">
        <f t="shared" si="93"/>
        <v>0</v>
      </c>
      <c r="Q231" s="122">
        <f t="shared" si="93"/>
        <v>0</v>
      </c>
      <c r="R231" s="122">
        <f t="shared" si="93"/>
        <v>0</v>
      </c>
      <c r="S231" s="122">
        <f t="shared" si="93"/>
        <v>0</v>
      </c>
      <c r="T231" s="122">
        <f t="shared" si="93"/>
        <v>0</v>
      </c>
      <c r="U231" s="122">
        <f t="shared" si="93"/>
        <v>0</v>
      </c>
      <c r="V231" s="122">
        <f t="shared" si="93"/>
        <v>0</v>
      </c>
      <c r="W231" s="122">
        <f t="shared" si="93"/>
        <v>0</v>
      </c>
      <c r="X231" s="122">
        <f t="shared" si="93"/>
        <v>0</v>
      </c>
      <c r="Y231" s="122">
        <f t="shared" si="93"/>
        <v>0</v>
      </c>
      <c r="Z231" s="122">
        <f t="shared" si="93"/>
        <v>0</v>
      </c>
      <c r="AA231" s="122">
        <f t="shared" si="93"/>
        <v>0</v>
      </c>
      <c r="AB231" s="122">
        <f t="shared" si="93"/>
        <v>0</v>
      </c>
      <c r="AC231" s="122">
        <f t="shared" si="93"/>
        <v>0</v>
      </c>
      <c r="AD231" s="122">
        <f t="shared" si="93"/>
        <v>0</v>
      </c>
      <c r="AE231" s="122">
        <f t="shared" si="93"/>
        <v>0</v>
      </c>
      <c r="AF231" s="122">
        <f t="shared" si="93"/>
        <v>0</v>
      </c>
      <c r="AG231" s="122">
        <f t="shared" si="93"/>
        <v>0</v>
      </c>
      <c r="AH231" s="122">
        <f t="shared" si="93"/>
        <v>0</v>
      </c>
      <c r="AI231" s="122">
        <f t="shared" si="93"/>
        <v>0</v>
      </c>
      <c r="AJ231" s="122">
        <f t="shared" si="93"/>
        <v>0</v>
      </c>
      <c r="AK231" s="122">
        <f t="shared" si="93"/>
        <v>0</v>
      </c>
      <c r="AL231" s="122">
        <f t="shared" si="93"/>
        <v>0</v>
      </c>
      <c r="AM231" s="122">
        <f t="shared" si="93"/>
        <v>0</v>
      </c>
      <c r="AN231" s="122">
        <f t="shared" si="93"/>
        <v>0</v>
      </c>
      <c r="AO231" s="122">
        <f t="shared" si="93"/>
        <v>0</v>
      </c>
      <c r="AP231" s="122">
        <f t="shared" si="93"/>
        <v>0</v>
      </c>
    </row>
    <row r="232" spans="1:42" x14ac:dyDescent="0.3">
      <c r="A232" s="89" t="str">
        <f>subscriber4_name</f>
        <v>Subscriber Class 4</v>
      </c>
      <c r="B232" s="122"/>
      <c r="C232" s="122">
        <f t="shared" si="91"/>
        <v>0</v>
      </c>
      <c r="D232" s="122">
        <f t="shared" ref="D232:AP232" si="94">IF(D226=0,0,D226+C232)</f>
        <v>0</v>
      </c>
      <c r="E232" s="122">
        <f t="shared" si="94"/>
        <v>0</v>
      </c>
      <c r="F232" s="122">
        <f t="shared" si="94"/>
        <v>0</v>
      </c>
      <c r="G232" s="122">
        <f t="shared" si="94"/>
        <v>0</v>
      </c>
      <c r="H232" s="122">
        <f t="shared" si="94"/>
        <v>0</v>
      </c>
      <c r="I232" s="122">
        <f t="shared" si="94"/>
        <v>0</v>
      </c>
      <c r="J232" s="122">
        <f t="shared" si="94"/>
        <v>0</v>
      </c>
      <c r="K232" s="122">
        <f t="shared" si="94"/>
        <v>0</v>
      </c>
      <c r="L232" s="122">
        <f t="shared" si="94"/>
        <v>0</v>
      </c>
      <c r="M232" s="122">
        <f t="shared" si="94"/>
        <v>0</v>
      </c>
      <c r="N232" s="122">
        <f t="shared" si="94"/>
        <v>0</v>
      </c>
      <c r="O232" s="122">
        <f t="shared" si="94"/>
        <v>0</v>
      </c>
      <c r="P232" s="122">
        <f t="shared" si="94"/>
        <v>0</v>
      </c>
      <c r="Q232" s="122">
        <f t="shared" si="94"/>
        <v>0</v>
      </c>
      <c r="R232" s="122">
        <f t="shared" si="94"/>
        <v>0</v>
      </c>
      <c r="S232" s="122">
        <f t="shared" si="94"/>
        <v>0</v>
      </c>
      <c r="T232" s="122">
        <f t="shared" si="94"/>
        <v>0</v>
      </c>
      <c r="U232" s="122">
        <f t="shared" si="94"/>
        <v>0</v>
      </c>
      <c r="V232" s="122">
        <f t="shared" si="94"/>
        <v>0</v>
      </c>
      <c r="W232" s="122">
        <f t="shared" si="94"/>
        <v>0</v>
      </c>
      <c r="X232" s="122">
        <f t="shared" si="94"/>
        <v>0</v>
      </c>
      <c r="Y232" s="122">
        <f t="shared" si="94"/>
        <v>0</v>
      </c>
      <c r="Z232" s="122">
        <f t="shared" si="94"/>
        <v>0</v>
      </c>
      <c r="AA232" s="122">
        <f t="shared" si="94"/>
        <v>0</v>
      </c>
      <c r="AB232" s="122">
        <f t="shared" si="94"/>
        <v>0</v>
      </c>
      <c r="AC232" s="122">
        <f t="shared" si="94"/>
        <v>0</v>
      </c>
      <c r="AD232" s="122">
        <f t="shared" si="94"/>
        <v>0</v>
      </c>
      <c r="AE232" s="122">
        <f t="shared" si="94"/>
        <v>0</v>
      </c>
      <c r="AF232" s="122">
        <f t="shared" si="94"/>
        <v>0</v>
      </c>
      <c r="AG232" s="122">
        <f t="shared" si="94"/>
        <v>0</v>
      </c>
      <c r="AH232" s="122">
        <f t="shared" si="94"/>
        <v>0</v>
      </c>
      <c r="AI232" s="122">
        <f t="shared" si="94"/>
        <v>0</v>
      </c>
      <c r="AJ232" s="122">
        <f t="shared" si="94"/>
        <v>0</v>
      </c>
      <c r="AK232" s="122">
        <f t="shared" si="94"/>
        <v>0</v>
      </c>
      <c r="AL232" s="122">
        <f t="shared" si="94"/>
        <v>0</v>
      </c>
      <c r="AM232" s="122">
        <f t="shared" si="94"/>
        <v>0</v>
      </c>
      <c r="AN232" s="122">
        <f t="shared" si="94"/>
        <v>0</v>
      </c>
      <c r="AO232" s="122">
        <f t="shared" si="94"/>
        <v>0</v>
      </c>
      <c r="AP232" s="122">
        <f t="shared" si="94"/>
        <v>0</v>
      </c>
    </row>
    <row r="233" spans="1:42" x14ac:dyDescent="0.3">
      <c r="A233" s="89"/>
    </row>
    <row r="234" spans="1:42" x14ac:dyDescent="0.3">
      <c r="A234" s="83" t="s">
        <v>28</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3">
      <c r="A235" s="20" t="s">
        <v>42</v>
      </c>
    </row>
    <row r="236" spans="1:42" x14ac:dyDescent="0.3">
      <c r="A236" s="89" t="s">
        <v>29</v>
      </c>
      <c r="C236" s="122">
        <f t="shared" ref="C236:AP236" si="95">C66</f>
        <v>0</v>
      </c>
      <c r="D236" s="122">
        <f t="shared" si="95"/>
        <v>0</v>
      </c>
      <c r="E236" s="122">
        <f t="shared" si="95"/>
        <v>0</v>
      </c>
      <c r="F236" s="122">
        <f t="shared" si="95"/>
        <v>0</v>
      </c>
      <c r="G236" s="122">
        <f t="shared" si="95"/>
        <v>0</v>
      </c>
      <c r="H236" s="122">
        <f t="shared" si="95"/>
        <v>0</v>
      </c>
      <c r="I236" s="122">
        <f t="shared" si="95"/>
        <v>0</v>
      </c>
      <c r="J236" s="122">
        <f t="shared" si="95"/>
        <v>0</v>
      </c>
      <c r="K236" s="122">
        <f t="shared" si="95"/>
        <v>0</v>
      </c>
      <c r="L236" s="122">
        <f t="shared" si="95"/>
        <v>0</v>
      </c>
      <c r="M236" s="122">
        <f t="shared" si="95"/>
        <v>0</v>
      </c>
      <c r="N236" s="122">
        <f t="shared" si="95"/>
        <v>0</v>
      </c>
      <c r="O236" s="122">
        <f t="shared" si="95"/>
        <v>0</v>
      </c>
      <c r="P236" s="122">
        <f t="shared" si="95"/>
        <v>0</v>
      </c>
      <c r="Q236" s="122">
        <f t="shared" si="95"/>
        <v>0</v>
      </c>
      <c r="R236" s="122">
        <f t="shared" si="95"/>
        <v>0</v>
      </c>
      <c r="S236" s="122">
        <f t="shared" si="95"/>
        <v>0</v>
      </c>
      <c r="T236" s="122">
        <f t="shared" si="95"/>
        <v>0</v>
      </c>
      <c r="U236" s="122">
        <f t="shared" si="95"/>
        <v>0</v>
      </c>
      <c r="V236" s="122">
        <f t="shared" si="95"/>
        <v>0</v>
      </c>
      <c r="W236" s="122">
        <f t="shared" si="95"/>
        <v>0</v>
      </c>
      <c r="X236" s="122">
        <f t="shared" si="95"/>
        <v>0</v>
      </c>
      <c r="Y236" s="122">
        <f t="shared" si="95"/>
        <v>0</v>
      </c>
      <c r="Z236" s="122">
        <f t="shared" si="95"/>
        <v>0</v>
      </c>
      <c r="AA236" s="122">
        <f t="shared" si="95"/>
        <v>0</v>
      </c>
      <c r="AB236" s="122">
        <f t="shared" si="95"/>
        <v>0</v>
      </c>
      <c r="AC236" s="122">
        <f t="shared" si="95"/>
        <v>0</v>
      </c>
      <c r="AD236" s="122">
        <f t="shared" si="95"/>
        <v>0</v>
      </c>
      <c r="AE236" s="122">
        <f t="shared" si="95"/>
        <v>0</v>
      </c>
      <c r="AF236" s="122">
        <f t="shared" si="95"/>
        <v>0</v>
      </c>
      <c r="AG236" s="122">
        <f t="shared" si="95"/>
        <v>0</v>
      </c>
      <c r="AH236" s="122">
        <f t="shared" si="95"/>
        <v>0</v>
      </c>
      <c r="AI236" s="122">
        <f t="shared" si="95"/>
        <v>0</v>
      </c>
      <c r="AJ236" s="122">
        <f t="shared" si="95"/>
        <v>0</v>
      </c>
      <c r="AK236" s="122">
        <f t="shared" si="95"/>
        <v>0</v>
      </c>
      <c r="AL236" s="122">
        <f t="shared" si="95"/>
        <v>0</v>
      </c>
      <c r="AM236" s="122">
        <f t="shared" si="95"/>
        <v>0</v>
      </c>
      <c r="AN236" s="122">
        <f t="shared" si="95"/>
        <v>0</v>
      </c>
      <c r="AO236" s="122">
        <f t="shared" si="95"/>
        <v>0</v>
      </c>
      <c r="AP236" s="122">
        <f t="shared" si="95"/>
        <v>0</v>
      </c>
    </row>
    <row r="237" spans="1:42" x14ac:dyDescent="0.3">
      <c r="A237" s="89" t="s">
        <v>38</v>
      </c>
      <c r="C237" s="122">
        <f t="shared" ref="C237:AP237" si="96">C799</f>
        <v>0</v>
      </c>
      <c r="D237" s="122">
        <f t="shared" si="96"/>
        <v>0</v>
      </c>
      <c r="E237" s="122">
        <f t="shared" si="96"/>
        <v>0</v>
      </c>
      <c r="F237" s="122">
        <f t="shared" si="96"/>
        <v>0</v>
      </c>
      <c r="G237" s="122">
        <f t="shared" si="96"/>
        <v>0</v>
      </c>
      <c r="H237" s="122">
        <f t="shared" si="96"/>
        <v>0</v>
      </c>
      <c r="I237" s="122">
        <f t="shared" si="96"/>
        <v>0</v>
      </c>
      <c r="J237" s="122">
        <f t="shared" si="96"/>
        <v>0</v>
      </c>
      <c r="K237" s="122">
        <f t="shared" si="96"/>
        <v>0</v>
      </c>
      <c r="L237" s="122">
        <f t="shared" si="96"/>
        <v>0</v>
      </c>
      <c r="M237" s="122">
        <f t="shared" si="96"/>
        <v>0</v>
      </c>
      <c r="N237" s="122">
        <f t="shared" si="96"/>
        <v>0</v>
      </c>
      <c r="O237" s="122">
        <f t="shared" si="96"/>
        <v>0</v>
      </c>
      <c r="P237" s="122">
        <f t="shared" si="96"/>
        <v>0</v>
      </c>
      <c r="Q237" s="122">
        <f t="shared" si="96"/>
        <v>0</v>
      </c>
      <c r="R237" s="122">
        <f t="shared" si="96"/>
        <v>0</v>
      </c>
      <c r="S237" s="122">
        <f t="shared" si="96"/>
        <v>0</v>
      </c>
      <c r="T237" s="122">
        <f t="shared" si="96"/>
        <v>0</v>
      </c>
      <c r="U237" s="122">
        <f t="shared" si="96"/>
        <v>0</v>
      </c>
      <c r="V237" s="122">
        <f t="shared" si="96"/>
        <v>0</v>
      </c>
      <c r="W237" s="122">
        <f t="shared" si="96"/>
        <v>0</v>
      </c>
      <c r="X237" s="122">
        <f t="shared" si="96"/>
        <v>0</v>
      </c>
      <c r="Y237" s="122">
        <f t="shared" si="96"/>
        <v>0</v>
      </c>
      <c r="Z237" s="122">
        <f t="shared" si="96"/>
        <v>0</v>
      </c>
      <c r="AA237" s="122">
        <f t="shared" si="96"/>
        <v>0</v>
      </c>
      <c r="AB237" s="122">
        <f t="shared" si="96"/>
        <v>0</v>
      </c>
      <c r="AC237" s="122">
        <f t="shared" si="96"/>
        <v>0</v>
      </c>
      <c r="AD237" s="122">
        <f t="shared" si="96"/>
        <v>0</v>
      </c>
      <c r="AE237" s="122">
        <f t="shared" si="96"/>
        <v>0</v>
      </c>
      <c r="AF237" s="122">
        <f t="shared" si="96"/>
        <v>0</v>
      </c>
      <c r="AG237" s="122">
        <f t="shared" si="96"/>
        <v>0</v>
      </c>
      <c r="AH237" s="122">
        <f t="shared" si="96"/>
        <v>0</v>
      </c>
      <c r="AI237" s="122">
        <f t="shared" si="96"/>
        <v>0</v>
      </c>
      <c r="AJ237" s="122">
        <f t="shared" si="96"/>
        <v>0</v>
      </c>
      <c r="AK237" s="122">
        <f t="shared" si="96"/>
        <v>0</v>
      </c>
      <c r="AL237" s="122">
        <f t="shared" si="96"/>
        <v>0</v>
      </c>
      <c r="AM237" s="122">
        <f t="shared" si="96"/>
        <v>0</v>
      </c>
      <c r="AN237" s="122">
        <f t="shared" si="96"/>
        <v>0</v>
      </c>
      <c r="AO237" s="122">
        <f t="shared" si="96"/>
        <v>0</v>
      </c>
      <c r="AP237" s="122">
        <f t="shared" si="96"/>
        <v>0</v>
      </c>
    </row>
    <row r="238" spans="1:42" x14ac:dyDescent="0.3">
      <c r="A238" s="89" t="s">
        <v>30</v>
      </c>
      <c r="C238" s="122">
        <f t="shared" ref="C238:AP238" si="97">-C658</f>
        <v>0</v>
      </c>
      <c r="D238" s="122">
        <f t="shared" si="97"/>
        <v>0</v>
      </c>
      <c r="E238" s="122">
        <f t="shared" si="97"/>
        <v>0</v>
      </c>
      <c r="F238" s="122">
        <f t="shared" si="97"/>
        <v>0</v>
      </c>
      <c r="G238" s="122">
        <f t="shared" si="97"/>
        <v>0</v>
      </c>
      <c r="H238" s="122">
        <f t="shared" si="97"/>
        <v>0</v>
      </c>
      <c r="I238" s="122">
        <f t="shared" si="97"/>
        <v>0</v>
      </c>
      <c r="J238" s="122">
        <f t="shared" si="97"/>
        <v>0</v>
      </c>
      <c r="K238" s="122">
        <f t="shared" si="97"/>
        <v>0</v>
      </c>
      <c r="L238" s="122">
        <f t="shared" si="97"/>
        <v>0</v>
      </c>
      <c r="M238" s="122">
        <f t="shared" si="97"/>
        <v>0</v>
      </c>
      <c r="N238" s="122">
        <f t="shared" si="97"/>
        <v>0</v>
      </c>
      <c r="O238" s="122">
        <f t="shared" si="97"/>
        <v>0</v>
      </c>
      <c r="P238" s="122">
        <f t="shared" si="97"/>
        <v>0</v>
      </c>
      <c r="Q238" s="122">
        <f t="shared" si="97"/>
        <v>0</v>
      </c>
      <c r="R238" s="122">
        <f t="shared" si="97"/>
        <v>0</v>
      </c>
      <c r="S238" s="122">
        <f t="shared" si="97"/>
        <v>0</v>
      </c>
      <c r="T238" s="122">
        <f t="shared" si="97"/>
        <v>0</v>
      </c>
      <c r="U238" s="122">
        <f t="shared" si="97"/>
        <v>0</v>
      </c>
      <c r="V238" s="122">
        <f t="shared" si="97"/>
        <v>0</v>
      </c>
      <c r="W238" s="122">
        <f t="shared" si="97"/>
        <v>0</v>
      </c>
      <c r="X238" s="122">
        <f t="shared" si="97"/>
        <v>0</v>
      </c>
      <c r="Y238" s="122">
        <f t="shared" si="97"/>
        <v>0</v>
      </c>
      <c r="Z238" s="122">
        <f t="shared" si="97"/>
        <v>0</v>
      </c>
      <c r="AA238" s="122">
        <f t="shared" si="97"/>
        <v>0</v>
      </c>
      <c r="AB238" s="122">
        <f t="shared" si="97"/>
        <v>0</v>
      </c>
      <c r="AC238" s="122">
        <f t="shared" si="97"/>
        <v>0</v>
      </c>
      <c r="AD238" s="122">
        <f t="shared" si="97"/>
        <v>0</v>
      </c>
      <c r="AE238" s="122">
        <f t="shared" si="97"/>
        <v>0</v>
      </c>
      <c r="AF238" s="122">
        <f t="shared" si="97"/>
        <v>0</v>
      </c>
      <c r="AG238" s="122">
        <f t="shared" si="97"/>
        <v>0</v>
      </c>
      <c r="AH238" s="122">
        <f t="shared" si="97"/>
        <v>0</v>
      </c>
      <c r="AI238" s="122">
        <f t="shared" si="97"/>
        <v>0</v>
      </c>
      <c r="AJ238" s="122">
        <f t="shared" si="97"/>
        <v>0</v>
      </c>
      <c r="AK238" s="122">
        <f t="shared" si="97"/>
        <v>0</v>
      </c>
      <c r="AL238" s="122">
        <f t="shared" si="97"/>
        <v>0</v>
      </c>
      <c r="AM238" s="122">
        <f t="shared" si="97"/>
        <v>0</v>
      </c>
      <c r="AN238" s="122">
        <f t="shared" si="97"/>
        <v>0</v>
      </c>
      <c r="AO238" s="122">
        <f t="shared" si="97"/>
        <v>0</v>
      </c>
      <c r="AP238" s="122">
        <f t="shared" si="97"/>
        <v>0</v>
      </c>
    </row>
    <row r="239" spans="1:42" x14ac:dyDescent="0.3">
      <c r="A239" s="89" t="s">
        <v>33</v>
      </c>
      <c r="C239" s="123">
        <f t="shared" ref="C239:AP239" si="98">IF(C$2&lt;=analysis_period,-C365-C395-C421-C447,0)</f>
        <v>0</v>
      </c>
      <c r="D239" s="123">
        <f t="shared" si="98"/>
        <v>0</v>
      </c>
      <c r="E239" s="123">
        <f t="shared" si="98"/>
        <v>0</v>
      </c>
      <c r="F239" s="123">
        <f t="shared" si="98"/>
        <v>0</v>
      </c>
      <c r="G239" s="123">
        <f t="shared" si="98"/>
        <v>0</v>
      </c>
      <c r="H239" s="123">
        <f t="shared" si="98"/>
        <v>0</v>
      </c>
      <c r="I239" s="123">
        <f t="shared" si="98"/>
        <v>0</v>
      </c>
      <c r="J239" s="123">
        <f t="shared" si="98"/>
        <v>0</v>
      </c>
      <c r="K239" s="123">
        <f t="shared" si="98"/>
        <v>0</v>
      </c>
      <c r="L239" s="123">
        <f t="shared" si="98"/>
        <v>0</v>
      </c>
      <c r="M239" s="123">
        <f t="shared" si="98"/>
        <v>0</v>
      </c>
      <c r="N239" s="123">
        <f t="shared" si="98"/>
        <v>0</v>
      </c>
      <c r="O239" s="123">
        <f t="shared" si="98"/>
        <v>0</v>
      </c>
      <c r="P239" s="123">
        <f t="shared" si="98"/>
        <v>0</v>
      </c>
      <c r="Q239" s="123">
        <f t="shared" si="98"/>
        <v>0</v>
      </c>
      <c r="R239" s="123">
        <f t="shared" si="98"/>
        <v>0</v>
      </c>
      <c r="S239" s="123">
        <f t="shared" si="98"/>
        <v>0</v>
      </c>
      <c r="T239" s="123">
        <f t="shared" si="98"/>
        <v>0</v>
      </c>
      <c r="U239" s="123">
        <f t="shared" si="98"/>
        <v>0</v>
      </c>
      <c r="V239" s="123">
        <f t="shared" si="98"/>
        <v>0</v>
      </c>
      <c r="W239" s="123">
        <f t="shared" si="98"/>
        <v>0</v>
      </c>
      <c r="X239" s="123">
        <f t="shared" si="98"/>
        <v>0</v>
      </c>
      <c r="Y239" s="123">
        <f t="shared" si="98"/>
        <v>0</v>
      </c>
      <c r="Z239" s="123">
        <f t="shared" si="98"/>
        <v>0</v>
      </c>
      <c r="AA239" s="123">
        <f t="shared" si="98"/>
        <v>0</v>
      </c>
      <c r="AB239" s="123">
        <f t="shared" si="98"/>
        <v>0</v>
      </c>
      <c r="AC239" s="123">
        <f t="shared" si="98"/>
        <v>0</v>
      </c>
      <c r="AD239" s="123">
        <f t="shared" si="98"/>
        <v>0</v>
      </c>
      <c r="AE239" s="123">
        <f t="shared" si="98"/>
        <v>0</v>
      </c>
      <c r="AF239" s="123">
        <f t="shared" si="98"/>
        <v>0</v>
      </c>
      <c r="AG239" s="123">
        <f t="shared" si="98"/>
        <v>0</v>
      </c>
      <c r="AH239" s="123">
        <f t="shared" si="98"/>
        <v>0</v>
      </c>
      <c r="AI239" s="123">
        <f t="shared" si="98"/>
        <v>0</v>
      </c>
      <c r="AJ239" s="123">
        <f t="shared" si="98"/>
        <v>0</v>
      </c>
      <c r="AK239" s="123">
        <f t="shared" si="98"/>
        <v>0</v>
      </c>
      <c r="AL239" s="123">
        <f t="shared" si="98"/>
        <v>0</v>
      </c>
      <c r="AM239" s="123">
        <f t="shared" si="98"/>
        <v>0</v>
      </c>
      <c r="AN239" s="123">
        <f t="shared" si="98"/>
        <v>0</v>
      </c>
      <c r="AO239" s="123">
        <f t="shared" si="98"/>
        <v>0</v>
      </c>
      <c r="AP239" s="123">
        <f t="shared" si="98"/>
        <v>0</v>
      </c>
    </row>
    <row r="240" spans="1:42" x14ac:dyDescent="0.3">
      <c r="A240" s="89" t="s">
        <v>186</v>
      </c>
      <c r="C240" s="122">
        <f t="shared" ref="C240:AP240" si="99">SUM(C236:C239)</f>
        <v>0</v>
      </c>
      <c r="D240" s="122">
        <f t="shared" si="99"/>
        <v>0</v>
      </c>
      <c r="E240" s="122">
        <f t="shared" si="99"/>
        <v>0</v>
      </c>
      <c r="F240" s="122">
        <f t="shared" si="99"/>
        <v>0</v>
      </c>
      <c r="G240" s="122">
        <f t="shared" si="99"/>
        <v>0</v>
      </c>
      <c r="H240" s="122">
        <f t="shared" si="99"/>
        <v>0</v>
      </c>
      <c r="I240" s="122">
        <f t="shared" si="99"/>
        <v>0</v>
      </c>
      <c r="J240" s="122">
        <f t="shared" si="99"/>
        <v>0</v>
      </c>
      <c r="K240" s="122">
        <f t="shared" si="99"/>
        <v>0</v>
      </c>
      <c r="L240" s="122">
        <f t="shared" si="99"/>
        <v>0</v>
      </c>
      <c r="M240" s="122">
        <f t="shared" si="99"/>
        <v>0</v>
      </c>
      <c r="N240" s="122">
        <f t="shared" si="99"/>
        <v>0</v>
      </c>
      <c r="O240" s="122">
        <f t="shared" si="99"/>
        <v>0</v>
      </c>
      <c r="P240" s="122">
        <f t="shared" si="99"/>
        <v>0</v>
      </c>
      <c r="Q240" s="122">
        <f t="shared" si="99"/>
        <v>0</v>
      </c>
      <c r="R240" s="122">
        <f t="shared" si="99"/>
        <v>0</v>
      </c>
      <c r="S240" s="122">
        <f t="shared" si="99"/>
        <v>0</v>
      </c>
      <c r="T240" s="122">
        <f t="shared" si="99"/>
        <v>0</v>
      </c>
      <c r="U240" s="122">
        <f t="shared" si="99"/>
        <v>0</v>
      </c>
      <c r="V240" s="122">
        <f t="shared" si="99"/>
        <v>0</v>
      </c>
      <c r="W240" s="122">
        <f t="shared" si="99"/>
        <v>0</v>
      </c>
      <c r="X240" s="122">
        <f t="shared" si="99"/>
        <v>0</v>
      </c>
      <c r="Y240" s="122">
        <f t="shared" si="99"/>
        <v>0</v>
      </c>
      <c r="Z240" s="122">
        <f t="shared" si="99"/>
        <v>0</v>
      </c>
      <c r="AA240" s="122">
        <f t="shared" si="99"/>
        <v>0</v>
      </c>
      <c r="AB240" s="122">
        <f t="shared" si="99"/>
        <v>0</v>
      </c>
      <c r="AC240" s="122">
        <f t="shared" si="99"/>
        <v>0</v>
      </c>
      <c r="AD240" s="122">
        <f t="shared" si="99"/>
        <v>0</v>
      </c>
      <c r="AE240" s="122">
        <f t="shared" si="99"/>
        <v>0</v>
      </c>
      <c r="AF240" s="122">
        <f t="shared" si="99"/>
        <v>0</v>
      </c>
      <c r="AG240" s="122">
        <f t="shared" si="99"/>
        <v>0</v>
      </c>
      <c r="AH240" s="122">
        <f t="shared" si="99"/>
        <v>0</v>
      </c>
      <c r="AI240" s="122">
        <f t="shared" si="99"/>
        <v>0</v>
      </c>
      <c r="AJ240" s="122">
        <f t="shared" si="99"/>
        <v>0</v>
      </c>
      <c r="AK240" s="122">
        <f t="shared" si="99"/>
        <v>0</v>
      </c>
      <c r="AL240" s="122">
        <f t="shared" si="99"/>
        <v>0</v>
      </c>
      <c r="AM240" s="122">
        <f t="shared" si="99"/>
        <v>0</v>
      </c>
      <c r="AN240" s="122">
        <f t="shared" si="99"/>
        <v>0</v>
      </c>
      <c r="AO240" s="122">
        <f t="shared" si="99"/>
        <v>0</v>
      </c>
      <c r="AP240" s="122">
        <f t="shared" si="99"/>
        <v>0</v>
      </c>
    </row>
    <row r="241" spans="1:3" x14ac:dyDescent="0.3">
      <c r="A241" s="89" t="str">
        <f>Inputs!B116</f>
        <v>Investment Based Incentive (IBI)</v>
      </c>
    </row>
    <row r="242" spans="1:3" x14ac:dyDescent="0.3">
      <c r="A242" s="90" t="str">
        <f>Inputs!B117</f>
        <v>As fixed amount</v>
      </c>
    </row>
    <row r="243" spans="1:3" x14ac:dyDescent="0.3">
      <c r="A243" s="81" t="s">
        <v>4</v>
      </c>
      <c r="C243" s="122">
        <f>IF(ibi_fed_amount_tax_sta="Yes",C616,0)</f>
        <v>0</v>
      </c>
    </row>
    <row r="244" spans="1:3" x14ac:dyDescent="0.3">
      <c r="A244" s="81" t="s">
        <v>5</v>
      </c>
      <c r="C244" s="122">
        <f>IF(ibi_sta_amount_tax_sta="Yes",C617,0)</f>
        <v>0</v>
      </c>
    </row>
    <row r="245" spans="1:3" x14ac:dyDescent="0.3">
      <c r="A245" s="81" t="s">
        <v>184</v>
      </c>
      <c r="C245" s="122">
        <f>IF(ibi_uti_amount_tax_sta="Yes",C618,0)</f>
        <v>0</v>
      </c>
    </row>
    <row r="246" spans="1:3" x14ac:dyDescent="0.3">
      <c r="A246" s="81" t="s">
        <v>185</v>
      </c>
      <c r="C246" s="123">
        <f>IF(ibi_oth_amount_tax_sta="Yes",C619,0)</f>
        <v>0</v>
      </c>
    </row>
    <row r="247" spans="1:3" x14ac:dyDescent="0.3">
      <c r="A247" s="81" t="s">
        <v>12</v>
      </c>
      <c r="C247" s="122">
        <f>SUM(C243:C246)</f>
        <v>0</v>
      </c>
    </row>
    <row r="248" spans="1:3" x14ac:dyDescent="0.3">
      <c r="A248" s="90" t="str">
        <f>Inputs!B122</f>
        <v>As percentage</v>
      </c>
      <c r="C248" s="15"/>
    </row>
    <row r="249" spans="1:3" x14ac:dyDescent="0.3">
      <c r="A249" s="81" t="s">
        <v>4</v>
      </c>
      <c r="C249" s="122">
        <f>IF(ibi_fed_percent_tax_sta="Yes",C622,0)</f>
        <v>0</v>
      </c>
    </row>
    <row r="250" spans="1:3" x14ac:dyDescent="0.3">
      <c r="A250" s="81" t="s">
        <v>5</v>
      </c>
      <c r="C250" s="122">
        <f>IF(ibi_sta_percent_tax_sta="Yes",C623,0)</f>
        <v>0</v>
      </c>
    </row>
    <row r="251" spans="1:3" x14ac:dyDescent="0.3">
      <c r="A251" s="81" t="s">
        <v>184</v>
      </c>
      <c r="C251" s="122">
        <f>IF(ibi_uti_percent_tax_sta="Yes",C624,0)</f>
        <v>0</v>
      </c>
    </row>
    <row r="252" spans="1:3" x14ac:dyDescent="0.3">
      <c r="A252" s="81" t="s">
        <v>185</v>
      </c>
      <c r="C252" s="123">
        <f>IF(ibi_oth_percent_tax_sta="Yes",C625,0)</f>
        <v>0</v>
      </c>
    </row>
    <row r="253" spans="1:3" x14ac:dyDescent="0.3">
      <c r="A253" s="81" t="s">
        <v>12</v>
      </c>
      <c r="C253" s="122">
        <f>SUM(C249:C252)</f>
        <v>0</v>
      </c>
    </row>
    <row r="254" spans="1:3" x14ac:dyDescent="0.3">
      <c r="A254" s="89" t="str">
        <f>Inputs!B127</f>
        <v>Capacity Based Incentive (CBI)</v>
      </c>
    </row>
    <row r="255" spans="1:3" x14ac:dyDescent="0.3">
      <c r="A255" s="90" t="s">
        <v>4</v>
      </c>
      <c r="C255" s="122">
        <f>IF(cbi_fed_tax_sta="Yes",C629,0)</f>
        <v>0</v>
      </c>
    </row>
    <row r="256" spans="1:3" x14ac:dyDescent="0.3">
      <c r="A256" s="90" t="s">
        <v>5</v>
      </c>
      <c r="C256" s="122">
        <f>IF(cbi_sta_tax_sta="Yes",C630,0)</f>
        <v>0</v>
      </c>
    </row>
    <row r="257" spans="1:42" x14ac:dyDescent="0.3">
      <c r="A257" s="90" t="s">
        <v>184</v>
      </c>
      <c r="C257" s="122">
        <f>IF(cbi_uti_tax_sta="Yes",C631,0)</f>
        <v>0</v>
      </c>
    </row>
    <row r="258" spans="1:42" x14ac:dyDescent="0.3">
      <c r="A258" s="90" t="s">
        <v>185</v>
      </c>
      <c r="C258" s="123">
        <f>IF(cbi_oth_tax_sta="Yes",C632,0)</f>
        <v>0</v>
      </c>
    </row>
    <row r="259" spans="1:42" x14ac:dyDescent="0.3">
      <c r="A259" s="90" t="s">
        <v>12</v>
      </c>
      <c r="C259" s="122">
        <f>SUM(C255:C258)</f>
        <v>0</v>
      </c>
    </row>
    <row r="260" spans="1:42" x14ac:dyDescent="0.3">
      <c r="A260" s="89" t="str">
        <f>Inputs!B132</f>
        <v>Production Based Incentive (PBI)</v>
      </c>
      <c r="C260" s="15"/>
    </row>
    <row r="261" spans="1:42" x14ac:dyDescent="0.3">
      <c r="A261" s="90" t="s">
        <v>4</v>
      </c>
      <c r="C261" s="122">
        <f t="shared" ref="C261:AP261" si="100">IF(AND(pbi_fed_tax_sta="Yes",pbi_fed_for_ds="No"),C639,0)</f>
        <v>0</v>
      </c>
      <c r="D261" s="122">
        <f t="shared" si="100"/>
        <v>0</v>
      </c>
      <c r="E261" s="122">
        <f t="shared" si="100"/>
        <v>0</v>
      </c>
      <c r="F261" s="122">
        <f t="shared" si="100"/>
        <v>0</v>
      </c>
      <c r="G261" s="122">
        <f t="shared" si="100"/>
        <v>0</v>
      </c>
      <c r="H261" s="122">
        <f t="shared" si="100"/>
        <v>0</v>
      </c>
      <c r="I261" s="122">
        <f t="shared" si="100"/>
        <v>0</v>
      </c>
      <c r="J261" s="122">
        <f t="shared" si="100"/>
        <v>0</v>
      </c>
      <c r="K261" s="122">
        <f t="shared" si="100"/>
        <v>0</v>
      </c>
      <c r="L261" s="122">
        <f t="shared" si="100"/>
        <v>0</v>
      </c>
      <c r="M261" s="122">
        <f t="shared" si="100"/>
        <v>0</v>
      </c>
      <c r="N261" s="122">
        <f t="shared" si="100"/>
        <v>0</v>
      </c>
      <c r="O261" s="122">
        <f t="shared" si="100"/>
        <v>0</v>
      </c>
      <c r="P261" s="122">
        <f t="shared" si="100"/>
        <v>0</v>
      </c>
      <c r="Q261" s="122">
        <f t="shared" si="100"/>
        <v>0</v>
      </c>
      <c r="R261" s="122">
        <f t="shared" si="100"/>
        <v>0</v>
      </c>
      <c r="S261" s="122">
        <f t="shared" si="100"/>
        <v>0</v>
      </c>
      <c r="T261" s="122">
        <f t="shared" si="100"/>
        <v>0</v>
      </c>
      <c r="U261" s="122">
        <f t="shared" si="100"/>
        <v>0</v>
      </c>
      <c r="V261" s="122">
        <f t="shared" si="100"/>
        <v>0</v>
      </c>
      <c r="W261" s="122">
        <f t="shared" si="100"/>
        <v>0</v>
      </c>
      <c r="X261" s="122">
        <f t="shared" si="100"/>
        <v>0</v>
      </c>
      <c r="Y261" s="122">
        <f t="shared" si="100"/>
        <v>0</v>
      </c>
      <c r="Z261" s="122">
        <f t="shared" si="100"/>
        <v>0</v>
      </c>
      <c r="AA261" s="122">
        <f t="shared" si="100"/>
        <v>0</v>
      </c>
      <c r="AB261" s="122">
        <f t="shared" si="100"/>
        <v>0</v>
      </c>
      <c r="AC261" s="122">
        <f t="shared" si="100"/>
        <v>0</v>
      </c>
      <c r="AD261" s="122">
        <f t="shared" si="100"/>
        <v>0</v>
      </c>
      <c r="AE261" s="122">
        <f t="shared" si="100"/>
        <v>0</v>
      </c>
      <c r="AF261" s="122">
        <f t="shared" si="100"/>
        <v>0</v>
      </c>
      <c r="AG261" s="122">
        <f t="shared" si="100"/>
        <v>0</v>
      </c>
      <c r="AH261" s="122">
        <f t="shared" si="100"/>
        <v>0</v>
      </c>
      <c r="AI261" s="122">
        <f t="shared" si="100"/>
        <v>0</v>
      </c>
      <c r="AJ261" s="122">
        <f t="shared" si="100"/>
        <v>0</v>
      </c>
      <c r="AK261" s="122">
        <f t="shared" si="100"/>
        <v>0</v>
      </c>
      <c r="AL261" s="122">
        <f t="shared" si="100"/>
        <v>0</v>
      </c>
      <c r="AM261" s="122">
        <f t="shared" si="100"/>
        <v>0</v>
      </c>
      <c r="AN261" s="122">
        <f t="shared" si="100"/>
        <v>0</v>
      </c>
      <c r="AO261" s="122">
        <f t="shared" si="100"/>
        <v>0</v>
      </c>
      <c r="AP261" s="122">
        <f t="shared" si="100"/>
        <v>0</v>
      </c>
    </row>
    <row r="262" spans="1:42" x14ac:dyDescent="0.3">
      <c r="A262" s="90" t="s">
        <v>5</v>
      </c>
      <c r="C262" s="122">
        <f t="shared" ref="C262:AP262" si="101">IF(AND(pbi_sta_tax_sta="Yes",pbi_sta_for_ds="No"),C643,0)</f>
        <v>0</v>
      </c>
      <c r="D262" s="122">
        <f t="shared" si="101"/>
        <v>0</v>
      </c>
      <c r="E262" s="122">
        <f t="shared" si="101"/>
        <v>0</v>
      </c>
      <c r="F262" s="122">
        <f t="shared" si="101"/>
        <v>0</v>
      </c>
      <c r="G262" s="122">
        <f t="shared" si="101"/>
        <v>0</v>
      </c>
      <c r="H262" s="122">
        <f t="shared" si="101"/>
        <v>0</v>
      </c>
      <c r="I262" s="122">
        <f t="shared" si="101"/>
        <v>0</v>
      </c>
      <c r="J262" s="122">
        <f t="shared" si="101"/>
        <v>0</v>
      </c>
      <c r="K262" s="122">
        <f t="shared" si="101"/>
        <v>0</v>
      </c>
      <c r="L262" s="122">
        <f t="shared" si="101"/>
        <v>0</v>
      </c>
      <c r="M262" s="122">
        <f t="shared" si="101"/>
        <v>0</v>
      </c>
      <c r="N262" s="122">
        <f t="shared" si="101"/>
        <v>0</v>
      </c>
      <c r="O262" s="122">
        <f t="shared" si="101"/>
        <v>0</v>
      </c>
      <c r="P262" s="122">
        <f t="shared" si="101"/>
        <v>0</v>
      </c>
      <c r="Q262" s="122">
        <f t="shared" si="101"/>
        <v>0</v>
      </c>
      <c r="R262" s="122">
        <f t="shared" si="101"/>
        <v>0</v>
      </c>
      <c r="S262" s="122">
        <f t="shared" si="101"/>
        <v>0</v>
      </c>
      <c r="T262" s="122">
        <f t="shared" si="101"/>
        <v>0</v>
      </c>
      <c r="U262" s="122">
        <f t="shared" si="101"/>
        <v>0</v>
      </c>
      <c r="V262" s="122">
        <f t="shared" si="101"/>
        <v>0</v>
      </c>
      <c r="W262" s="122">
        <f t="shared" si="101"/>
        <v>0</v>
      </c>
      <c r="X262" s="122">
        <f t="shared" si="101"/>
        <v>0</v>
      </c>
      <c r="Y262" s="122">
        <f t="shared" si="101"/>
        <v>0</v>
      </c>
      <c r="Z262" s="122">
        <f t="shared" si="101"/>
        <v>0</v>
      </c>
      <c r="AA262" s="122">
        <f t="shared" si="101"/>
        <v>0</v>
      </c>
      <c r="AB262" s="122">
        <f t="shared" si="101"/>
        <v>0</v>
      </c>
      <c r="AC262" s="122">
        <f t="shared" si="101"/>
        <v>0</v>
      </c>
      <c r="AD262" s="122">
        <f t="shared" si="101"/>
        <v>0</v>
      </c>
      <c r="AE262" s="122">
        <f t="shared" si="101"/>
        <v>0</v>
      </c>
      <c r="AF262" s="122">
        <f t="shared" si="101"/>
        <v>0</v>
      </c>
      <c r="AG262" s="122">
        <f t="shared" si="101"/>
        <v>0</v>
      </c>
      <c r="AH262" s="122">
        <f t="shared" si="101"/>
        <v>0</v>
      </c>
      <c r="AI262" s="122">
        <f t="shared" si="101"/>
        <v>0</v>
      </c>
      <c r="AJ262" s="122">
        <f t="shared" si="101"/>
        <v>0</v>
      </c>
      <c r="AK262" s="122">
        <f t="shared" si="101"/>
        <v>0</v>
      </c>
      <c r="AL262" s="122">
        <f t="shared" si="101"/>
        <v>0</v>
      </c>
      <c r="AM262" s="122">
        <f t="shared" si="101"/>
        <v>0</v>
      </c>
      <c r="AN262" s="122">
        <f t="shared" si="101"/>
        <v>0</v>
      </c>
      <c r="AO262" s="122">
        <f t="shared" si="101"/>
        <v>0</v>
      </c>
      <c r="AP262" s="122">
        <f t="shared" si="101"/>
        <v>0</v>
      </c>
    </row>
    <row r="263" spans="1:42" x14ac:dyDescent="0.3">
      <c r="A263" s="90" t="s">
        <v>184</v>
      </c>
      <c r="C263" s="122">
        <f t="shared" ref="C263:AP263" si="102">IF(AND(pbi_uti_tax_sta="Yes",pbi_uti_for_ds="No"),C647,0)</f>
        <v>0</v>
      </c>
      <c r="D263" s="122">
        <f t="shared" si="102"/>
        <v>0</v>
      </c>
      <c r="E263" s="122">
        <f t="shared" si="102"/>
        <v>0</v>
      </c>
      <c r="F263" s="122">
        <f t="shared" si="102"/>
        <v>0</v>
      </c>
      <c r="G263" s="122">
        <f t="shared" si="102"/>
        <v>0</v>
      </c>
      <c r="H263" s="122">
        <f t="shared" si="102"/>
        <v>0</v>
      </c>
      <c r="I263" s="122">
        <f t="shared" si="102"/>
        <v>0</v>
      </c>
      <c r="J263" s="122">
        <f t="shared" si="102"/>
        <v>0</v>
      </c>
      <c r="K263" s="122">
        <f t="shared" si="102"/>
        <v>0</v>
      </c>
      <c r="L263" s="122">
        <f t="shared" si="102"/>
        <v>0</v>
      </c>
      <c r="M263" s="122">
        <f t="shared" si="102"/>
        <v>0</v>
      </c>
      <c r="N263" s="122">
        <f t="shared" si="102"/>
        <v>0</v>
      </c>
      <c r="O263" s="122">
        <f t="shared" si="102"/>
        <v>0</v>
      </c>
      <c r="P263" s="122">
        <f t="shared" si="102"/>
        <v>0</v>
      </c>
      <c r="Q263" s="122">
        <f t="shared" si="102"/>
        <v>0</v>
      </c>
      <c r="R263" s="122">
        <f t="shared" si="102"/>
        <v>0</v>
      </c>
      <c r="S263" s="122">
        <f t="shared" si="102"/>
        <v>0</v>
      </c>
      <c r="T263" s="122">
        <f t="shared" si="102"/>
        <v>0</v>
      </c>
      <c r="U263" s="122">
        <f t="shared" si="102"/>
        <v>0</v>
      </c>
      <c r="V263" s="122">
        <f t="shared" si="102"/>
        <v>0</v>
      </c>
      <c r="W263" s="122">
        <f t="shared" si="102"/>
        <v>0</v>
      </c>
      <c r="X263" s="122">
        <f t="shared" si="102"/>
        <v>0</v>
      </c>
      <c r="Y263" s="122">
        <f t="shared" si="102"/>
        <v>0</v>
      </c>
      <c r="Z263" s="122">
        <f t="shared" si="102"/>
        <v>0</v>
      </c>
      <c r="AA263" s="122">
        <f t="shared" si="102"/>
        <v>0</v>
      </c>
      <c r="AB263" s="122">
        <f t="shared" si="102"/>
        <v>0</v>
      </c>
      <c r="AC263" s="122">
        <f t="shared" si="102"/>
        <v>0</v>
      </c>
      <c r="AD263" s="122">
        <f t="shared" si="102"/>
        <v>0</v>
      </c>
      <c r="AE263" s="122">
        <f t="shared" si="102"/>
        <v>0</v>
      </c>
      <c r="AF263" s="122">
        <f t="shared" si="102"/>
        <v>0</v>
      </c>
      <c r="AG263" s="122">
        <f t="shared" si="102"/>
        <v>0</v>
      </c>
      <c r="AH263" s="122">
        <f t="shared" si="102"/>
        <v>0</v>
      </c>
      <c r="AI263" s="122">
        <f t="shared" si="102"/>
        <v>0</v>
      </c>
      <c r="AJ263" s="122">
        <f t="shared" si="102"/>
        <v>0</v>
      </c>
      <c r="AK263" s="122">
        <f t="shared" si="102"/>
        <v>0</v>
      </c>
      <c r="AL263" s="122">
        <f t="shared" si="102"/>
        <v>0</v>
      </c>
      <c r="AM263" s="122">
        <f t="shared" si="102"/>
        <v>0</v>
      </c>
      <c r="AN263" s="122">
        <f t="shared" si="102"/>
        <v>0</v>
      </c>
      <c r="AO263" s="122">
        <f t="shared" si="102"/>
        <v>0</v>
      </c>
      <c r="AP263" s="122">
        <f t="shared" si="102"/>
        <v>0</v>
      </c>
    </row>
    <row r="264" spans="1:42" x14ac:dyDescent="0.3">
      <c r="A264" s="90" t="s">
        <v>185</v>
      </c>
      <c r="C264" s="123">
        <f t="shared" ref="C264:AP264" si="103">IF(AND(pbi_oth_tax_sta="Yes",pbi_oth_for_ds="No"),C651,0)</f>
        <v>0</v>
      </c>
      <c r="D264" s="123">
        <f t="shared" si="103"/>
        <v>0</v>
      </c>
      <c r="E264" s="123">
        <f t="shared" si="103"/>
        <v>0</v>
      </c>
      <c r="F264" s="123">
        <f t="shared" si="103"/>
        <v>0</v>
      </c>
      <c r="G264" s="123">
        <f t="shared" si="103"/>
        <v>0</v>
      </c>
      <c r="H264" s="123">
        <f t="shared" si="103"/>
        <v>0</v>
      </c>
      <c r="I264" s="123">
        <f t="shared" si="103"/>
        <v>0</v>
      </c>
      <c r="J264" s="123">
        <f t="shared" si="103"/>
        <v>0</v>
      </c>
      <c r="K264" s="123">
        <f t="shared" si="103"/>
        <v>0</v>
      </c>
      <c r="L264" s="123">
        <f t="shared" si="103"/>
        <v>0</v>
      </c>
      <c r="M264" s="123">
        <f t="shared" si="103"/>
        <v>0</v>
      </c>
      <c r="N264" s="123">
        <f t="shared" si="103"/>
        <v>0</v>
      </c>
      <c r="O264" s="123">
        <f t="shared" si="103"/>
        <v>0</v>
      </c>
      <c r="P264" s="123">
        <f t="shared" si="103"/>
        <v>0</v>
      </c>
      <c r="Q264" s="123">
        <f t="shared" si="103"/>
        <v>0</v>
      </c>
      <c r="R264" s="123">
        <f t="shared" si="103"/>
        <v>0</v>
      </c>
      <c r="S264" s="123">
        <f t="shared" si="103"/>
        <v>0</v>
      </c>
      <c r="T264" s="123">
        <f t="shared" si="103"/>
        <v>0</v>
      </c>
      <c r="U264" s="123">
        <f t="shared" si="103"/>
        <v>0</v>
      </c>
      <c r="V264" s="123">
        <f t="shared" si="103"/>
        <v>0</v>
      </c>
      <c r="W264" s="123">
        <f t="shared" si="103"/>
        <v>0</v>
      </c>
      <c r="X264" s="123">
        <f t="shared" si="103"/>
        <v>0</v>
      </c>
      <c r="Y264" s="123">
        <f t="shared" si="103"/>
        <v>0</v>
      </c>
      <c r="Z264" s="123">
        <f t="shared" si="103"/>
        <v>0</v>
      </c>
      <c r="AA264" s="123">
        <f t="shared" si="103"/>
        <v>0</v>
      </c>
      <c r="AB264" s="123">
        <f t="shared" si="103"/>
        <v>0</v>
      </c>
      <c r="AC264" s="123">
        <f t="shared" si="103"/>
        <v>0</v>
      </c>
      <c r="AD264" s="123">
        <f t="shared" si="103"/>
        <v>0</v>
      </c>
      <c r="AE264" s="123">
        <f t="shared" si="103"/>
        <v>0</v>
      </c>
      <c r="AF264" s="123">
        <f t="shared" si="103"/>
        <v>0</v>
      </c>
      <c r="AG264" s="123">
        <f t="shared" si="103"/>
        <v>0</v>
      </c>
      <c r="AH264" s="123">
        <f t="shared" si="103"/>
        <v>0</v>
      </c>
      <c r="AI264" s="123">
        <f t="shared" si="103"/>
        <v>0</v>
      </c>
      <c r="AJ264" s="123">
        <f t="shared" si="103"/>
        <v>0</v>
      </c>
      <c r="AK264" s="123">
        <f t="shared" si="103"/>
        <v>0</v>
      </c>
      <c r="AL264" s="123">
        <f t="shared" si="103"/>
        <v>0</v>
      </c>
      <c r="AM264" s="123">
        <f t="shared" si="103"/>
        <v>0</v>
      </c>
      <c r="AN264" s="123">
        <f t="shared" si="103"/>
        <v>0</v>
      </c>
      <c r="AO264" s="123">
        <f t="shared" si="103"/>
        <v>0</v>
      </c>
      <c r="AP264" s="123">
        <f t="shared" si="103"/>
        <v>0</v>
      </c>
    </row>
    <row r="265" spans="1:42" x14ac:dyDescent="0.3">
      <c r="A265" s="90" t="s">
        <v>12</v>
      </c>
      <c r="C265" s="151">
        <f>SUM(C261:C264)</f>
        <v>0</v>
      </c>
      <c r="D265" s="151">
        <f t="shared" ref="D265:AL265" si="104">SUM(D261:D264)</f>
        <v>0</v>
      </c>
      <c r="E265" s="151">
        <f t="shared" si="104"/>
        <v>0</v>
      </c>
      <c r="F265" s="151">
        <f t="shared" si="104"/>
        <v>0</v>
      </c>
      <c r="G265" s="151">
        <f t="shared" si="104"/>
        <v>0</v>
      </c>
      <c r="H265" s="151">
        <f t="shared" si="104"/>
        <v>0</v>
      </c>
      <c r="I265" s="151">
        <f t="shared" si="104"/>
        <v>0</v>
      </c>
      <c r="J265" s="151">
        <f t="shared" si="104"/>
        <v>0</v>
      </c>
      <c r="K265" s="151">
        <f t="shared" si="104"/>
        <v>0</v>
      </c>
      <c r="L265" s="151">
        <f t="shared" si="104"/>
        <v>0</v>
      </c>
      <c r="M265" s="151">
        <f t="shared" si="104"/>
        <v>0</v>
      </c>
      <c r="N265" s="151">
        <f t="shared" si="104"/>
        <v>0</v>
      </c>
      <c r="O265" s="151">
        <f t="shared" si="104"/>
        <v>0</v>
      </c>
      <c r="P265" s="151">
        <f t="shared" si="104"/>
        <v>0</v>
      </c>
      <c r="Q265" s="151">
        <f t="shared" si="104"/>
        <v>0</v>
      </c>
      <c r="R265" s="151">
        <f t="shared" si="104"/>
        <v>0</v>
      </c>
      <c r="S265" s="151">
        <f t="shared" si="104"/>
        <v>0</v>
      </c>
      <c r="T265" s="151">
        <f t="shared" si="104"/>
        <v>0</v>
      </c>
      <c r="U265" s="151">
        <f t="shared" si="104"/>
        <v>0</v>
      </c>
      <c r="V265" s="151">
        <f t="shared" si="104"/>
        <v>0</v>
      </c>
      <c r="W265" s="151">
        <f t="shared" si="104"/>
        <v>0</v>
      </c>
      <c r="X265" s="151">
        <f t="shared" si="104"/>
        <v>0</v>
      </c>
      <c r="Y265" s="151">
        <f t="shared" si="104"/>
        <v>0</v>
      </c>
      <c r="Z265" s="151">
        <f t="shared" si="104"/>
        <v>0</v>
      </c>
      <c r="AA265" s="151">
        <f t="shared" si="104"/>
        <v>0</v>
      </c>
      <c r="AB265" s="151">
        <f t="shared" si="104"/>
        <v>0</v>
      </c>
      <c r="AC265" s="151">
        <f t="shared" si="104"/>
        <v>0</v>
      </c>
      <c r="AD265" s="151">
        <f t="shared" si="104"/>
        <v>0</v>
      </c>
      <c r="AE265" s="151">
        <f t="shared" si="104"/>
        <v>0</v>
      </c>
      <c r="AF265" s="151">
        <f t="shared" si="104"/>
        <v>0</v>
      </c>
      <c r="AG265" s="151">
        <f t="shared" si="104"/>
        <v>0</v>
      </c>
      <c r="AH265" s="151">
        <f t="shared" si="104"/>
        <v>0</v>
      </c>
      <c r="AI265" s="151">
        <f t="shared" si="104"/>
        <v>0</v>
      </c>
      <c r="AJ265" s="151">
        <f t="shared" si="104"/>
        <v>0</v>
      </c>
      <c r="AK265" s="151">
        <f t="shared" si="104"/>
        <v>0</v>
      </c>
      <c r="AL265" s="151">
        <f t="shared" si="104"/>
        <v>0</v>
      </c>
      <c r="AM265" s="151">
        <f>SUM(AM261:AM264)</f>
        <v>0</v>
      </c>
      <c r="AN265" s="151">
        <f t="shared" ref="AN265:AP265" si="105">SUM(AN261:AN264)</f>
        <v>0</v>
      </c>
      <c r="AO265" s="151">
        <f t="shared" si="105"/>
        <v>0</v>
      </c>
      <c r="AP265" s="151">
        <f t="shared" si="105"/>
        <v>0</v>
      </c>
    </row>
    <row r="266" spans="1:42" x14ac:dyDescent="0.3">
      <c r="A266" s="89" t="s">
        <v>40</v>
      </c>
      <c r="C266" s="122">
        <f>C247+C253+C259+C265</f>
        <v>0</v>
      </c>
      <c r="D266" s="122">
        <f>D247+D253+D259+D265</f>
        <v>0</v>
      </c>
      <c r="E266" s="122">
        <f t="shared" ref="E266:AP266" si="106">E247+E253+E259+E265</f>
        <v>0</v>
      </c>
      <c r="F266" s="122">
        <f t="shared" si="106"/>
        <v>0</v>
      </c>
      <c r="G266" s="122">
        <f t="shared" si="106"/>
        <v>0</v>
      </c>
      <c r="H266" s="122">
        <f t="shared" si="106"/>
        <v>0</v>
      </c>
      <c r="I266" s="122">
        <f t="shared" si="106"/>
        <v>0</v>
      </c>
      <c r="J266" s="122">
        <f t="shared" si="106"/>
        <v>0</v>
      </c>
      <c r="K266" s="122">
        <f t="shared" si="106"/>
        <v>0</v>
      </c>
      <c r="L266" s="122">
        <f t="shared" si="106"/>
        <v>0</v>
      </c>
      <c r="M266" s="122">
        <f t="shared" si="106"/>
        <v>0</v>
      </c>
      <c r="N266" s="122">
        <f t="shared" si="106"/>
        <v>0</v>
      </c>
      <c r="O266" s="122">
        <f t="shared" si="106"/>
        <v>0</v>
      </c>
      <c r="P266" s="122">
        <f t="shared" si="106"/>
        <v>0</v>
      </c>
      <c r="Q266" s="122">
        <f t="shared" si="106"/>
        <v>0</v>
      </c>
      <c r="R266" s="122">
        <f t="shared" si="106"/>
        <v>0</v>
      </c>
      <c r="S266" s="122">
        <f t="shared" si="106"/>
        <v>0</v>
      </c>
      <c r="T266" s="122">
        <f t="shared" si="106"/>
        <v>0</v>
      </c>
      <c r="U266" s="122">
        <f t="shared" si="106"/>
        <v>0</v>
      </c>
      <c r="V266" s="122">
        <f t="shared" si="106"/>
        <v>0</v>
      </c>
      <c r="W266" s="122">
        <f t="shared" si="106"/>
        <v>0</v>
      </c>
      <c r="X266" s="122">
        <f t="shared" si="106"/>
        <v>0</v>
      </c>
      <c r="Y266" s="122">
        <f t="shared" si="106"/>
        <v>0</v>
      </c>
      <c r="Z266" s="122">
        <f t="shared" si="106"/>
        <v>0</v>
      </c>
      <c r="AA266" s="122">
        <f t="shared" si="106"/>
        <v>0</v>
      </c>
      <c r="AB266" s="122">
        <f t="shared" si="106"/>
        <v>0</v>
      </c>
      <c r="AC266" s="122">
        <f t="shared" si="106"/>
        <v>0</v>
      </c>
      <c r="AD266" s="122">
        <f t="shared" si="106"/>
        <v>0</v>
      </c>
      <c r="AE266" s="122">
        <f t="shared" si="106"/>
        <v>0</v>
      </c>
      <c r="AF266" s="122">
        <f t="shared" si="106"/>
        <v>0</v>
      </c>
      <c r="AG266" s="122">
        <f t="shared" si="106"/>
        <v>0</v>
      </c>
      <c r="AH266" s="122">
        <f t="shared" si="106"/>
        <v>0</v>
      </c>
      <c r="AI266" s="122">
        <f t="shared" si="106"/>
        <v>0</v>
      </c>
      <c r="AJ266" s="122">
        <f t="shared" si="106"/>
        <v>0</v>
      </c>
      <c r="AK266" s="122">
        <f t="shared" si="106"/>
        <v>0</v>
      </c>
      <c r="AL266" s="122">
        <f t="shared" si="106"/>
        <v>0</v>
      </c>
      <c r="AM266" s="122">
        <f t="shared" si="106"/>
        <v>0</v>
      </c>
      <c r="AN266" s="122">
        <f t="shared" si="106"/>
        <v>0</v>
      </c>
      <c r="AO266" s="122">
        <f t="shared" si="106"/>
        <v>0</v>
      </c>
      <c r="AP266" s="122">
        <f t="shared" si="106"/>
        <v>0</v>
      </c>
    </row>
    <row r="267" spans="1:42" x14ac:dyDescent="0.3">
      <c r="A267" s="90"/>
    </row>
    <row r="268" spans="1:42" x14ac:dyDescent="0.3">
      <c r="A268" s="89" t="s">
        <v>187</v>
      </c>
      <c r="C268" s="161">
        <f>C240+C266</f>
        <v>0</v>
      </c>
      <c r="D268" s="161">
        <f t="shared" ref="D268:AP268" si="107">D240+D266</f>
        <v>0</v>
      </c>
      <c r="E268" s="161">
        <f t="shared" si="107"/>
        <v>0</v>
      </c>
      <c r="F268" s="161">
        <f t="shared" si="107"/>
        <v>0</v>
      </c>
      <c r="G268" s="161">
        <f t="shared" si="107"/>
        <v>0</v>
      </c>
      <c r="H268" s="161">
        <f t="shared" si="107"/>
        <v>0</v>
      </c>
      <c r="I268" s="161">
        <f t="shared" si="107"/>
        <v>0</v>
      </c>
      <c r="J268" s="161">
        <f t="shared" si="107"/>
        <v>0</v>
      </c>
      <c r="K268" s="161">
        <f t="shared" si="107"/>
        <v>0</v>
      </c>
      <c r="L268" s="161">
        <f t="shared" si="107"/>
        <v>0</v>
      </c>
      <c r="M268" s="161">
        <f t="shared" si="107"/>
        <v>0</v>
      </c>
      <c r="N268" s="161">
        <f t="shared" si="107"/>
        <v>0</v>
      </c>
      <c r="O268" s="161">
        <f t="shared" si="107"/>
        <v>0</v>
      </c>
      <c r="P268" s="161">
        <f t="shared" si="107"/>
        <v>0</v>
      </c>
      <c r="Q268" s="161">
        <f t="shared" si="107"/>
        <v>0</v>
      </c>
      <c r="R268" s="161">
        <f t="shared" si="107"/>
        <v>0</v>
      </c>
      <c r="S268" s="161">
        <f t="shared" si="107"/>
        <v>0</v>
      </c>
      <c r="T268" s="161">
        <f t="shared" si="107"/>
        <v>0</v>
      </c>
      <c r="U268" s="161">
        <f t="shared" si="107"/>
        <v>0</v>
      </c>
      <c r="V268" s="161">
        <f t="shared" si="107"/>
        <v>0</v>
      </c>
      <c r="W268" s="161">
        <f t="shared" si="107"/>
        <v>0</v>
      </c>
      <c r="X268" s="161">
        <f t="shared" si="107"/>
        <v>0</v>
      </c>
      <c r="Y268" s="161">
        <f t="shared" si="107"/>
        <v>0</v>
      </c>
      <c r="Z268" s="161">
        <f t="shared" si="107"/>
        <v>0</v>
      </c>
      <c r="AA268" s="161">
        <f t="shared" si="107"/>
        <v>0</v>
      </c>
      <c r="AB268" s="161">
        <f t="shared" si="107"/>
        <v>0</v>
      </c>
      <c r="AC268" s="161">
        <f t="shared" si="107"/>
        <v>0</v>
      </c>
      <c r="AD268" s="161">
        <f t="shared" si="107"/>
        <v>0</v>
      </c>
      <c r="AE268" s="161">
        <f t="shared" si="107"/>
        <v>0</v>
      </c>
      <c r="AF268" s="161">
        <f t="shared" si="107"/>
        <v>0</v>
      </c>
      <c r="AG268" s="161">
        <f t="shared" si="107"/>
        <v>0</v>
      </c>
      <c r="AH268" s="161">
        <f t="shared" si="107"/>
        <v>0</v>
      </c>
      <c r="AI268" s="161">
        <f t="shared" si="107"/>
        <v>0</v>
      </c>
      <c r="AJ268" s="161">
        <f t="shared" si="107"/>
        <v>0</v>
      </c>
      <c r="AK268" s="161">
        <f t="shared" si="107"/>
        <v>0</v>
      </c>
      <c r="AL268" s="161">
        <f t="shared" si="107"/>
        <v>0</v>
      </c>
      <c r="AM268" s="161">
        <f t="shared" si="107"/>
        <v>0</v>
      </c>
      <c r="AN268" s="161">
        <f t="shared" si="107"/>
        <v>0</v>
      </c>
      <c r="AO268" s="161">
        <f t="shared" si="107"/>
        <v>0</v>
      </c>
      <c r="AP268" s="161">
        <f t="shared" si="107"/>
        <v>0</v>
      </c>
    </row>
    <row r="269" spans="1:42" x14ac:dyDescent="0.3">
      <c r="A269" s="89" t="s">
        <v>270</v>
      </c>
      <c r="B269" s="4">
        <f t="array" ref="B269:AP269">Inputs!C212:AQ212</f>
        <v>0</v>
      </c>
      <c r="C269" s="161">
        <v>0</v>
      </c>
      <c r="D269" s="161">
        <v>0</v>
      </c>
      <c r="E269" s="161">
        <v>0</v>
      </c>
      <c r="F269" s="161">
        <v>0</v>
      </c>
      <c r="G269" s="161">
        <v>0</v>
      </c>
      <c r="H269" s="161">
        <v>0</v>
      </c>
      <c r="I269" s="161">
        <v>0</v>
      </c>
      <c r="J269" s="161">
        <v>0</v>
      </c>
      <c r="K269" s="161">
        <v>0</v>
      </c>
      <c r="L269" s="161">
        <v>0</v>
      </c>
      <c r="M269" s="161">
        <v>0</v>
      </c>
      <c r="N269" s="161">
        <v>0</v>
      </c>
      <c r="O269" s="161">
        <v>0</v>
      </c>
      <c r="P269" s="161">
        <v>0</v>
      </c>
      <c r="Q269" s="161">
        <v>0</v>
      </c>
      <c r="R269" s="161">
        <v>0</v>
      </c>
      <c r="S269" s="161">
        <v>0</v>
      </c>
      <c r="T269" s="161">
        <v>0</v>
      </c>
      <c r="U269" s="161">
        <v>0</v>
      </c>
      <c r="V269" s="161">
        <v>0</v>
      </c>
      <c r="W269" s="161">
        <v>0</v>
      </c>
      <c r="X269" s="161">
        <v>0</v>
      </c>
      <c r="Y269" s="161">
        <v>0</v>
      </c>
      <c r="Z269" s="161">
        <v>0</v>
      </c>
      <c r="AA269" s="161">
        <v>0</v>
      </c>
      <c r="AB269" s="161">
        <v>0</v>
      </c>
      <c r="AC269" s="161">
        <v>0</v>
      </c>
      <c r="AD269" s="161">
        <v>0</v>
      </c>
      <c r="AE269" s="161">
        <v>0</v>
      </c>
      <c r="AF269" s="161">
        <v>0</v>
      </c>
      <c r="AG269" s="161">
        <v>0</v>
      </c>
      <c r="AH269" s="161">
        <v>0</v>
      </c>
      <c r="AI269" s="161">
        <v>0</v>
      </c>
      <c r="AJ269" s="161">
        <v>0</v>
      </c>
      <c r="AK269" s="161">
        <v>0</v>
      </c>
      <c r="AL269" s="161">
        <v>0</v>
      </c>
      <c r="AM269" s="161">
        <v>0</v>
      </c>
      <c r="AN269" s="161">
        <v>0</v>
      </c>
      <c r="AO269" s="161">
        <v>0</v>
      </c>
      <c r="AP269" s="161">
        <v>0</v>
      </c>
    </row>
    <row r="270" spans="1:42" x14ac:dyDescent="0.3">
      <c r="A270" s="18" t="s">
        <v>39</v>
      </c>
      <c r="C270" s="164">
        <f>C268*-C269/100</f>
        <v>0</v>
      </c>
      <c r="D270" s="164">
        <f t="shared" ref="D270:AP270" si="108">D268*-D269/100</f>
        <v>0</v>
      </c>
      <c r="E270" s="164">
        <f t="shared" si="108"/>
        <v>0</v>
      </c>
      <c r="F270" s="164">
        <f t="shared" si="108"/>
        <v>0</v>
      </c>
      <c r="G270" s="164">
        <f t="shared" si="108"/>
        <v>0</v>
      </c>
      <c r="H270" s="164">
        <f t="shared" si="108"/>
        <v>0</v>
      </c>
      <c r="I270" s="164">
        <f t="shared" si="108"/>
        <v>0</v>
      </c>
      <c r="J270" s="164">
        <f t="shared" si="108"/>
        <v>0</v>
      </c>
      <c r="K270" s="164">
        <f t="shared" si="108"/>
        <v>0</v>
      </c>
      <c r="L270" s="164">
        <f t="shared" si="108"/>
        <v>0</v>
      </c>
      <c r="M270" s="164">
        <f t="shared" si="108"/>
        <v>0</v>
      </c>
      <c r="N270" s="164">
        <f t="shared" si="108"/>
        <v>0</v>
      </c>
      <c r="O270" s="164">
        <f t="shared" si="108"/>
        <v>0</v>
      </c>
      <c r="P270" s="164">
        <f t="shared" si="108"/>
        <v>0</v>
      </c>
      <c r="Q270" s="164">
        <f t="shared" si="108"/>
        <v>0</v>
      </c>
      <c r="R270" s="164">
        <f t="shared" si="108"/>
        <v>0</v>
      </c>
      <c r="S270" s="164">
        <f t="shared" si="108"/>
        <v>0</v>
      </c>
      <c r="T270" s="164">
        <f t="shared" si="108"/>
        <v>0</v>
      </c>
      <c r="U270" s="164">
        <f t="shared" si="108"/>
        <v>0</v>
      </c>
      <c r="V270" s="164">
        <f t="shared" si="108"/>
        <v>0</v>
      </c>
      <c r="W270" s="164">
        <f t="shared" si="108"/>
        <v>0</v>
      </c>
      <c r="X270" s="164">
        <f t="shared" si="108"/>
        <v>0</v>
      </c>
      <c r="Y270" s="164">
        <f t="shared" si="108"/>
        <v>0</v>
      </c>
      <c r="Z270" s="164">
        <f t="shared" si="108"/>
        <v>0</v>
      </c>
      <c r="AA270" s="164">
        <f t="shared" si="108"/>
        <v>0</v>
      </c>
      <c r="AB270" s="164">
        <f t="shared" si="108"/>
        <v>0</v>
      </c>
      <c r="AC270" s="164">
        <f t="shared" si="108"/>
        <v>0</v>
      </c>
      <c r="AD270" s="164">
        <f t="shared" si="108"/>
        <v>0</v>
      </c>
      <c r="AE270" s="164">
        <f t="shared" si="108"/>
        <v>0</v>
      </c>
      <c r="AF270" s="164">
        <f t="shared" si="108"/>
        <v>0</v>
      </c>
      <c r="AG270" s="164">
        <f t="shared" si="108"/>
        <v>0</v>
      </c>
      <c r="AH270" s="164">
        <f t="shared" si="108"/>
        <v>0</v>
      </c>
      <c r="AI270" s="164">
        <f t="shared" si="108"/>
        <v>0</v>
      </c>
      <c r="AJ270" s="164">
        <f t="shared" si="108"/>
        <v>0</v>
      </c>
      <c r="AK270" s="164">
        <f t="shared" si="108"/>
        <v>0</v>
      </c>
      <c r="AL270" s="164">
        <f t="shared" si="108"/>
        <v>0</v>
      </c>
      <c r="AM270" s="164">
        <f t="shared" si="108"/>
        <v>0</v>
      </c>
      <c r="AN270" s="164">
        <f t="shared" si="108"/>
        <v>0</v>
      </c>
      <c r="AO270" s="164">
        <f t="shared" si="108"/>
        <v>0</v>
      </c>
      <c r="AP270" s="164">
        <f t="shared" si="108"/>
        <v>0</v>
      </c>
    </row>
    <row r="272" spans="1:42" x14ac:dyDescent="0.3">
      <c r="A272" s="20" t="s">
        <v>32</v>
      </c>
    </row>
    <row r="273" spans="1:42" x14ac:dyDescent="0.3">
      <c r="A273" s="89" t="s">
        <v>29</v>
      </c>
      <c r="C273" s="161">
        <f>C$66</f>
        <v>0</v>
      </c>
      <c r="D273" s="161">
        <f t="shared" ref="D273:AP273" si="109">D$66</f>
        <v>0</v>
      </c>
      <c r="E273" s="161">
        <f t="shared" si="109"/>
        <v>0</v>
      </c>
      <c r="F273" s="161">
        <f t="shared" si="109"/>
        <v>0</v>
      </c>
      <c r="G273" s="161">
        <f t="shared" si="109"/>
        <v>0</v>
      </c>
      <c r="H273" s="161">
        <f t="shared" si="109"/>
        <v>0</v>
      </c>
      <c r="I273" s="161">
        <f t="shared" si="109"/>
        <v>0</v>
      </c>
      <c r="J273" s="161">
        <f t="shared" si="109"/>
        <v>0</v>
      </c>
      <c r="K273" s="161">
        <f t="shared" si="109"/>
        <v>0</v>
      </c>
      <c r="L273" s="161">
        <f t="shared" si="109"/>
        <v>0</v>
      </c>
      <c r="M273" s="161">
        <f t="shared" si="109"/>
        <v>0</v>
      </c>
      <c r="N273" s="161">
        <f t="shared" si="109"/>
        <v>0</v>
      </c>
      <c r="O273" s="161">
        <f t="shared" si="109"/>
        <v>0</v>
      </c>
      <c r="P273" s="161">
        <f t="shared" si="109"/>
        <v>0</v>
      </c>
      <c r="Q273" s="161">
        <f t="shared" si="109"/>
        <v>0</v>
      </c>
      <c r="R273" s="161">
        <f t="shared" si="109"/>
        <v>0</v>
      </c>
      <c r="S273" s="161">
        <f t="shared" si="109"/>
        <v>0</v>
      </c>
      <c r="T273" s="161">
        <f t="shared" si="109"/>
        <v>0</v>
      </c>
      <c r="U273" s="161">
        <f t="shared" si="109"/>
        <v>0</v>
      </c>
      <c r="V273" s="161">
        <f t="shared" si="109"/>
        <v>0</v>
      </c>
      <c r="W273" s="161">
        <f t="shared" si="109"/>
        <v>0</v>
      </c>
      <c r="X273" s="161">
        <f t="shared" si="109"/>
        <v>0</v>
      </c>
      <c r="Y273" s="161">
        <f t="shared" si="109"/>
        <v>0</v>
      </c>
      <c r="Z273" s="161">
        <f t="shared" si="109"/>
        <v>0</v>
      </c>
      <c r="AA273" s="161">
        <f t="shared" si="109"/>
        <v>0</v>
      </c>
      <c r="AB273" s="161">
        <f t="shared" si="109"/>
        <v>0</v>
      </c>
      <c r="AC273" s="161">
        <f t="shared" si="109"/>
        <v>0</v>
      </c>
      <c r="AD273" s="161">
        <f t="shared" si="109"/>
        <v>0</v>
      </c>
      <c r="AE273" s="161">
        <f t="shared" si="109"/>
        <v>0</v>
      </c>
      <c r="AF273" s="161">
        <f t="shared" si="109"/>
        <v>0</v>
      </c>
      <c r="AG273" s="161">
        <f t="shared" si="109"/>
        <v>0</v>
      </c>
      <c r="AH273" s="161">
        <f t="shared" si="109"/>
        <v>0</v>
      </c>
      <c r="AI273" s="161">
        <f t="shared" si="109"/>
        <v>0</v>
      </c>
      <c r="AJ273" s="161">
        <f t="shared" si="109"/>
        <v>0</v>
      </c>
      <c r="AK273" s="161">
        <f t="shared" si="109"/>
        <v>0</v>
      </c>
      <c r="AL273" s="161">
        <f t="shared" si="109"/>
        <v>0</v>
      </c>
      <c r="AM273" s="161">
        <f t="shared" si="109"/>
        <v>0</v>
      </c>
      <c r="AN273" s="161">
        <f t="shared" si="109"/>
        <v>0</v>
      </c>
      <c r="AO273" s="161">
        <f t="shared" si="109"/>
        <v>0</v>
      </c>
      <c r="AP273" s="161">
        <f t="shared" si="109"/>
        <v>0</v>
      </c>
    </row>
    <row r="274" spans="1:42" x14ac:dyDescent="0.3">
      <c r="A274" s="89" t="s">
        <v>38</v>
      </c>
      <c r="C274" s="161">
        <f t="shared" ref="C274:AP274" si="110">C799</f>
        <v>0</v>
      </c>
      <c r="D274" s="161">
        <f t="shared" si="110"/>
        <v>0</v>
      </c>
      <c r="E274" s="161">
        <f t="shared" si="110"/>
        <v>0</v>
      </c>
      <c r="F274" s="161">
        <f t="shared" si="110"/>
        <v>0</v>
      </c>
      <c r="G274" s="161">
        <f t="shared" si="110"/>
        <v>0</v>
      </c>
      <c r="H274" s="161">
        <f t="shared" si="110"/>
        <v>0</v>
      </c>
      <c r="I274" s="161">
        <f t="shared" si="110"/>
        <v>0</v>
      </c>
      <c r="J274" s="161">
        <f t="shared" si="110"/>
        <v>0</v>
      </c>
      <c r="K274" s="161">
        <f t="shared" si="110"/>
        <v>0</v>
      </c>
      <c r="L274" s="161">
        <f t="shared" si="110"/>
        <v>0</v>
      </c>
      <c r="M274" s="161">
        <f t="shared" si="110"/>
        <v>0</v>
      </c>
      <c r="N274" s="161">
        <f t="shared" si="110"/>
        <v>0</v>
      </c>
      <c r="O274" s="161">
        <f t="shared" si="110"/>
        <v>0</v>
      </c>
      <c r="P274" s="161">
        <f t="shared" si="110"/>
        <v>0</v>
      </c>
      <c r="Q274" s="161">
        <f t="shared" si="110"/>
        <v>0</v>
      </c>
      <c r="R274" s="161">
        <f t="shared" si="110"/>
        <v>0</v>
      </c>
      <c r="S274" s="161">
        <f t="shared" si="110"/>
        <v>0</v>
      </c>
      <c r="T274" s="161">
        <f t="shared" si="110"/>
        <v>0</v>
      </c>
      <c r="U274" s="161">
        <f t="shared" si="110"/>
        <v>0</v>
      </c>
      <c r="V274" s="161">
        <f t="shared" si="110"/>
        <v>0</v>
      </c>
      <c r="W274" s="161">
        <f t="shared" si="110"/>
        <v>0</v>
      </c>
      <c r="X274" s="161">
        <f t="shared" si="110"/>
        <v>0</v>
      </c>
      <c r="Y274" s="161">
        <f t="shared" si="110"/>
        <v>0</v>
      </c>
      <c r="Z274" s="161">
        <f t="shared" si="110"/>
        <v>0</v>
      </c>
      <c r="AA274" s="161">
        <f t="shared" si="110"/>
        <v>0</v>
      </c>
      <c r="AB274" s="161">
        <f t="shared" si="110"/>
        <v>0</v>
      </c>
      <c r="AC274" s="161">
        <f t="shared" si="110"/>
        <v>0</v>
      </c>
      <c r="AD274" s="161">
        <f t="shared" si="110"/>
        <v>0</v>
      </c>
      <c r="AE274" s="161">
        <f t="shared" si="110"/>
        <v>0</v>
      </c>
      <c r="AF274" s="161">
        <f t="shared" si="110"/>
        <v>0</v>
      </c>
      <c r="AG274" s="161">
        <f t="shared" si="110"/>
        <v>0</v>
      </c>
      <c r="AH274" s="161">
        <f t="shared" si="110"/>
        <v>0</v>
      </c>
      <c r="AI274" s="161">
        <f t="shared" si="110"/>
        <v>0</v>
      </c>
      <c r="AJ274" s="161">
        <f t="shared" si="110"/>
        <v>0</v>
      </c>
      <c r="AK274" s="161">
        <f t="shared" si="110"/>
        <v>0</v>
      </c>
      <c r="AL274" s="161">
        <f t="shared" si="110"/>
        <v>0</v>
      </c>
      <c r="AM274" s="161">
        <f t="shared" si="110"/>
        <v>0</v>
      </c>
      <c r="AN274" s="161">
        <f t="shared" si="110"/>
        <v>0</v>
      </c>
      <c r="AO274" s="161">
        <f t="shared" si="110"/>
        <v>0</v>
      </c>
      <c r="AP274" s="161">
        <f t="shared" si="110"/>
        <v>0</v>
      </c>
    </row>
    <row r="275" spans="1:42" x14ac:dyDescent="0.3">
      <c r="A275" s="89" t="s">
        <v>30</v>
      </c>
      <c r="C275" s="161">
        <f t="shared" ref="C275:AP275" si="111">-C658</f>
        <v>0</v>
      </c>
      <c r="D275" s="161">
        <f t="shared" si="111"/>
        <v>0</v>
      </c>
      <c r="E275" s="161">
        <f t="shared" si="111"/>
        <v>0</v>
      </c>
      <c r="F275" s="161">
        <f t="shared" si="111"/>
        <v>0</v>
      </c>
      <c r="G275" s="161">
        <f t="shared" si="111"/>
        <v>0</v>
      </c>
      <c r="H275" s="161">
        <f t="shared" si="111"/>
        <v>0</v>
      </c>
      <c r="I275" s="161">
        <f t="shared" si="111"/>
        <v>0</v>
      </c>
      <c r="J275" s="161">
        <f t="shared" si="111"/>
        <v>0</v>
      </c>
      <c r="K275" s="161">
        <f t="shared" si="111"/>
        <v>0</v>
      </c>
      <c r="L275" s="161">
        <f t="shared" si="111"/>
        <v>0</v>
      </c>
      <c r="M275" s="161">
        <f t="shared" si="111"/>
        <v>0</v>
      </c>
      <c r="N275" s="161">
        <f t="shared" si="111"/>
        <v>0</v>
      </c>
      <c r="O275" s="161">
        <f t="shared" si="111"/>
        <v>0</v>
      </c>
      <c r="P275" s="161">
        <f t="shared" si="111"/>
        <v>0</v>
      </c>
      <c r="Q275" s="161">
        <f t="shared" si="111"/>
        <v>0</v>
      </c>
      <c r="R275" s="161">
        <f t="shared" si="111"/>
        <v>0</v>
      </c>
      <c r="S275" s="161">
        <f t="shared" si="111"/>
        <v>0</v>
      </c>
      <c r="T275" s="161">
        <f t="shared" si="111"/>
        <v>0</v>
      </c>
      <c r="U275" s="161">
        <f t="shared" si="111"/>
        <v>0</v>
      </c>
      <c r="V275" s="161">
        <f t="shared" si="111"/>
        <v>0</v>
      </c>
      <c r="W275" s="161">
        <f t="shared" si="111"/>
        <v>0</v>
      </c>
      <c r="X275" s="161">
        <f t="shared" si="111"/>
        <v>0</v>
      </c>
      <c r="Y275" s="161">
        <f t="shared" si="111"/>
        <v>0</v>
      </c>
      <c r="Z275" s="161">
        <f t="shared" si="111"/>
        <v>0</v>
      </c>
      <c r="AA275" s="161">
        <f t="shared" si="111"/>
        <v>0</v>
      </c>
      <c r="AB275" s="161">
        <f t="shared" si="111"/>
        <v>0</v>
      </c>
      <c r="AC275" s="161">
        <f t="shared" si="111"/>
        <v>0</v>
      </c>
      <c r="AD275" s="161">
        <f t="shared" si="111"/>
        <v>0</v>
      </c>
      <c r="AE275" s="161">
        <f t="shared" si="111"/>
        <v>0</v>
      </c>
      <c r="AF275" s="161">
        <f t="shared" si="111"/>
        <v>0</v>
      </c>
      <c r="AG275" s="161">
        <f t="shared" si="111"/>
        <v>0</v>
      </c>
      <c r="AH275" s="161">
        <f t="shared" si="111"/>
        <v>0</v>
      </c>
      <c r="AI275" s="161">
        <f t="shared" si="111"/>
        <v>0</v>
      </c>
      <c r="AJ275" s="161">
        <f t="shared" si="111"/>
        <v>0</v>
      </c>
      <c r="AK275" s="161">
        <f t="shared" si="111"/>
        <v>0</v>
      </c>
      <c r="AL275" s="161">
        <f t="shared" si="111"/>
        <v>0</v>
      </c>
      <c r="AM275" s="161">
        <f t="shared" si="111"/>
        <v>0</v>
      </c>
      <c r="AN275" s="161">
        <f t="shared" si="111"/>
        <v>0</v>
      </c>
      <c r="AO275" s="161">
        <f t="shared" si="111"/>
        <v>0</v>
      </c>
      <c r="AP275" s="161">
        <f t="shared" si="111"/>
        <v>0</v>
      </c>
    </row>
    <row r="276" spans="1:42" x14ac:dyDescent="0.3">
      <c r="A276" s="89" t="s">
        <v>33</v>
      </c>
      <c r="C276" s="161">
        <f t="shared" ref="C276:AP276" si="112">IF(C$2&lt;=analysis_period,-C501-C532-C558-C584,0)</f>
        <v>0</v>
      </c>
      <c r="D276" s="161">
        <f t="shared" si="112"/>
        <v>0</v>
      </c>
      <c r="E276" s="161">
        <f t="shared" si="112"/>
        <v>0</v>
      </c>
      <c r="F276" s="161">
        <f t="shared" si="112"/>
        <v>0</v>
      </c>
      <c r="G276" s="161">
        <f t="shared" si="112"/>
        <v>0</v>
      </c>
      <c r="H276" s="161">
        <f t="shared" si="112"/>
        <v>0</v>
      </c>
      <c r="I276" s="161">
        <f t="shared" si="112"/>
        <v>0</v>
      </c>
      <c r="J276" s="161">
        <f t="shared" si="112"/>
        <v>0</v>
      </c>
      <c r="K276" s="161">
        <f t="shared" si="112"/>
        <v>0</v>
      </c>
      <c r="L276" s="161">
        <f t="shared" si="112"/>
        <v>0</v>
      </c>
      <c r="M276" s="161">
        <f t="shared" si="112"/>
        <v>0</v>
      </c>
      <c r="N276" s="161">
        <f t="shared" si="112"/>
        <v>0</v>
      </c>
      <c r="O276" s="161">
        <f t="shared" si="112"/>
        <v>0</v>
      </c>
      <c r="P276" s="161">
        <f t="shared" si="112"/>
        <v>0</v>
      </c>
      <c r="Q276" s="161">
        <f t="shared" si="112"/>
        <v>0</v>
      </c>
      <c r="R276" s="161">
        <f t="shared" si="112"/>
        <v>0</v>
      </c>
      <c r="S276" s="161">
        <f t="shared" si="112"/>
        <v>0</v>
      </c>
      <c r="T276" s="161">
        <f t="shared" si="112"/>
        <v>0</v>
      </c>
      <c r="U276" s="161">
        <f t="shared" si="112"/>
        <v>0</v>
      </c>
      <c r="V276" s="161">
        <f t="shared" si="112"/>
        <v>0</v>
      </c>
      <c r="W276" s="161">
        <f t="shared" si="112"/>
        <v>0</v>
      </c>
      <c r="X276" s="161">
        <f t="shared" si="112"/>
        <v>0</v>
      </c>
      <c r="Y276" s="161">
        <f t="shared" si="112"/>
        <v>0</v>
      </c>
      <c r="Z276" s="161">
        <f t="shared" si="112"/>
        <v>0</v>
      </c>
      <c r="AA276" s="161">
        <f t="shared" si="112"/>
        <v>0</v>
      </c>
      <c r="AB276" s="161">
        <f t="shared" si="112"/>
        <v>0</v>
      </c>
      <c r="AC276" s="161">
        <f t="shared" si="112"/>
        <v>0</v>
      </c>
      <c r="AD276" s="161">
        <f t="shared" si="112"/>
        <v>0</v>
      </c>
      <c r="AE276" s="161">
        <f t="shared" si="112"/>
        <v>0</v>
      </c>
      <c r="AF276" s="161">
        <f t="shared" si="112"/>
        <v>0</v>
      </c>
      <c r="AG276" s="161">
        <f t="shared" si="112"/>
        <v>0</v>
      </c>
      <c r="AH276" s="161">
        <f t="shared" si="112"/>
        <v>0</v>
      </c>
      <c r="AI276" s="161">
        <f t="shared" si="112"/>
        <v>0</v>
      </c>
      <c r="AJ276" s="161">
        <f t="shared" si="112"/>
        <v>0</v>
      </c>
      <c r="AK276" s="161">
        <f t="shared" si="112"/>
        <v>0</v>
      </c>
      <c r="AL276" s="161">
        <f t="shared" si="112"/>
        <v>0</v>
      </c>
      <c r="AM276" s="161">
        <f t="shared" si="112"/>
        <v>0</v>
      </c>
      <c r="AN276" s="161">
        <f t="shared" si="112"/>
        <v>0</v>
      </c>
      <c r="AO276" s="161">
        <f t="shared" si="112"/>
        <v>0</v>
      </c>
      <c r="AP276" s="161">
        <f t="shared" si="112"/>
        <v>0</v>
      </c>
    </row>
    <row r="277" spans="1:42" x14ac:dyDescent="0.3">
      <c r="A277" s="89" t="s">
        <v>39</v>
      </c>
      <c r="C277" s="161">
        <f>C270</f>
        <v>0</v>
      </c>
      <c r="D277" s="161">
        <f t="shared" ref="D277:AP277" si="113">D270</f>
        <v>0</v>
      </c>
      <c r="E277" s="161">
        <f t="shared" si="113"/>
        <v>0</v>
      </c>
      <c r="F277" s="161">
        <f t="shared" si="113"/>
        <v>0</v>
      </c>
      <c r="G277" s="161">
        <f t="shared" si="113"/>
        <v>0</v>
      </c>
      <c r="H277" s="161">
        <f t="shared" si="113"/>
        <v>0</v>
      </c>
      <c r="I277" s="161">
        <f t="shared" si="113"/>
        <v>0</v>
      </c>
      <c r="J277" s="161">
        <f t="shared" si="113"/>
        <v>0</v>
      </c>
      <c r="K277" s="161">
        <f t="shared" si="113"/>
        <v>0</v>
      </c>
      <c r="L277" s="161">
        <f t="shared" si="113"/>
        <v>0</v>
      </c>
      <c r="M277" s="161">
        <f t="shared" si="113"/>
        <v>0</v>
      </c>
      <c r="N277" s="161">
        <f t="shared" si="113"/>
        <v>0</v>
      </c>
      <c r="O277" s="161">
        <f t="shared" si="113"/>
        <v>0</v>
      </c>
      <c r="P277" s="161">
        <f t="shared" si="113"/>
        <v>0</v>
      </c>
      <c r="Q277" s="161">
        <f t="shared" si="113"/>
        <v>0</v>
      </c>
      <c r="R277" s="161">
        <f t="shared" si="113"/>
        <v>0</v>
      </c>
      <c r="S277" s="161">
        <f t="shared" si="113"/>
        <v>0</v>
      </c>
      <c r="T277" s="161">
        <f t="shared" si="113"/>
        <v>0</v>
      </c>
      <c r="U277" s="161">
        <f t="shared" si="113"/>
        <v>0</v>
      </c>
      <c r="V277" s="161">
        <f t="shared" si="113"/>
        <v>0</v>
      </c>
      <c r="W277" s="161">
        <f t="shared" si="113"/>
        <v>0</v>
      </c>
      <c r="X277" s="161">
        <f t="shared" si="113"/>
        <v>0</v>
      </c>
      <c r="Y277" s="161">
        <f t="shared" si="113"/>
        <v>0</v>
      </c>
      <c r="Z277" s="161">
        <f t="shared" si="113"/>
        <v>0</v>
      </c>
      <c r="AA277" s="161">
        <f t="shared" si="113"/>
        <v>0</v>
      </c>
      <c r="AB277" s="161">
        <f t="shared" si="113"/>
        <v>0</v>
      </c>
      <c r="AC277" s="161">
        <f t="shared" si="113"/>
        <v>0</v>
      </c>
      <c r="AD277" s="161">
        <f t="shared" si="113"/>
        <v>0</v>
      </c>
      <c r="AE277" s="161">
        <f t="shared" si="113"/>
        <v>0</v>
      </c>
      <c r="AF277" s="161">
        <f t="shared" si="113"/>
        <v>0</v>
      </c>
      <c r="AG277" s="161">
        <f t="shared" si="113"/>
        <v>0</v>
      </c>
      <c r="AH277" s="161">
        <f t="shared" si="113"/>
        <v>0</v>
      </c>
      <c r="AI277" s="161">
        <f t="shared" si="113"/>
        <v>0</v>
      </c>
      <c r="AJ277" s="161">
        <f t="shared" si="113"/>
        <v>0</v>
      </c>
      <c r="AK277" s="161">
        <f t="shared" si="113"/>
        <v>0</v>
      </c>
      <c r="AL277" s="161">
        <f t="shared" si="113"/>
        <v>0</v>
      </c>
      <c r="AM277" s="161">
        <f t="shared" si="113"/>
        <v>0</v>
      </c>
      <c r="AN277" s="161">
        <f t="shared" si="113"/>
        <v>0</v>
      </c>
      <c r="AO277" s="161">
        <f t="shared" si="113"/>
        <v>0</v>
      </c>
      <c r="AP277" s="161">
        <f t="shared" si="113"/>
        <v>0</v>
      </c>
    </row>
    <row r="278" spans="1:42" x14ac:dyDescent="0.3">
      <c r="A278" s="89" t="s">
        <v>59</v>
      </c>
      <c r="C278" s="161">
        <f t="shared" ref="C278:AP278" si="114">C127</f>
        <v>0</v>
      </c>
      <c r="D278" s="161">
        <f t="shared" si="114"/>
        <v>0</v>
      </c>
      <c r="E278" s="161">
        <f t="shared" si="114"/>
        <v>0</v>
      </c>
      <c r="F278" s="161">
        <f t="shared" si="114"/>
        <v>0</v>
      </c>
      <c r="G278" s="161">
        <f t="shared" si="114"/>
        <v>0</v>
      </c>
      <c r="H278" s="161">
        <f t="shared" si="114"/>
        <v>0</v>
      </c>
      <c r="I278" s="161">
        <f t="shared" si="114"/>
        <v>0</v>
      </c>
      <c r="J278" s="161">
        <f t="shared" si="114"/>
        <v>0</v>
      </c>
      <c r="K278" s="161">
        <f t="shared" si="114"/>
        <v>0</v>
      </c>
      <c r="L278" s="161">
        <f t="shared" si="114"/>
        <v>0</v>
      </c>
      <c r="M278" s="161">
        <f t="shared" si="114"/>
        <v>0</v>
      </c>
      <c r="N278" s="161">
        <f t="shared" si="114"/>
        <v>0</v>
      </c>
      <c r="O278" s="161">
        <f t="shared" si="114"/>
        <v>0</v>
      </c>
      <c r="P278" s="161">
        <f t="shared" si="114"/>
        <v>0</v>
      </c>
      <c r="Q278" s="161">
        <f t="shared" si="114"/>
        <v>0</v>
      </c>
      <c r="R278" s="161">
        <f t="shared" si="114"/>
        <v>0</v>
      </c>
      <c r="S278" s="161">
        <f t="shared" si="114"/>
        <v>0</v>
      </c>
      <c r="T278" s="161">
        <f t="shared" si="114"/>
        <v>0</v>
      </c>
      <c r="U278" s="161">
        <f t="shared" si="114"/>
        <v>0</v>
      </c>
      <c r="V278" s="161">
        <f t="shared" si="114"/>
        <v>0</v>
      </c>
      <c r="W278" s="161">
        <f t="shared" si="114"/>
        <v>0</v>
      </c>
      <c r="X278" s="161">
        <f t="shared" si="114"/>
        <v>0</v>
      </c>
      <c r="Y278" s="161">
        <f t="shared" si="114"/>
        <v>0</v>
      </c>
      <c r="Z278" s="161">
        <f t="shared" si="114"/>
        <v>0</v>
      </c>
      <c r="AA278" s="161">
        <f t="shared" si="114"/>
        <v>0</v>
      </c>
      <c r="AB278" s="161">
        <f t="shared" si="114"/>
        <v>0</v>
      </c>
      <c r="AC278" s="161">
        <f t="shared" si="114"/>
        <v>0</v>
      </c>
      <c r="AD278" s="161">
        <f t="shared" si="114"/>
        <v>0</v>
      </c>
      <c r="AE278" s="161">
        <f t="shared" si="114"/>
        <v>0</v>
      </c>
      <c r="AF278" s="161">
        <f t="shared" si="114"/>
        <v>0</v>
      </c>
      <c r="AG278" s="161">
        <f t="shared" si="114"/>
        <v>0</v>
      </c>
      <c r="AH278" s="161">
        <f t="shared" si="114"/>
        <v>0</v>
      </c>
      <c r="AI278" s="161">
        <f t="shared" si="114"/>
        <v>0</v>
      </c>
      <c r="AJ278" s="161">
        <f t="shared" si="114"/>
        <v>0</v>
      </c>
      <c r="AK278" s="161">
        <f t="shared" si="114"/>
        <v>0</v>
      </c>
      <c r="AL278" s="161">
        <f t="shared" si="114"/>
        <v>0</v>
      </c>
      <c r="AM278" s="161">
        <f t="shared" si="114"/>
        <v>0</v>
      </c>
      <c r="AN278" s="161">
        <f t="shared" si="114"/>
        <v>0</v>
      </c>
      <c r="AO278" s="161">
        <f t="shared" si="114"/>
        <v>0</v>
      </c>
      <c r="AP278" s="161">
        <f t="shared" si="114"/>
        <v>0</v>
      </c>
    </row>
    <row r="279" spans="1:42" x14ac:dyDescent="0.3">
      <c r="A279" s="89" t="s">
        <v>99</v>
      </c>
      <c r="C279" s="162">
        <f t="shared" ref="C279:AP279" si="115">C131</f>
        <v>0</v>
      </c>
      <c r="D279" s="162">
        <f t="shared" si="115"/>
        <v>0</v>
      </c>
      <c r="E279" s="162">
        <f t="shared" si="115"/>
        <v>0</v>
      </c>
      <c r="F279" s="162">
        <f t="shared" si="115"/>
        <v>0</v>
      </c>
      <c r="G279" s="162">
        <f t="shared" si="115"/>
        <v>0</v>
      </c>
      <c r="H279" s="162">
        <f t="shared" si="115"/>
        <v>0</v>
      </c>
      <c r="I279" s="162">
        <f t="shared" si="115"/>
        <v>0</v>
      </c>
      <c r="J279" s="162">
        <f t="shared" si="115"/>
        <v>0</v>
      </c>
      <c r="K279" s="162">
        <f t="shared" si="115"/>
        <v>0</v>
      </c>
      <c r="L279" s="162">
        <f t="shared" si="115"/>
        <v>0</v>
      </c>
      <c r="M279" s="162">
        <f t="shared" si="115"/>
        <v>0</v>
      </c>
      <c r="N279" s="162">
        <f t="shared" si="115"/>
        <v>0</v>
      </c>
      <c r="O279" s="162">
        <f t="shared" si="115"/>
        <v>0</v>
      </c>
      <c r="P279" s="162">
        <f t="shared" si="115"/>
        <v>0</v>
      </c>
      <c r="Q279" s="162">
        <f t="shared" si="115"/>
        <v>0</v>
      </c>
      <c r="R279" s="162">
        <f t="shared" si="115"/>
        <v>0</v>
      </c>
      <c r="S279" s="162">
        <f t="shared" si="115"/>
        <v>0</v>
      </c>
      <c r="T279" s="162">
        <f t="shared" si="115"/>
        <v>0</v>
      </c>
      <c r="U279" s="162">
        <f t="shared" si="115"/>
        <v>0</v>
      </c>
      <c r="V279" s="162">
        <f t="shared" si="115"/>
        <v>0</v>
      </c>
      <c r="W279" s="162">
        <f t="shared" si="115"/>
        <v>0</v>
      </c>
      <c r="X279" s="162">
        <f t="shared" si="115"/>
        <v>0</v>
      </c>
      <c r="Y279" s="162">
        <f t="shared" si="115"/>
        <v>0</v>
      </c>
      <c r="Z279" s="162">
        <f t="shared" si="115"/>
        <v>0</v>
      </c>
      <c r="AA279" s="162">
        <f t="shared" si="115"/>
        <v>0</v>
      </c>
      <c r="AB279" s="162">
        <f t="shared" si="115"/>
        <v>0</v>
      </c>
      <c r="AC279" s="162">
        <f t="shared" si="115"/>
        <v>0</v>
      </c>
      <c r="AD279" s="162">
        <f t="shared" si="115"/>
        <v>0</v>
      </c>
      <c r="AE279" s="162">
        <f t="shared" si="115"/>
        <v>0</v>
      </c>
      <c r="AF279" s="162">
        <f t="shared" si="115"/>
        <v>0</v>
      </c>
      <c r="AG279" s="162">
        <f t="shared" si="115"/>
        <v>0</v>
      </c>
      <c r="AH279" s="162">
        <f t="shared" si="115"/>
        <v>0</v>
      </c>
      <c r="AI279" s="162">
        <f t="shared" si="115"/>
        <v>0</v>
      </c>
      <c r="AJ279" s="162">
        <f t="shared" si="115"/>
        <v>0</v>
      </c>
      <c r="AK279" s="162">
        <f t="shared" si="115"/>
        <v>0</v>
      </c>
      <c r="AL279" s="162">
        <f t="shared" si="115"/>
        <v>0</v>
      </c>
      <c r="AM279" s="162">
        <f t="shared" si="115"/>
        <v>0</v>
      </c>
      <c r="AN279" s="162">
        <f t="shared" si="115"/>
        <v>0</v>
      </c>
      <c r="AO279" s="162">
        <f t="shared" si="115"/>
        <v>0</v>
      </c>
      <c r="AP279" s="162">
        <f t="shared" si="115"/>
        <v>0</v>
      </c>
    </row>
    <row r="280" spans="1:42" x14ac:dyDescent="0.3">
      <c r="A280" s="89" t="s">
        <v>31</v>
      </c>
      <c r="C280" s="161">
        <f>SUM(C273:C279)</f>
        <v>0</v>
      </c>
      <c r="D280" s="161">
        <f t="shared" ref="D280:AP280" si="116">SUM(D273:D279)</f>
        <v>0</v>
      </c>
      <c r="E280" s="161">
        <f t="shared" si="116"/>
        <v>0</v>
      </c>
      <c r="F280" s="161">
        <f t="shared" si="116"/>
        <v>0</v>
      </c>
      <c r="G280" s="161">
        <f t="shared" si="116"/>
        <v>0</v>
      </c>
      <c r="H280" s="161">
        <f t="shared" si="116"/>
        <v>0</v>
      </c>
      <c r="I280" s="161">
        <f t="shared" si="116"/>
        <v>0</v>
      </c>
      <c r="J280" s="161">
        <f t="shared" si="116"/>
        <v>0</v>
      </c>
      <c r="K280" s="161">
        <f t="shared" si="116"/>
        <v>0</v>
      </c>
      <c r="L280" s="161">
        <f t="shared" si="116"/>
        <v>0</v>
      </c>
      <c r="M280" s="161">
        <f t="shared" si="116"/>
        <v>0</v>
      </c>
      <c r="N280" s="161">
        <f t="shared" si="116"/>
        <v>0</v>
      </c>
      <c r="O280" s="161">
        <f t="shared" si="116"/>
        <v>0</v>
      </c>
      <c r="P280" s="161">
        <f t="shared" si="116"/>
        <v>0</v>
      </c>
      <c r="Q280" s="161">
        <f t="shared" si="116"/>
        <v>0</v>
      </c>
      <c r="R280" s="161">
        <f t="shared" si="116"/>
        <v>0</v>
      </c>
      <c r="S280" s="161">
        <f t="shared" si="116"/>
        <v>0</v>
      </c>
      <c r="T280" s="161">
        <f t="shared" si="116"/>
        <v>0</v>
      </c>
      <c r="U280" s="161">
        <f t="shared" si="116"/>
        <v>0</v>
      </c>
      <c r="V280" s="161">
        <f t="shared" si="116"/>
        <v>0</v>
      </c>
      <c r="W280" s="161">
        <f t="shared" si="116"/>
        <v>0</v>
      </c>
      <c r="X280" s="161">
        <f t="shared" si="116"/>
        <v>0</v>
      </c>
      <c r="Y280" s="161">
        <f t="shared" si="116"/>
        <v>0</v>
      </c>
      <c r="Z280" s="161">
        <f t="shared" si="116"/>
        <v>0</v>
      </c>
      <c r="AA280" s="161">
        <f t="shared" si="116"/>
        <v>0</v>
      </c>
      <c r="AB280" s="161">
        <f t="shared" si="116"/>
        <v>0</v>
      </c>
      <c r="AC280" s="161">
        <f t="shared" si="116"/>
        <v>0</v>
      </c>
      <c r="AD280" s="161">
        <f t="shared" si="116"/>
        <v>0</v>
      </c>
      <c r="AE280" s="161">
        <f t="shared" si="116"/>
        <v>0</v>
      </c>
      <c r="AF280" s="161">
        <f t="shared" si="116"/>
        <v>0</v>
      </c>
      <c r="AG280" s="161">
        <f t="shared" si="116"/>
        <v>0</v>
      </c>
      <c r="AH280" s="161">
        <f t="shared" si="116"/>
        <v>0</v>
      </c>
      <c r="AI280" s="161">
        <f t="shared" si="116"/>
        <v>0</v>
      </c>
      <c r="AJ280" s="161">
        <f t="shared" si="116"/>
        <v>0</v>
      </c>
      <c r="AK280" s="161">
        <f t="shared" si="116"/>
        <v>0</v>
      </c>
      <c r="AL280" s="161">
        <f t="shared" si="116"/>
        <v>0</v>
      </c>
      <c r="AM280" s="161">
        <f t="shared" si="116"/>
        <v>0</v>
      </c>
      <c r="AN280" s="161">
        <f t="shared" si="116"/>
        <v>0</v>
      </c>
      <c r="AO280" s="161">
        <f t="shared" si="116"/>
        <v>0</v>
      </c>
      <c r="AP280" s="161">
        <f t="shared" si="116"/>
        <v>0</v>
      </c>
    </row>
    <row r="281" spans="1:42" x14ac:dyDescent="0.3">
      <c r="A281" s="89" t="str">
        <f>Inputs!B116</f>
        <v>Investment Based Incentive (IBI)</v>
      </c>
    </row>
    <row r="282" spans="1:42" x14ac:dyDescent="0.3">
      <c r="A282" s="90" t="str">
        <f>Inputs!B117</f>
        <v>As fixed amount</v>
      </c>
    </row>
    <row r="283" spans="1:42" x14ac:dyDescent="0.3">
      <c r="A283" s="81" t="s">
        <v>4</v>
      </c>
      <c r="C283" s="161">
        <f>IF(ibi_fed_amount_tax_fed="Yes",C616,0)</f>
        <v>0</v>
      </c>
    </row>
    <row r="284" spans="1:42" x14ac:dyDescent="0.3">
      <c r="A284" s="81" t="s">
        <v>5</v>
      </c>
      <c r="C284" s="161">
        <f>IF(ibi_sta_amount_tax_fed="Yes",C617,0)</f>
        <v>0</v>
      </c>
    </row>
    <row r="285" spans="1:42" x14ac:dyDescent="0.3">
      <c r="A285" s="81" t="s">
        <v>184</v>
      </c>
      <c r="C285" s="161">
        <f>IF(ibi_uti_amount_tax_fed="Yes",C618,0)</f>
        <v>0</v>
      </c>
    </row>
    <row r="286" spans="1:42" x14ac:dyDescent="0.3">
      <c r="A286" s="81" t="s">
        <v>185</v>
      </c>
      <c r="C286" s="162">
        <f>IF(ibi_oth_amount_tax_fed="Yes",C619,0)</f>
        <v>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3">
      <c r="A287" s="81" t="s">
        <v>12</v>
      </c>
      <c r="C287" s="161">
        <f>SUM(C283:C286)</f>
        <v>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spans="1:42" x14ac:dyDescent="0.3">
      <c r="A288" s="90" t="str">
        <f>Inputs!B122</f>
        <v>As percentage</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3">
      <c r="A289" s="81" t="s">
        <v>4</v>
      </c>
      <c r="C289" s="161">
        <f>C622</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3">
      <c r="A290" s="81" t="s">
        <v>5</v>
      </c>
      <c r="C290" s="161">
        <f t="shared" ref="C290:C292" si="117">C623</f>
        <v>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3">
      <c r="A291" s="81" t="s">
        <v>184</v>
      </c>
      <c r="C291" s="161">
        <f t="shared" si="117"/>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3">
      <c r="A292" s="81" t="s">
        <v>185</v>
      </c>
      <c r="C292" s="162">
        <f t="shared" si="117"/>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3">
      <c r="A293" s="81" t="s">
        <v>12</v>
      </c>
      <c r="C293" s="161">
        <f>SUM(C289:C292)</f>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3">
      <c r="A294" s="89" t="str">
        <f>Inputs!B127</f>
        <v>Capacity Based Incentive (CBI)</v>
      </c>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3">
      <c r="A295" s="90" t="s">
        <v>4</v>
      </c>
      <c r="C295" s="161">
        <f>IF(cbi_fed_tax_fed="Yes",C629,0)</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3">
      <c r="A296" s="90" t="s">
        <v>5</v>
      </c>
      <c r="C296" s="161">
        <f>IF(cbi_sta_tax_fed="Yes",C630,0)</f>
        <v>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3">
      <c r="A297" s="90" t="s">
        <v>184</v>
      </c>
      <c r="C297" s="161">
        <f>IF(cbi_uti_tax_fed="Yes",C631,0)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3">
      <c r="A298" s="90" t="s">
        <v>185</v>
      </c>
      <c r="C298" s="162">
        <f>IF(cbi_oth_tax_fed="Yes",C632,0)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3">
      <c r="A299" s="90" t="s">
        <v>12</v>
      </c>
      <c r="C299" s="161">
        <f>SUM(C295:C298)</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3">
      <c r="A300" s="89" t="str">
        <f>Inputs!B132</f>
        <v>Production Based Incentive (PBI)</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3">
      <c r="A301" s="90" t="s">
        <v>4</v>
      </c>
      <c r="C301" s="161">
        <f t="shared" ref="C301:AP301" si="118">IF(AND(pbi_fed_tax_fed="Yes",pbi_fed_for_ds="No"),C639,0)</f>
        <v>0</v>
      </c>
      <c r="D301" s="161">
        <f t="shared" si="118"/>
        <v>0</v>
      </c>
      <c r="E301" s="161">
        <f t="shared" si="118"/>
        <v>0</v>
      </c>
      <c r="F301" s="161">
        <f t="shared" si="118"/>
        <v>0</v>
      </c>
      <c r="G301" s="161">
        <f t="shared" si="118"/>
        <v>0</v>
      </c>
      <c r="H301" s="161">
        <f t="shared" si="118"/>
        <v>0</v>
      </c>
      <c r="I301" s="161">
        <f t="shared" si="118"/>
        <v>0</v>
      </c>
      <c r="J301" s="161">
        <f t="shared" si="118"/>
        <v>0</v>
      </c>
      <c r="K301" s="161">
        <f t="shared" si="118"/>
        <v>0</v>
      </c>
      <c r="L301" s="161">
        <f t="shared" si="118"/>
        <v>0</v>
      </c>
      <c r="M301" s="161">
        <f t="shared" si="118"/>
        <v>0</v>
      </c>
      <c r="N301" s="161">
        <f t="shared" si="118"/>
        <v>0</v>
      </c>
      <c r="O301" s="161">
        <f t="shared" si="118"/>
        <v>0</v>
      </c>
      <c r="P301" s="161">
        <f t="shared" si="118"/>
        <v>0</v>
      </c>
      <c r="Q301" s="161">
        <f t="shared" si="118"/>
        <v>0</v>
      </c>
      <c r="R301" s="161">
        <f t="shared" si="118"/>
        <v>0</v>
      </c>
      <c r="S301" s="161">
        <f t="shared" si="118"/>
        <v>0</v>
      </c>
      <c r="T301" s="161">
        <f t="shared" si="118"/>
        <v>0</v>
      </c>
      <c r="U301" s="161">
        <f t="shared" si="118"/>
        <v>0</v>
      </c>
      <c r="V301" s="161">
        <f t="shared" si="118"/>
        <v>0</v>
      </c>
      <c r="W301" s="161">
        <f t="shared" si="118"/>
        <v>0</v>
      </c>
      <c r="X301" s="161">
        <f t="shared" si="118"/>
        <v>0</v>
      </c>
      <c r="Y301" s="161">
        <f t="shared" si="118"/>
        <v>0</v>
      </c>
      <c r="Z301" s="161">
        <f t="shared" si="118"/>
        <v>0</v>
      </c>
      <c r="AA301" s="161">
        <f t="shared" si="118"/>
        <v>0</v>
      </c>
      <c r="AB301" s="161">
        <f t="shared" si="118"/>
        <v>0</v>
      </c>
      <c r="AC301" s="161">
        <f t="shared" si="118"/>
        <v>0</v>
      </c>
      <c r="AD301" s="161">
        <f t="shared" si="118"/>
        <v>0</v>
      </c>
      <c r="AE301" s="161">
        <f t="shared" si="118"/>
        <v>0</v>
      </c>
      <c r="AF301" s="161">
        <f t="shared" si="118"/>
        <v>0</v>
      </c>
      <c r="AG301" s="161">
        <f t="shared" si="118"/>
        <v>0</v>
      </c>
      <c r="AH301" s="161">
        <f t="shared" si="118"/>
        <v>0</v>
      </c>
      <c r="AI301" s="161">
        <f t="shared" si="118"/>
        <v>0</v>
      </c>
      <c r="AJ301" s="161">
        <f t="shared" si="118"/>
        <v>0</v>
      </c>
      <c r="AK301" s="161">
        <f t="shared" si="118"/>
        <v>0</v>
      </c>
      <c r="AL301" s="161">
        <f t="shared" si="118"/>
        <v>0</v>
      </c>
      <c r="AM301" s="161">
        <f t="shared" si="118"/>
        <v>0</v>
      </c>
      <c r="AN301" s="161">
        <f t="shared" si="118"/>
        <v>0</v>
      </c>
      <c r="AO301" s="161">
        <f t="shared" si="118"/>
        <v>0</v>
      </c>
      <c r="AP301" s="161">
        <f t="shared" si="118"/>
        <v>0</v>
      </c>
    </row>
    <row r="302" spans="1:42" x14ac:dyDescent="0.3">
      <c r="A302" s="90" t="s">
        <v>5</v>
      </c>
      <c r="C302" s="161">
        <f t="shared" ref="C302:AP302" si="119">IF(AND(pbi_sta_tax_fed="Yes",pbi_sta_for_ds="No"),C643,0)</f>
        <v>0</v>
      </c>
      <c r="D302" s="161">
        <f t="shared" si="119"/>
        <v>0</v>
      </c>
      <c r="E302" s="161">
        <f t="shared" si="119"/>
        <v>0</v>
      </c>
      <c r="F302" s="161">
        <f t="shared" si="119"/>
        <v>0</v>
      </c>
      <c r="G302" s="161">
        <f t="shared" si="119"/>
        <v>0</v>
      </c>
      <c r="H302" s="161">
        <f t="shared" si="119"/>
        <v>0</v>
      </c>
      <c r="I302" s="161">
        <f t="shared" si="119"/>
        <v>0</v>
      </c>
      <c r="J302" s="161">
        <f t="shared" si="119"/>
        <v>0</v>
      </c>
      <c r="K302" s="161">
        <f t="shared" si="119"/>
        <v>0</v>
      </c>
      <c r="L302" s="161">
        <f t="shared" si="119"/>
        <v>0</v>
      </c>
      <c r="M302" s="161">
        <f t="shared" si="119"/>
        <v>0</v>
      </c>
      <c r="N302" s="161">
        <f t="shared" si="119"/>
        <v>0</v>
      </c>
      <c r="O302" s="161">
        <f t="shared" si="119"/>
        <v>0</v>
      </c>
      <c r="P302" s="161">
        <f t="shared" si="119"/>
        <v>0</v>
      </c>
      <c r="Q302" s="161">
        <f t="shared" si="119"/>
        <v>0</v>
      </c>
      <c r="R302" s="161">
        <f t="shared" si="119"/>
        <v>0</v>
      </c>
      <c r="S302" s="161">
        <f t="shared" si="119"/>
        <v>0</v>
      </c>
      <c r="T302" s="161">
        <f t="shared" si="119"/>
        <v>0</v>
      </c>
      <c r="U302" s="161">
        <f t="shared" si="119"/>
        <v>0</v>
      </c>
      <c r="V302" s="161">
        <f t="shared" si="119"/>
        <v>0</v>
      </c>
      <c r="W302" s="161">
        <f t="shared" si="119"/>
        <v>0</v>
      </c>
      <c r="X302" s="161">
        <f t="shared" si="119"/>
        <v>0</v>
      </c>
      <c r="Y302" s="161">
        <f t="shared" si="119"/>
        <v>0</v>
      </c>
      <c r="Z302" s="161">
        <f t="shared" si="119"/>
        <v>0</v>
      </c>
      <c r="AA302" s="161">
        <f t="shared" si="119"/>
        <v>0</v>
      </c>
      <c r="AB302" s="161">
        <f t="shared" si="119"/>
        <v>0</v>
      </c>
      <c r="AC302" s="161">
        <f t="shared" si="119"/>
        <v>0</v>
      </c>
      <c r="AD302" s="161">
        <f t="shared" si="119"/>
        <v>0</v>
      </c>
      <c r="AE302" s="161">
        <f t="shared" si="119"/>
        <v>0</v>
      </c>
      <c r="AF302" s="161">
        <f t="shared" si="119"/>
        <v>0</v>
      </c>
      <c r="AG302" s="161">
        <f t="shared" si="119"/>
        <v>0</v>
      </c>
      <c r="AH302" s="161">
        <f t="shared" si="119"/>
        <v>0</v>
      </c>
      <c r="AI302" s="161">
        <f t="shared" si="119"/>
        <v>0</v>
      </c>
      <c r="AJ302" s="161">
        <f t="shared" si="119"/>
        <v>0</v>
      </c>
      <c r="AK302" s="161">
        <f t="shared" si="119"/>
        <v>0</v>
      </c>
      <c r="AL302" s="161">
        <f t="shared" si="119"/>
        <v>0</v>
      </c>
      <c r="AM302" s="161">
        <f t="shared" si="119"/>
        <v>0</v>
      </c>
      <c r="AN302" s="161">
        <f t="shared" si="119"/>
        <v>0</v>
      </c>
      <c r="AO302" s="161">
        <f t="shared" si="119"/>
        <v>0</v>
      </c>
      <c r="AP302" s="161">
        <f t="shared" si="119"/>
        <v>0</v>
      </c>
    </row>
    <row r="303" spans="1:42" x14ac:dyDescent="0.3">
      <c r="A303" s="90" t="s">
        <v>184</v>
      </c>
      <c r="C303" s="161">
        <f t="shared" ref="C303:AP303" si="120">IF(AND(pbi_uti_tax_fed="Yes",pbi_uti_for_ds="No"),C647,0)</f>
        <v>0</v>
      </c>
      <c r="D303" s="161">
        <f t="shared" si="120"/>
        <v>0</v>
      </c>
      <c r="E303" s="161">
        <f t="shared" si="120"/>
        <v>0</v>
      </c>
      <c r="F303" s="161">
        <f t="shared" si="120"/>
        <v>0</v>
      </c>
      <c r="G303" s="161">
        <f t="shared" si="120"/>
        <v>0</v>
      </c>
      <c r="H303" s="161">
        <f t="shared" si="120"/>
        <v>0</v>
      </c>
      <c r="I303" s="161">
        <f t="shared" si="120"/>
        <v>0</v>
      </c>
      <c r="J303" s="161">
        <f t="shared" si="120"/>
        <v>0</v>
      </c>
      <c r="K303" s="161">
        <f t="shared" si="120"/>
        <v>0</v>
      </c>
      <c r="L303" s="161">
        <f t="shared" si="120"/>
        <v>0</v>
      </c>
      <c r="M303" s="161">
        <f t="shared" si="120"/>
        <v>0</v>
      </c>
      <c r="N303" s="161">
        <f t="shared" si="120"/>
        <v>0</v>
      </c>
      <c r="O303" s="161">
        <f t="shared" si="120"/>
        <v>0</v>
      </c>
      <c r="P303" s="161">
        <f t="shared" si="120"/>
        <v>0</v>
      </c>
      <c r="Q303" s="161">
        <f t="shared" si="120"/>
        <v>0</v>
      </c>
      <c r="R303" s="161">
        <f t="shared" si="120"/>
        <v>0</v>
      </c>
      <c r="S303" s="161">
        <f t="shared" si="120"/>
        <v>0</v>
      </c>
      <c r="T303" s="161">
        <f t="shared" si="120"/>
        <v>0</v>
      </c>
      <c r="U303" s="161">
        <f t="shared" si="120"/>
        <v>0</v>
      </c>
      <c r="V303" s="161">
        <f t="shared" si="120"/>
        <v>0</v>
      </c>
      <c r="W303" s="161">
        <f t="shared" si="120"/>
        <v>0</v>
      </c>
      <c r="X303" s="161">
        <f t="shared" si="120"/>
        <v>0</v>
      </c>
      <c r="Y303" s="161">
        <f t="shared" si="120"/>
        <v>0</v>
      </c>
      <c r="Z303" s="161">
        <f t="shared" si="120"/>
        <v>0</v>
      </c>
      <c r="AA303" s="161">
        <f t="shared" si="120"/>
        <v>0</v>
      </c>
      <c r="AB303" s="161">
        <f t="shared" si="120"/>
        <v>0</v>
      </c>
      <c r="AC303" s="161">
        <f t="shared" si="120"/>
        <v>0</v>
      </c>
      <c r="AD303" s="161">
        <f t="shared" si="120"/>
        <v>0</v>
      </c>
      <c r="AE303" s="161">
        <f t="shared" si="120"/>
        <v>0</v>
      </c>
      <c r="AF303" s="161">
        <f t="shared" si="120"/>
        <v>0</v>
      </c>
      <c r="AG303" s="161">
        <f t="shared" si="120"/>
        <v>0</v>
      </c>
      <c r="AH303" s="161">
        <f t="shared" si="120"/>
        <v>0</v>
      </c>
      <c r="AI303" s="161">
        <f t="shared" si="120"/>
        <v>0</v>
      </c>
      <c r="AJ303" s="161">
        <f t="shared" si="120"/>
        <v>0</v>
      </c>
      <c r="AK303" s="161">
        <f t="shared" si="120"/>
        <v>0</v>
      </c>
      <c r="AL303" s="161">
        <f t="shared" si="120"/>
        <v>0</v>
      </c>
      <c r="AM303" s="161">
        <f t="shared" si="120"/>
        <v>0</v>
      </c>
      <c r="AN303" s="161">
        <f t="shared" si="120"/>
        <v>0</v>
      </c>
      <c r="AO303" s="161">
        <f t="shared" si="120"/>
        <v>0</v>
      </c>
      <c r="AP303" s="161">
        <f t="shared" si="120"/>
        <v>0</v>
      </c>
    </row>
    <row r="304" spans="1:42" x14ac:dyDescent="0.3">
      <c r="A304" s="90" t="s">
        <v>185</v>
      </c>
      <c r="C304" s="161">
        <f t="shared" ref="C304:AP304" si="121">IF(AND(pbi_oth_tax_fed="Yes",pbi_oth_for_ds="No"),C651,0)</f>
        <v>0</v>
      </c>
      <c r="D304" s="161">
        <f t="shared" si="121"/>
        <v>0</v>
      </c>
      <c r="E304" s="161">
        <f t="shared" si="121"/>
        <v>0</v>
      </c>
      <c r="F304" s="161">
        <f t="shared" si="121"/>
        <v>0</v>
      </c>
      <c r="G304" s="161">
        <f t="shared" si="121"/>
        <v>0</v>
      </c>
      <c r="H304" s="161">
        <f t="shared" si="121"/>
        <v>0</v>
      </c>
      <c r="I304" s="161">
        <f t="shared" si="121"/>
        <v>0</v>
      </c>
      <c r="J304" s="161">
        <f t="shared" si="121"/>
        <v>0</v>
      </c>
      <c r="K304" s="161">
        <f t="shared" si="121"/>
        <v>0</v>
      </c>
      <c r="L304" s="161">
        <f t="shared" si="121"/>
        <v>0</v>
      </c>
      <c r="M304" s="161">
        <f t="shared" si="121"/>
        <v>0</v>
      </c>
      <c r="N304" s="161">
        <f t="shared" si="121"/>
        <v>0</v>
      </c>
      <c r="O304" s="161">
        <f t="shared" si="121"/>
        <v>0</v>
      </c>
      <c r="P304" s="161">
        <f t="shared" si="121"/>
        <v>0</v>
      </c>
      <c r="Q304" s="161">
        <f t="shared" si="121"/>
        <v>0</v>
      </c>
      <c r="R304" s="161">
        <f t="shared" si="121"/>
        <v>0</v>
      </c>
      <c r="S304" s="161">
        <f t="shared" si="121"/>
        <v>0</v>
      </c>
      <c r="T304" s="161">
        <f t="shared" si="121"/>
        <v>0</v>
      </c>
      <c r="U304" s="161">
        <f t="shared" si="121"/>
        <v>0</v>
      </c>
      <c r="V304" s="161">
        <f t="shared" si="121"/>
        <v>0</v>
      </c>
      <c r="W304" s="161">
        <f t="shared" si="121"/>
        <v>0</v>
      </c>
      <c r="X304" s="161">
        <f t="shared" si="121"/>
        <v>0</v>
      </c>
      <c r="Y304" s="161">
        <f t="shared" si="121"/>
        <v>0</v>
      </c>
      <c r="Z304" s="161">
        <f t="shared" si="121"/>
        <v>0</v>
      </c>
      <c r="AA304" s="161">
        <f t="shared" si="121"/>
        <v>0</v>
      </c>
      <c r="AB304" s="161">
        <f t="shared" si="121"/>
        <v>0</v>
      </c>
      <c r="AC304" s="161">
        <f t="shared" si="121"/>
        <v>0</v>
      </c>
      <c r="AD304" s="161">
        <f t="shared" si="121"/>
        <v>0</v>
      </c>
      <c r="AE304" s="161">
        <f t="shared" si="121"/>
        <v>0</v>
      </c>
      <c r="AF304" s="161">
        <f t="shared" si="121"/>
        <v>0</v>
      </c>
      <c r="AG304" s="161">
        <f t="shared" si="121"/>
        <v>0</v>
      </c>
      <c r="AH304" s="161">
        <f t="shared" si="121"/>
        <v>0</v>
      </c>
      <c r="AI304" s="161">
        <f t="shared" si="121"/>
        <v>0</v>
      </c>
      <c r="AJ304" s="161">
        <f t="shared" si="121"/>
        <v>0</v>
      </c>
      <c r="AK304" s="161">
        <f t="shared" si="121"/>
        <v>0</v>
      </c>
      <c r="AL304" s="161">
        <f t="shared" si="121"/>
        <v>0</v>
      </c>
      <c r="AM304" s="161">
        <f t="shared" si="121"/>
        <v>0</v>
      </c>
      <c r="AN304" s="161">
        <f t="shared" si="121"/>
        <v>0</v>
      </c>
      <c r="AO304" s="161">
        <f t="shared" si="121"/>
        <v>0</v>
      </c>
      <c r="AP304" s="161">
        <f t="shared" si="121"/>
        <v>0</v>
      </c>
    </row>
    <row r="305" spans="1:42" x14ac:dyDescent="0.3">
      <c r="A305" s="90" t="s">
        <v>12</v>
      </c>
      <c r="C305" s="163">
        <f>SUM(C301:C304)</f>
        <v>0</v>
      </c>
      <c r="D305" s="163">
        <f t="shared" ref="D305:AP305" si="122">SUM(D301:D304)</f>
        <v>0</v>
      </c>
      <c r="E305" s="163">
        <f t="shared" si="122"/>
        <v>0</v>
      </c>
      <c r="F305" s="163">
        <f t="shared" si="122"/>
        <v>0</v>
      </c>
      <c r="G305" s="163">
        <f t="shared" si="122"/>
        <v>0</v>
      </c>
      <c r="H305" s="163">
        <f t="shared" si="122"/>
        <v>0</v>
      </c>
      <c r="I305" s="163">
        <f t="shared" si="122"/>
        <v>0</v>
      </c>
      <c r="J305" s="163">
        <f t="shared" si="122"/>
        <v>0</v>
      </c>
      <c r="K305" s="163">
        <f t="shared" si="122"/>
        <v>0</v>
      </c>
      <c r="L305" s="163">
        <f t="shared" si="122"/>
        <v>0</v>
      </c>
      <c r="M305" s="163">
        <f t="shared" si="122"/>
        <v>0</v>
      </c>
      <c r="N305" s="163">
        <f t="shared" si="122"/>
        <v>0</v>
      </c>
      <c r="O305" s="163">
        <f t="shared" si="122"/>
        <v>0</v>
      </c>
      <c r="P305" s="163">
        <f t="shared" si="122"/>
        <v>0</v>
      </c>
      <c r="Q305" s="163">
        <f t="shared" si="122"/>
        <v>0</v>
      </c>
      <c r="R305" s="163">
        <f t="shared" si="122"/>
        <v>0</v>
      </c>
      <c r="S305" s="163">
        <f t="shared" si="122"/>
        <v>0</v>
      </c>
      <c r="T305" s="163">
        <f t="shared" si="122"/>
        <v>0</v>
      </c>
      <c r="U305" s="163">
        <f t="shared" si="122"/>
        <v>0</v>
      </c>
      <c r="V305" s="163">
        <f t="shared" si="122"/>
        <v>0</v>
      </c>
      <c r="W305" s="163">
        <f t="shared" si="122"/>
        <v>0</v>
      </c>
      <c r="X305" s="163">
        <f t="shared" si="122"/>
        <v>0</v>
      </c>
      <c r="Y305" s="163">
        <f t="shared" si="122"/>
        <v>0</v>
      </c>
      <c r="Z305" s="163">
        <f t="shared" si="122"/>
        <v>0</v>
      </c>
      <c r="AA305" s="163">
        <f t="shared" si="122"/>
        <v>0</v>
      </c>
      <c r="AB305" s="163">
        <f t="shared" si="122"/>
        <v>0</v>
      </c>
      <c r="AC305" s="163">
        <f t="shared" si="122"/>
        <v>0</v>
      </c>
      <c r="AD305" s="163">
        <f t="shared" si="122"/>
        <v>0</v>
      </c>
      <c r="AE305" s="163">
        <f t="shared" si="122"/>
        <v>0</v>
      </c>
      <c r="AF305" s="163">
        <f t="shared" si="122"/>
        <v>0</v>
      </c>
      <c r="AG305" s="163">
        <f t="shared" si="122"/>
        <v>0</v>
      </c>
      <c r="AH305" s="163">
        <f t="shared" si="122"/>
        <v>0</v>
      </c>
      <c r="AI305" s="163">
        <f t="shared" si="122"/>
        <v>0</v>
      </c>
      <c r="AJ305" s="163">
        <f t="shared" si="122"/>
        <v>0</v>
      </c>
      <c r="AK305" s="163">
        <f t="shared" si="122"/>
        <v>0</v>
      </c>
      <c r="AL305" s="163">
        <f t="shared" si="122"/>
        <v>0</v>
      </c>
      <c r="AM305" s="163">
        <f t="shared" si="122"/>
        <v>0</v>
      </c>
      <c r="AN305" s="163">
        <f t="shared" si="122"/>
        <v>0</v>
      </c>
      <c r="AO305" s="163">
        <f t="shared" si="122"/>
        <v>0</v>
      </c>
      <c r="AP305" s="163">
        <f t="shared" si="122"/>
        <v>0</v>
      </c>
    </row>
    <row r="306" spans="1:42" x14ac:dyDescent="0.3">
      <c r="A306" s="89" t="s">
        <v>40</v>
      </c>
      <c r="C306" s="161">
        <f>C287+C293+C299+C305</f>
        <v>0</v>
      </c>
      <c r="D306" s="161">
        <f t="shared" ref="D306:AP306" si="123">D287+D293+D299+D305</f>
        <v>0</v>
      </c>
      <c r="E306" s="161">
        <f t="shared" si="123"/>
        <v>0</v>
      </c>
      <c r="F306" s="161">
        <f t="shared" si="123"/>
        <v>0</v>
      </c>
      <c r="G306" s="161">
        <f t="shared" si="123"/>
        <v>0</v>
      </c>
      <c r="H306" s="161">
        <f t="shared" si="123"/>
        <v>0</v>
      </c>
      <c r="I306" s="161">
        <f t="shared" si="123"/>
        <v>0</v>
      </c>
      <c r="J306" s="161">
        <f t="shared" si="123"/>
        <v>0</v>
      </c>
      <c r="K306" s="161">
        <f t="shared" si="123"/>
        <v>0</v>
      </c>
      <c r="L306" s="161">
        <f t="shared" si="123"/>
        <v>0</v>
      </c>
      <c r="M306" s="161">
        <f t="shared" si="123"/>
        <v>0</v>
      </c>
      <c r="N306" s="161">
        <f t="shared" si="123"/>
        <v>0</v>
      </c>
      <c r="O306" s="161">
        <f t="shared" si="123"/>
        <v>0</v>
      </c>
      <c r="P306" s="161">
        <f t="shared" si="123"/>
        <v>0</v>
      </c>
      <c r="Q306" s="161">
        <f t="shared" si="123"/>
        <v>0</v>
      </c>
      <c r="R306" s="161">
        <f t="shared" si="123"/>
        <v>0</v>
      </c>
      <c r="S306" s="161">
        <f t="shared" si="123"/>
        <v>0</v>
      </c>
      <c r="T306" s="161">
        <f t="shared" si="123"/>
        <v>0</v>
      </c>
      <c r="U306" s="161">
        <f t="shared" si="123"/>
        <v>0</v>
      </c>
      <c r="V306" s="161">
        <f t="shared" si="123"/>
        <v>0</v>
      </c>
      <c r="W306" s="161">
        <f t="shared" si="123"/>
        <v>0</v>
      </c>
      <c r="X306" s="161">
        <f t="shared" si="123"/>
        <v>0</v>
      </c>
      <c r="Y306" s="161">
        <f t="shared" si="123"/>
        <v>0</v>
      </c>
      <c r="Z306" s="161">
        <f t="shared" si="123"/>
        <v>0</v>
      </c>
      <c r="AA306" s="161">
        <f t="shared" si="123"/>
        <v>0</v>
      </c>
      <c r="AB306" s="161">
        <f t="shared" si="123"/>
        <v>0</v>
      </c>
      <c r="AC306" s="161">
        <f t="shared" si="123"/>
        <v>0</v>
      </c>
      <c r="AD306" s="161">
        <f t="shared" si="123"/>
        <v>0</v>
      </c>
      <c r="AE306" s="161">
        <f t="shared" si="123"/>
        <v>0</v>
      </c>
      <c r="AF306" s="161">
        <f t="shared" si="123"/>
        <v>0</v>
      </c>
      <c r="AG306" s="161">
        <f t="shared" si="123"/>
        <v>0</v>
      </c>
      <c r="AH306" s="161">
        <f t="shared" si="123"/>
        <v>0</v>
      </c>
      <c r="AI306" s="161">
        <f t="shared" si="123"/>
        <v>0</v>
      </c>
      <c r="AJ306" s="161">
        <f t="shared" si="123"/>
        <v>0</v>
      </c>
      <c r="AK306" s="161">
        <f t="shared" si="123"/>
        <v>0</v>
      </c>
      <c r="AL306" s="161">
        <f t="shared" si="123"/>
        <v>0</v>
      </c>
      <c r="AM306" s="161">
        <f t="shared" si="123"/>
        <v>0</v>
      </c>
      <c r="AN306" s="161">
        <f t="shared" si="123"/>
        <v>0</v>
      </c>
      <c r="AO306" s="161">
        <f t="shared" si="123"/>
        <v>0</v>
      </c>
      <c r="AP306" s="161">
        <f t="shared" si="123"/>
        <v>0</v>
      </c>
    </row>
    <row r="307" spans="1:42" x14ac:dyDescent="0.3">
      <c r="A307" s="9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3">
      <c r="A308" s="89" t="s">
        <v>41</v>
      </c>
      <c r="C308" s="164">
        <f>C280+C306</f>
        <v>0</v>
      </c>
      <c r="D308" s="164">
        <f t="shared" ref="D308:AP308" si="124">D280+D306</f>
        <v>0</v>
      </c>
      <c r="E308" s="164">
        <f t="shared" si="124"/>
        <v>0</v>
      </c>
      <c r="F308" s="164">
        <f t="shared" si="124"/>
        <v>0</v>
      </c>
      <c r="G308" s="164">
        <f t="shared" si="124"/>
        <v>0</v>
      </c>
      <c r="H308" s="164">
        <f t="shared" si="124"/>
        <v>0</v>
      </c>
      <c r="I308" s="164">
        <f t="shared" si="124"/>
        <v>0</v>
      </c>
      <c r="J308" s="164">
        <f t="shared" si="124"/>
        <v>0</v>
      </c>
      <c r="K308" s="164">
        <f t="shared" si="124"/>
        <v>0</v>
      </c>
      <c r="L308" s="164">
        <f t="shared" si="124"/>
        <v>0</v>
      </c>
      <c r="M308" s="164">
        <f t="shared" si="124"/>
        <v>0</v>
      </c>
      <c r="N308" s="164">
        <f t="shared" si="124"/>
        <v>0</v>
      </c>
      <c r="O308" s="164">
        <f t="shared" si="124"/>
        <v>0</v>
      </c>
      <c r="P308" s="164">
        <f t="shared" si="124"/>
        <v>0</v>
      </c>
      <c r="Q308" s="164">
        <f t="shared" si="124"/>
        <v>0</v>
      </c>
      <c r="R308" s="164">
        <f t="shared" si="124"/>
        <v>0</v>
      </c>
      <c r="S308" s="164">
        <f t="shared" si="124"/>
        <v>0</v>
      </c>
      <c r="T308" s="164">
        <f t="shared" si="124"/>
        <v>0</v>
      </c>
      <c r="U308" s="164">
        <f t="shared" si="124"/>
        <v>0</v>
      </c>
      <c r="V308" s="164">
        <f t="shared" si="124"/>
        <v>0</v>
      </c>
      <c r="W308" s="164">
        <f t="shared" si="124"/>
        <v>0</v>
      </c>
      <c r="X308" s="164">
        <f t="shared" si="124"/>
        <v>0</v>
      </c>
      <c r="Y308" s="164">
        <f t="shared" si="124"/>
        <v>0</v>
      </c>
      <c r="Z308" s="164">
        <f t="shared" si="124"/>
        <v>0</v>
      </c>
      <c r="AA308" s="164">
        <f t="shared" si="124"/>
        <v>0</v>
      </c>
      <c r="AB308" s="164">
        <f t="shared" si="124"/>
        <v>0</v>
      </c>
      <c r="AC308" s="164">
        <f t="shared" si="124"/>
        <v>0</v>
      </c>
      <c r="AD308" s="164">
        <f t="shared" si="124"/>
        <v>0</v>
      </c>
      <c r="AE308" s="164">
        <f t="shared" si="124"/>
        <v>0</v>
      </c>
      <c r="AF308" s="164">
        <f t="shared" si="124"/>
        <v>0</v>
      </c>
      <c r="AG308" s="164">
        <f t="shared" si="124"/>
        <v>0</v>
      </c>
      <c r="AH308" s="164">
        <f t="shared" si="124"/>
        <v>0</v>
      </c>
      <c r="AI308" s="164">
        <f t="shared" si="124"/>
        <v>0</v>
      </c>
      <c r="AJ308" s="164">
        <f t="shared" si="124"/>
        <v>0</v>
      </c>
      <c r="AK308" s="164">
        <f t="shared" si="124"/>
        <v>0</v>
      </c>
      <c r="AL308" s="164">
        <f t="shared" si="124"/>
        <v>0</v>
      </c>
      <c r="AM308" s="164">
        <f t="shared" si="124"/>
        <v>0</v>
      </c>
      <c r="AN308" s="164">
        <f t="shared" si="124"/>
        <v>0</v>
      </c>
      <c r="AO308" s="164">
        <f t="shared" si="124"/>
        <v>0</v>
      </c>
      <c r="AP308" s="164">
        <f t="shared" si="124"/>
        <v>0</v>
      </c>
    </row>
    <row r="309" spans="1:42" x14ac:dyDescent="0.3">
      <c r="A309" s="89" t="s">
        <v>271</v>
      </c>
      <c r="B309" s="4">
        <f t="array" ref="B309:AP309">Inputs!C213:AQ213</f>
        <v>0</v>
      </c>
      <c r="C309" s="163">
        <v>0</v>
      </c>
      <c r="D309" s="163">
        <v>0</v>
      </c>
      <c r="E309" s="163">
        <v>0</v>
      </c>
      <c r="F309" s="163">
        <v>0</v>
      </c>
      <c r="G309" s="163">
        <v>0</v>
      </c>
      <c r="H309" s="163">
        <v>0</v>
      </c>
      <c r="I309" s="163">
        <v>0</v>
      </c>
      <c r="J309" s="163">
        <v>0</v>
      </c>
      <c r="K309" s="163">
        <v>0</v>
      </c>
      <c r="L309" s="163">
        <v>0</v>
      </c>
      <c r="M309" s="163">
        <v>0</v>
      </c>
      <c r="N309" s="163">
        <v>0</v>
      </c>
      <c r="O309" s="163">
        <v>0</v>
      </c>
      <c r="P309" s="163">
        <v>0</v>
      </c>
      <c r="Q309" s="163">
        <v>0</v>
      </c>
      <c r="R309" s="163">
        <v>0</v>
      </c>
      <c r="S309" s="163">
        <v>0</v>
      </c>
      <c r="T309" s="163">
        <v>0</v>
      </c>
      <c r="U309" s="163">
        <v>0</v>
      </c>
      <c r="V309" s="163">
        <v>0</v>
      </c>
      <c r="W309" s="163">
        <v>0</v>
      </c>
      <c r="X309" s="163">
        <v>0</v>
      </c>
      <c r="Y309" s="163">
        <v>0</v>
      </c>
      <c r="Z309" s="163">
        <v>0</v>
      </c>
      <c r="AA309" s="163">
        <v>0</v>
      </c>
      <c r="AB309" s="163">
        <v>0</v>
      </c>
      <c r="AC309" s="163">
        <v>0</v>
      </c>
      <c r="AD309" s="163">
        <v>0</v>
      </c>
      <c r="AE309" s="163">
        <v>0</v>
      </c>
      <c r="AF309" s="163">
        <v>0</v>
      </c>
      <c r="AG309" s="163">
        <v>0</v>
      </c>
      <c r="AH309" s="163">
        <v>0</v>
      </c>
      <c r="AI309" s="163">
        <v>0</v>
      </c>
      <c r="AJ309" s="163">
        <v>0</v>
      </c>
      <c r="AK309" s="163">
        <v>0</v>
      </c>
      <c r="AL309" s="163">
        <v>0</v>
      </c>
      <c r="AM309" s="163">
        <v>0</v>
      </c>
      <c r="AN309" s="163">
        <v>0</v>
      </c>
      <c r="AO309" s="163">
        <v>0</v>
      </c>
      <c r="AP309" s="163">
        <v>0</v>
      </c>
    </row>
    <row r="310" spans="1:42" x14ac:dyDescent="0.3">
      <c r="A310" s="89" t="s">
        <v>82</v>
      </c>
      <c r="C310" s="164">
        <f>C308*-C309/100</f>
        <v>0</v>
      </c>
      <c r="D310" s="164">
        <f t="shared" ref="D310:AP310" si="125">D308*-D309/100</f>
        <v>0</v>
      </c>
      <c r="E310" s="164">
        <f t="shared" si="125"/>
        <v>0</v>
      </c>
      <c r="F310" s="164">
        <f t="shared" si="125"/>
        <v>0</v>
      </c>
      <c r="G310" s="164">
        <f t="shared" si="125"/>
        <v>0</v>
      </c>
      <c r="H310" s="164">
        <f t="shared" si="125"/>
        <v>0</v>
      </c>
      <c r="I310" s="164">
        <f t="shared" si="125"/>
        <v>0</v>
      </c>
      <c r="J310" s="164">
        <f t="shared" si="125"/>
        <v>0</v>
      </c>
      <c r="K310" s="164">
        <f t="shared" si="125"/>
        <v>0</v>
      </c>
      <c r="L310" s="164">
        <f t="shared" si="125"/>
        <v>0</v>
      </c>
      <c r="M310" s="164">
        <f t="shared" si="125"/>
        <v>0</v>
      </c>
      <c r="N310" s="164">
        <f t="shared" si="125"/>
        <v>0</v>
      </c>
      <c r="O310" s="164">
        <f t="shared" si="125"/>
        <v>0</v>
      </c>
      <c r="P310" s="164">
        <f t="shared" si="125"/>
        <v>0</v>
      </c>
      <c r="Q310" s="164">
        <f t="shared" si="125"/>
        <v>0</v>
      </c>
      <c r="R310" s="164">
        <f t="shared" si="125"/>
        <v>0</v>
      </c>
      <c r="S310" s="164">
        <f t="shared" si="125"/>
        <v>0</v>
      </c>
      <c r="T310" s="164">
        <f t="shared" si="125"/>
        <v>0</v>
      </c>
      <c r="U310" s="164">
        <f t="shared" si="125"/>
        <v>0</v>
      </c>
      <c r="V310" s="164">
        <f t="shared" si="125"/>
        <v>0</v>
      </c>
      <c r="W310" s="164">
        <f t="shared" si="125"/>
        <v>0</v>
      </c>
      <c r="X310" s="164">
        <f t="shared" si="125"/>
        <v>0</v>
      </c>
      <c r="Y310" s="164">
        <f t="shared" si="125"/>
        <v>0</v>
      </c>
      <c r="Z310" s="164">
        <f t="shared" si="125"/>
        <v>0</v>
      </c>
      <c r="AA310" s="164">
        <f t="shared" si="125"/>
        <v>0</v>
      </c>
      <c r="AB310" s="164">
        <f t="shared" si="125"/>
        <v>0</v>
      </c>
      <c r="AC310" s="164">
        <f t="shared" si="125"/>
        <v>0</v>
      </c>
      <c r="AD310" s="164">
        <f t="shared" si="125"/>
        <v>0</v>
      </c>
      <c r="AE310" s="164">
        <f t="shared" si="125"/>
        <v>0</v>
      </c>
      <c r="AF310" s="164">
        <f t="shared" si="125"/>
        <v>0</v>
      </c>
      <c r="AG310" s="164">
        <f t="shared" si="125"/>
        <v>0</v>
      </c>
      <c r="AH310" s="164">
        <f t="shared" si="125"/>
        <v>0</v>
      </c>
      <c r="AI310" s="164">
        <f t="shared" si="125"/>
        <v>0</v>
      </c>
      <c r="AJ310" s="164">
        <f t="shared" si="125"/>
        <v>0</v>
      </c>
      <c r="AK310" s="164">
        <f t="shared" si="125"/>
        <v>0</v>
      </c>
      <c r="AL310" s="164">
        <f t="shared" si="125"/>
        <v>0</v>
      </c>
      <c r="AM310" s="164">
        <f t="shared" si="125"/>
        <v>0</v>
      </c>
      <c r="AN310" s="164">
        <f t="shared" si="125"/>
        <v>0</v>
      </c>
      <c r="AO310" s="164">
        <f t="shared" si="125"/>
        <v>0</v>
      </c>
      <c r="AP310" s="164">
        <f t="shared" si="125"/>
        <v>0</v>
      </c>
    </row>
    <row r="311" spans="1:42" x14ac:dyDescent="0.3">
      <c r="A311" s="21"/>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3">
      <c r="A312" s="83" t="s">
        <v>96</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3">
      <c r="A313" s="20" t="s">
        <v>97</v>
      </c>
    </row>
    <row r="314" spans="1:42" x14ac:dyDescent="0.3">
      <c r="A314" s="4" t="s">
        <v>226</v>
      </c>
      <c r="G314" s="322" t="s">
        <v>65</v>
      </c>
      <c r="H314" s="323"/>
      <c r="I314" s="323"/>
      <c r="J314" s="324"/>
      <c r="K314" s="325" t="s">
        <v>66</v>
      </c>
      <c r="L314" s="326"/>
    </row>
    <row r="315" spans="1:42" ht="52" x14ac:dyDescent="0.3">
      <c r="B315" s="14" t="s">
        <v>55</v>
      </c>
      <c r="C315" s="14" t="s">
        <v>51</v>
      </c>
      <c r="D315" s="14" t="s">
        <v>53</v>
      </c>
      <c r="E315" s="23" t="s">
        <v>54</v>
      </c>
      <c r="F315" s="14" t="s">
        <v>56</v>
      </c>
      <c r="G315" s="14" t="s">
        <v>60</v>
      </c>
      <c r="H315" s="14" t="s">
        <v>62</v>
      </c>
      <c r="I315" s="51" t="s">
        <v>61</v>
      </c>
      <c r="J315" s="14" t="s">
        <v>63</v>
      </c>
      <c r="K315" s="14" t="s">
        <v>61</v>
      </c>
      <c r="L315" s="143" t="s">
        <v>63</v>
      </c>
      <c r="M315" s="24" t="s">
        <v>67</v>
      </c>
      <c r="N315" s="24" t="s">
        <v>68</v>
      </c>
      <c r="O315" s="14" t="s">
        <v>57</v>
      </c>
      <c r="P315" s="142" t="s">
        <v>88</v>
      </c>
      <c r="Q315" s="14" t="s">
        <v>89</v>
      </c>
    </row>
    <row r="316" spans="1:42" x14ac:dyDescent="0.3">
      <c r="A316" s="21" t="str">
        <f>Inputs!B140</f>
        <v>5-yr MACRS</v>
      </c>
      <c r="B316" s="214">
        <f>IF(Inputs!$C$148=0,0,depr_alloc_macrs_5_percent*100/Inputs!$C$148)</f>
        <v>0</v>
      </c>
      <c r="C316" s="122">
        <f>-$B$109*depr_alloc_macrs_5_percent/100</f>
        <v>0</v>
      </c>
      <c r="D316" s="122">
        <f t="shared" ref="D316:E322" si="126">$B316/100*D$323</f>
        <v>0</v>
      </c>
      <c r="E316" s="122">
        <f t="shared" si="126"/>
        <v>0</v>
      </c>
      <c r="F316" s="124">
        <f>C316-D316-E316</f>
        <v>0</v>
      </c>
      <c r="G316" s="125">
        <f>IF(depr_itc_sta_macrs_5="Yes",F316,0)</f>
        <v>0</v>
      </c>
      <c r="H316" s="132">
        <f t="shared" ref="H316:H322" si="127">IF($G$323=0,0,G316/$G$323)*100</f>
        <v>0</v>
      </c>
      <c r="I316" s="128">
        <f t="shared" ref="I316:I322" si="128">$I$323*H316/100</f>
        <v>0</v>
      </c>
      <c r="J316" s="129">
        <f>I316*0.5</f>
        <v>0</v>
      </c>
      <c r="K316" s="126">
        <f t="shared" ref="K316:K322" si="129">H316/100*$K$323</f>
        <v>0</v>
      </c>
      <c r="L316" s="129">
        <f>K316*0.5</f>
        <v>0</v>
      </c>
      <c r="M316" s="122">
        <f t="shared" ref="M316:M320" si="130">IF(itc_sta_amount_deprbas_sta="Yes",L316,0)+IF(itc_sta_percent_deprbas_sta="Yes",J316,0)</f>
        <v>0</v>
      </c>
      <c r="N316" s="122">
        <f t="shared" ref="N316:N321" si="131">IF(itc_fed_amount_deprbas_sta="Yes",L452,0)+IF(itc_fed_percent_deprbas_sta="Yes",J452,0)</f>
        <v>0</v>
      </c>
      <c r="O316" s="130">
        <f t="shared" ref="O316:O320" si="132">F316-M316-N316</f>
        <v>0</v>
      </c>
      <c r="P316" s="122">
        <f>IF(depr_bonus_sta_macrs_5="Yes",O316*depr_bonus_sta/100,0)</f>
        <v>0</v>
      </c>
      <c r="Q316" s="124">
        <f>O316-P316</f>
        <v>0</v>
      </c>
    </row>
    <row r="317" spans="1:42" x14ac:dyDescent="0.3">
      <c r="A317" s="21" t="str">
        <f>Inputs!B141</f>
        <v>15-yr MACRS</v>
      </c>
      <c r="B317" s="214">
        <f>IF(Inputs!$C$148=0,0,depr_alloc_macrs_15_percent*100/Inputs!$C$148)</f>
        <v>0</v>
      </c>
      <c r="C317" s="122">
        <f>-$B$109*depr_alloc_macrs_15_percent/100</f>
        <v>0</v>
      </c>
      <c r="D317" s="122">
        <f t="shared" si="126"/>
        <v>0</v>
      </c>
      <c r="E317" s="122">
        <f t="shared" si="126"/>
        <v>0</v>
      </c>
      <c r="F317" s="124">
        <f t="shared" ref="F317:F321" si="133">C317-D317-E317</f>
        <v>0</v>
      </c>
      <c r="G317" s="126">
        <f>IF(depr_itc_sta_macrs_15="Yes",F317,0)</f>
        <v>0</v>
      </c>
      <c r="H317" s="133">
        <f t="shared" si="127"/>
        <v>0</v>
      </c>
      <c r="I317" s="122">
        <f t="shared" si="128"/>
        <v>0</v>
      </c>
      <c r="J317" s="131">
        <f t="shared" ref="J317:J322" si="134">I317*0.5</f>
        <v>0</v>
      </c>
      <c r="K317" s="126">
        <f t="shared" si="129"/>
        <v>0</v>
      </c>
      <c r="L317" s="131">
        <f t="shared" ref="L317:L322" si="135">K317*0.5</f>
        <v>0</v>
      </c>
      <c r="M317" s="122">
        <f t="shared" si="130"/>
        <v>0</v>
      </c>
      <c r="N317" s="122">
        <f t="shared" si="131"/>
        <v>0</v>
      </c>
      <c r="O317" s="124">
        <f t="shared" si="132"/>
        <v>0</v>
      </c>
      <c r="P317" s="122">
        <f>IF(depr_bonus_sta_macrs_15="Yes",O317*depr_bonus_sta/100,0)</f>
        <v>0</v>
      </c>
      <c r="Q317" s="124">
        <f t="shared" ref="Q317:Q320" si="136">O317-P317</f>
        <v>0</v>
      </c>
    </row>
    <row r="318" spans="1:42" x14ac:dyDescent="0.3">
      <c r="A318" s="21" t="str">
        <f>Inputs!B142</f>
        <v>5-yr SL</v>
      </c>
      <c r="B318" s="214">
        <f>IF(Inputs!$C$148=0,0,depr_alloc_sl_5_percent*100/Inputs!$C$148)</f>
        <v>0</v>
      </c>
      <c r="C318" s="122">
        <f>-$B$109*depr_alloc_sl_5_percent/100</f>
        <v>0</v>
      </c>
      <c r="D318" s="122">
        <f t="shared" si="126"/>
        <v>0</v>
      </c>
      <c r="E318" s="122">
        <f t="shared" si="126"/>
        <v>0</v>
      </c>
      <c r="F318" s="124">
        <f t="shared" si="133"/>
        <v>0</v>
      </c>
      <c r="G318" s="126">
        <f>IF(depr_itc_sta_sl_5="Yes",F318,0)</f>
        <v>0</v>
      </c>
      <c r="H318" s="133">
        <f t="shared" si="127"/>
        <v>0</v>
      </c>
      <c r="I318" s="122">
        <f t="shared" si="128"/>
        <v>0</v>
      </c>
      <c r="J318" s="131">
        <f t="shared" si="134"/>
        <v>0</v>
      </c>
      <c r="K318" s="126">
        <f t="shared" si="129"/>
        <v>0</v>
      </c>
      <c r="L318" s="131">
        <f t="shared" si="135"/>
        <v>0</v>
      </c>
      <c r="M318" s="122">
        <f t="shared" si="130"/>
        <v>0</v>
      </c>
      <c r="N318" s="122">
        <f t="shared" si="131"/>
        <v>0</v>
      </c>
      <c r="O318" s="124">
        <f t="shared" si="132"/>
        <v>0</v>
      </c>
      <c r="P318" s="122">
        <f>IF(depr_bonus_sta_sl_5="Yes",O318*depr_bonus_sta/100,0)</f>
        <v>0</v>
      </c>
      <c r="Q318" s="124">
        <f t="shared" si="136"/>
        <v>0</v>
      </c>
    </row>
    <row r="319" spans="1:42" x14ac:dyDescent="0.3">
      <c r="A319" s="21" t="str">
        <f>Inputs!B143</f>
        <v>15-yr SL</v>
      </c>
      <c r="B319" s="214">
        <f>IF(Inputs!$C$148=0,0,depr_alloc_sl_15_percent*100/Inputs!$C$148)</f>
        <v>0</v>
      </c>
      <c r="C319" s="122">
        <f>-$B$109*depr_alloc_sl_15_percent/100</f>
        <v>0</v>
      </c>
      <c r="D319" s="122">
        <f t="shared" si="126"/>
        <v>0</v>
      </c>
      <c r="E319" s="122">
        <f t="shared" si="126"/>
        <v>0</v>
      </c>
      <c r="F319" s="124">
        <f t="shared" si="133"/>
        <v>0</v>
      </c>
      <c r="G319" s="126">
        <f>IF(depr_itc_sta_sl_15="Yes",F319,0)</f>
        <v>0</v>
      </c>
      <c r="H319" s="133">
        <f t="shared" si="127"/>
        <v>0</v>
      </c>
      <c r="I319" s="122">
        <f t="shared" si="128"/>
        <v>0</v>
      </c>
      <c r="J319" s="131">
        <f t="shared" si="134"/>
        <v>0</v>
      </c>
      <c r="K319" s="126">
        <f t="shared" si="129"/>
        <v>0</v>
      </c>
      <c r="L319" s="131">
        <f t="shared" si="135"/>
        <v>0</v>
      </c>
      <c r="M319" s="122">
        <f t="shared" si="130"/>
        <v>0</v>
      </c>
      <c r="N319" s="122">
        <f t="shared" si="131"/>
        <v>0</v>
      </c>
      <c r="O319" s="124">
        <f t="shared" si="132"/>
        <v>0</v>
      </c>
      <c r="P319" s="122">
        <f>IF(depr_bonus_sta_sl_15="Yes",O319*depr_bonus_sta/100,0)</f>
        <v>0</v>
      </c>
      <c r="Q319" s="124">
        <f t="shared" si="136"/>
        <v>0</v>
      </c>
    </row>
    <row r="320" spans="1:42" x14ac:dyDescent="0.3">
      <c r="A320" s="21" t="str">
        <f>Inputs!B144</f>
        <v>20-yr SL</v>
      </c>
      <c r="B320" s="214">
        <f>IF(Inputs!$C$148=0,0,depr_alloc_sl_20_percent*100/Inputs!$C$148)</f>
        <v>0</v>
      </c>
      <c r="C320" s="122">
        <f>-$B$109*depr_alloc_sl_20_percent/100</f>
        <v>0</v>
      </c>
      <c r="D320" s="122">
        <f t="shared" si="126"/>
        <v>0</v>
      </c>
      <c r="E320" s="122">
        <f t="shared" si="126"/>
        <v>0</v>
      </c>
      <c r="F320" s="124">
        <f t="shared" si="133"/>
        <v>0</v>
      </c>
      <c r="G320" s="126">
        <f>IF(depr_itc_sta_sl_20="Yes",F320,0)</f>
        <v>0</v>
      </c>
      <c r="H320" s="133">
        <f t="shared" si="127"/>
        <v>0</v>
      </c>
      <c r="I320" s="122">
        <f t="shared" si="128"/>
        <v>0</v>
      </c>
      <c r="J320" s="131">
        <f t="shared" si="134"/>
        <v>0</v>
      </c>
      <c r="K320" s="126">
        <f t="shared" si="129"/>
        <v>0</v>
      </c>
      <c r="L320" s="131">
        <f t="shared" si="135"/>
        <v>0</v>
      </c>
      <c r="M320" s="122">
        <f t="shared" si="130"/>
        <v>0</v>
      </c>
      <c r="N320" s="122">
        <f t="shared" si="131"/>
        <v>0</v>
      </c>
      <c r="O320" s="124">
        <f t="shared" si="132"/>
        <v>0</v>
      </c>
      <c r="P320" s="122">
        <f>IF(depr_bonus_sta_sl_20="Yes",O320*depr_bonus_sta/100,0)</f>
        <v>0</v>
      </c>
      <c r="Q320" s="124">
        <f t="shared" si="136"/>
        <v>0</v>
      </c>
    </row>
    <row r="321" spans="1:17" x14ac:dyDescent="0.3">
      <c r="A321" s="21" t="str">
        <f>Inputs!B145</f>
        <v>39-yr SL</v>
      </c>
      <c r="B321" s="279">
        <f>IF(Inputs!$C$148=0,0,depr_alloc_sl_39_percent*100/Inputs!$C$148)</f>
        <v>0</v>
      </c>
      <c r="C321" s="122">
        <f>-$B$109*depr_alloc_sl_39_percent/100</f>
        <v>0</v>
      </c>
      <c r="D321" s="122">
        <f t="shared" si="126"/>
        <v>0</v>
      </c>
      <c r="E321" s="122">
        <f t="shared" si="126"/>
        <v>0</v>
      </c>
      <c r="F321" s="124">
        <f t="shared" si="133"/>
        <v>0</v>
      </c>
      <c r="G321" s="126">
        <f>IF(depr_itc_sta_sl_39="Yes",F321,0)</f>
        <v>0</v>
      </c>
      <c r="H321" s="133">
        <f t="shared" si="127"/>
        <v>0</v>
      </c>
      <c r="I321" s="122">
        <f t="shared" si="128"/>
        <v>0</v>
      </c>
      <c r="J321" s="131">
        <f t="shared" si="134"/>
        <v>0</v>
      </c>
      <c r="K321" s="126">
        <f t="shared" si="129"/>
        <v>0</v>
      </c>
      <c r="L321" s="131">
        <f t="shared" si="135"/>
        <v>0</v>
      </c>
      <c r="M321" s="126">
        <f>IF(itc_sta_amount_deprbas_sta="Yes",L321,0)+IF(itc_sta_percent_deprbas_sta="Yes",J321,0)</f>
        <v>0</v>
      </c>
      <c r="N321" s="122">
        <f t="shared" si="131"/>
        <v>0</v>
      </c>
      <c r="O321" s="124">
        <f>F321-M321-N321</f>
        <v>0</v>
      </c>
      <c r="P321" s="122">
        <f>IF(depr_bonus_sta_sl_39="Yes",O321*depr_bonus_sta/100,0)</f>
        <v>0</v>
      </c>
      <c r="Q321" s="124">
        <f>O321-P321</f>
        <v>0</v>
      </c>
    </row>
    <row r="322" spans="1:17" x14ac:dyDescent="0.3">
      <c r="A322" s="21" t="s">
        <v>308</v>
      </c>
      <c r="B322" s="215">
        <f>IF(Inputs!$C$148=0,0,depr_alloc_custom_percent*100/Inputs!$C$148)</f>
        <v>0</v>
      </c>
      <c r="C322" s="122">
        <f>-$B$109*depr_alloc_custom_percent/100</f>
        <v>0</v>
      </c>
      <c r="D322" s="122">
        <f t="shared" si="126"/>
        <v>0</v>
      </c>
      <c r="E322" s="122">
        <f t="shared" si="126"/>
        <v>0</v>
      </c>
      <c r="F322" s="124">
        <f>C322-D322-E322</f>
        <v>0</v>
      </c>
      <c r="G322" s="126">
        <f>IF(depr_itc_sta_custom="Yes",F321,0)</f>
        <v>0</v>
      </c>
      <c r="H322" s="133">
        <f t="shared" si="127"/>
        <v>0</v>
      </c>
      <c r="I322" s="122">
        <f t="shared" si="128"/>
        <v>0</v>
      </c>
      <c r="J322" s="131">
        <f t="shared" si="134"/>
        <v>0</v>
      </c>
      <c r="K322" s="126">
        <f t="shared" si="129"/>
        <v>0</v>
      </c>
      <c r="L322" s="122">
        <f t="shared" si="135"/>
        <v>0</v>
      </c>
      <c r="M322" s="126">
        <f>IF(itc_sta_amount_deprbas_sta="Yes",L322,0)+IF(itc_sta_percent_deprbas_sta="Yes",J322,0)</f>
        <v>0</v>
      </c>
      <c r="N322" s="131">
        <f>IF(itc_fed_amount_deprbas_sta="Yes",L458,0)+IF(itc_fed_percent_deprbas_sta="Yes",J458,0)</f>
        <v>0</v>
      </c>
      <c r="O322" s="127">
        <f>F322-M322-N322</f>
        <v>0</v>
      </c>
      <c r="P322" s="122">
        <f>IF(depr_bonus_sta_custom="Yes",O322*depr_bonus_sta/100,0)</f>
        <v>0</v>
      </c>
      <c r="Q322" s="127">
        <f>O322-P322</f>
        <v>0</v>
      </c>
    </row>
    <row r="323" spans="1:17" x14ac:dyDescent="0.3">
      <c r="A323" s="21" t="s">
        <v>12</v>
      </c>
      <c r="B323" s="215">
        <f>SUM(B316:B322)</f>
        <v>0</v>
      </c>
      <c r="C323" s="140">
        <f>SUM(C316:C322)</f>
        <v>0</v>
      </c>
      <c r="D323" s="140">
        <f>B332+B338</f>
        <v>0</v>
      </c>
      <c r="E323" s="140">
        <f>B344</f>
        <v>0</v>
      </c>
      <c r="F323" s="183">
        <f>SUM(F316:F322)</f>
        <v>0</v>
      </c>
      <c r="G323" s="138">
        <f>SUM(G316:G322)</f>
        <v>0</v>
      </c>
      <c r="H323" s="134">
        <f>SUM(H316:H322)</f>
        <v>0</v>
      </c>
      <c r="I323" s="140">
        <f>SUM(C592:AP592)</f>
        <v>0</v>
      </c>
      <c r="J323" s="140">
        <f>SUM(J316:J322)</f>
        <v>0</v>
      </c>
      <c r="K323" s="138">
        <f>SUM(C589:AP589)</f>
        <v>0</v>
      </c>
      <c r="L323" s="141">
        <f t="shared" ref="L323:Q323" si="137">SUM(L316:L322)</f>
        <v>0</v>
      </c>
      <c r="M323" s="138">
        <f t="shared" si="137"/>
        <v>0</v>
      </c>
      <c r="N323" s="141">
        <f t="shared" si="137"/>
        <v>0</v>
      </c>
      <c r="O323" s="127">
        <f t="shared" si="137"/>
        <v>0</v>
      </c>
      <c r="P323" s="183">
        <f t="shared" si="137"/>
        <v>0</v>
      </c>
      <c r="Q323" s="127">
        <f t="shared" si="137"/>
        <v>0</v>
      </c>
    </row>
    <row r="325" spans="1:17" x14ac:dyDescent="0.3">
      <c r="A325" s="4" t="s">
        <v>64</v>
      </c>
    </row>
    <row r="326" spans="1:17" x14ac:dyDescent="0.3">
      <c r="A326" s="89" t="str">
        <f>A614</f>
        <v>Investment Based Incentive (IBI)</v>
      </c>
    </row>
    <row r="327" spans="1:17" x14ac:dyDescent="0.3">
      <c r="A327" s="21" t="str">
        <f t="shared" ref="A327:A338" si="138">A615</f>
        <v>As fixed amount</v>
      </c>
    </row>
    <row r="328" spans="1:17" x14ac:dyDescent="0.3">
      <c r="A328" s="90" t="str">
        <f t="shared" si="138"/>
        <v>Federal ($)</v>
      </c>
      <c r="B328" s="161">
        <f>IF(ibi_fed_amount_deprbas_sta="Yes",ibi_fed_amount,0)</f>
        <v>0</v>
      </c>
    </row>
    <row r="329" spans="1:17" x14ac:dyDescent="0.3">
      <c r="A329" s="90" t="str">
        <f t="shared" si="138"/>
        <v>State ($)</v>
      </c>
      <c r="B329" s="161">
        <f>IF(ibi_sta_amount_deprbas_sta="Yes",ibi_sta_amount,0)</f>
        <v>0</v>
      </c>
    </row>
    <row r="330" spans="1:17" x14ac:dyDescent="0.3">
      <c r="A330" s="90" t="str">
        <f t="shared" si="138"/>
        <v>Utility ($)</v>
      </c>
      <c r="B330" s="161">
        <f>IF(ibi_uti_amount_deprbas_sta="Yes",ibi_uti_amount,0)</f>
        <v>0</v>
      </c>
    </row>
    <row r="331" spans="1:17" x14ac:dyDescent="0.3">
      <c r="A331" s="90" t="str">
        <f t="shared" si="138"/>
        <v>Other ($)</v>
      </c>
      <c r="B331" s="162">
        <f>IF(ibi_oth_amount_deprbas_sta="Yes",ibi_oth_amount,0)</f>
        <v>0</v>
      </c>
    </row>
    <row r="332" spans="1:17" x14ac:dyDescent="0.3">
      <c r="A332" s="90" t="str">
        <f t="shared" si="138"/>
        <v>Total</v>
      </c>
      <c r="B332" s="161">
        <f>SUM(B328:B331)</f>
        <v>0</v>
      </c>
    </row>
    <row r="333" spans="1:17" x14ac:dyDescent="0.3">
      <c r="A333" s="21" t="str">
        <f t="shared" si="138"/>
        <v>As percentage</v>
      </c>
    </row>
    <row r="334" spans="1:17" x14ac:dyDescent="0.3">
      <c r="A334" s="90" t="str">
        <f t="shared" si="138"/>
        <v>Federal (% of total installed cost)</v>
      </c>
      <c r="B334" s="161">
        <f>IF(ibi_fed_percent_deprbas_sta="Yes",C622,0)</f>
        <v>0</v>
      </c>
    </row>
    <row r="335" spans="1:17" x14ac:dyDescent="0.3">
      <c r="A335" s="90" t="str">
        <f>A623</f>
        <v>State (% of total installed cost)</v>
      </c>
      <c r="B335" s="161">
        <f>IF(ibi_sta_percent_deprbas_sta="Yes",C623,0)</f>
        <v>0</v>
      </c>
    </row>
    <row r="336" spans="1:17" x14ac:dyDescent="0.3">
      <c r="A336" s="90" t="str">
        <f t="shared" si="138"/>
        <v>Utility (% of total installed cost)</v>
      </c>
      <c r="B336" s="161">
        <f>IF(ibi_uti_percent_deprbas_sta="Yes",C624,0)</f>
        <v>0</v>
      </c>
    </row>
    <row r="337" spans="1:42" x14ac:dyDescent="0.3">
      <c r="A337" s="90" t="str">
        <f t="shared" si="138"/>
        <v>Other (% of total installed cost)</v>
      </c>
      <c r="B337" s="162">
        <f>IF(ibi_oth_percent_deprbas_sta="Yes",C625,0)</f>
        <v>0</v>
      </c>
    </row>
    <row r="338" spans="1:42" x14ac:dyDescent="0.3">
      <c r="A338" s="90" t="str">
        <f t="shared" si="138"/>
        <v>Total</v>
      </c>
      <c r="B338" s="161">
        <f>SUM(B334:B337)</f>
        <v>0</v>
      </c>
    </row>
    <row r="339" spans="1:42" x14ac:dyDescent="0.3">
      <c r="A339" s="89" t="str">
        <f t="shared" ref="A339:A344" si="139">A628</f>
        <v>Capacity Based Incentive (CBI)</v>
      </c>
    </row>
    <row r="340" spans="1:42" x14ac:dyDescent="0.3">
      <c r="A340" s="21" t="str">
        <f t="shared" si="139"/>
        <v>Federal ($/W)</v>
      </c>
      <c r="B340" s="161">
        <f>IF(cbi_fed_deprbas_sta="Yes",C629,0)</f>
        <v>0</v>
      </c>
    </row>
    <row r="341" spans="1:42" x14ac:dyDescent="0.3">
      <c r="A341" s="21" t="str">
        <f t="shared" si="139"/>
        <v>State ($/W)</v>
      </c>
      <c r="B341" s="161">
        <f>IF(cbi_sta_deprbas_sta="Yes",C630,0)</f>
        <v>0</v>
      </c>
    </row>
    <row r="342" spans="1:42" x14ac:dyDescent="0.3">
      <c r="A342" s="21" t="str">
        <f t="shared" si="139"/>
        <v>Utility ($/W)</v>
      </c>
      <c r="B342" s="161">
        <f>IF(cbi_uti_deprbas_sta="Yes",C631,0)</f>
        <v>0</v>
      </c>
    </row>
    <row r="343" spans="1:42" x14ac:dyDescent="0.3">
      <c r="A343" s="21" t="str">
        <f t="shared" si="139"/>
        <v>Other ($/W)</v>
      </c>
      <c r="B343" s="161">
        <f>IF(cbi_oth_deprbas_sta="Yes",C632,0)</f>
        <v>0</v>
      </c>
    </row>
    <row r="344" spans="1:42" x14ac:dyDescent="0.3">
      <c r="A344" s="21" t="str">
        <f t="shared" si="139"/>
        <v>Total</v>
      </c>
      <c r="B344" s="164">
        <f>SUM(B340:B343)</f>
        <v>0</v>
      </c>
    </row>
    <row r="345" spans="1:42" x14ac:dyDescent="0.3">
      <c r="A345" s="89" t="s">
        <v>52</v>
      </c>
      <c r="B345" s="161">
        <f>B332+B338+B344</f>
        <v>0</v>
      </c>
    </row>
    <row r="347" spans="1:42" x14ac:dyDescent="0.3">
      <c r="A347" s="4" t="s">
        <v>83</v>
      </c>
    </row>
    <row r="348" spans="1:42" x14ac:dyDescent="0.3">
      <c r="A348" s="21" t="s">
        <v>58</v>
      </c>
    </row>
    <row r="349" spans="1:42" x14ac:dyDescent="0.3">
      <c r="A349" s="22" t="str">
        <f t="shared" ref="A349:A354" si="140">A316</f>
        <v>5-yr MACRS</v>
      </c>
      <c r="B349" s="169">
        <f t="array" ref="B349">SUM(IF(ISNUMBER(C349:AP349),C349:AP349))</f>
        <v>0</v>
      </c>
      <c r="C349" s="170" t="e">
        <f>LOOKUP(C$2,'Depreciation Schedules'!$A$3:$A$42,'Depreciation Schedules'!$B$3:$B$42)</f>
        <v>#N/A</v>
      </c>
      <c r="D349" s="170" t="e">
        <f>LOOKUP(D$2,'Depreciation Schedules'!$A$3:$A$42,'Depreciation Schedules'!$B$3:$B$42)</f>
        <v>#N/A</v>
      </c>
      <c r="E349" s="170" t="e">
        <f>LOOKUP(E$2,'Depreciation Schedules'!$A$3:$A$42,'Depreciation Schedules'!$B$3:$B$42)</f>
        <v>#N/A</v>
      </c>
      <c r="F349" s="170" t="e">
        <f>LOOKUP(F$2,'Depreciation Schedules'!$A$3:$A$42,'Depreciation Schedules'!$B$3:$B$42)</f>
        <v>#N/A</v>
      </c>
      <c r="G349" s="170" t="e">
        <f>LOOKUP(G$2,'Depreciation Schedules'!$A$3:$A$42,'Depreciation Schedules'!$B$3:$B$42)</f>
        <v>#N/A</v>
      </c>
      <c r="H349" s="170" t="e">
        <f>LOOKUP(H$2,'Depreciation Schedules'!$A$3:$A$42,'Depreciation Schedules'!$B$3:$B$42)</f>
        <v>#N/A</v>
      </c>
      <c r="I349" s="170" t="e">
        <f>LOOKUP(I$2,'Depreciation Schedules'!$A$3:$A$42,'Depreciation Schedules'!$B$3:$B$42)</f>
        <v>#N/A</v>
      </c>
      <c r="J349" s="170" t="e">
        <f>LOOKUP(J$2,'Depreciation Schedules'!$A$3:$A$42,'Depreciation Schedules'!$B$3:$B$42)</f>
        <v>#N/A</v>
      </c>
      <c r="K349" s="170" t="e">
        <f>LOOKUP(K$2,'Depreciation Schedules'!$A$3:$A$42,'Depreciation Schedules'!$B$3:$B$42)</f>
        <v>#N/A</v>
      </c>
      <c r="L349" s="170" t="e">
        <f>LOOKUP(L$2,'Depreciation Schedules'!$A$3:$A$42,'Depreciation Schedules'!$B$3:$B$42)</f>
        <v>#N/A</v>
      </c>
      <c r="M349" s="170" t="e">
        <f>LOOKUP(M$2,'Depreciation Schedules'!$A$3:$A$42,'Depreciation Schedules'!$B$3:$B$42)</f>
        <v>#N/A</v>
      </c>
      <c r="N349" s="170" t="e">
        <f>LOOKUP(N$2,'Depreciation Schedules'!$A$3:$A$42,'Depreciation Schedules'!$B$3:$B$42)</f>
        <v>#N/A</v>
      </c>
      <c r="O349" s="170" t="e">
        <f>LOOKUP(O$2,'Depreciation Schedules'!$A$3:$A$42,'Depreciation Schedules'!$B$3:$B$42)</f>
        <v>#N/A</v>
      </c>
      <c r="P349" s="170" t="e">
        <f>LOOKUP(P$2,'Depreciation Schedules'!$A$3:$A$42,'Depreciation Schedules'!$B$3:$B$42)</f>
        <v>#N/A</v>
      </c>
      <c r="Q349" s="170" t="e">
        <f>LOOKUP(Q$2,'Depreciation Schedules'!$A$3:$A$42,'Depreciation Schedules'!$B$3:$B$42)</f>
        <v>#N/A</v>
      </c>
      <c r="R349" s="170" t="e">
        <f>LOOKUP(R$2,'Depreciation Schedules'!$A$3:$A$42,'Depreciation Schedules'!$B$3:$B$42)</f>
        <v>#N/A</v>
      </c>
      <c r="S349" s="170" t="e">
        <f>LOOKUP(S$2,'Depreciation Schedules'!$A$3:$A$42,'Depreciation Schedules'!$B$3:$B$42)</f>
        <v>#N/A</v>
      </c>
      <c r="T349" s="170" t="e">
        <f>LOOKUP(T$2,'Depreciation Schedules'!$A$3:$A$42,'Depreciation Schedules'!$B$3:$B$42)</f>
        <v>#N/A</v>
      </c>
      <c r="U349" s="170" t="e">
        <f>LOOKUP(U$2,'Depreciation Schedules'!$A$3:$A$42,'Depreciation Schedules'!$B$3:$B$42)</f>
        <v>#N/A</v>
      </c>
      <c r="V349" s="170" t="e">
        <f>LOOKUP(V$2,'Depreciation Schedules'!$A$3:$A$42,'Depreciation Schedules'!$B$3:$B$42)</f>
        <v>#N/A</v>
      </c>
      <c r="W349" s="170" t="e">
        <f>LOOKUP(W$2,'Depreciation Schedules'!$A$3:$A$42,'Depreciation Schedules'!$B$3:$B$42)</f>
        <v>#N/A</v>
      </c>
      <c r="X349" s="170" t="e">
        <f>LOOKUP(X$2,'Depreciation Schedules'!$A$3:$A$42,'Depreciation Schedules'!$B$3:$B$42)</f>
        <v>#N/A</v>
      </c>
      <c r="Y349" s="170" t="e">
        <f>LOOKUP(Y$2,'Depreciation Schedules'!$A$3:$A$42,'Depreciation Schedules'!$B$3:$B$42)</f>
        <v>#N/A</v>
      </c>
      <c r="Z349" s="170" t="e">
        <f>LOOKUP(Z$2,'Depreciation Schedules'!$A$3:$A$42,'Depreciation Schedules'!$B$3:$B$42)</f>
        <v>#N/A</v>
      </c>
      <c r="AA349" s="170" t="e">
        <f>LOOKUP(AA$2,'Depreciation Schedules'!$A$3:$A$42,'Depreciation Schedules'!$B$3:$B$42)</f>
        <v>#N/A</v>
      </c>
      <c r="AB349" s="170" t="e">
        <f>LOOKUP(AB$2,'Depreciation Schedules'!$A$3:$A$42,'Depreciation Schedules'!$B$3:$B$42)</f>
        <v>#N/A</v>
      </c>
      <c r="AC349" s="170" t="e">
        <f>LOOKUP(AC$2,'Depreciation Schedules'!$A$3:$A$42,'Depreciation Schedules'!$B$3:$B$42)</f>
        <v>#N/A</v>
      </c>
      <c r="AD349" s="170" t="e">
        <f>LOOKUP(AD$2,'Depreciation Schedules'!$A$3:$A$42,'Depreciation Schedules'!$B$3:$B$42)</f>
        <v>#N/A</v>
      </c>
      <c r="AE349" s="170" t="e">
        <f>LOOKUP(AE$2,'Depreciation Schedules'!$A$3:$A$42,'Depreciation Schedules'!$B$3:$B$42)</f>
        <v>#N/A</v>
      </c>
      <c r="AF349" s="170" t="e">
        <f>LOOKUP(AF$2,'Depreciation Schedules'!$A$3:$A$42,'Depreciation Schedules'!$B$3:$B$42)</f>
        <v>#N/A</v>
      </c>
      <c r="AG349" s="170" t="e">
        <f>LOOKUP(AG$2,'Depreciation Schedules'!$A$3:$A$42,'Depreciation Schedules'!$B$3:$B$42)</f>
        <v>#N/A</v>
      </c>
      <c r="AH349" s="170" t="e">
        <f>LOOKUP(AH$2,'Depreciation Schedules'!$A$3:$A$42,'Depreciation Schedules'!$B$3:$B$42)</f>
        <v>#N/A</v>
      </c>
      <c r="AI349" s="170" t="e">
        <f>LOOKUP(AI$2,'Depreciation Schedules'!$A$3:$A$42,'Depreciation Schedules'!$B$3:$B$42)</f>
        <v>#N/A</v>
      </c>
      <c r="AJ349" s="170" t="e">
        <f>LOOKUP(AJ$2,'Depreciation Schedules'!$A$3:$A$42,'Depreciation Schedules'!$B$3:$B$42)</f>
        <v>#N/A</v>
      </c>
      <c r="AK349" s="170" t="e">
        <f>LOOKUP(AK$2,'Depreciation Schedules'!$A$3:$A$42,'Depreciation Schedules'!$B$3:$B$42)</f>
        <v>#N/A</v>
      </c>
      <c r="AL349" s="170" t="e">
        <f>LOOKUP(AL$2,'Depreciation Schedules'!$A$3:$A$42,'Depreciation Schedules'!$B$3:$B$42)</f>
        <v>#N/A</v>
      </c>
      <c r="AM349" s="170" t="e">
        <f>LOOKUP(AM$2,'Depreciation Schedules'!$A$3:$A$42,'Depreciation Schedules'!$B$3:$B$42)</f>
        <v>#N/A</v>
      </c>
      <c r="AN349" s="170" t="e">
        <f>LOOKUP(AN$2,'Depreciation Schedules'!$A$3:$A$42,'Depreciation Schedules'!$B$3:$B$42)</f>
        <v>#N/A</v>
      </c>
      <c r="AO349" s="170" t="e">
        <f>LOOKUP(AO$2,'Depreciation Schedules'!$A$3:$A$42,'Depreciation Schedules'!$B$3:$B$42)</f>
        <v>#N/A</v>
      </c>
      <c r="AP349" s="170" t="e">
        <f>LOOKUP(AP$2,'Depreciation Schedules'!$A$3:$A$42,'Depreciation Schedules'!$B$3:$B$42)</f>
        <v>#N/A</v>
      </c>
    </row>
    <row r="350" spans="1:42" x14ac:dyDescent="0.3">
      <c r="A350" s="22" t="str">
        <f t="shared" si="140"/>
        <v>15-yr MACRS</v>
      </c>
      <c r="B350" s="169">
        <f t="array" ref="B350">SUM(IF(ISNUMBER(C350:AP350),C350:AP350))</f>
        <v>0</v>
      </c>
      <c r="C350" s="170" t="e">
        <f>LOOKUP(C$2,'Depreciation Schedules'!$A$3:$A$42,'Depreciation Schedules'!$C$3:$C$42)</f>
        <v>#N/A</v>
      </c>
      <c r="D350" s="170" t="e">
        <f>LOOKUP(D$2,'Depreciation Schedules'!$A$3:$A$42,'Depreciation Schedules'!$C$3:$C$42)</f>
        <v>#N/A</v>
      </c>
      <c r="E350" s="170" t="e">
        <f>LOOKUP(E$2,'Depreciation Schedules'!$A$3:$A$42,'Depreciation Schedules'!$C$3:$C$42)</f>
        <v>#N/A</v>
      </c>
      <c r="F350" s="170" t="e">
        <f>LOOKUP(F$2,'Depreciation Schedules'!$A$3:$A$42,'Depreciation Schedules'!$C$3:$C$42)</f>
        <v>#N/A</v>
      </c>
      <c r="G350" s="170" t="e">
        <f>LOOKUP(G$2,'Depreciation Schedules'!$A$3:$A$42,'Depreciation Schedules'!$C$3:$C$42)</f>
        <v>#N/A</v>
      </c>
      <c r="H350" s="170" t="e">
        <f>LOOKUP(H$2,'Depreciation Schedules'!$A$3:$A$42,'Depreciation Schedules'!$C$3:$C$42)</f>
        <v>#N/A</v>
      </c>
      <c r="I350" s="170" t="e">
        <f>LOOKUP(I$2,'Depreciation Schedules'!$A$3:$A$42,'Depreciation Schedules'!$C$3:$C$42)</f>
        <v>#N/A</v>
      </c>
      <c r="J350" s="170" t="e">
        <f>LOOKUP(J$2,'Depreciation Schedules'!$A$3:$A$42,'Depreciation Schedules'!$C$3:$C$42)</f>
        <v>#N/A</v>
      </c>
      <c r="K350" s="170" t="e">
        <f>LOOKUP(K$2,'Depreciation Schedules'!$A$3:$A$42,'Depreciation Schedules'!$C$3:$C$42)</f>
        <v>#N/A</v>
      </c>
      <c r="L350" s="170" t="e">
        <f>LOOKUP(L$2,'Depreciation Schedules'!$A$3:$A$42,'Depreciation Schedules'!$C$3:$C$42)</f>
        <v>#N/A</v>
      </c>
      <c r="M350" s="170" t="e">
        <f>LOOKUP(M$2,'Depreciation Schedules'!$A$3:$A$42,'Depreciation Schedules'!$C$3:$C$42)</f>
        <v>#N/A</v>
      </c>
      <c r="N350" s="170" t="e">
        <f>LOOKUP(N$2,'Depreciation Schedules'!$A$3:$A$42,'Depreciation Schedules'!$C$3:$C$42)</f>
        <v>#N/A</v>
      </c>
      <c r="O350" s="170" t="e">
        <f>LOOKUP(O$2,'Depreciation Schedules'!$A$3:$A$42,'Depreciation Schedules'!$C$3:$C$42)</f>
        <v>#N/A</v>
      </c>
      <c r="P350" s="170" t="e">
        <f>LOOKUP(P$2,'Depreciation Schedules'!$A$3:$A$42,'Depreciation Schedules'!$C$3:$C$42)</f>
        <v>#N/A</v>
      </c>
      <c r="Q350" s="170" t="e">
        <f>LOOKUP(Q$2,'Depreciation Schedules'!$A$3:$A$42,'Depreciation Schedules'!$C$3:$C$42)</f>
        <v>#N/A</v>
      </c>
      <c r="R350" s="170" t="e">
        <f>LOOKUP(R$2,'Depreciation Schedules'!$A$3:$A$42,'Depreciation Schedules'!$C$3:$C$42)</f>
        <v>#N/A</v>
      </c>
      <c r="S350" s="170" t="e">
        <f>LOOKUP(S$2,'Depreciation Schedules'!$A$3:$A$42,'Depreciation Schedules'!$C$3:$C$42)</f>
        <v>#N/A</v>
      </c>
      <c r="T350" s="170" t="e">
        <f>LOOKUP(T$2,'Depreciation Schedules'!$A$3:$A$42,'Depreciation Schedules'!$C$3:$C$42)</f>
        <v>#N/A</v>
      </c>
      <c r="U350" s="170" t="e">
        <f>LOOKUP(U$2,'Depreciation Schedules'!$A$3:$A$42,'Depreciation Schedules'!$C$3:$C$42)</f>
        <v>#N/A</v>
      </c>
      <c r="V350" s="170" t="e">
        <f>LOOKUP(V$2,'Depreciation Schedules'!$A$3:$A$42,'Depreciation Schedules'!$C$3:$C$42)</f>
        <v>#N/A</v>
      </c>
      <c r="W350" s="170" t="e">
        <f>LOOKUP(W$2,'Depreciation Schedules'!$A$3:$A$42,'Depreciation Schedules'!$C$3:$C$42)</f>
        <v>#N/A</v>
      </c>
      <c r="X350" s="170" t="e">
        <f>LOOKUP(X$2,'Depreciation Schedules'!$A$3:$A$42,'Depreciation Schedules'!$C$3:$C$42)</f>
        <v>#N/A</v>
      </c>
      <c r="Y350" s="170" t="e">
        <f>LOOKUP(Y$2,'Depreciation Schedules'!$A$3:$A$42,'Depreciation Schedules'!$C$3:$C$42)</f>
        <v>#N/A</v>
      </c>
      <c r="Z350" s="170" t="e">
        <f>LOOKUP(Z$2,'Depreciation Schedules'!$A$3:$A$42,'Depreciation Schedules'!$C$3:$C$42)</f>
        <v>#N/A</v>
      </c>
      <c r="AA350" s="170" t="e">
        <f>LOOKUP(AA$2,'Depreciation Schedules'!$A$3:$A$42,'Depreciation Schedules'!$C$3:$C$42)</f>
        <v>#N/A</v>
      </c>
      <c r="AB350" s="170" t="e">
        <f>LOOKUP(AB$2,'Depreciation Schedules'!$A$3:$A$42,'Depreciation Schedules'!$C$3:$C$42)</f>
        <v>#N/A</v>
      </c>
      <c r="AC350" s="170" t="e">
        <f>LOOKUP(AC$2,'Depreciation Schedules'!$A$3:$A$42,'Depreciation Schedules'!$C$3:$C$42)</f>
        <v>#N/A</v>
      </c>
      <c r="AD350" s="170" t="e">
        <f>LOOKUP(AD$2,'Depreciation Schedules'!$A$3:$A$42,'Depreciation Schedules'!$C$3:$C$42)</f>
        <v>#N/A</v>
      </c>
      <c r="AE350" s="170" t="e">
        <f>LOOKUP(AE$2,'Depreciation Schedules'!$A$3:$A$42,'Depreciation Schedules'!$C$3:$C$42)</f>
        <v>#N/A</v>
      </c>
      <c r="AF350" s="170" t="e">
        <f>LOOKUP(AF$2,'Depreciation Schedules'!$A$3:$A$42,'Depreciation Schedules'!$C$3:$C$42)</f>
        <v>#N/A</v>
      </c>
      <c r="AG350" s="170" t="e">
        <f>LOOKUP(AG$2,'Depreciation Schedules'!$A$3:$A$42,'Depreciation Schedules'!$C$3:$C$42)</f>
        <v>#N/A</v>
      </c>
      <c r="AH350" s="170" t="e">
        <f>LOOKUP(AH$2,'Depreciation Schedules'!$A$3:$A$42,'Depreciation Schedules'!$C$3:$C$42)</f>
        <v>#N/A</v>
      </c>
      <c r="AI350" s="170" t="e">
        <f>LOOKUP(AI$2,'Depreciation Schedules'!$A$3:$A$42,'Depreciation Schedules'!$C$3:$C$42)</f>
        <v>#N/A</v>
      </c>
      <c r="AJ350" s="170" t="e">
        <f>LOOKUP(AJ$2,'Depreciation Schedules'!$A$3:$A$42,'Depreciation Schedules'!$C$3:$C$42)</f>
        <v>#N/A</v>
      </c>
      <c r="AK350" s="170" t="e">
        <f>LOOKUP(AK$2,'Depreciation Schedules'!$A$3:$A$42,'Depreciation Schedules'!$C$3:$C$42)</f>
        <v>#N/A</v>
      </c>
      <c r="AL350" s="170" t="e">
        <f>LOOKUP(AL$2,'Depreciation Schedules'!$A$3:$A$42,'Depreciation Schedules'!$C$3:$C$42)</f>
        <v>#N/A</v>
      </c>
      <c r="AM350" s="170" t="e">
        <f>LOOKUP(AM$2,'Depreciation Schedules'!$A$3:$A$42,'Depreciation Schedules'!$C$3:$C$42)</f>
        <v>#N/A</v>
      </c>
      <c r="AN350" s="170" t="e">
        <f>LOOKUP(AN$2,'Depreciation Schedules'!$A$3:$A$42,'Depreciation Schedules'!$C$3:$C$42)</f>
        <v>#N/A</v>
      </c>
      <c r="AO350" s="170" t="e">
        <f>LOOKUP(AO$2,'Depreciation Schedules'!$A$3:$A$42,'Depreciation Schedules'!$C$3:$C$42)</f>
        <v>#N/A</v>
      </c>
      <c r="AP350" s="170" t="e">
        <f>LOOKUP(AP$2,'Depreciation Schedules'!$A$3:$A$42,'Depreciation Schedules'!$C$3:$C$42)</f>
        <v>#N/A</v>
      </c>
    </row>
    <row r="351" spans="1:42" x14ac:dyDescent="0.3">
      <c r="A351" s="22" t="str">
        <f t="shared" si="140"/>
        <v>5-yr SL</v>
      </c>
      <c r="B351" s="169">
        <f t="array" ref="B351">SUM(IF(ISNUMBER(C351:AP351),C351:AP351))</f>
        <v>0</v>
      </c>
      <c r="C351" s="170" t="e">
        <f>LOOKUP(C$2,'Depreciation Schedules'!$A$3:$A$42,'Depreciation Schedules'!$D$3:$D$42)</f>
        <v>#N/A</v>
      </c>
      <c r="D351" s="170" t="e">
        <f>LOOKUP(D$2,'Depreciation Schedules'!$A$3:$A$42,'Depreciation Schedules'!$D$3:$D$42)</f>
        <v>#N/A</v>
      </c>
      <c r="E351" s="170" t="e">
        <f>LOOKUP(E$2,'Depreciation Schedules'!$A$3:$A$42,'Depreciation Schedules'!$D$3:$D$42)</f>
        <v>#N/A</v>
      </c>
      <c r="F351" s="170" t="e">
        <f>LOOKUP(F$2,'Depreciation Schedules'!$A$3:$A$42,'Depreciation Schedules'!$D$3:$D$42)</f>
        <v>#N/A</v>
      </c>
      <c r="G351" s="170" t="e">
        <f>LOOKUP(G$2,'Depreciation Schedules'!$A$3:$A$42,'Depreciation Schedules'!$D$3:$D$42)</f>
        <v>#N/A</v>
      </c>
      <c r="H351" s="170" t="e">
        <f>LOOKUP(H$2,'Depreciation Schedules'!$A$3:$A$42,'Depreciation Schedules'!$D$3:$D$42)</f>
        <v>#N/A</v>
      </c>
      <c r="I351" s="170" t="e">
        <f>LOOKUP(I$2,'Depreciation Schedules'!$A$3:$A$42,'Depreciation Schedules'!$D$3:$D$42)</f>
        <v>#N/A</v>
      </c>
      <c r="J351" s="170" t="e">
        <f>LOOKUP(J$2,'Depreciation Schedules'!$A$3:$A$42,'Depreciation Schedules'!$D$3:$D$42)</f>
        <v>#N/A</v>
      </c>
      <c r="K351" s="170" t="e">
        <f>LOOKUP(K$2,'Depreciation Schedules'!$A$3:$A$42,'Depreciation Schedules'!$D$3:$D$42)</f>
        <v>#N/A</v>
      </c>
      <c r="L351" s="170" t="e">
        <f>LOOKUP(L$2,'Depreciation Schedules'!$A$3:$A$42,'Depreciation Schedules'!$D$3:$D$42)</f>
        <v>#N/A</v>
      </c>
      <c r="M351" s="170" t="e">
        <f>LOOKUP(M$2,'Depreciation Schedules'!$A$3:$A$42,'Depreciation Schedules'!$D$3:$D$42)</f>
        <v>#N/A</v>
      </c>
      <c r="N351" s="170" t="e">
        <f>LOOKUP(N$2,'Depreciation Schedules'!$A$3:$A$42,'Depreciation Schedules'!$D$3:$D$42)</f>
        <v>#N/A</v>
      </c>
      <c r="O351" s="170" t="e">
        <f>LOOKUP(O$2,'Depreciation Schedules'!$A$3:$A$42,'Depreciation Schedules'!$D$3:$D$42)</f>
        <v>#N/A</v>
      </c>
      <c r="P351" s="170" t="e">
        <f>LOOKUP(P$2,'Depreciation Schedules'!$A$3:$A$42,'Depreciation Schedules'!$D$3:$D$42)</f>
        <v>#N/A</v>
      </c>
      <c r="Q351" s="170" t="e">
        <f>LOOKUP(Q$2,'Depreciation Schedules'!$A$3:$A$42,'Depreciation Schedules'!$D$3:$D$42)</f>
        <v>#N/A</v>
      </c>
      <c r="R351" s="170" t="e">
        <f>LOOKUP(R$2,'Depreciation Schedules'!$A$3:$A$42,'Depreciation Schedules'!$D$3:$D$42)</f>
        <v>#N/A</v>
      </c>
      <c r="S351" s="170" t="e">
        <f>LOOKUP(S$2,'Depreciation Schedules'!$A$3:$A$42,'Depreciation Schedules'!$D$3:$D$42)</f>
        <v>#N/A</v>
      </c>
      <c r="T351" s="170" t="e">
        <f>LOOKUP(T$2,'Depreciation Schedules'!$A$3:$A$42,'Depreciation Schedules'!$D$3:$D$42)</f>
        <v>#N/A</v>
      </c>
      <c r="U351" s="170" t="e">
        <f>LOOKUP(U$2,'Depreciation Schedules'!$A$3:$A$42,'Depreciation Schedules'!$D$3:$D$42)</f>
        <v>#N/A</v>
      </c>
      <c r="V351" s="170" t="e">
        <f>LOOKUP(V$2,'Depreciation Schedules'!$A$3:$A$42,'Depreciation Schedules'!$D$3:$D$42)</f>
        <v>#N/A</v>
      </c>
      <c r="W351" s="170" t="e">
        <f>LOOKUP(W$2,'Depreciation Schedules'!$A$3:$A$42,'Depreciation Schedules'!$D$3:$D$42)</f>
        <v>#N/A</v>
      </c>
      <c r="X351" s="170" t="e">
        <f>LOOKUP(X$2,'Depreciation Schedules'!$A$3:$A$42,'Depreciation Schedules'!$D$3:$D$42)</f>
        <v>#N/A</v>
      </c>
      <c r="Y351" s="170" t="e">
        <f>LOOKUP(Y$2,'Depreciation Schedules'!$A$3:$A$42,'Depreciation Schedules'!$D$3:$D$42)</f>
        <v>#N/A</v>
      </c>
      <c r="Z351" s="170" t="e">
        <f>LOOKUP(Z$2,'Depreciation Schedules'!$A$3:$A$42,'Depreciation Schedules'!$D$3:$D$42)</f>
        <v>#N/A</v>
      </c>
      <c r="AA351" s="170" t="e">
        <f>LOOKUP(AA$2,'Depreciation Schedules'!$A$3:$A$42,'Depreciation Schedules'!$D$3:$D$42)</f>
        <v>#N/A</v>
      </c>
      <c r="AB351" s="170" t="e">
        <f>LOOKUP(AB$2,'Depreciation Schedules'!$A$3:$A$42,'Depreciation Schedules'!$D$3:$D$42)</f>
        <v>#N/A</v>
      </c>
      <c r="AC351" s="170" t="e">
        <f>LOOKUP(AC$2,'Depreciation Schedules'!$A$3:$A$42,'Depreciation Schedules'!$D$3:$D$42)</f>
        <v>#N/A</v>
      </c>
      <c r="AD351" s="170" t="e">
        <f>LOOKUP(AD$2,'Depreciation Schedules'!$A$3:$A$42,'Depreciation Schedules'!$D$3:$D$42)</f>
        <v>#N/A</v>
      </c>
      <c r="AE351" s="170" t="e">
        <f>LOOKUP(AE$2,'Depreciation Schedules'!$A$3:$A$42,'Depreciation Schedules'!$D$3:$D$42)</f>
        <v>#N/A</v>
      </c>
      <c r="AF351" s="170" t="e">
        <f>LOOKUP(AF$2,'Depreciation Schedules'!$A$3:$A$42,'Depreciation Schedules'!$D$3:$D$42)</f>
        <v>#N/A</v>
      </c>
      <c r="AG351" s="170" t="e">
        <f>LOOKUP(AG$2,'Depreciation Schedules'!$A$3:$A$42,'Depreciation Schedules'!$D$3:$D$42)</f>
        <v>#N/A</v>
      </c>
      <c r="AH351" s="170" t="e">
        <f>LOOKUP(AH$2,'Depreciation Schedules'!$A$3:$A$42,'Depreciation Schedules'!$D$3:$D$42)</f>
        <v>#N/A</v>
      </c>
      <c r="AI351" s="170" t="e">
        <f>LOOKUP(AI$2,'Depreciation Schedules'!$A$3:$A$42,'Depreciation Schedules'!$D$3:$D$42)</f>
        <v>#N/A</v>
      </c>
      <c r="AJ351" s="170" t="e">
        <f>LOOKUP(AJ$2,'Depreciation Schedules'!$A$3:$A$42,'Depreciation Schedules'!$D$3:$D$42)</f>
        <v>#N/A</v>
      </c>
      <c r="AK351" s="170" t="e">
        <f>LOOKUP(AK$2,'Depreciation Schedules'!$A$3:$A$42,'Depreciation Schedules'!$D$3:$D$42)</f>
        <v>#N/A</v>
      </c>
      <c r="AL351" s="170" t="e">
        <f>LOOKUP(AL$2,'Depreciation Schedules'!$A$3:$A$42,'Depreciation Schedules'!$D$3:$D$42)</f>
        <v>#N/A</v>
      </c>
      <c r="AM351" s="170" t="e">
        <f>LOOKUP(AM$2,'Depreciation Schedules'!$A$3:$A$42,'Depreciation Schedules'!$D$3:$D$42)</f>
        <v>#N/A</v>
      </c>
      <c r="AN351" s="170" t="e">
        <f>LOOKUP(AN$2,'Depreciation Schedules'!$A$3:$A$42,'Depreciation Schedules'!$D$3:$D$42)</f>
        <v>#N/A</v>
      </c>
      <c r="AO351" s="170" t="e">
        <f>LOOKUP(AO$2,'Depreciation Schedules'!$A$3:$A$42,'Depreciation Schedules'!$D$3:$D$42)</f>
        <v>#N/A</v>
      </c>
      <c r="AP351" s="170" t="e">
        <f>LOOKUP(AP$2,'Depreciation Schedules'!$A$3:$A$42,'Depreciation Schedules'!$D$3:$D$42)</f>
        <v>#N/A</v>
      </c>
    </row>
    <row r="352" spans="1:42" x14ac:dyDescent="0.3">
      <c r="A352" s="22" t="str">
        <f t="shared" si="140"/>
        <v>15-yr SL</v>
      </c>
      <c r="B352" s="169">
        <f t="array" ref="B352">SUM(IF(ISNUMBER(C352:AP352),C352:AP352))</f>
        <v>0</v>
      </c>
      <c r="C352" s="170" t="e">
        <f>LOOKUP(C$2,'Depreciation Schedules'!$A$3:$A$42,'Depreciation Schedules'!$E$3:$E$42)</f>
        <v>#N/A</v>
      </c>
      <c r="D352" s="170" t="e">
        <f>LOOKUP(D$2,'Depreciation Schedules'!$A$3:$A$42,'Depreciation Schedules'!$E$3:$E$42)</f>
        <v>#N/A</v>
      </c>
      <c r="E352" s="170" t="e">
        <f>LOOKUP(E$2,'Depreciation Schedules'!$A$3:$A$42,'Depreciation Schedules'!$E$3:$E$42)</f>
        <v>#N/A</v>
      </c>
      <c r="F352" s="170" t="e">
        <f>LOOKUP(F$2,'Depreciation Schedules'!$A$3:$A$42,'Depreciation Schedules'!$E$3:$E$42)</f>
        <v>#N/A</v>
      </c>
      <c r="G352" s="170" t="e">
        <f>LOOKUP(G$2,'Depreciation Schedules'!$A$3:$A$42,'Depreciation Schedules'!$E$3:$E$42)</f>
        <v>#N/A</v>
      </c>
      <c r="H352" s="170" t="e">
        <f>LOOKUP(H$2,'Depreciation Schedules'!$A$3:$A$42,'Depreciation Schedules'!$E$3:$E$42)</f>
        <v>#N/A</v>
      </c>
      <c r="I352" s="170" t="e">
        <f>LOOKUP(I$2,'Depreciation Schedules'!$A$3:$A$42,'Depreciation Schedules'!$E$3:$E$42)</f>
        <v>#N/A</v>
      </c>
      <c r="J352" s="170" t="e">
        <f>LOOKUP(J$2,'Depreciation Schedules'!$A$3:$A$42,'Depreciation Schedules'!$E$3:$E$42)</f>
        <v>#N/A</v>
      </c>
      <c r="K352" s="170" t="e">
        <f>LOOKUP(K$2,'Depreciation Schedules'!$A$3:$A$42,'Depreciation Schedules'!$E$3:$E$42)</f>
        <v>#N/A</v>
      </c>
      <c r="L352" s="170" t="e">
        <f>LOOKUP(L$2,'Depreciation Schedules'!$A$3:$A$42,'Depreciation Schedules'!$E$3:$E$42)</f>
        <v>#N/A</v>
      </c>
      <c r="M352" s="170" t="e">
        <f>LOOKUP(M$2,'Depreciation Schedules'!$A$3:$A$42,'Depreciation Schedules'!$E$3:$E$42)</f>
        <v>#N/A</v>
      </c>
      <c r="N352" s="170" t="e">
        <f>LOOKUP(N$2,'Depreciation Schedules'!$A$3:$A$42,'Depreciation Schedules'!$E$3:$E$42)</f>
        <v>#N/A</v>
      </c>
      <c r="O352" s="170" t="e">
        <f>LOOKUP(O$2,'Depreciation Schedules'!$A$3:$A$42,'Depreciation Schedules'!$E$3:$E$42)</f>
        <v>#N/A</v>
      </c>
      <c r="P352" s="170" t="e">
        <f>LOOKUP(P$2,'Depreciation Schedules'!$A$3:$A$42,'Depreciation Schedules'!$E$3:$E$42)</f>
        <v>#N/A</v>
      </c>
      <c r="Q352" s="170" t="e">
        <f>LOOKUP(Q$2,'Depreciation Schedules'!$A$3:$A$42,'Depreciation Schedules'!$E$3:$E$42)</f>
        <v>#N/A</v>
      </c>
      <c r="R352" s="170" t="e">
        <f>LOOKUP(R$2,'Depreciation Schedules'!$A$3:$A$42,'Depreciation Schedules'!$E$3:$E$42)</f>
        <v>#N/A</v>
      </c>
      <c r="S352" s="170" t="e">
        <f>LOOKUP(S$2,'Depreciation Schedules'!$A$3:$A$42,'Depreciation Schedules'!$E$3:$E$42)</f>
        <v>#N/A</v>
      </c>
      <c r="T352" s="170" t="e">
        <f>LOOKUP(T$2,'Depreciation Schedules'!$A$3:$A$42,'Depreciation Schedules'!$E$3:$E$42)</f>
        <v>#N/A</v>
      </c>
      <c r="U352" s="170" t="e">
        <f>LOOKUP(U$2,'Depreciation Schedules'!$A$3:$A$42,'Depreciation Schedules'!$E$3:$E$42)</f>
        <v>#N/A</v>
      </c>
      <c r="V352" s="170" t="e">
        <f>LOOKUP(V$2,'Depreciation Schedules'!$A$3:$A$42,'Depreciation Schedules'!$E$3:$E$42)</f>
        <v>#N/A</v>
      </c>
      <c r="W352" s="170" t="e">
        <f>LOOKUP(W$2,'Depreciation Schedules'!$A$3:$A$42,'Depreciation Schedules'!$E$3:$E$42)</f>
        <v>#N/A</v>
      </c>
      <c r="X352" s="170" t="e">
        <f>LOOKUP(X$2,'Depreciation Schedules'!$A$3:$A$42,'Depreciation Schedules'!$E$3:$E$42)</f>
        <v>#N/A</v>
      </c>
      <c r="Y352" s="170" t="e">
        <f>LOOKUP(Y$2,'Depreciation Schedules'!$A$3:$A$42,'Depreciation Schedules'!$E$3:$E$42)</f>
        <v>#N/A</v>
      </c>
      <c r="Z352" s="170" t="e">
        <f>LOOKUP(Z$2,'Depreciation Schedules'!$A$3:$A$42,'Depreciation Schedules'!$E$3:$E$42)</f>
        <v>#N/A</v>
      </c>
      <c r="AA352" s="170" t="e">
        <f>LOOKUP(AA$2,'Depreciation Schedules'!$A$3:$A$42,'Depreciation Schedules'!$E$3:$E$42)</f>
        <v>#N/A</v>
      </c>
      <c r="AB352" s="170" t="e">
        <f>LOOKUP(AB$2,'Depreciation Schedules'!$A$3:$A$42,'Depreciation Schedules'!$E$3:$E$42)</f>
        <v>#N/A</v>
      </c>
      <c r="AC352" s="170" t="e">
        <f>LOOKUP(AC$2,'Depreciation Schedules'!$A$3:$A$42,'Depreciation Schedules'!$E$3:$E$42)</f>
        <v>#N/A</v>
      </c>
      <c r="AD352" s="170" t="e">
        <f>LOOKUP(AD$2,'Depreciation Schedules'!$A$3:$A$42,'Depreciation Schedules'!$E$3:$E$42)</f>
        <v>#N/A</v>
      </c>
      <c r="AE352" s="170" t="e">
        <f>LOOKUP(AE$2,'Depreciation Schedules'!$A$3:$A$42,'Depreciation Schedules'!$E$3:$E$42)</f>
        <v>#N/A</v>
      </c>
      <c r="AF352" s="170" t="e">
        <f>LOOKUP(AF$2,'Depreciation Schedules'!$A$3:$A$42,'Depreciation Schedules'!$E$3:$E$42)</f>
        <v>#N/A</v>
      </c>
      <c r="AG352" s="170" t="e">
        <f>LOOKUP(AG$2,'Depreciation Schedules'!$A$3:$A$42,'Depreciation Schedules'!$E$3:$E$42)</f>
        <v>#N/A</v>
      </c>
      <c r="AH352" s="170" t="e">
        <f>LOOKUP(AH$2,'Depreciation Schedules'!$A$3:$A$42,'Depreciation Schedules'!$E$3:$E$42)</f>
        <v>#N/A</v>
      </c>
      <c r="AI352" s="170" t="e">
        <f>LOOKUP(AI$2,'Depreciation Schedules'!$A$3:$A$42,'Depreciation Schedules'!$E$3:$E$42)</f>
        <v>#N/A</v>
      </c>
      <c r="AJ352" s="170" t="e">
        <f>LOOKUP(AJ$2,'Depreciation Schedules'!$A$3:$A$42,'Depreciation Schedules'!$E$3:$E$42)</f>
        <v>#N/A</v>
      </c>
      <c r="AK352" s="170" t="e">
        <f>LOOKUP(AK$2,'Depreciation Schedules'!$A$3:$A$42,'Depreciation Schedules'!$E$3:$E$42)</f>
        <v>#N/A</v>
      </c>
      <c r="AL352" s="170" t="e">
        <f>LOOKUP(AL$2,'Depreciation Schedules'!$A$3:$A$42,'Depreciation Schedules'!$E$3:$E$42)</f>
        <v>#N/A</v>
      </c>
      <c r="AM352" s="170" t="e">
        <f>LOOKUP(AM$2,'Depreciation Schedules'!$A$3:$A$42,'Depreciation Schedules'!$E$3:$E$42)</f>
        <v>#N/A</v>
      </c>
      <c r="AN352" s="170" t="e">
        <f>LOOKUP(AN$2,'Depreciation Schedules'!$A$3:$A$42,'Depreciation Schedules'!$E$3:$E$42)</f>
        <v>#N/A</v>
      </c>
      <c r="AO352" s="170" t="e">
        <f>LOOKUP(AO$2,'Depreciation Schedules'!$A$3:$A$42,'Depreciation Schedules'!$E$3:$E$42)</f>
        <v>#N/A</v>
      </c>
      <c r="AP352" s="170" t="e">
        <f>LOOKUP(AP$2,'Depreciation Schedules'!$A$3:$A$42,'Depreciation Schedules'!$E$3:$E$42)</f>
        <v>#N/A</v>
      </c>
    </row>
    <row r="353" spans="1:42" x14ac:dyDescent="0.3">
      <c r="A353" s="22" t="str">
        <f t="shared" si="140"/>
        <v>20-yr SL</v>
      </c>
      <c r="B353" s="169">
        <f t="array" ref="B353">SUM(IF(ISNUMBER(C353:AP353),C353:AP353))</f>
        <v>0</v>
      </c>
      <c r="C353" s="170" t="e">
        <f>LOOKUP(C$2,'Depreciation Schedules'!$A$3:$A$42,'Depreciation Schedules'!$F$3:$F$42)</f>
        <v>#N/A</v>
      </c>
      <c r="D353" s="170" t="e">
        <f>LOOKUP(D$2,'Depreciation Schedules'!$A$3:$A$42,'Depreciation Schedules'!$F$3:$F$42)</f>
        <v>#N/A</v>
      </c>
      <c r="E353" s="170" t="e">
        <f>LOOKUP(E$2,'Depreciation Schedules'!$A$3:$A$42,'Depreciation Schedules'!$F$3:$F$42)</f>
        <v>#N/A</v>
      </c>
      <c r="F353" s="170" t="e">
        <f>LOOKUP(F$2,'Depreciation Schedules'!$A$3:$A$42,'Depreciation Schedules'!$F$3:$F$42)</f>
        <v>#N/A</v>
      </c>
      <c r="G353" s="170" t="e">
        <f>LOOKUP(G$2,'Depreciation Schedules'!$A$3:$A$42,'Depreciation Schedules'!$F$3:$F$42)</f>
        <v>#N/A</v>
      </c>
      <c r="H353" s="170" t="e">
        <f>LOOKUP(H$2,'Depreciation Schedules'!$A$3:$A$42,'Depreciation Schedules'!$F$3:$F$42)</f>
        <v>#N/A</v>
      </c>
      <c r="I353" s="170" t="e">
        <f>LOOKUP(I$2,'Depreciation Schedules'!$A$3:$A$42,'Depreciation Schedules'!$F$3:$F$42)</f>
        <v>#N/A</v>
      </c>
      <c r="J353" s="170" t="e">
        <f>LOOKUP(J$2,'Depreciation Schedules'!$A$3:$A$42,'Depreciation Schedules'!$F$3:$F$42)</f>
        <v>#N/A</v>
      </c>
      <c r="K353" s="170" t="e">
        <f>LOOKUP(K$2,'Depreciation Schedules'!$A$3:$A$42,'Depreciation Schedules'!$F$3:$F$42)</f>
        <v>#N/A</v>
      </c>
      <c r="L353" s="170" t="e">
        <f>LOOKUP(L$2,'Depreciation Schedules'!$A$3:$A$42,'Depreciation Schedules'!$F$3:$F$42)</f>
        <v>#N/A</v>
      </c>
      <c r="M353" s="170" t="e">
        <f>LOOKUP(M$2,'Depreciation Schedules'!$A$3:$A$42,'Depreciation Schedules'!$F$3:$F$42)</f>
        <v>#N/A</v>
      </c>
      <c r="N353" s="170" t="e">
        <f>LOOKUP(N$2,'Depreciation Schedules'!$A$3:$A$42,'Depreciation Schedules'!$F$3:$F$42)</f>
        <v>#N/A</v>
      </c>
      <c r="O353" s="170" t="e">
        <f>LOOKUP(O$2,'Depreciation Schedules'!$A$3:$A$42,'Depreciation Schedules'!$F$3:$F$42)</f>
        <v>#N/A</v>
      </c>
      <c r="P353" s="170" t="e">
        <f>LOOKUP(P$2,'Depreciation Schedules'!$A$3:$A$42,'Depreciation Schedules'!$F$3:$F$42)</f>
        <v>#N/A</v>
      </c>
      <c r="Q353" s="170" t="e">
        <f>LOOKUP(Q$2,'Depreciation Schedules'!$A$3:$A$42,'Depreciation Schedules'!$F$3:$F$42)</f>
        <v>#N/A</v>
      </c>
      <c r="R353" s="170" t="e">
        <f>LOOKUP(R$2,'Depreciation Schedules'!$A$3:$A$42,'Depreciation Schedules'!$F$3:$F$42)</f>
        <v>#N/A</v>
      </c>
      <c r="S353" s="170" t="e">
        <f>LOOKUP(S$2,'Depreciation Schedules'!$A$3:$A$42,'Depreciation Schedules'!$F$3:$F$42)</f>
        <v>#N/A</v>
      </c>
      <c r="T353" s="170" t="e">
        <f>LOOKUP(T$2,'Depreciation Schedules'!$A$3:$A$42,'Depreciation Schedules'!$F$3:$F$42)</f>
        <v>#N/A</v>
      </c>
      <c r="U353" s="170" t="e">
        <f>LOOKUP(U$2,'Depreciation Schedules'!$A$3:$A$42,'Depreciation Schedules'!$F$3:$F$42)</f>
        <v>#N/A</v>
      </c>
      <c r="V353" s="170" t="e">
        <f>LOOKUP(V$2,'Depreciation Schedules'!$A$3:$A$42,'Depreciation Schedules'!$F$3:$F$42)</f>
        <v>#N/A</v>
      </c>
      <c r="W353" s="170" t="e">
        <f>LOOKUP(W$2,'Depreciation Schedules'!$A$3:$A$42,'Depreciation Schedules'!$F$3:$F$42)</f>
        <v>#N/A</v>
      </c>
      <c r="X353" s="170" t="e">
        <f>LOOKUP(X$2,'Depreciation Schedules'!$A$3:$A$42,'Depreciation Schedules'!$F$3:$F$42)</f>
        <v>#N/A</v>
      </c>
      <c r="Y353" s="170" t="e">
        <f>LOOKUP(Y$2,'Depreciation Schedules'!$A$3:$A$42,'Depreciation Schedules'!$F$3:$F$42)</f>
        <v>#N/A</v>
      </c>
      <c r="Z353" s="170" t="e">
        <f>LOOKUP(Z$2,'Depreciation Schedules'!$A$3:$A$42,'Depreciation Schedules'!$F$3:$F$42)</f>
        <v>#N/A</v>
      </c>
      <c r="AA353" s="170" t="e">
        <f>LOOKUP(AA$2,'Depreciation Schedules'!$A$3:$A$42,'Depreciation Schedules'!$F$3:$F$42)</f>
        <v>#N/A</v>
      </c>
      <c r="AB353" s="170" t="e">
        <f>LOOKUP(AB$2,'Depreciation Schedules'!$A$3:$A$42,'Depreciation Schedules'!$F$3:$F$42)</f>
        <v>#N/A</v>
      </c>
      <c r="AC353" s="170" t="e">
        <f>LOOKUP(AC$2,'Depreciation Schedules'!$A$3:$A$42,'Depreciation Schedules'!$F$3:$F$42)</f>
        <v>#N/A</v>
      </c>
      <c r="AD353" s="170" t="e">
        <f>LOOKUP(AD$2,'Depreciation Schedules'!$A$3:$A$42,'Depreciation Schedules'!$F$3:$F$42)</f>
        <v>#N/A</v>
      </c>
      <c r="AE353" s="170" t="e">
        <f>LOOKUP(AE$2,'Depreciation Schedules'!$A$3:$A$42,'Depreciation Schedules'!$F$3:$F$42)</f>
        <v>#N/A</v>
      </c>
      <c r="AF353" s="170" t="e">
        <f>LOOKUP(AF$2,'Depreciation Schedules'!$A$3:$A$42,'Depreciation Schedules'!$F$3:$F$42)</f>
        <v>#N/A</v>
      </c>
      <c r="AG353" s="170" t="e">
        <f>LOOKUP(AG$2,'Depreciation Schedules'!$A$3:$A$42,'Depreciation Schedules'!$F$3:$F$42)</f>
        <v>#N/A</v>
      </c>
      <c r="AH353" s="170" t="e">
        <f>LOOKUP(AH$2,'Depreciation Schedules'!$A$3:$A$42,'Depreciation Schedules'!$F$3:$F$42)</f>
        <v>#N/A</v>
      </c>
      <c r="AI353" s="170" t="e">
        <f>LOOKUP(AI$2,'Depreciation Schedules'!$A$3:$A$42,'Depreciation Schedules'!$F$3:$F$42)</f>
        <v>#N/A</v>
      </c>
      <c r="AJ353" s="170" t="e">
        <f>LOOKUP(AJ$2,'Depreciation Schedules'!$A$3:$A$42,'Depreciation Schedules'!$F$3:$F$42)</f>
        <v>#N/A</v>
      </c>
      <c r="AK353" s="170" t="e">
        <f>LOOKUP(AK$2,'Depreciation Schedules'!$A$3:$A$42,'Depreciation Schedules'!$F$3:$F$42)</f>
        <v>#N/A</v>
      </c>
      <c r="AL353" s="170" t="e">
        <f>LOOKUP(AL$2,'Depreciation Schedules'!$A$3:$A$42,'Depreciation Schedules'!$F$3:$F$42)</f>
        <v>#N/A</v>
      </c>
      <c r="AM353" s="170" t="e">
        <f>LOOKUP(AM$2,'Depreciation Schedules'!$A$3:$A$42,'Depreciation Schedules'!$F$3:$F$42)</f>
        <v>#N/A</v>
      </c>
      <c r="AN353" s="170" t="e">
        <f>LOOKUP(AN$2,'Depreciation Schedules'!$A$3:$A$42,'Depreciation Schedules'!$F$3:$F$42)</f>
        <v>#N/A</v>
      </c>
      <c r="AO353" s="170" t="e">
        <f>LOOKUP(AO$2,'Depreciation Schedules'!$A$3:$A$42,'Depreciation Schedules'!$F$3:$F$42)</f>
        <v>#N/A</v>
      </c>
      <c r="AP353" s="170" t="e">
        <f>LOOKUP(AP$2,'Depreciation Schedules'!$A$3:$A$42,'Depreciation Schedules'!$F$3:$F$42)</f>
        <v>#N/A</v>
      </c>
    </row>
    <row r="354" spans="1:42" x14ac:dyDescent="0.3">
      <c r="A354" s="22" t="str">
        <f t="shared" si="140"/>
        <v>39-yr SL</v>
      </c>
      <c r="B354" s="173">
        <f>SUM(IF(ISNUMBER(C354:AP354),C354:AP354))</f>
        <v>0</v>
      </c>
      <c r="C354" s="170" t="e">
        <f>LOOKUP(C$2,'Depreciation Schedules'!$A$3:$A$42,'Depreciation Schedules'!$G$3:$G$42)</f>
        <v>#N/A</v>
      </c>
      <c r="D354" s="170" t="e">
        <f>LOOKUP(D$2,'Depreciation Schedules'!$A$3:$A$42,'Depreciation Schedules'!$G$3:$G$42)</f>
        <v>#N/A</v>
      </c>
      <c r="E354" s="170" t="e">
        <f>LOOKUP(E$2,'Depreciation Schedules'!$A$3:$A$42,'Depreciation Schedules'!$G$3:$G$42)</f>
        <v>#N/A</v>
      </c>
      <c r="F354" s="170" t="e">
        <f>LOOKUP(F$2,'Depreciation Schedules'!$A$3:$A$42,'Depreciation Schedules'!$G$3:$G$42)</f>
        <v>#N/A</v>
      </c>
      <c r="G354" s="170" t="e">
        <f>LOOKUP(G$2,'Depreciation Schedules'!$A$3:$A$42,'Depreciation Schedules'!$G$3:$G$42)</f>
        <v>#N/A</v>
      </c>
      <c r="H354" s="170" t="e">
        <f>LOOKUP(H$2,'Depreciation Schedules'!$A$3:$A$42,'Depreciation Schedules'!$G$3:$G$42)</f>
        <v>#N/A</v>
      </c>
      <c r="I354" s="170" t="e">
        <f>LOOKUP(I$2,'Depreciation Schedules'!$A$3:$A$42,'Depreciation Schedules'!$G$3:$G$42)</f>
        <v>#N/A</v>
      </c>
      <c r="J354" s="170" t="e">
        <f>LOOKUP(J$2,'Depreciation Schedules'!$A$3:$A$42,'Depreciation Schedules'!$G$3:$G$42)</f>
        <v>#N/A</v>
      </c>
      <c r="K354" s="170" t="e">
        <f>LOOKUP(K$2,'Depreciation Schedules'!$A$3:$A$42,'Depreciation Schedules'!$G$3:$G$42)</f>
        <v>#N/A</v>
      </c>
      <c r="L354" s="170" t="e">
        <f>LOOKUP(L$2,'Depreciation Schedules'!$A$3:$A$42,'Depreciation Schedules'!$G$3:$G$42)</f>
        <v>#N/A</v>
      </c>
      <c r="M354" s="170" t="e">
        <f>LOOKUP(M$2,'Depreciation Schedules'!$A$3:$A$42,'Depreciation Schedules'!$G$3:$G$42)</f>
        <v>#N/A</v>
      </c>
      <c r="N354" s="170" t="e">
        <f>LOOKUP(N$2,'Depreciation Schedules'!$A$3:$A$42,'Depreciation Schedules'!$G$3:$G$42)</f>
        <v>#N/A</v>
      </c>
      <c r="O354" s="170" t="e">
        <f>LOOKUP(O$2,'Depreciation Schedules'!$A$3:$A$42,'Depreciation Schedules'!$G$3:$G$42)</f>
        <v>#N/A</v>
      </c>
      <c r="P354" s="170" t="e">
        <f>LOOKUP(P$2,'Depreciation Schedules'!$A$3:$A$42,'Depreciation Schedules'!$G$3:$G$42)</f>
        <v>#N/A</v>
      </c>
      <c r="Q354" s="170" t="e">
        <f>LOOKUP(Q$2,'Depreciation Schedules'!$A$3:$A$42,'Depreciation Schedules'!$G$3:$G$42)</f>
        <v>#N/A</v>
      </c>
      <c r="R354" s="170" t="e">
        <f>LOOKUP(R$2,'Depreciation Schedules'!$A$3:$A$42,'Depreciation Schedules'!$G$3:$G$42)</f>
        <v>#N/A</v>
      </c>
      <c r="S354" s="170" t="e">
        <f>LOOKUP(S$2,'Depreciation Schedules'!$A$3:$A$42,'Depreciation Schedules'!$G$3:$G$42)</f>
        <v>#N/A</v>
      </c>
      <c r="T354" s="170" t="e">
        <f>LOOKUP(T$2,'Depreciation Schedules'!$A$3:$A$42,'Depreciation Schedules'!$G$3:$G$42)</f>
        <v>#N/A</v>
      </c>
      <c r="U354" s="170" t="e">
        <f>LOOKUP(U$2,'Depreciation Schedules'!$A$3:$A$42,'Depreciation Schedules'!$G$3:$G$42)</f>
        <v>#N/A</v>
      </c>
      <c r="V354" s="170" t="e">
        <f>LOOKUP(V$2,'Depreciation Schedules'!$A$3:$A$42,'Depreciation Schedules'!$G$3:$G$42)</f>
        <v>#N/A</v>
      </c>
      <c r="W354" s="170" t="e">
        <f>LOOKUP(W$2,'Depreciation Schedules'!$A$3:$A$42,'Depreciation Schedules'!$G$3:$G$42)</f>
        <v>#N/A</v>
      </c>
      <c r="X354" s="170" t="e">
        <f>LOOKUP(X$2,'Depreciation Schedules'!$A$3:$A$42,'Depreciation Schedules'!$G$3:$G$42)</f>
        <v>#N/A</v>
      </c>
      <c r="Y354" s="170" t="e">
        <f>LOOKUP(Y$2,'Depreciation Schedules'!$A$3:$A$42,'Depreciation Schedules'!$G$3:$G$42)</f>
        <v>#N/A</v>
      </c>
      <c r="Z354" s="170" t="e">
        <f>LOOKUP(Z$2,'Depreciation Schedules'!$A$3:$A$42,'Depreciation Schedules'!$G$3:$G$42)</f>
        <v>#N/A</v>
      </c>
      <c r="AA354" s="170" t="e">
        <f>LOOKUP(AA$2,'Depreciation Schedules'!$A$3:$A$42,'Depreciation Schedules'!$G$3:$G$42)</f>
        <v>#N/A</v>
      </c>
      <c r="AB354" s="170" t="e">
        <f>LOOKUP(AB$2,'Depreciation Schedules'!$A$3:$A$42,'Depreciation Schedules'!$G$3:$G$42)</f>
        <v>#N/A</v>
      </c>
      <c r="AC354" s="170" t="e">
        <f>LOOKUP(AC$2,'Depreciation Schedules'!$A$3:$A$42,'Depreciation Schedules'!$G$3:$G$42)</f>
        <v>#N/A</v>
      </c>
      <c r="AD354" s="170" t="e">
        <f>LOOKUP(AD$2,'Depreciation Schedules'!$A$3:$A$42,'Depreciation Schedules'!$G$3:$G$42)</f>
        <v>#N/A</v>
      </c>
      <c r="AE354" s="170" t="e">
        <f>LOOKUP(AE$2,'Depreciation Schedules'!$A$3:$A$42,'Depreciation Schedules'!$G$3:$G$42)</f>
        <v>#N/A</v>
      </c>
      <c r="AF354" s="170" t="e">
        <f>LOOKUP(AF$2,'Depreciation Schedules'!$A$3:$A$42,'Depreciation Schedules'!$G$3:$G$42)</f>
        <v>#N/A</v>
      </c>
      <c r="AG354" s="170" t="e">
        <f>LOOKUP(AG$2,'Depreciation Schedules'!$A$3:$A$42,'Depreciation Schedules'!$G$3:$G$42)</f>
        <v>#N/A</v>
      </c>
      <c r="AH354" s="170" t="e">
        <f>LOOKUP(AH$2,'Depreciation Schedules'!$A$3:$A$42,'Depreciation Schedules'!$G$3:$G$42)</f>
        <v>#N/A</v>
      </c>
      <c r="AI354" s="170" t="e">
        <f>LOOKUP(AI$2,'Depreciation Schedules'!$A$3:$A$42,'Depreciation Schedules'!$G$3:$G$42)</f>
        <v>#N/A</v>
      </c>
      <c r="AJ354" s="170" t="e">
        <f>LOOKUP(AJ$2,'Depreciation Schedules'!$A$3:$A$42,'Depreciation Schedules'!$G$3:$G$42)</f>
        <v>#N/A</v>
      </c>
      <c r="AK354" s="170" t="e">
        <f>LOOKUP(AK$2,'Depreciation Schedules'!$A$3:$A$42,'Depreciation Schedules'!$G$3:$G$42)</f>
        <v>#N/A</v>
      </c>
      <c r="AL354" s="170" t="e">
        <f>LOOKUP(AL$2,'Depreciation Schedules'!$A$3:$A$42,'Depreciation Schedules'!$G$3:$G$42)</f>
        <v>#N/A</v>
      </c>
      <c r="AM354" s="170" t="e">
        <f>LOOKUP(AM$2,'Depreciation Schedules'!$A$3:$A$42,'Depreciation Schedules'!$G$3:$G$42)</f>
        <v>#N/A</v>
      </c>
      <c r="AN354" s="170" t="e">
        <f>LOOKUP(AN$2,'Depreciation Schedules'!$A$3:$A$42,'Depreciation Schedules'!$G$3:$G$42)</f>
        <v>#N/A</v>
      </c>
      <c r="AO354" s="170" t="e">
        <f>LOOKUP(AO$2,'Depreciation Schedules'!$A$3:$A$42,'Depreciation Schedules'!$G$3:$G$42)</f>
        <v>#N/A</v>
      </c>
      <c r="AP354" s="170" t="e">
        <f>LOOKUP(AP$2,'Depreciation Schedules'!$A$3:$A$42,'Depreciation Schedules'!$G$3:$G$42)</f>
        <v>#N/A</v>
      </c>
    </row>
    <row r="355" spans="1:42" x14ac:dyDescent="0.3">
      <c r="A355" s="22" t="s">
        <v>308</v>
      </c>
      <c r="B355" s="173">
        <f>SUM(IF(ISNUMBER(C355:AP355),C355:AP355))</f>
        <v>0</v>
      </c>
      <c r="C355" s="170">
        <f t="array" ref="C355:AP355">Inputs!D236:AQ236</f>
        <v>0</v>
      </c>
      <c r="D355" s="170">
        <v>0</v>
      </c>
      <c r="E355" s="170">
        <v>0</v>
      </c>
      <c r="F355" s="170">
        <v>0</v>
      </c>
      <c r="G355" s="170">
        <v>0</v>
      </c>
      <c r="H355" s="170">
        <v>0</v>
      </c>
      <c r="I355" s="170">
        <v>0</v>
      </c>
      <c r="J355" s="170">
        <v>0</v>
      </c>
      <c r="K355" s="170">
        <v>0</v>
      </c>
      <c r="L355" s="170">
        <v>0</v>
      </c>
      <c r="M355" s="170">
        <v>0</v>
      </c>
      <c r="N355" s="170">
        <v>0</v>
      </c>
      <c r="O355" s="170">
        <v>0</v>
      </c>
      <c r="P355" s="170">
        <v>0</v>
      </c>
      <c r="Q355" s="170">
        <v>0</v>
      </c>
      <c r="R355" s="170">
        <v>0</v>
      </c>
      <c r="S355" s="170">
        <v>0</v>
      </c>
      <c r="T355" s="170">
        <v>0</v>
      </c>
      <c r="U355" s="170">
        <v>0</v>
      </c>
      <c r="V355" s="170">
        <v>0</v>
      </c>
      <c r="W355" s="170">
        <v>0</v>
      </c>
      <c r="X355" s="170">
        <v>0</v>
      </c>
      <c r="Y355" s="170">
        <v>0</v>
      </c>
      <c r="Z355" s="170">
        <v>0</v>
      </c>
      <c r="AA355" s="170">
        <v>0</v>
      </c>
      <c r="AB355" s="170">
        <v>0</v>
      </c>
      <c r="AC355" s="170">
        <v>0</v>
      </c>
      <c r="AD355" s="170">
        <v>0</v>
      </c>
      <c r="AE355" s="170">
        <v>0</v>
      </c>
      <c r="AF355" s="170">
        <v>0</v>
      </c>
      <c r="AG355" s="170">
        <v>0</v>
      </c>
      <c r="AH355" s="170">
        <v>0</v>
      </c>
      <c r="AI355" s="170">
        <v>0</v>
      </c>
      <c r="AJ355" s="170">
        <v>0</v>
      </c>
      <c r="AK355" s="170">
        <v>0</v>
      </c>
      <c r="AL355" s="170">
        <v>0</v>
      </c>
      <c r="AM355" s="170">
        <v>0</v>
      </c>
      <c r="AN355" s="170">
        <v>0</v>
      </c>
      <c r="AO355" s="170">
        <v>0</v>
      </c>
      <c r="AP355" s="170">
        <v>0</v>
      </c>
    </row>
    <row r="356" spans="1:42" x14ac:dyDescent="0.3">
      <c r="A356" s="21" t="s">
        <v>3</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3">
      <c r="A357" s="22" t="str">
        <f t="shared" ref="A357:A362" si="141">A349</f>
        <v>5-yr MACRS</v>
      </c>
      <c r="B357" s="174">
        <f>SUM(IF(ISNUMBER(C357:AP357),C357:AP357))</f>
        <v>0</v>
      </c>
      <c r="C357" s="122" t="e">
        <f>C349/100*$Q$316</f>
        <v>#N/A</v>
      </c>
      <c r="D357" s="122" t="e">
        <f t="shared" ref="D357:AP357" si="142">D349/100*$Q$316</f>
        <v>#N/A</v>
      </c>
      <c r="E357" s="122" t="e">
        <f t="shared" si="142"/>
        <v>#N/A</v>
      </c>
      <c r="F357" s="122" t="e">
        <f t="shared" si="142"/>
        <v>#N/A</v>
      </c>
      <c r="G357" s="122" t="e">
        <f t="shared" si="142"/>
        <v>#N/A</v>
      </c>
      <c r="H357" s="122" t="e">
        <f t="shared" si="142"/>
        <v>#N/A</v>
      </c>
      <c r="I357" s="122" t="e">
        <f t="shared" si="142"/>
        <v>#N/A</v>
      </c>
      <c r="J357" s="122" t="e">
        <f t="shared" si="142"/>
        <v>#N/A</v>
      </c>
      <c r="K357" s="122" t="e">
        <f t="shared" si="142"/>
        <v>#N/A</v>
      </c>
      <c r="L357" s="122" t="e">
        <f t="shared" si="142"/>
        <v>#N/A</v>
      </c>
      <c r="M357" s="122" t="e">
        <f t="shared" si="142"/>
        <v>#N/A</v>
      </c>
      <c r="N357" s="122" t="e">
        <f t="shared" si="142"/>
        <v>#N/A</v>
      </c>
      <c r="O357" s="122" t="e">
        <f t="shared" si="142"/>
        <v>#N/A</v>
      </c>
      <c r="P357" s="122" t="e">
        <f t="shared" si="142"/>
        <v>#N/A</v>
      </c>
      <c r="Q357" s="122" t="e">
        <f t="shared" si="142"/>
        <v>#N/A</v>
      </c>
      <c r="R357" s="122" t="e">
        <f t="shared" si="142"/>
        <v>#N/A</v>
      </c>
      <c r="S357" s="122" t="e">
        <f t="shared" si="142"/>
        <v>#N/A</v>
      </c>
      <c r="T357" s="122" t="e">
        <f t="shared" si="142"/>
        <v>#N/A</v>
      </c>
      <c r="U357" s="122" t="e">
        <f t="shared" si="142"/>
        <v>#N/A</v>
      </c>
      <c r="V357" s="122" t="e">
        <f t="shared" si="142"/>
        <v>#N/A</v>
      </c>
      <c r="W357" s="122" t="e">
        <f t="shared" si="142"/>
        <v>#N/A</v>
      </c>
      <c r="X357" s="122" t="e">
        <f t="shared" si="142"/>
        <v>#N/A</v>
      </c>
      <c r="Y357" s="122" t="e">
        <f t="shared" si="142"/>
        <v>#N/A</v>
      </c>
      <c r="Z357" s="122" t="e">
        <f t="shared" si="142"/>
        <v>#N/A</v>
      </c>
      <c r="AA357" s="122" t="e">
        <f t="shared" si="142"/>
        <v>#N/A</v>
      </c>
      <c r="AB357" s="122" t="e">
        <f t="shared" si="142"/>
        <v>#N/A</v>
      </c>
      <c r="AC357" s="122" t="e">
        <f t="shared" si="142"/>
        <v>#N/A</v>
      </c>
      <c r="AD357" s="122" t="e">
        <f t="shared" si="142"/>
        <v>#N/A</v>
      </c>
      <c r="AE357" s="122" t="e">
        <f t="shared" si="142"/>
        <v>#N/A</v>
      </c>
      <c r="AF357" s="122" t="e">
        <f t="shared" si="142"/>
        <v>#N/A</v>
      </c>
      <c r="AG357" s="122" t="e">
        <f t="shared" si="142"/>
        <v>#N/A</v>
      </c>
      <c r="AH357" s="122" t="e">
        <f t="shared" si="142"/>
        <v>#N/A</v>
      </c>
      <c r="AI357" s="122" t="e">
        <f t="shared" si="142"/>
        <v>#N/A</v>
      </c>
      <c r="AJ357" s="122" t="e">
        <f t="shared" si="142"/>
        <v>#N/A</v>
      </c>
      <c r="AK357" s="122" t="e">
        <f t="shared" si="142"/>
        <v>#N/A</v>
      </c>
      <c r="AL357" s="122" t="e">
        <f t="shared" si="142"/>
        <v>#N/A</v>
      </c>
      <c r="AM357" s="122" t="e">
        <f t="shared" si="142"/>
        <v>#N/A</v>
      </c>
      <c r="AN357" s="122" t="e">
        <f t="shared" si="142"/>
        <v>#N/A</v>
      </c>
      <c r="AO357" s="122" t="e">
        <f t="shared" si="142"/>
        <v>#N/A</v>
      </c>
      <c r="AP357" s="122" t="e">
        <f t="shared" si="142"/>
        <v>#N/A</v>
      </c>
    </row>
    <row r="358" spans="1:42" x14ac:dyDescent="0.3">
      <c r="A358" s="22" t="str">
        <f t="shared" si="141"/>
        <v>15-yr MACRS</v>
      </c>
      <c r="B358" s="174">
        <f t="array" ref="B358">SUM(IF(ISNUMBER(C358:AP358),C358:AP358))</f>
        <v>0</v>
      </c>
      <c r="C358" s="122" t="e">
        <f>C350/100*$Q$317</f>
        <v>#N/A</v>
      </c>
      <c r="D358" s="122" t="e">
        <f t="shared" ref="D358:AP358" si="143">D350/100*$Q$317</f>
        <v>#N/A</v>
      </c>
      <c r="E358" s="122" t="e">
        <f t="shared" si="143"/>
        <v>#N/A</v>
      </c>
      <c r="F358" s="122" t="e">
        <f t="shared" si="143"/>
        <v>#N/A</v>
      </c>
      <c r="G358" s="122" t="e">
        <f t="shared" si="143"/>
        <v>#N/A</v>
      </c>
      <c r="H358" s="122" t="e">
        <f t="shared" si="143"/>
        <v>#N/A</v>
      </c>
      <c r="I358" s="122" t="e">
        <f t="shared" si="143"/>
        <v>#N/A</v>
      </c>
      <c r="J358" s="122" t="e">
        <f t="shared" si="143"/>
        <v>#N/A</v>
      </c>
      <c r="K358" s="122" t="e">
        <f t="shared" si="143"/>
        <v>#N/A</v>
      </c>
      <c r="L358" s="122" t="e">
        <f t="shared" si="143"/>
        <v>#N/A</v>
      </c>
      <c r="M358" s="122" t="e">
        <f t="shared" si="143"/>
        <v>#N/A</v>
      </c>
      <c r="N358" s="122" t="e">
        <f t="shared" si="143"/>
        <v>#N/A</v>
      </c>
      <c r="O358" s="122" t="e">
        <f t="shared" si="143"/>
        <v>#N/A</v>
      </c>
      <c r="P358" s="122" t="e">
        <f t="shared" si="143"/>
        <v>#N/A</v>
      </c>
      <c r="Q358" s="122" t="e">
        <f t="shared" si="143"/>
        <v>#N/A</v>
      </c>
      <c r="R358" s="122" t="e">
        <f t="shared" si="143"/>
        <v>#N/A</v>
      </c>
      <c r="S358" s="122" t="e">
        <f t="shared" si="143"/>
        <v>#N/A</v>
      </c>
      <c r="T358" s="122" t="e">
        <f t="shared" si="143"/>
        <v>#N/A</v>
      </c>
      <c r="U358" s="122" t="e">
        <f t="shared" si="143"/>
        <v>#N/A</v>
      </c>
      <c r="V358" s="122" t="e">
        <f t="shared" si="143"/>
        <v>#N/A</v>
      </c>
      <c r="W358" s="122" t="e">
        <f t="shared" si="143"/>
        <v>#N/A</v>
      </c>
      <c r="X358" s="122" t="e">
        <f t="shared" si="143"/>
        <v>#N/A</v>
      </c>
      <c r="Y358" s="122" t="e">
        <f t="shared" si="143"/>
        <v>#N/A</v>
      </c>
      <c r="Z358" s="122" t="e">
        <f t="shared" si="143"/>
        <v>#N/A</v>
      </c>
      <c r="AA358" s="122" t="e">
        <f t="shared" si="143"/>
        <v>#N/A</v>
      </c>
      <c r="AB358" s="122" t="e">
        <f t="shared" si="143"/>
        <v>#N/A</v>
      </c>
      <c r="AC358" s="122" t="e">
        <f t="shared" si="143"/>
        <v>#N/A</v>
      </c>
      <c r="AD358" s="122" t="e">
        <f t="shared" si="143"/>
        <v>#N/A</v>
      </c>
      <c r="AE358" s="122" t="e">
        <f t="shared" si="143"/>
        <v>#N/A</v>
      </c>
      <c r="AF358" s="122" t="e">
        <f t="shared" si="143"/>
        <v>#N/A</v>
      </c>
      <c r="AG358" s="122" t="e">
        <f t="shared" si="143"/>
        <v>#N/A</v>
      </c>
      <c r="AH358" s="122" t="e">
        <f t="shared" si="143"/>
        <v>#N/A</v>
      </c>
      <c r="AI358" s="122" t="e">
        <f t="shared" si="143"/>
        <v>#N/A</v>
      </c>
      <c r="AJ358" s="122" t="e">
        <f t="shared" si="143"/>
        <v>#N/A</v>
      </c>
      <c r="AK358" s="122" t="e">
        <f t="shared" si="143"/>
        <v>#N/A</v>
      </c>
      <c r="AL358" s="122" t="e">
        <f t="shared" si="143"/>
        <v>#N/A</v>
      </c>
      <c r="AM358" s="122" t="e">
        <f t="shared" si="143"/>
        <v>#N/A</v>
      </c>
      <c r="AN358" s="122" t="e">
        <f t="shared" si="143"/>
        <v>#N/A</v>
      </c>
      <c r="AO358" s="122" t="e">
        <f t="shared" si="143"/>
        <v>#N/A</v>
      </c>
      <c r="AP358" s="122" t="e">
        <f t="shared" si="143"/>
        <v>#N/A</v>
      </c>
    </row>
    <row r="359" spans="1:42" x14ac:dyDescent="0.3">
      <c r="A359" s="22" t="str">
        <f t="shared" si="141"/>
        <v>5-yr SL</v>
      </c>
      <c r="B359" s="174">
        <f t="array" ref="B359">SUM(IF(ISNUMBER(C359:AP359),C359:AP359))</f>
        <v>0</v>
      </c>
      <c r="C359" s="122" t="e">
        <f>C351/100*$Q$318</f>
        <v>#N/A</v>
      </c>
      <c r="D359" s="122" t="e">
        <f t="shared" ref="D359:AP359" si="144">D351/100*$Q$318</f>
        <v>#N/A</v>
      </c>
      <c r="E359" s="122" t="e">
        <f t="shared" si="144"/>
        <v>#N/A</v>
      </c>
      <c r="F359" s="122" t="e">
        <f t="shared" si="144"/>
        <v>#N/A</v>
      </c>
      <c r="G359" s="122" t="e">
        <f t="shared" si="144"/>
        <v>#N/A</v>
      </c>
      <c r="H359" s="122" t="e">
        <f t="shared" si="144"/>
        <v>#N/A</v>
      </c>
      <c r="I359" s="122" t="e">
        <f t="shared" si="144"/>
        <v>#N/A</v>
      </c>
      <c r="J359" s="122" t="e">
        <f t="shared" si="144"/>
        <v>#N/A</v>
      </c>
      <c r="K359" s="122" t="e">
        <f t="shared" si="144"/>
        <v>#N/A</v>
      </c>
      <c r="L359" s="122" t="e">
        <f t="shared" si="144"/>
        <v>#N/A</v>
      </c>
      <c r="M359" s="122" t="e">
        <f t="shared" si="144"/>
        <v>#N/A</v>
      </c>
      <c r="N359" s="122" t="e">
        <f t="shared" si="144"/>
        <v>#N/A</v>
      </c>
      <c r="O359" s="122" t="e">
        <f t="shared" si="144"/>
        <v>#N/A</v>
      </c>
      <c r="P359" s="122" t="e">
        <f t="shared" si="144"/>
        <v>#N/A</v>
      </c>
      <c r="Q359" s="122" t="e">
        <f t="shared" si="144"/>
        <v>#N/A</v>
      </c>
      <c r="R359" s="122" t="e">
        <f t="shared" si="144"/>
        <v>#N/A</v>
      </c>
      <c r="S359" s="122" t="e">
        <f t="shared" si="144"/>
        <v>#N/A</v>
      </c>
      <c r="T359" s="122" t="e">
        <f t="shared" si="144"/>
        <v>#N/A</v>
      </c>
      <c r="U359" s="122" t="e">
        <f t="shared" si="144"/>
        <v>#N/A</v>
      </c>
      <c r="V359" s="122" t="e">
        <f t="shared" si="144"/>
        <v>#N/A</v>
      </c>
      <c r="W359" s="122" t="e">
        <f t="shared" si="144"/>
        <v>#N/A</v>
      </c>
      <c r="X359" s="122" t="e">
        <f t="shared" si="144"/>
        <v>#N/A</v>
      </c>
      <c r="Y359" s="122" t="e">
        <f t="shared" si="144"/>
        <v>#N/A</v>
      </c>
      <c r="Z359" s="122" t="e">
        <f t="shared" si="144"/>
        <v>#N/A</v>
      </c>
      <c r="AA359" s="122" t="e">
        <f t="shared" si="144"/>
        <v>#N/A</v>
      </c>
      <c r="AB359" s="122" t="e">
        <f t="shared" si="144"/>
        <v>#N/A</v>
      </c>
      <c r="AC359" s="122" t="e">
        <f t="shared" si="144"/>
        <v>#N/A</v>
      </c>
      <c r="AD359" s="122" t="e">
        <f t="shared" si="144"/>
        <v>#N/A</v>
      </c>
      <c r="AE359" s="122" t="e">
        <f t="shared" si="144"/>
        <v>#N/A</v>
      </c>
      <c r="AF359" s="122" t="e">
        <f t="shared" si="144"/>
        <v>#N/A</v>
      </c>
      <c r="AG359" s="122" t="e">
        <f t="shared" si="144"/>
        <v>#N/A</v>
      </c>
      <c r="AH359" s="122" t="e">
        <f t="shared" si="144"/>
        <v>#N/A</v>
      </c>
      <c r="AI359" s="122" t="e">
        <f t="shared" si="144"/>
        <v>#N/A</v>
      </c>
      <c r="AJ359" s="122" t="e">
        <f t="shared" si="144"/>
        <v>#N/A</v>
      </c>
      <c r="AK359" s="122" t="e">
        <f t="shared" si="144"/>
        <v>#N/A</v>
      </c>
      <c r="AL359" s="122" t="e">
        <f t="shared" si="144"/>
        <v>#N/A</v>
      </c>
      <c r="AM359" s="122" t="e">
        <f t="shared" si="144"/>
        <v>#N/A</v>
      </c>
      <c r="AN359" s="122" t="e">
        <f t="shared" si="144"/>
        <v>#N/A</v>
      </c>
      <c r="AO359" s="122" t="e">
        <f t="shared" si="144"/>
        <v>#N/A</v>
      </c>
      <c r="AP359" s="122" t="e">
        <f t="shared" si="144"/>
        <v>#N/A</v>
      </c>
    </row>
    <row r="360" spans="1:42" x14ac:dyDescent="0.3">
      <c r="A360" s="22" t="str">
        <f t="shared" si="141"/>
        <v>15-yr SL</v>
      </c>
      <c r="B360" s="174">
        <f t="array" ref="B360">SUM(IF(ISNUMBER(C360:AP360),C360:AP360))</f>
        <v>0</v>
      </c>
      <c r="C360" s="122" t="e">
        <f>C352/100*$Q$319</f>
        <v>#N/A</v>
      </c>
      <c r="D360" s="122" t="e">
        <f t="shared" ref="D360:AP360" si="145">D352/100*$Q$319</f>
        <v>#N/A</v>
      </c>
      <c r="E360" s="122" t="e">
        <f t="shared" si="145"/>
        <v>#N/A</v>
      </c>
      <c r="F360" s="122" t="e">
        <f t="shared" si="145"/>
        <v>#N/A</v>
      </c>
      <c r="G360" s="122" t="e">
        <f t="shared" si="145"/>
        <v>#N/A</v>
      </c>
      <c r="H360" s="122" t="e">
        <f t="shared" si="145"/>
        <v>#N/A</v>
      </c>
      <c r="I360" s="122" t="e">
        <f t="shared" si="145"/>
        <v>#N/A</v>
      </c>
      <c r="J360" s="122" t="e">
        <f t="shared" si="145"/>
        <v>#N/A</v>
      </c>
      <c r="K360" s="122" t="e">
        <f t="shared" si="145"/>
        <v>#N/A</v>
      </c>
      <c r="L360" s="122" t="e">
        <f t="shared" si="145"/>
        <v>#N/A</v>
      </c>
      <c r="M360" s="122" t="e">
        <f t="shared" si="145"/>
        <v>#N/A</v>
      </c>
      <c r="N360" s="122" t="e">
        <f t="shared" si="145"/>
        <v>#N/A</v>
      </c>
      <c r="O360" s="122" t="e">
        <f t="shared" si="145"/>
        <v>#N/A</v>
      </c>
      <c r="P360" s="122" t="e">
        <f t="shared" si="145"/>
        <v>#N/A</v>
      </c>
      <c r="Q360" s="122" t="e">
        <f t="shared" si="145"/>
        <v>#N/A</v>
      </c>
      <c r="R360" s="122" t="e">
        <f t="shared" si="145"/>
        <v>#N/A</v>
      </c>
      <c r="S360" s="122" t="e">
        <f t="shared" si="145"/>
        <v>#N/A</v>
      </c>
      <c r="T360" s="122" t="e">
        <f t="shared" si="145"/>
        <v>#N/A</v>
      </c>
      <c r="U360" s="122" t="e">
        <f t="shared" si="145"/>
        <v>#N/A</v>
      </c>
      <c r="V360" s="122" t="e">
        <f t="shared" si="145"/>
        <v>#N/A</v>
      </c>
      <c r="W360" s="122" t="e">
        <f t="shared" si="145"/>
        <v>#N/A</v>
      </c>
      <c r="X360" s="122" t="e">
        <f t="shared" si="145"/>
        <v>#N/A</v>
      </c>
      <c r="Y360" s="122" t="e">
        <f t="shared" si="145"/>
        <v>#N/A</v>
      </c>
      <c r="Z360" s="122" t="e">
        <f t="shared" si="145"/>
        <v>#N/A</v>
      </c>
      <c r="AA360" s="122" t="e">
        <f t="shared" si="145"/>
        <v>#N/A</v>
      </c>
      <c r="AB360" s="122" t="e">
        <f t="shared" si="145"/>
        <v>#N/A</v>
      </c>
      <c r="AC360" s="122" t="e">
        <f t="shared" si="145"/>
        <v>#N/A</v>
      </c>
      <c r="AD360" s="122" t="e">
        <f t="shared" si="145"/>
        <v>#N/A</v>
      </c>
      <c r="AE360" s="122" t="e">
        <f t="shared" si="145"/>
        <v>#N/A</v>
      </c>
      <c r="AF360" s="122" t="e">
        <f t="shared" si="145"/>
        <v>#N/A</v>
      </c>
      <c r="AG360" s="122" t="e">
        <f t="shared" si="145"/>
        <v>#N/A</v>
      </c>
      <c r="AH360" s="122" t="e">
        <f t="shared" si="145"/>
        <v>#N/A</v>
      </c>
      <c r="AI360" s="122" t="e">
        <f t="shared" si="145"/>
        <v>#N/A</v>
      </c>
      <c r="AJ360" s="122" t="e">
        <f t="shared" si="145"/>
        <v>#N/A</v>
      </c>
      <c r="AK360" s="122" t="e">
        <f t="shared" si="145"/>
        <v>#N/A</v>
      </c>
      <c r="AL360" s="122" t="e">
        <f t="shared" si="145"/>
        <v>#N/A</v>
      </c>
      <c r="AM360" s="122" t="e">
        <f t="shared" si="145"/>
        <v>#N/A</v>
      </c>
      <c r="AN360" s="122" t="e">
        <f t="shared" si="145"/>
        <v>#N/A</v>
      </c>
      <c r="AO360" s="122" t="e">
        <f t="shared" si="145"/>
        <v>#N/A</v>
      </c>
      <c r="AP360" s="122" t="e">
        <f t="shared" si="145"/>
        <v>#N/A</v>
      </c>
    </row>
    <row r="361" spans="1:42" x14ac:dyDescent="0.3">
      <c r="A361" s="22" t="str">
        <f t="shared" si="141"/>
        <v>20-yr SL</v>
      </c>
      <c r="B361" s="174">
        <f t="array" ref="B361">SUM(IF(ISNUMBER(C361:AP361),C361:AP361))</f>
        <v>0</v>
      </c>
      <c r="C361" s="122" t="e">
        <f>C353/100*$Q$320</f>
        <v>#N/A</v>
      </c>
      <c r="D361" s="122" t="e">
        <f t="shared" ref="D361:AP361" si="146">D353/100*$Q$320</f>
        <v>#N/A</v>
      </c>
      <c r="E361" s="122" t="e">
        <f t="shared" si="146"/>
        <v>#N/A</v>
      </c>
      <c r="F361" s="122" t="e">
        <f t="shared" si="146"/>
        <v>#N/A</v>
      </c>
      <c r="G361" s="122" t="e">
        <f t="shared" si="146"/>
        <v>#N/A</v>
      </c>
      <c r="H361" s="122" t="e">
        <f t="shared" si="146"/>
        <v>#N/A</v>
      </c>
      <c r="I361" s="122" t="e">
        <f t="shared" si="146"/>
        <v>#N/A</v>
      </c>
      <c r="J361" s="122" t="e">
        <f t="shared" si="146"/>
        <v>#N/A</v>
      </c>
      <c r="K361" s="122" t="e">
        <f t="shared" si="146"/>
        <v>#N/A</v>
      </c>
      <c r="L361" s="122" t="e">
        <f t="shared" si="146"/>
        <v>#N/A</v>
      </c>
      <c r="M361" s="122" t="e">
        <f t="shared" si="146"/>
        <v>#N/A</v>
      </c>
      <c r="N361" s="122" t="e">
        <f t="shared" si="146"/>
        <v>#N/A</v>
      </c>
      <c r="O361" s="122" t="e">
        <f t="shared" si="146"/>
        <v>#N/A</v>
      </c>
      <c r="P361" s="122" t="e">
        <f t="shared" si="146"/>
        <v>#N/A</v>
      </c>
      <c r="Q361" s="122" t="e">
        <f t="shared" si="146"/>
        <v>#N/A</v>
      </c>
      <c r="R361" s="122" t="e">
        <f t="shared" si="146"/>
        <v>#N/A</v>
      </c>
      <c r="S361" s="122" t="e">
        <f t="shared" si="146"/>
        <v>#N/A</v>
      </c>
      <c r="T361" s="122" t="e">
        <f t="shared" si="146"/>
        <v>#N/A</v>
      </c>
      <c r="U361" s="122" t="e">
        <f t="shared" si="146"/>
        <v>#N/A</v>
      </c>
      <c r="V361" s="122" t="e">
        <f t="shared" si="146"/>
        <v>#N/A</v>
      </c>
      <c r="W361" s="122" t="e">
        <f t="shared" si="146"/>
        <v>#N/A</v>
      </c>
      <c r="X361" s="122" t="e">
        <f t="shared" si="146"/>
        <v>#N/A</v>
      </c>
      <c r="Y361" s="122" t="e">
        <f t="shared" si="146"/>
        <v>#N/A</v>
      </c>
      <c r="Z361" s="122" t="e">
        <f t="shared" si="146"/>
        <v>#N/A</v>
      </c>
      <c r="AA361" s="122" t="e">
        <f t="shared" si="146"/>
        <v>#N/A</v>
      </c>
      <c r="AB361" s="122" t="e">
        <f t="shared" si="146"/>
        <v>#N/A</v>
      </c>
      <c r="AC361" s="122" t="e">
        <f t="shared" si="146"/>
        <v>#N/A</v>
      </c>
      <c r="AD361" s="122" t="e">
        <f t="shared" si="146"/>
        <v>#N/A</v>
      </c>
      <c r="AE361" s="122" t="e">
        <f t="shared" si="146"/>
        <v>#N/A</v>
      </c>
      <c r="AF361" s="122" t="e">
        <f t="shared" si="146"/>
        <v>#N/A</v>
      </c>
      <c r="AG361" s="122" t="e">
        <f t="shared" si="146"/>
        <v>#N/A</v>
      </c>
      <c r="AH361" s="122" t="e">
        <f t="shared" si="146"/>
        <v>#N/A</v>
      </c>
      <c r="AI361" s="122" t="e">
        <f t="shared" si="146"/>
        <v>#N/A</v>
      </c>
      <c r="AJ361" s="122" t="e">
        <f t="shared" si="146"/>
        <v>#N/A</v>
      </c>
      <c r="AK361" s="122" t="e">
        <f t="shared" si="146"/>
        <v>#N/A</v>
      </c>
      <c r="AL361" s="122" t="e">
        <f t="shared" si="146"/>
        <v>#N/A</v>
      </c>
      <c r="AM361" s="122" t="e">
        <f t="shared" si="146"/>
        <v>#N/A</v>
      </c>
      <c r="AN361" s="122" t="e">
        <f t="shared" si="146"/>
        <v>#N/A</v>
      </c>
      <c r="AO361" s="122" t="e">
        <f t="shared" si="146"/>
        <v>#N/A</v>
      </c>
      <c r="AP361" s="122" t="e">
        <f t="shared" si="146"/>
        <v>#N/A</v>
      </c>
    </row>
    <row r="362" spans="1:42" x14ac:dyDescent="0.3">
      <c r="A362" s="22" t="str">
        <f t="shared" si="141"/>
        <v>39-yr SL</v>
      </c>
      <c r="B362" s="174">
        <f>SUM(IF(ISNUMBER(C362:AP362),C362:AP362))</f>
        <v>0</v>
      </c>
      <c r="C362" s="122" t="e">
        <f>C354/100*$Q$321</f>
        <v>#N/A</v>
      </c>
      <c r="D362" s="122" t="e">
        <f t="shared" ref="D362:AP362" si="147">D354/100*$Q$321</f>
        <v>#N/A</v>
      </c>
      <c r="E362" s="122" t="e">
        <f t="shared" si="147"/>
        <v>#N/A</v>
      </c>
      <c r="F362" s="122" t="e">
        <f t="shared" si="147"/>
        <v>#N/A</v>
      </c>
      <c r="G362" s="122" t="e">
        <f t="shared" si="147"/>
        <v>#N/A</v>
      </c>
      <c r="H362" s="122" t="e">
        <f t="shared" si="147"/>
        <v>#N/A</v>
      </c>
      <c r="I362" s="122" t="e">
        <f t="shared" si="147"/>
        <v>#N/A</v>
      </c>
      <c r="J362" s="122" t="e">
        <f t="shared" si="147"/>
        <v>#N/A</v>
      </c>
      <c r="K362" s="122" t="e">
        <f t="shared" si="147"/>
        <v>#N/A</v>
      </c>
      <c r="L362" s="122" t="e">
        <f t="shared" si="147"/>
        <v>#N/A</v>
      </c>
      <c r="M362" s="122" t="e">
        <f t="shared" si="147"/>
        <v>#N/A</v>
      </c>
      <c r="N362" s="122" t="e">
        <f t="shared" si="147"/>
        <v>#N/A</v>
      </c>
      <c r="O362" s="122" t="e">
        <f t="shared" si="147"/>
        <v>#N/A</v>
      </c>
      <c r="P362" s="122" t="e">
        <f t="shared" si="147"/>
        <v>#N/A</v>
      </c>
      <c r="Q362" s="122" t="e">
        <f t="shared" si="147"/>
        <v>#N/A</v>
      </c>
      <c r="R362" s="122" t="e">
        <f t="shared" si="147"/>
        <v>#N/A</v>
      </c>
      <c r="S362" s="122" t="e">
        <f t="shared" si="147"/>
        <v>#N/A</v>
      </c>
      <c r="T362" s="122" t="e">
        <f t="shared" si="147"/>
        <v>#N/A</v>
      </c>
      <c r="U362" s="122" t="e">
        <f t="shared" si="147"/>
        <v>#N/A</v>
      </c>
      <c r="V362" s="122" t="e">
        <f t="shared" si="147"/>
        <v>#N/A</v>
      </c>
      <c r="W362" s="122" t="e">
        <f t="shared" si="147"/>
        <v>#N/A</v>
      </c>
      <c r="X362" s="122" t="e">
        <f t="shared" si="147"/>
        <v>#N/A</v>
      </c>
      <c r="Y362" s="122" t="e">
        <f t="shared" si="147"/>
        <v>#N/A</v>
      </c>
      <c r="Z362" s="122" t="e">
        <f t="shared" si="147"/>
        <v>#N/A</v>
      </c>
      <c r="AA362" s="122" t="e">
        <f t="shared" si="147"/>
        <v>#N/A</v>
      </c>
      <c r="AB362" s="122" t="e">
        <f t="shared" si="147"/>
        <v>#N/A</v>
      </c>
      <c r="AC362" s="122" t="e">
        <f t="shared" si="147"/>
        <v>#N/A</v>
      </c>
      <c r="AD362" s="122" t="e">
        <f t="shared" si="147"/>
        <v>#N/A</v>
      </c>
      <c r="AE362" s="122" t="e">
        <f t="shared" si="147"/>
        <v>#N/A</v>
      </c>
      <c r="AF362" s="122" t="e">
        <f t="shared" si="147"/>
        <v>#N/A</v>
      </c>
      <c r="AG362" s="122" t="e">
        <f t="shared" si="147"/>
        <v>#N/A</v>
      </c>
      <c r="AH362" s="122" t="e">
        <f t="shared" si="147"/>
        <v>#N/A</v>
      </c>
      <c r="AI362" s="122" t="e">
        <f t="shared" si="147"/>
        <v>#N/A</v>
      </c>
      <c r="AJ362" s="122" t="e">
        <f t="shared" si="147"/>
        <v>#N/A</v>
      </c>
      <c r="AK362" s="122" t="e">
        <f t="shared" si="147"/>
        <v>#N/A</v>
      </c>
      <c r="AL362" s="122" t="e">
        <f t="shared" si="147"/>
        <v>#N/A</v>
      </c>
      <c r="AM362" s="122" t="e">
        <f t="shared" si="147"/>
        <v>#N/A</v>
      </c>
      <c r="AN362" s="122" t="e">
        <f t="shared" si="147"/>
        <v>#N/A</v>
      </c>
      <c r="AO362" s="122" t="e">
        <f t="shared" si="147"/>
        <v>#N/A</v>
      </c>
      <c r="AP362" s="122" t="e">
        <f t="shared" si="147"/>
        <v>#N/A</v>
      </c>
    </row>
    <row r="363" spans="1:42" x14ac:dyDescent="0.3">
      <c r="A363" s="22" t="s">
        <v>308</v>
      </c>
      <c r="B363" s="281">
        <f>SUM(IF(ISNUMBER(C363:AP363),C363:AP363))</f>
        <v>0</v>
      </c>
      <c r="C363" s="122">
        <f t="shared" ref="C363:AP363" si="148">IF(C2&lt;=analysis_period,C355/100*$Q$322,0)</f>
        <v>0</v>
      </c>
      <c r="D363" s="122">
        <f t="shared" si="148"/>
        <v>0</v>
      </c>
      <c r="E363" s="122">
        <f t="shared" si="148"/>
        <v>0</v>
      </c>
      <c r="F363" s="122">
        <f t="shared" si="148"/>
        <v>0</v>
      </c>
      <c r="G363" s="122">
        <f t="shared" si="148"/>
        <v>0</v>
      </c>
      <c r="H363" s="122">
        <f t="shared" si="148"/>
        <v>0</v>
      </c>
      <c r="I363" s="122">
        <f t="shared" si="148"/>
        <v>0</v>
      </c>
      <c r="J363" s="122">
        <f t="shared" si="148"/>
        <v>0</v>
      </c>
      <c r="K363" s="122">
        <f t="shared" si="148"/>
        <v>0</v>
      </c>
      <c r="L363" s="122">
        <f t="shared" si="148"/>
        <v>0</v>
      </c>
      <c r="M363" s="122">
        <f t="shared" si="148"/>
        <v>0</v>
      </c>
      <c r="N363" s="122">
        <f t="shared" si="148"/>
        <v>0</v>
      </c>
      <c r="O363" s="122">
        <f t="shared" si="148"/>
        <v>0</v>
      </c>
      <c r="P363" s="122">
        <f t="shared" si="148"/>
        <v>0</v>
      </c>
      <c r="Q363" s="122">
        <f t="shared" si="148"/>
        <v>0</v>
      </c>
      <c r="R363" s="122">
        <f t="shared" si="148"/>
        <v>0</v>
      </c>
      <c r="S363" s="122">
        <f t="shared" si="148"/>
        <v>0</v>
      </c>
      <c r="T363" s="122">
        <f t="shared" si="148"/>
        <v>0</v>
      </c>
      <c r="U363" s="122">
        <f t="shared" si="148"/>
        <v>0</v>
      </c>
      <c r="V363" s="122">
        <f t="shared" si="148"/>
        <v>0</v>
      </c>
      <c r="W363" s="122">
        <f t="shared" si="148"/>
        <v>0</v>
      </c>
      <c r="X363" s="122">
        <f t="shared" si="148"/>
        <v>0</v>
      </c>
      <c r="Y363" s="122">
        <f t="shared" si="148"/>
        <v>0</v>
      </c>
      <c r="Z363" s="122">
        <f t="shared" si="148"/>
        <v>0</v>
      </c>
      <c r="AA363" s="122">
        <f t="shared" si="148"/>
        <v>0</v>
      </c>
      <c r="AB363" s="122">
        <f t="shared" si="148"/>
        <v>0</v>
      </c>
      <c r="AC363" s="122">
        <f t="shared" si="148"/>
        <v>0</v>
      </c>
      <c r="AD363" s="122">
        <f t="shared" si="148"/>
        <v>0</v>
      </c>
      <c r="AE363" s="122">
        <f t="shared" si="148"/>
        <v>0</v>
      </c>
      <c r="AF363" s="122">
        <f t="shared" si="148"/>
        <v>0</v>
      </c>
      <c r="AG363" s="122">
        <f t="shared" si="148"/>
        <v>0</v>
      </c>
      <c r="AH363" s="122">
        <f t="shared" si="148"/>
        <v>0</v>
      </c>
      <c r="AI363" s="122">
        <f t="shared" si="148"/>
        <v>0</v>
      </c>
      <c r="AJ363" s="122">
        <f t="shared" si="148"/>
        <v>0</v>
      </c>
      <c r="AK363" s="122">
        <f t="shared" si="148"/>
        <v>0</v>
      </c>
      <c r="AL363" s="122">
        <f t="shared" si="148"/>
        <v>0</v>
      </c>
      <c r="AM363" s="122">
        <f t="shared" si="148"/>
        <v>0</v>
      </c>
      <c r="AN363" s="122">
        <f t="shared" si="148"/>
        <v>0</v>
      </c>
      <c r="AO363" s="122">
        <f t="shared" si="148"/>
        <v>0</v>
      </c>
      <c r="AP363" s="122">
        <f t="shared" si="148"/>
        <v>0</v>
      </c>
    </row>
    <row r="364" spans="1:42" x14ac:dyDescent="0.3">
      <c r="A364" s="22" t="s">
        <v>88</v>
      </c>
      <c r="B364" s="175">
        <f t="shared" ref="B364" si="149">SUM(C364:AP364)</f>
        <v>0</v>
      </c>
      <c r="C364" s="123">
        <f>P323</f>
        <v>0</v>
      </c>
      <c r="D364" s="123">
        <v>0</v>
      </c>
      <c r="E364" s="123">
        <v>0</v>
      </c>
      <c r="F364" s="123">
        <v>0</v>
      </c>
      <c r="G364" s="123">
        <v>0</v>
      </c>
      <c r="H364" s="123">
        <v>0</v>
      </c>
      <c r="I364" s="123">
        <v>0</v>
      </c>
      <c r="J364" s="123">
        <v>0</v>
      </c>
      <c r="K364" s="123">
        <v>0</v>
      </c>
      <c r="L364" s="123">
        <v>0</v>
      </c>
      <c r="M364" s="123">
        <v>0</v>
      </c>
      <c r="N364" s="123">
        <v>0</v>
      </c>
      <c r="O364" s="123">
        <v>0</v>
      </c>
      <c r="P364" s="123">
        <v>0</v>
      </c>
      <c r="Q364" s="123">
        <v>0</v>
      </c>
      <c r="R364" s="123">
        <v>0</v>
      </c>
      <c r="S364" s="123">
        <v>0</v>
      </c>
      <c r="T364" s="123">
        <v>0</v>
      </c>
      <c r="U364" s="123">
        <v>0</v>
      </c>
      <c r="V364" s="123">
        <v>0</v>
      </c>
      <c r="W364" s="123">
        <v>0</v>
      </c>
      <c r="X364" s="123">
        <v>0</v>
      </c>
      <c r="Y364" s="123">
        <v>0</v>
      </c>
      <c r="Z364" s="123">
        <v>0</v>
      </c>
      <c r="AA364" s="123">
        <v>0</v>
      </c>
      <c r="AB364" s="123">
        <v>0</v>
      </c>
      <c r="AC364" s="123">
        <v>0</v>
      </c>
      <c r="AD364" s="123">
        <v>0</v>
      </c>
      <c r="AE364" s="123">
        <v>0</v>
      </c>
      <c r="AF364" s="123">
        <v>0</v>
      </c>
      <c r="AG364" s="123">
        <v>0</v>
      </c>
      <c r="AH364" s="123">
        <v>0</v>
      </c>
      <c r="AI364" s="123">
        <v>0</v>
      </c>
      <c r="AJ364" s="123">
        <v>0</v>
      </c>
      <c r="AK364" s="123">
        <v>0</v>
      </c>
      <c r="AL364" s="123">
        <v>0</v>
      </c>
      <c r="AM364" s="123">
        <v>0</v>
      </c>
      <c r="AN364" s="123">
        <v>0</v>
      </c>
      <c r="AO364" s="123">
        <v>0</v>
      </c>
      <c r="AP364" s="123">
        <v>0</v>
      </c>
    </row>
    <row r="365" spans="1:42" x14ac:dyDescent="0.3">
      <c r="A365" s="21"/>
      <c r="B365" s="176">
        <f t="array" ref="B365">SUM(IF(ISNUMBER(C365:AP365),C365:AP365))</f>
        <v>0</v>
      </c>
      <c r="C365" s="122" t="e">
        <f>SUM(C357:C364)</f>
        <v>#N/A</v>
      </c>
      <c r="D365" s="122" t="e">
        <f>SUM(D357:D364)</f>
        <v>#N/A</v>
      </c>
      <c r="E365" s="122" t="e">
        <f t="shared" ref="E365:AP365" si="150">SUM(E357:E364)</f>
        <v>#N/A</v>
      </c>
      <c r="F365" s="122" t="e">
        <f t="shared" si="150"/>
        <v>#N/A</v>
      </c>
      <c r="G365" s="122" t="e">
        <f t="shared" si="150"/>
        <v>#N/A</v>
      </c>
      <c r="H365" s="122" t="e">
        <f t="shared" si="150"/>
        <v>#N/A</v>
      </c>
      <c r="I365" s="122" t="e">
        <f t="shared" si="150"/>
        <v>#N/A</v>
      </c>
      <c r="J365" s="122" t="e">
        <f t="shared" si="150"/>
        <v>#N/A</v>
      </c>
      <c r="K365" s="122" t="e">
        <f t="shared" si="150"/>
        <v>#N/A</v>
      </c>
      <c r="L365" s="122" t="e">
        <f t="shared" si="150"/>
        <v>#N/A</v>
      </c>
      <c r="M365" s="122" t="e">
        <f t="shared" si="150"/>
        <v>#N/A</v>
      </c>
      <c r="N365" s="122" t="e">
        <f t="shared" si="150"/>
        <v>#N/A</v>
      </c>
      <c r="O365" s="122" t="e">
        <f t="shared" si="150"/>
        <v>#N/A</v>
      </c>
      <c r="P365" s="122" t="e">
        <f t="shared" si="150"/>
        <v>#N/A</v>
      </c>
      <c r="Q365" s="122" t="e">
        <f t="shared" si="150"/>
        <v>#N/A</v>
      </c>
      <c r="R365" s="122" t="e">
        <f t="shared" si="150"/>
        <v>#N/A</v>
      </c>
      <c r="S365" s="122" t="e">
        <f t="shared" si="150"/>
        <v>#N/A</v>
      </c>
      <c r="T365" s="122" t="e">
        <f t="shared" si="150"/>
        <v>#N/A</v>
      </c>
      <c r="U365" s="122" t="e">
        <f t="shared" si="150"/>
        <v>#N/A</v>
      </c>
      <c r="V365" s="122" t="e">
        <f t="shared" si="150"/>
        <v>#N/A</v>
      </c>
      <c r="W365" s="122" t="e">
        <f t="shared" si="150"/>
        <v>#N/A</v>
      </c>
      <c r="X365" s="122" t="e">
        <f t="shared" si="150"/>
        <v>#N/A</v>
      </c>
      <c r="Y365" s="122" t="e">
        <f t="shared" si="150"/>
        <v>#N/A</v>
      </c>
      <c r="Z365" s="122" t="e">
        <f t="shared" si="150"/>
        <v>#N/A</v>
      </c>
      <c r="AA365" s="122" t="e">
        <f t="shared" si="150"/>
        <v>#N/A</v>
      </c>
      <c r="AB365" s="122" t="e">
        <f t="shared" si="150"/>
        <v>#N/A</v>
      </c>
      <c r="AC365" s="122" t="e">
        <f t="shared" si="150"/>
        <v>#N/A</v>
      </c>
      <c r="AD365" s="122" t="e">
        <f t="shared" si="150"/>
        <v>#N/A</v>
      </c>
      <c r="AE365" s="122" t="e">
        <f t="shared" si="150"/>
        <v>#N/A</v>
      </c>
      <c r="AF365" s="122" t="e">
        <f t="shared" si="150"/>
        <v>#N/A</v>
      </c>
      <c r="AG365" s="122" t="e">
        <f t="shared" si="150"/>
        <v>#N/A</v>
      </c>
      <c r="AH365" s="122" t="e">
        <f t="shared" si="150"/>
        <v>#N/A</v>
      </c>
      <c r="AI365" s="122" t="e">
        <f t="shared" si="150"/>
        <v>#N/A</v>
      </c>
      <c r="AJ365" s="122" t="e">
        <f t="shared" si="150"/>
        <v>#N/A</v>
      </c>
      <c r="AK365" s="122" t="e">
        <f t="shared" si="150"/>
        <v>#N/A</v>
      </c>
      <c r="AL365" s="122" t="e">
        <f t="shared" si="150"/>
        <v>#N/A</v>
      </c>
      <c r="AM365" s="122" t="e">
        <f t="shared" si="150"/>
        <v>#N/A</v>
      </c>
      <c r="AN365" s="122" t="e">
        <f t="shared" si="150"/>
        <v>#N/A</v>
      </c>
      <c r="AO365" s="122" t="e">
        <f t="shared" si="150"/>
        <v>#N/A</v>
      </c>
      <c r="AP365" s="122" t="e">
        <f t="shared" si="150"/>
        <v>#N/A</v>
      </c>
    </row>
    <row r="366" spans="1:42" x14ac:dyDescent="0.3">
      <c r="A366" s="21"/>
    </row>
    <row r="367" spans="1:42" x14ac:dyDescent="0.3">
      <c r="A367" s="18" t="s">
        <v>75</v>
      </c>
    </row>
    <row r="368" spans="1:42" x14ac:dyDescent="0.3">
      <c r="A368" s="21" t="s">
        <v>77</v>
      </c>
      <c r="B368" s="26" t="str">
        <f>equip_reserve_depr_sta</f>
        <v>5-yr MACRS</v>
      </c>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row>
    <row r="369" spans="1:42" x14ac:dyDescent="0.3">
      <c r="A369" s="21" t="s">
        <v>78</v>
      </c>
      <c r="B369" s="178">
        <f t="shared" ref="B369:AP369" si="151">B2</f>
        <v>0</v>
      </c>
      <c r="C369" s="178" t="str">
        <f t="shared" si="151"/>
        <v/>
      </c>
      <c r="D369" s="178" t="str">
        <f t="shared" si="151"/>
        <v/>
      </c>
      <c r="E369" s="178" t="str">
        <f t="shared" si="151"/>
        <v/>
      </c>
      <c r="F369" s="178" t="str">
        <f t="shared" si="151"/>
        <v/>
      </c>
      <c r="G369" s="178" t="str">
        <f t="shared" si="151"/>
        <v/>
      </c>
      <c r="H369" s="178" t="str">
        <f t="shared" si="151"/>
        <v/>
      </c>
      <c r="I369" s="178" t="str">
        <f t="shared" si="151"/>
        <v/>
      </c>
      <c r="J369" s="178" t="str">
        <f t="shared" si="151"/>
        <v/>
      </c>
      <c r="K369" s="178" t="str">
        <f t="shared" si="151"/>
        <v/>
      </c>
      <c r="L369" s="178" t="str">
        <f t="shared" si="151"/>
        <v/>
      </c>
      <c r="M369" s="178" t="str">
        <f t="shared" si="151"/>
        <v/>
      </c>
      <c r="N369" s="178" t="str">
        <f t="shared" si="151"/>
        <v/>
      </c>
      <c r="O369" s="178" t="str">
        <f t="shared" si="151"/>
        <v/>
      </c>
      <c r="P369" s="178" t="str">
        <f t="shared" si="151"/>
        <v/>
      </c>
      <c r="Q369" s="178" t="str">
        <f t="shared" si="151"/>
        <v/>
      </c>
      <c r="R369" s="178" t="str">
        <f t="shared" si="151"/>
        <v/>
      </c>
      <c r="S369" s="178" t="str">
        <f t="shared" si="151"/>
        <v/>
      </c>
      <c r="T369" s="178" t="str">
        <f t="shared" si="151"/>
        <v/>
      </c>
      <c r="U369" s="178" t="str">
        <f t="shared" si="151"/>
        <v/>
      </c>
      <c r="V369" s="178" t="str">
        <f t="shared" si="151"/>
        <v/>
      </c>
      <c r="W369" s="178" t="str">
        <f t="shared" si="151"/>
        <v/>
      </c>
      <c r="X369" s="178" t="str">
        <f t="shared" si="151"/>
        <v/>
      </c>
      <c r="Y369" s="178" t="str">
        <f t="shared" si="151"/>
        <v/>
      </c>
      <c r="Z369" s="178" t="str">
        <f t="shared" si="151"/>
        <v/>
      </c>
      <c r="AA369" s="178" t="str">
        <f t="shared" si="151"/>
        <v/>
      </c>
      <c r="AB369" s="178" t="str">
        <f t="shared" si="151"/>
        <v/>
      </c>
      <c r="AC369" s="178" t="str">
        <f t="shared" si="151"/>
        <v/>
      </c>
      <c r="AD369" s="178" t="str">
        <f t="shared" si="151"/>
        <v/>
      </c>
      <c r="AE369" s="178" t="str">
        <f t="shared" si="151"/>
        <v/>
      </c>
      <c r="AF369" s="178" t="str">
        <f t="shared" si="151"/>
        <v/>
      </c>
      <c r="AG369" s="178" t="str">
        <f t="shared" si="151"/>
        <v/>
      </c>
      <c r="AH369" s="178" t="str">
        <f t="shared" si="151"/>
        <v/>
      </c>
      <c r="AI369" s="178" t="str">
        <f t="shared" si="151"/>
        <v/>
      </c>
      <c r="AJ369" s="178" t="str">
        <f t="shared" si="151"/>
        <v/>
      </c>
      <c r="AK369" s="178" t="str">
        <f t="shared" si="151"/>
        <v/>
      </c>
      <c r="AL369" s="178" t="str">
        <f t="shared" si="151"/>
        <v/>
      </c>
      <c r="AM369" s="178" t="str">
        <f t="shared" si="151"/>
        <v/>
      </c>
      <c r="AN369" s="178" t="str">
        <f t="shared" si="151"/>
        <v/>
      </c>
      <c r="AO369" s="178" t="str">
        <f t="shared" si="151"/>
        <v/>
      </c>
      <c r="AP369" s="178" t="str">
        <f t="shared" si="151"/>
        <v/>
      </c>
    </row>
    <row r="370" spans="1:42" x14ac:dyDescent="0.3">
      <c r="A370" s="21" t="s">
        <v>189</v>
      </c>
      <c r="B370" s="177">
        <v>0</v>
      </c>
      <c r="C370" s="170" t="e">
        <f t="shared" ref="C370:AP370" si="152">IF($B$368=$A349,C349,0)+IF($B$368=$A350,C350,0)+IF($B$368=$A351,C351,0)+IF($B$368=$A352,C352,0)+IF($B$368=$A353,C353,0)+IF($B$368=$A354,C354,0)</f>
        <v>#N/A</v>
      </c>
      <c r="D370" s="170" t="e">
        <f t="shared" si="152"/>
        <v>#N/A</v>
      </c>
      <c r="E370" s="170" t="e">
        <f t="shared" si="152"/>
        <v>#N/A</v>
      </c>
      <c r="F370" s="170" t="e">
        <f t="shared" si="152"/>
        <v>#N/A</v>
      </c>
      <c r="G370" s="170" t="e">
        <f t="shared" si="152"/>
        <v>#N/A</v>
      </c>
      <c r="H370" s="170" t="e">
        <f t="shared" si="152"/>
        <v>#N/A</v>
      </c>
      <c r="I370" s="170" t="e">
        <f t="shared" si="152"/>
        <v>#N/A</v>
      </c>
      <c r="J370" s="170" t="e">
        <f t="shared" si="152"/>
        <v>#N/A</v>
      </c>
      <c r="K370" s="170" t="e">
        <f t="shared" si="152"/>
        <v>#N/A</v>
      </c>
      <c r="L370" s="170" t="e">
        <f t="shared" si="152"/>
        <v>#N/A</v>
      </c>
      <c r="M370" s="170" t="e">
        <f t="shared" si="152"/>
        <v>#N/A</v>
      </c>
      <c r="N370" s="170" t="e">
        <f t="shared" si="152"/>
        <v>#N/A</v>
      </c>
      <c r="O370" s="170" t="e">
        <f t="shared" si="152"/>
        <v>#N/A</v>
      </c>
      <c r="P370" s="170" t="e">
        <f t="shared" si="152"/>
        <v>#N/A</v>
      </c>
      <c r="Q370" s="170" t="e">
        <f t="shared" si="152"/>
        <v>#N/A</v>
      </c>
      <c r="R370" s="170" t="e">
        <f t="shared" si="152"/>
        <v>#N/A</v>
      </c>
      <c r="S370" s="170" t="e">
        <f t="shared" si="152"/>
        <v>#N/A</v>
      </c>
      <c r="T370" s="170" t="e">
        <f t="shared" si="152"/>
        <v>#N/A</v>
      </c>
      <c r="U370" s="170" t="e">
        <f t="shared" si="152"/>
        <v>#N/A</v>
      </c>
      <c r="V370" s="170" t="e">
        <f t="shared" si="152"/>
        <v>#N/A</v>
      </c>
      <c r="W370" s="170" t="e">
        <f t="shared" si="152"/>
        <v>#N/A</v>
      </c>
      <c r="X370" s="170" t="e">
        <f t="shared" si="152"/>
        <v>#N/A</v>
      </c>
      <c r="Y370" s="170" t="e">
        <f t="shared" si="152"/>
        <v>#N/A</v>
      </c>
      <c r="Z370" s="170" t="e">
        <f t="shared" si="152"/>
        <v>#N/A</v>
      </c>
      <c r="AA370" s="170" t="e">
        <f t="shared" si="152"/>
        <v>#N/A</v>
      </c>
      <c r="AB370" s="170" t="e">
        <f t="shared" si="152"/>
        <v>#N/A</v>
      </c>
      <c r="AC370" s="170" t="e">
        <f t="shared" si="152"/>
        <v>#N/A</v>
      </c>
      <c r="AD370" s="170" t="e">
        <f t="shared" si="152"/>
        <v>#N/A</v>
      </c>
      <c r="AE370" s="170" t="e">
        <f t="shared" si="152"/>
        <v>#N/A</v>
      </c>
      <c r="AF370" s="170" t="e">
        <f t="shared" si="152"/>
        <v>#N/A</v>
      </c>
      <c r="AG370" s="170" t="e">
        <f t="shared" si="152"/>
        <v>#N/A</v>
      </c>
      <c r="AH370" s="170" t="e">
        <f t="shared" si="152"/>
        <v>#N/A</v>
      </c>
      <c r="AI370" s="170" t="e">
        <f t="shared" si="152"/>
        <v>#N/A</v>
      </c>
      <c r="AJ370" s="170" t="e">
        <f t="shared" si="152"/>
        <v>#N/A</v>
      </c>
      <c r="AK370" s="170" t="e">
        <f t="shared" si="152"/>
        <v>#N/A</v>
      </c>
      <c r="AL370" s="170" t="e">
        <f t="shared" si="152"/>
        <v>#N/A</v>
      </c>
      <c r="AM370" s="170" t="e">
        <f t="shared" si="152"/>
        <v>#N/A</v>
      </c>
      <c r="AN370" s="170" t="e">
        <f t="shared" si="152"/>
        <v>#N/A</v>
      </c>
      <c r="AO370" s="170" t="e">
        <f t="shared" si="152"/>
        <v>#N/A</v>
      </c>
      <c r="AP370" s="170" t="e">
        <f t="shared" si="152"/>
        <v>#N/A</v>
      </c>
    </row>
    <row r="371" spans="1:42" x14ac:dyDescent="0.3">
      <c r="A371" s="21"/>
      <c r="B371" s="27"/>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row>
    <row r="372" spans="1:42" x14ac:dyDescent="0.3">
      <c r="A372" s="18" t="s">
        <v>90</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3">
      <c r="A373" s="21" t="s">
        <v>76</v>
      </c>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row>
    <row r="374" spans="1:42" x14ac:dyDescent="0.3">
      <c r="A374" s="4">
        <v>1</v>
      </c>
      <c r="B374" s="4">
        <v>0</v>
      </c>
      <c r="C374" s="161">
        <f>IF(C$2&lt;=analysis_period,IF(SUM($C709:C709)&gt;0,B374+1,0),0)</f>
        <v>0</v>
      </c>
      <c r="D374" s="161">
        <f>IF(D$2&lt;=analysis_period,IF(SUM($C709:D709)&gt;0,C374+1,0),0)</f>
        <v>0</v>
      </c>
      <c r="E374" s="161">
        <f>IF(E$2&lt;=analysis_period,IF(SUM($C709:E709)&gt;0,D374+1,0),0)</f>
        <v>0</v>
      </c>
      <c r="F374" s="161">
        <f>IF(F$2&lt;=analysis_period,IF(SUM($C709:F709)&gt;0,E374+1,0),0)</f>
        <v>0</v>
      </c>
      <c r="G374" s="161">
        <f>IF(G$2&lt;=analysis_period,IF(SUM($C709:G709)&gt;0,F374+1,0),0)</f>
        <v>0</v>
      </c>
      <c r="H374" s="161">
        <f>IF(H$2&lt;=analysis_period,IF(SUM($C709:H709)&gt;0,G374+1,0),0)</f>
        <v>0</v>
      </c>
      <c r="I374" s="161">
        <f>IF(I$2&lt;=analysis_period,IF(SUM($C709:I709)&gt;0,H374+1,0),0)</f>
        <v>0</v>
      </c>
      <c r="J374" s="161">
        <f>IF(J$2&lt;=analysis_period,IF(SUM($C709:J709)&gt;0,I374+1,0),0)</f>
        <v>0</v>
      </c>
      <c r="K374" s="161">
        <f>IF(K$2&lt;=analysis_period,IF(SUM($C709:K709)&gt;0,J374+1,0),0)</f>
        <v>0</v>
      </c>
      <c r="L374" s="161">
        <f>IF(L$2&lt;=analysis_period,IF(SUM($C709:L709)&gt;0,K374+1,0),0)</f>
        <v>0</v>
      </c>
      <c r="M374" s="161">
        <f>IF(M$2&lt;=analysis_period,IF(SUM($C709:M709)&gt;0,L374+1,0),0)</f>
        <v>0</v>
      </c>
      <c r="N374" s="161">
        <f>IF(N$2&lt;=analysis_period,IF(SUM($C709:N709)&gt;0,M374+1,0),0)</f>
        <v>0</v>
      </c>
      <c r="O374" s="161">
        <f>IF(O$2&lt;=analysis_period,IF(SUM($C709:O709)&gt;0,N374+1,0),0)</f>
        <v>0</v>
      </c>
      <c r="P374" s="161">
        <f>IF(P$2&lt;=analysis_period,IF(SUM($C709:P709)&gt;0,O374+1,0),0)</f>
        <v>0</v>
      </c>
      <c r="Q374" s="161">
        <f>IF(Q$2&lt;=analysis_period,IF(SUM($C709:Q709)&gt;0,P374+1,0),0)</f>
        <v>0</v>
      </c>
      <c r="R374" s="161">
        <f>IF(R$2&lt;=analysis_period,IF(SUM($C709:R709)&gt;0,Q374+1,0),0)</f>
        <v>0</v>
      </c>
      <c r="S374" s="161">
        <f>IF(S$2&lt;=analysis_period,IF(SUM($C709:S709)&gt;0,R374+1,0),0)</f>
        <v>0</v>
      </c>
      <c r="T374" s="161">
        <f>IF(T$2&lt;=analysis_period,IF(SUM($C709:T709)&gt;0,S374+1,0),0)</f>
        <v>0</v>
      </c>
      <c r="U374" s="161">
        <f>IF(U$2&lt;=analysis_period,IF(SUM($C709:U709)&gt;0,T374+1,0),0)</f>
        <v>0</v>
      </c>
      <c r="V374" s="161">
        <f>IF(V$2&lt;=analysis_period,IF(SUM($C709:V709)&gt;0,U374+1,0),0)</f>
        <v>0</v>
      </c>
      <c r="W374" s="161">
        <f>IF(W$2&lt;=analysis_period,IF(SUM($C709:W709)&gt;0,V374+1,0),0)</f>
        <v>0</v>
      </c>
      <c r="X374" s="161">
        <f>IF(X$2&lt;=analysis_period,IF(SUM($C709:X709)&gt;0,W374+1,0),0)</f>
        <v>0</v>
      </c>
      <c r="Y374" s="161">
        <f>IF(Y$2&lt;=analysis_period,IF(SUM($C709:Y709)&gt;0,X374+1,0),0)</f>
        <v>0</v>
      </c>
      <c r="Z374" s="161">
        <f>IF(Z$2&lt;=analysis_period,IF(SUM($C709:Z709)&gt;0,Y374+1,0),0)</f>
        <v>0</v>
      </c>
      <c r="AA374" s="161">
        <f>IF(AA$2&lt;=analysis_period,IF(SUM($C709:AA709)&gt;0,Z374+1,0),0)</f>
        <v>0</v>
      </c>
      <c r="AB374" s="161">
        <f>IF(AB$2&lt;=analysis_period,IF(SUM($C709:AB709)&gt;0,AA374+1,0),0)</f>
        <v>0</v>
      </c>
      <c r="AC374" s="161">
        <f>IF(AC$2&lt;=analysis_period,IF(SUM($C709:AC709)&gt;0,AB374+1,0),0)</f>
        <v>0</v>
      </c>
      <c r="AD374" s="161">
        <f>IF(AD$2&lt;=analysis_period,IF(SUM($C709:AD709)&gt;0,AC374+1,0),0)</f>
        <v>0</v>
      </c>
      <c r="AE374" s="161">
        <f>IF(AE$2&lt;=analysis_period,IF(SUM($C709:AE709)&gt;0,AD374+1,0),0)</f>
        <v>0</v>
      </c>
      <c r="AF374" s="161">
        <f>IF(AF$2&lt;=analysis_period,IF(SUM($C709:AF709)&gt;0,AE374+1,0),0)</f>
        <v>0</v>
      </c>
      <c r="AG374" s="161">
        <f>IF(AG$2&lt;=analysis_period,IF(SUM($C709:AG709)&gt;0,AF374+1,0),0)</f>
        <v>0</v>
      </c>
      <c r="AH374" s="161">
        <f>IF(AH$2&lt;=analysis_period,IF(SUM($C709:AH709)&gt;0,AG374+1,0),0)</f>
        <v>0</v>
      </c>
      <c r="AI374" s="161">
        <f>IF(AI$2&lt;=analysis_period,IF(SUM($C709:AI709)&gt;0,AH374+1,0),0)</f>
        <v>0</v>
      </c>
      <c r="AJ374" s="161">
        <f>IF(AJ$2&lt;=analysis_period,IF(SUM($C709:AJ709)&gt;0,AI374+1,0),0)</f>
        <v>0</v>
      </c>
      <c r="AK374" s="161">
        <f>IF(AK$2&lt;=analysis_period,IF(SUM($C709:AK709)&gt;0,AJ374+1,0),0)</f>
        <v>0</v>
      </c>
      <c r="AL374" s="161">
        <f>IF(AL$2&lt;=analysis_period,IF(SUM($C709:AL709)&gt;0,AK374+1,0),0)</f>
        <v>0</v>
      </c>
      <c r="AM374" s="161">
        <f>IF(AM$2&lt;=analysis_period,IF(SUM($C709:AM709)&gt;0,AL374+1,0),0)</f>
        <v>0</v>
      </c>
      <c r="AN374" s="161">
        <f>IF(AN$2&lt;=analysis_period,IF(SUM($C709:AN709)&gt;0,AM374+1,0),0)</f>
        <v>0</v>
      </c>
      <c r="AO374" s="161">
        <f>IF(AO$2&lt;=analysis_period,IF(SUM($C709:AO709)&gt;0,AN374+1,0),0)</f>
        <v>0</v>
      </c>
      <c r="AP374" s="161">
        <f>IF(AP$2&lt;=analysis_period,IF(SUM($C709:AP709)&gt;0,AO374+1,0),0)</f>
        <v>0</v>
      </c>
    </row>
    <row r="375" spans="1:42" x14ac:dyDescent="0.3">
      <c r="A375" s="4">
        <f>A374+1</f>
        <v>2</v>
      </c>
      <c r="B375" s="4">
        <v>0</v>
      </c>
      <c r="C375" s="161">
        <f>IF(C$2&lt;=analysis_period,IF(SUM($C710:C710)&gt;0,B375+1,0),0)</f>
        <v>0</v>
      </c>
      <c r="D375" s="161">
        <f>IF(D$2&lt;=analysis_period,IF(SUM($C710:D710)&gt;0,C375+1,0),0)</f>
        <v>0</v>
      </c>
      <c r="E375" s="161">
        <f>IF(E$2&lt;=analysis_period,IF(SUM($C710:E710)&gt;0,D375+1,0),0)</f>
        <v>0</v>
      </c>
      <c r="F375" s="161">
        <f>IF(F$2&lt;=analysis_period,IF(SUM($C710:F710)&gt;0,E375+1,0),0)</f>
        <v>0</v>
      </c>
      <c r="G375" s="161">
        <f>IF(G$2&lt;=analysis_period,IF(SUM($C710:G710)&gt;0,F375+1,0),0)</f>
        <v>0</v>
      </c>
      <c r="H375" s="161">
        <f>IF(H$2&lt;=analysis_period,IF(SUM($C710:H710)&gt;0,G375+1,0),0)</f>
        <v>0</v>
      </c>
      <c r="I375" s="161">
        <f>IF(I$2&lt;=analysis_period,IF(SUM($C710:I710)&gt;0,H375+1,0),0)</f>
        <v>0</v>
      </c>
      <c r="J375" s="161">
        <f>IF(J$2&lt;=analysis_period,IF(SUM($C710:J710)&gt;0,I375+1,0),0)</f>
        <v>0</v>
      </c>
      <c r="K375" s="161">
        <f>IF(K$2&lt;=analysis_period,IF(SUM($C710:K710)&gt;0,J375+1,0),0)</f>
        <v>0</v>
      </c>
      <c r="L375" s="161">
        <f>IF(L$2&lt;=analysis_period,IF(SUM($C710:L710)&gt;0,K375+1,0),0)</f>
        <v>0</v>
      </c>
      <c r="M375" s="161">
        <f>IF(M$2&lt;=analysis_period,IF(SUM($C710:M710)&gt;0,L375+1,0),0)</f>
        <v>0</v>
      </c>
      <c r="N375" s="161">
        <f>IF(N$2&lt;=analysis_period,IF(SUM($C710:N710)&gt;0,M375+1,0),0)</f>
        <v>0</v>
      </c>
      <c r="O375" s="161">
        <f>IF(O$2&lt;=analysis_period,IF(SUM($C710:O710)&gt;0,N375+1,0),0)</f>
        <v>0</v>
      </c>
      <c r="P375" s="161">
        <f>IF(P$2&lt;=analysis_period,IF(SUM($C710:P710)&gt;0,O375+1,0),0)</f>
        <v>0</v>
      </c>
      <c r="Q375" s="161">
        <f>IF(Q$2&lt;=analysis_period,IF(SUM($C710:Q710)&gt;0,P375+1,0),0)</f>
        <v>0</v>
      </c>
      <c r="R375" s="161">
        <f>IF(R$2&lt;=analysis_period,IF(SUM($C710:R710)&gt;0,Q375+1,0),0)</f>
        <v>0</v>
      </c>
      <c r="S375" s="161">
        <f>IF(S$2&lt;=analysis_period,IF(SUM($C710:S710)&gt;0,R375+1,0),0)</f>
        <v>0</v>
      </c>
      <c r="T375" s="161">
        <f>IF(T$2&lt;=analysis_period,IF(SUM($C710:T710)&gt;0,S375+1,0),0)</f>
        <v>0</v>
      </c>
      <c r="U375" s="161">
        <f>IF(U$2&lt;=analysis_period,IF(SUM($C710:U710)&gt;0,T375+1,0),0)</f>
        <v>0</v>
      </c>
      <c r="V375" s="161">
        <f>IF(V$2&lt;=analysis_period,IF(SUM($C710:V710)&gt;0,U375+1,0),0)</f>
        <v>0</v>
      </c>
      <c r="W375" s="161">
        <f>IF(W$2&lt;=analysis_period,IF(SUM($C710:W710)&gt;0,V375+1,0),0)</f>
        <v>0</v>
      </c>
      <c r="X375" s="161">
        <f>IF(X$2&lt;=analysis_period,IF(SUM($C710:X710)&gt;0,W375+1,0),0)</f>
        <v>0</v>
      </c>
      <c r="Y375" s="161">
        <f>IF(Y$2&lt;=analysis_period,IF(SUM($C710:Y710)&gt;0,X375+1,0),0)</f>
        <v>0</v>
      </c>
      <c r="Z375" s="161">
        <f>IF(Z$2&lt;=analysis_period,IF(SUM($C710:Z710)&gt;0,Y375+1,0),0)</f>
        <v>0</v>
      </c>
      <c r="AA375" s="161">
        <f>IF(AA$2&lt;=analysis_period,IF(SUM($C710:AA710)&gt;0,Z375+1,0),0)</f>
        <v>0</v>
      </c>
      <c r="AB375" s="161">
        <f>IF(AB$2&lt;=analysis_period,IF(SUM($C710:AB710)&gt;0,AA375+1,0),0)</f>
        <v>0</v>
      </c>
      <c r="AC375" s="161">
        <f>IF(AC$2&lt;=analysis_period,IF(SUM($C710:AC710)&gt;0,AB375+1,0),0)</f>
        <v>0</v>
      </c>
      <c r="AD375" s="161">
        <f>IF(AD$2&lt;=analysis_period,IF(SUM($C710:AD710)&gt;0,AC375+1,0),0)</f>
        <v>0</v>
      </c>
      <c r="AE375" s="161">
        <f>IF(AE$2&lt;=analysis_period,IF(SUM($C710:AE710)&gt;0,AD375+1,0),0)</f>
        <v>0</v>
      </c>
      <c r="AF375" s="161">
        <f>IF(AF$2&lt;=analysis_period,IF(SUM($C710:AF710)&gt;0,AE375+1,0),0)</f>
        <v>0</v>
      </c>
      <c r="AG375" s="161">
        <f>IF(AG$2&lt;=analysis_period,IF(SUM($C710:AG710)&gt;0,AF375+1,0),0)</f>
        <v>0</v>
      </c>
      <c r="AH375" s="161">
        <f>IF(AH$2&lt;=analysis_period,IF(SUM($C710:AH710)&gt;0,AG375+1,0),0)</f>
        <v>0</v>
      </c>
      <c r="AI375" s="161">
        <f>IF(AI$2&lt;=analysis_period,IF(SUM($C710:AI710)&gt;0,AH375+1,0),0)</f>
        <v>0</v>
      </c>
      <c r="AJ375" s="161">
        <f>IF(AJ$2&lt;=analysis_period,IF(SUM($C710:AJ710)&gt;0,AI375+1,0),0)</f>
        <v>0</v>
      </c>
      <c r="AK375" s="161">
        <f>IF(AK$2&lt;=analysis_period,IF(SUM($C710:AK710)&gt;0,AJ375+1,0),0)</f>
        <v>0</v>
      </c>
      <c r="AL375" s="161">
        <f>IF(AL$2&lt;=analysis_period,IF(SUM($C710:AL710)&gt;0,AK375+1,0),0)</f>
        <v>0</v>
      </c>
      <c r="AM375" s="161">
        <f>IF(AM$2&lt;=analysis_period,IF(SUM($C710:AM710)&gt;0,AL375+1,0),0)</f>
        <v>0</v>
      </c>
      <c r="AN375" s="161">
        <f>IF(AN$2&lt;=analysis_period,IF(SUM($C710:AN710)&gt;0,AM375+1,0),0)</f>
        <v>0</v>
      </c>
      <c r="AO375" s="161">
        <f>IF(AO$2&lt;=analysis_period,IF(SUM($C710:AO710)&gt;0,AN375+1,0),0)</f>
        <v>0</v>
      </c>
      <c r="AP375" s="161">
        <f>IF(AP$2&lt;=analysis_period,IF(SUM($C710:AP710)&gt;0,AO375+1,0),0)</f>
        <v>0</v>
      </c>
    </row>
    <row r="376" spans="1:42" x14ac:dyDescent="0.3">
      <c r="A376" s="4">
        <f t="shared" ref="A376:A383" si="153">A375+1</f>
        <v>3</v>
      </c>
      <c r="B376" s="4">
        <v>0</v>
      </c>
      <c r="C376" s="161">
        <f>IF(C$2&lt;=analysis_period,IF(SUM($C711:C711)&gt;0,B376+1,0),0)</f>
        <v>0</v>
      </c>
      <c r="D376" s="161">
        <f>IF(D$2&lt;=analysis_period,IF(SUM($C711:D711)&gt;0,C376+1,0),0)</f>
        <v>0</v>
      </c>
      <c r="E376" s="161">
        <f>IF(E$2&lt;=analysis_period,IF(SUM($C711:E711)&gt;0,D376+1,0),0)</f>
        <v>0</v>
      </c>
      <c r="F376" s="161">
        <f>IF(F$2&lt;=analysis_period,IF(SUM($C711:F711)&gt;0,E376+1,0),0)</f>
        <v>0</v>
      </c>
      <c r="G376" s="161">
        <f>IF(G$2&lt;=analysis_period,IF(SUM($C711:G711)&gt;0,F376+1,0),0)</f>
        <v>0</v>
      </c>
      <c r="H376" s="161">
        <f>IF(H$2&lt;=analysis_period,IF(SUM($C711:H711)&gt;0,G376+1,0),0)</f>
        <v>0</v>
      </c>
      <c r="I376" s="161">
        <f>IF(I$2&lt;=analysis_period,IF(SUM($C711:I711)&gt;0,H376+1,0),0)</f>
        <v>0</v>
      </c>
      <c r="J376" s="161">
        <f>IF(J$2&lt;=analysis_period,IF(SUM($C711:J711)&gt;0,I376+1,0),0)</f>
        <v>0</v>
      </c>
      <c r="K376" s="161">
        <f>IF(K$2&lt;=analysis_period,IF(SUM($C711:K711)&gt;0,J376+1,0),0)</f>
        <v>0</v>
      </c>
      <c r="L376" s="161">
        <f>IF(L$2&lt;=analysis_period,IF(SUM($C711:L711)&gt;0,K376+1,0),0)</f>
        <v>0</v>
      </c>
      <c r="M376" s="161">
        <f>IF(M$2&lt;=analysis_period,IF(SUM($C711:M711)&gt;0,L376+1,0),0)</f>
        <v>0</v>
      </c>
      <c r="N376" s="161">
        <f>IF(N$2&lt;=analysis_period,IF(SUM($C711:N711)&gt;0,M376+1,0),0)</f>
        <v>0</v>
      </c>
      <c r="O376" s="161">
        <f>IF(O$2&lt;=analysis_period,IF(SUM($C711:O711)&gt;0,N376+1,0),0)</f>
        <v>0</v>
      </c>
      <c r="P376" s="161">
        <f>IF(P$2&lt;=analysis_period,IF(SUM($C711:P711)&gt;0,O376+1,0),0)</f>
        <v>0</v>
      </c>
      <c r="Q376" s="161">
        <f>IF(Q$2&lt;=analysis_period,IF(SUM($C711:Q711)&gt;0,P376+1,0),0)</f>
        <v>0</v>
      </c>
      <c r="R376" s="161">
        <f>IF(R$2&lt;=analysis_period,IF(SUM($C711:R711)&gt;0,Q376+1,0),0)</f>
        <v>0</v>
      </c>
      <c r="S376" s="161">
        <f>IF(S$2&lt;=analysis_period,IF(SUM($C711:S711)&gt;0,R376+1,0),0)</f>
        <v>0</v>
      </c>
      <c r="T376" s="161">
        <f>IF(T$2&lt;=analysis_period,IF(SUM($C711:T711)&gt;0,S376+1,0),0)</f>
        <v>0</v>
      </c>
      <c r="U376" s="161">
        <f>IF(U$2&lt;=analysis_period,IF(SUM($C711:U711)&gt;0,T376+1,0),0)</f>
        <v>0</v>
      </c>
      <c r="V376" s="161">
        <f>IF(V$2&lt;=analysis_period,IF(SUM($C711:V711)&gt;0,U376+1,0),0)</f>
        <v>0</v>
      </c>
      <c r="W376" s="161">
        <f>IF(W$2&lt;=analysis_period,IF(SUM($C711:W711)&gt;0,V376+1,0),0)</f>
        <v>0</v>
      </c>
      <c r="X376" s="161">
        <f>IF(X$2&lt;=analysis_period,IF(SUM($C711:X711)&gt;0,W376+1,0),0)</f>
        <v>0</v>
      </c>
      <c r="Y376" s="161">
        <f>IF(Y$2&lt;=analysis_period,IF(SUM($C711:Y711)&gt;0,X376+1,0),0)</f>
        <v>0</v>
      </c>
      <c r="Z376" s="161">
        <f>IF(Z$2&lt;=analysis_period,IF(SUM($C711:Z711)&gt;0,Y376+1,0),0)</f>
        <v>0</v>
      </c>
      <c r="AA376" s="161">
        <f>IF(AA$2&lt;=analysis_period,IF(SUM($C711:AA711)&gt;0,Z376+1,0),0)</f>
        <v>0</v>
      </c>
      <c r="AB376" s="161">
        <f>IF(AB$2&lt;=analysis_period,IF(SUM($C711:AB711)&gt;0,AA376+1,0),0)</f>
        <v>0</v>
      </c>
      <c r="AC376" s="161">
        <f>IF(AC$2&lt;=analysis_period,IF(SUM($C711:AC711)&gt;0,AB376+1,0),0)</f>
        <v>0</v>
      </c>
      <c r="AD376" s="161">
        <f>IF(AD$2&lt;=analysis_period,IF(SUM($C711:AD711)&gt;0,AC376+1,0),0)</f>
        <v>0</v>
      </c>
      <c r="AE376" s="161">
        <f>IF(AE$2&lt;=analysis_period,IF(SUM($C711:AE711)&gt;0,AD376+1,0),0)</f>
        <v>0</v>
      </c>
      <c r="AF376" s="161">
        <f>IF(AF$2&lt;=analysis_period,IF(SUM($C711:AF711)&gt;0,AE376+1,0),0)</f>
        <v>0</v>
      </c>
      <c r="AG376" s="161">
        <f>IF(AG$2&lt;=analysis_period,IF(SUM($C711:AG711)&gt;0,AF376+1,0),0)</f>
        <v>0</v>
      </c>
      <c r="AH376" s="161">
        <f>IF(AH$2&lt;=analysis_period,IF(SUM($C711:AH711)&gt;0,AG376+1,0),0)</f>
        <v>0</v>
      </c>
      <c r="AI376" s="161">
        <f>IF(AI$2&lt;=analysis_period,IF(SUM($C711:AI711)&gt;0,AH376+1,0),0)</f>
        <v>0</v>
      </c>
      <c r="AJ376" s="161">
        <f>IF(AJ$2&lt;=analysis_period,IF(SUM($C711:AJ711)&gt;0,AI376+1,0),0)</f>
        <v>0</v>
      </c>
      <c r="AK376" s="161">
        <f>IF(AK$2&lt;=analysis_period,IF(SUM($C711:AK711)&gt;0,AJ376+1,0),0)</f>
        <v>0</v>
      </c>
      <c r="AL376" s="161">
        <f>IF(AL$2&lt;=analysis_period,IF(SUM($C711:AL711)&gt;0,AK376+1,0),0)</f>
        <v>0</v>
      </c>
      <c r="AM376" s="161">
        <f>IF(AM$2&lt;=analysis_period,IF(SUM($C711:AM711)&gt;0,AL376+1,0),0)</f>
        <v>0</v>
      </c>
      <c r="AN376" s="161">
        <f>IF(AN$2&lt;=analysis_period,IF(SUM($C711:AN711)&gt;0,AM376+1,0),0)</f>
        <v>0</v>
      </c>
      <c r="AO376" s="161">
        <f>IF(AO$2&lt;=analysis_period,IF(SUM($C711:AO711)&gt;0,AN376+1,0),0)</f>
        <v>0</v>
      </c>
      <c r="AP376" s="161">
        <f>IF(AP$2&lt;=analysis_period,IF(SUM($C711:AP711)&gt;0,AO376+1,0),0)</f>
        <v>0</v>
      </c>
    </row>
    <row r="377" spans="1:42" x14ac:dyDescent="0.3">
      <c r="A377" s="4">
        <f t="shared" si="153"/>
        <v>4</v>
      </c>
      <c r="B377" s="4">
        <v>0</v>
      </c>
      <c r="C377" s="161">
        <f>IF(C$2&lt;=analysis_period,IF(SUM($C712:C712)&gt;0,B377+1,0),0)</f>
        <v>0</v>
      </c>
      <c r="D377" s="161">
        <f>IF(D$2&lt;=analysis_period,IF(SUM($C712:D712)&gt;0,C377+1,0),0)</f>
        <v>0</v>
      </c>
      <c r="E377" s="161">
        <f>IF(E$2&lt;=analysis_period,IF(SUM($C712:E712)&gt;0,D377+1,0),0)</f>
        <v>0</v>
      </c>
      <c r="F377" s="161">
        <f>IF(F$2&lt;=analysis_period,IF(SUM($C712:F712)&gt;0,E377+1,0),0)</f>
        <v>0</v>
      </c>
      <c r="G377" s="161">
        <f>IF(G$2&lt;=analysis_period,IF(SUM($C712:G712)&gt;0,F377+1,0),0)</f>
        <v>0</v>
      </c>
      <c r="H377" s="161">
        <f>IF(H$2&lt;=analysis_period,IF(SUM($C712:H712)&gt;0,G377+1,0),0)</f>
        <v>0</v>
      </c>
      <c r="I377" s="161">
        <f>IF(I$2&lt;=analysis_period,IF(SUM($C712:I712)&gt;0,H377+1,0),0)</f>
        <v>0</v>
      </c>
      <c r="J377" s="161">
        <f>IF(J$2&lt;=analysis_period,IF(SUM($C712:J712)&gt;0,I377+1,0),0)</f>
        <v>0</v>
      </c>
      <c r="K377" s="161">
        <f>IF(K$2&lt;=analysis_period,IF(SUM($C712:K712)&gt;0,J377+1,0),0)</f>
        <v>0</v>
      </c>
      <c r="L377" s="161">
        <f>IF(L$2&lt;=analysis_period,IF(SUM($C712:L712)&gt;0,K377+1,0),0)</f>
        <v>0</v>
      </c>
      <c r="M377" s="161">
        <f>IF(M$2&lt;=analysis_period,IF(SUM($C712:M712)&gt;0,L377+1,0),0)</f>
        <v>0</v>
      </c>
      <c r="N377" s="161">
        <f>IF(N$2&lt;=analysis_period,IF(SUM($C712:N712)&gt;0,M377+1,0),0)</f>
        <v>0</v>
      </c>
      <c r="O377" s="161">
        <f>IF(O$2&lt;=analysis_period,IF(SUM($C712:O712)&gt;0,N377+1,0),0)</f>
        <v>0</v>
      </c>
      <c r="P377" s="161">
        <f>IF(P$2&lt;=analysis_period,IF(SUM($C712:P712)&gt;0,O377+1,0),0)</f>
        <v>0</v>
      </c>
      <c r="Q377" s="161">
        <f>IF(Q$2&lt;=analysis_period,IF(SUM($C712:Q712)&gt;0,P377+1,0),0)</f>
        <v>0</v>
      </c>
      <c r="R377" s="161">
        <f>IF(R$2&lt;=analysis_period,IF(SUM($C712:R712)&gt;0,Q377+1,0),0)</f>
        <v>0</v>
      </c>
      <c r="S377" s="161">
        <f>IF(S$2&lt;=analysis_period,IF(SUM($C712:S712)&gt;0,R377+1,0),0)</f>
        <v>0</v>
      </c>
      <c r="T377" s="161">
        <f>IF(T$2&lt;=analysis_period,IF(SUM($C712:T712)&gt;0,S377+1,0),0)</f>
        <v>0</v>
      </c>
      <c r="U377" s="161">
        <f>IF(U$2&lt;=analysis_period,IF(SUM($C712:U712)&gt;0,T377+1,0),0)</f>
        <v>0</v>
      </c>
      <c r="V377" s="161">
        <f>IF(V$2&lt;=analysis_period,IF(SUM($C712:V712)&gt;0,U377+1,0),0)</f>
        <v>0</v>
      </c>
      <c r="W377" s="161">
        <f>IF(W$2&lt;=analysis_period,IF(SUM($C712:W712)&gt;0,V377+1,0),0)</f>
        <v>0</v>
      </c>
      <c r="X377" s="161">
        <f>IF(X$2&lt;=analysis_period,IF(SUM($C712:X712)&gt;0,W377+1,0),0)</f>
        <v>0</v>
      </c>
      <c r="Y377" s="161">
        <f>IF(Y$2&lt;=analysis_period,IF(SUM($C712:Y712)&gt;0,X377+1,0),0)</f>
        <v>0</v>
      </c>
      <c r="Z377" s="161">
        <f>IF(Z$2&lt;=analysis_period,IF(SUM($C712:Z712)&gt;0,Y377+1,0),0)</f>
        <v>0</v>
      </c>
      <c r="AA377" s="161">
        <f>IF(AA$2&lt;=analysis_period,IF(SUM($C712:AA712)&gt;0,Z377+1,0),0)</f>
        <v>0</v>
      </c>
      <c r="AB377" s="161">
        <f>IF(AB$2&lt;=analysis_period,IF(SUM($C712:AB712)&gt;0,AA377+1,0),0)</f>
        <v>0</v>
      </c>
      <c r="AC377" s="161">
        <f>IF(AC$2&lt;=analysis_period,IF(SUM($C712:AC712)&gt;0,AB377+1,0),0)</f>
        <v>0</v>
      </c>
      <c r="AD377" s="161">
        <f>IF(AD$2&lt;=analysis_period,IF(SUM($C712:AD712)&gt;0,AC377+1,0),0)</f>
        <v>0</v>
      </c>
      <c r="AE377" s="161">
        <f>IF(AE$2&lt;=analysis_period,IF(SUM($C712:AE712)&gt;0,AD377+1,0),0)</f>
        <v>0</v>
      </c>
      <c r="AF377" s="161">
        <f>IF(AF$2&lt;=analysis_period,IF(SUM($C712:AF712)&gt;0,AE377+1,0),0)</f>
        <v>0</v>
      </c>
      <c r="AG377" s="161">
        <f>IF(AG$2&lt;=analysis_period,IF(SUM($C712:AG712)&gt;0,AF377+1,0),0)</f>
        <v>0</v>
      </c>
      <c r="AH377" s="161">
        <f>IF(AH$2&lt;=analysis_period,IF(SUM($C712:AH712)&gt;0,AG377+1,0),0)</f>
        <v>0</v>
      </c>
      <c r="AI377" s="161">
        <f>IF(AI$2&lt;=analysis_period,IF(SUM($C712:AI712)&gt;0,AH377+1,0),0)</f>
        <v>0</v>
      </c>
      <c r="AJ377" s="161">
        <f>IF(AJ$2&lt;=analysis_period,IF(SUM($C712:AJ712)&gt;0,AI377+1,0),0)</f>
        <v>0</v>
      </c>
      <c r="AK377" s="161">
        <f>IF(AK$2&lt;=analysis_period,IF(SUM($C712:AK712)&gt;0,AJ377+1,0),0)</f>
        <v>0</v>
      </c>
      <c r="AL377" s="161">
        <f>IF(AL$2&lt;=analysis_period,IF(SUM($C712:AL712)&gt;0,AK377+1,0),0)</f>
        <v>0</v>
      </c>
      <c r="AM377" s="161">
        <f>IF(AM$2&lt;=analysis_period,IF(SUM($C712:AM712)&gt;0,AL377+1,0),0)</f>
        <v>0</v>
      </c>
      <c r="AN377" s="161">
        <f>IF(AN$2&lt;=analysis_period,IF(SUM($C712:AN712)&gt;0,AM377+1,0),0)</f>
        <v>0</v>
      </c>
      <c r="AO377" s="161">
        <f>IF(AO$2&lt;=analysis_period,IF(SUM($C712:AO712)&gt;0,AN377+1,0),0)</f>
        <v>0</v>
      </c>
      <c r="AP377" s="161">
        <f>IF(AP$2&lt;=analysis_period,IF(SUM($C712:AP712)&gt;0,AO377+1,0),0)</f>
        <v>0</v>
      </c>
    </row>
    <row r="378" spans="1:42" x14ac:dyDescent="0.3">
      <c r="A378" s="4">
        <f t="shared" si="153"/>
        <v>5</v>
      </c>
      <c r="B378" s="4">
        <v>0</v>
      </c>
      <c r="C378" s="161">
        <f>IF(C$2&lt;=analysis_period,IF(SUM($C713:C713)&gt;0,B378+1,0),0)</f>
        <v>0</v>
      </c>
      <c r="D378" s="161">
        <f>IF(D$2&lt;=analysis_period,IF(SUM($C713:D713)&gt;0,C378+1,0),0)</f>
        <v>0</v>
      </c>
      <c r="E378" s="161">
        <f>IF(E$2&lt;=analysis_period,IF(SUM($C713:E713)&gt;0,D378+1,0),0)</f>
        <v>0</v>
      </c>
      <c r="F378" s="161">
        <f>IF(F$2&lt;=analysis_period,IF(SUM($C713:F713)&gt;0,E378+1,0),0)</f>
        <v>0</v>
      </c>
      <c r="G378" s="161">
        <f>IF(G$2&lt;=analysis_period,IF(SUM($C713:G713)&gt;0,F378+1,0),0)</f>
        <v>0</v>
      </c>
      <c r="H378" s="161">
        <f>IF(H$2&lt;=analysis_period,IF(SUM($C713:H713)&gt;0,G378+1,0),0)</f>
        <v>0</v>
      </c>
      <c r="I378" s="161">
        <f>IF(I$2&lt;=analysis_period,IF(SUM($C713:I713)&gt;0,H378+1,0),0)</f>
        <v>0</v>
      </c>
      <c r="J378" s="161">
        <f>IF(J$2&lt;=analysis_period,IF(SUM($C713:J713)&gt;0,I378+1,0),0)</f>
        <v>0</v>
      </c>
      <c r="K378" s="161">
        <f>IF(K$2&lt;=analysis_period,IF(SUM($C713:K713)&gt;0,J378+1,0),0)</f>
        <v>0</v>
      </c>
      <c r="L378" s="161">
        <f>IF(L$2&lt;=analysis_period,IF(SUM($C713:L713)&gt;0,K378+1,0),0)</f>
        <v>0</v>
      </c>
      <c r="M378" s="161">
        <f>IF(M$2&lt;=analysis_period,IF(SUM($C713:M713)&gt;0,L378+1,0),0)</f>
        <v>0</v>
      </c>
      <c r="N378" s="161">
        <f>IF(N$2&lt;=analysis_period,IF(SUM($C713:N713)&gt;0,M378+1,0),0)</f>
        <v>0</v>
      </c>
      <c r="O378" s="161">
        <f>IF(O$2&lt;=analysis_period,IF(SUM($C713:O713)&gt;0,N378+1,0),0)</f>
        <v>0</v>
      </c>
      <c r="P378" s="161">
        <f>IF(P$2&lt;=analysis_period,IF(SUM($C713:P713)&gt;0,O378+1,0),0)</f>
        <v>0</v>
      </c>
      <c r="Q378" s="161">
        <f>IF(Q$2&lt;=analysis_period,IF(SUM($C713:Q713)&gt;0,P378+1,0),0)</f>
        <v>0</v>
      </c>
      <c r="R378" s="161">
        <f>IF(R$2&lt;=analysis_period,IF(SUM($C713:R713)&gt;0,Q378+1,0),0)</f>
        <v>0</v>
      </c>
      <c r="S378" s="161">
        <f>IF(S$2&lt;=analysis_period,IF(SUM($C713:S713)&gt;0,R378+1,0),0)</f>
        <v>0</v>
      </c>
      <c r="T378" s="161">
        <f>IF(T$2&lt;=analysis_period,IF(SUM($C713:T713)&gt;0,S378+1,0),0)</f>
        <v>0</v>
      </c>
      <c r="U378" s="161">
        <f>IF(U$2&lt;=analysis_period,IF(SUM($C713:U713)&gt;0,T378+1,0),0)</f>
        <v>0</v>
      </c>
      <c r="V378" s="161">
        <f>IF(V$2&lt;=analysis_period,IF(SUM($C713:V713)&gt;0,U378+1,0),0)</f>
        <v>0</v>
      </c>
      <c r="W378" s="161">
        <f>IF(W$2&lt;=analysis_period,IF(SUM($C713:W713)&gt;0,V378+1,0),0)</f>
        <v>0</v>
      </c>
      <c r="X378" s="161">
        <f>IF(X$2&lt;=analysis_period,IF(SUM($C713:X713)&gt;0,W378+1,0),0)</f>
        <v>0</v>
      </c>
      <c r="Y378" s="161">
        <f>IF(Y$2&lt;=analysis_period,IF(SUM($C713:Y713)&gt;0,X378+1,0),0)</f>
        <v>0</v>
      </c>
      <c r="Z378" s="161">
        <f>IF(Z$2&lt;=analysis_period,IF(SUM($C713:Z713)&gt;0,Y378+1,0),0)</f>
        <v>0</v>
      </c>
      <c r="AA378" s="161">
        <f>IF(AA$2&lt;=analysis_period,IF(SUM($C713:AA713)&gt;0,Z378+1,0),0)</f>
        <v>0</v>
      </c>
      <c r="AB378" s="161">
        <f>IF(AB$2&lt;=analysis_period,IF(SUM($C713:AB713)&gt;0,AA378+1,0),0)</f>
        <v>0</v>
      </c>
      <c r="AC378" s="161">
        <f>IF(AC$2&lt;=analysis_period,IF(SUM($C713:AC713)&gt;0,AB378+1,0),0)</f>
        <v>0</v>
      </c>
      <c r="AD378" s="161">
        <f>IF(AD$2&lt;=analysis_period,IF(SUM($C713:AD713)&gt;0,AC378+1,0),0)</f>
        <v>0</v>
      </c>
      <c r="AE378" s="161">
        <f>IF(AE$2&lt;=analysis_period,IF(SUM($C713:AE713)&gt;0,AD378+1,0),0)</f>
        <v>0</v>
      </c>
      <c r="AF378" s="161">
        <f>IF(AF$2&lt;=analysis_period,IF(SUM($C713:AF713)&gt;0,AE378+1,0),0)</f>
        <v>0</v>
      </c>
      <c r="AG378" s="161">
        <f>IF(AG$2&lt;=analysis_period,IF(SUM($C713:AG713)&gt;0,AF378+1,0),0)</f>
        <v>0</v>
      </c>
      <c r="AH378" s="161">
        <f>IF(AH$2&lt;=analysis_period,IF(SUM($C713:AH713)&gt;0,AG378+1,0),0)</f>
        <v>0</v>
      </c>
      <c r="AI378" s="161">
        <f>IF(AI$2&lt;=analysis_period,IF(SUM($C713:AI713)&gt;0,AH378+1,0),0)</f>
        <v>0</v>
      </c>
      <c r="AJ378" s="161">
        <f>IF(AJ$2&lt;=analysis_period,IF(SUM($C713:AJ713)&gt;0,AI378+1,0),0)</f>
        <v>0</v>
      </c>
      <c r="AK378" s="161">
        <f>IF(AK$2&lt;=analysis_period,IF(SUM($C713:AK713)&gt;0,AJ378+1,0),0)</f>
        <v>0</v>
      </c>
      <c r="AL378" s="161">
        <f>IF(AL$2&lt;=analysis_period,IF(SUM($C713:AL713)&gt;0,AK378+1,0),0)</f>
        <v>0</v>
      </c>
      <c r="AM378" s="161">
        <f>IF(AM$2&lt;=analysis_period,IF(SUM($C713:AM713)&gt;0,AL378+1,0),0)</f>
        <v>0</v>
      </c>
      <c r="AN378" s="161">
        <f>IF(AN$2&lt;=analysis_period,IF(SUM($C713:AN713)&gt;0,AM378+1,0),0)</f>
        <v>0</v>
      </c>
      <c r="AO378" s="161">
        <f>IF(AO$2&lt;=analysis_period,IF(SUM($C713:AO713)&gt;0,AN378+1,0),0)</f>
        <v>0</v>
      </c>
      <c r="AP378" s="161">
        <f>IF(AP$2&lt;=analysis_period,IF(SUM($C713:AP713)&gt;0,AO378+1,0),0)</f>
        <v>0</v>
      </c>
    </row>
    <row r="379" spans="1:42" x14ac:dyDescent="0.3">
      <c r="A379" s="4">
        <f t="shared" si="153"/>
        <v>6</v>
      </c>
      <c r="B379" s="4">
        <v>0</v>
      </c>
      <c r="C379" s="161">
        <f>IF(C$2&lt;=analysis_period,IF(SUM($C714:C714)&gt;0,B379+1,0),0)</f>
        <v>0</v>
      </c>
      <c r="D379" s="161">
        <f>IF(D$2&lt;=analysis_period,IF(SUM($C714:D714)&gt;0,C379+1,0),0)</f>
        <v>0</v>
      </c>
      <c r="E379" s="161">
        <f>IF(E$2&lt;=analysis_period,IF(SUM($C714:E714)&gt;0,D379+1,0),0)</f>
        <v>0</v>
      </c>
      <c r="F379" s="161">
        <f>IF(F$2&lt;=analysis_period,IF(SUM($C714:F714)&gt;0,E379+1,0),0)</f>
        <v>0</v>
      </c>
      <c r="G379" s="161">
        <f>IF(G$2&lt;=analysis_period,IF(SUM($C714:G714)&gt;0,F379+1,0),0)</f>
        <v>0</v>
      </c>
      <c r="H379" s="161">
        <f>IF(H$2&lt;=analysis_period,IF(SUM($C714:H714)&gt;0,G379+1,0),0)</f>
        <v>0</v>
      </c>
      <c r="I379" s="161">
        <f>IF(I$2&lt;=analysis_period,IF(SUM($C714:I714)&gt;0,H379+1,0),0)</f>
        <v>0</v>
      </c>
      <c r="J379" s="161">
        <f>IF(J$2&lt;=analysis_period,IF(SUM($C714:J714)&gt;0,I379+1,0),0)</f>
        <v>0</v>
      </c>
      <c r="K379" s="161">
        <f>IF(K$2&lt;=analysis_period,IF(SUM($C714:K714)&gt;0,J379+1,0),0)</f>
        <v>0</v>
      </c>
      <c r="L379" s="161">
        <f>IF(L$2&lt;=analysis_period,IF(SUM($C714:L714)&gt;0,K379+1,0),0)</f>
        <v>0</v>
      </c>
      <c r="M379" s="161">
        <f>IF(M$2&lt;=analysis_period,IF(SUM($C714:M714)&gt;0,L379+1,0),0)</f>
        <v>0</v>
      </c>
      <c r="N379" s="161">
        <f>IF(N$2&lt;=analysis_period,IF(SUM($C714:N714)&gt;0,M379+1,0),0)</f>
        <v>0</v>
      </c>
      <c r="O379" s="161">
        <f>IF(O$2&lt;=analysis_period,IF(SUM($C714:O714)&gt;0,N379+1,0),0)</f>
        <v>0</v>
      </c>
      <c r="P379" s="161">
        <f>IF(P$2&lt;=analysis_period,IF(SUM($C714:P714)&gt;0,O379+1,0),0)</f>
        <v>0</v>
      </c>
      <c r="Q379" s="161">
        <f>IF(Q$2&lt;=analysis_period,IF(SUM($C714:Q714)&gt;0,P379+1,0),0)</f>
        <v>0</v>
      </c>
      <c r="R379" s="161">
        <f>IF(R$2&lt;=analysis_period,IF(SUM($C714:R714)&gt;0,Q379+1,0),0)</f>
        <v>0</v>
      </c>
      <c r="S379" s="161">
        <f>IF(S$2&lt;=analysis_period,IF(SUM($C714:S714)&gt;0,R379+1,0),0)</f>
        <v>0</v>
      </c>
      <c r="T379" s="161">
        <f>IF(T$2&lt;=analysis_period,IF(SUM($C714:T714)&gt;0,S379+1,0),0)</f>
        <v>0</v>
      </c>
      <c r="U379" s="161">
        <f>IF(U$2&lt;=analysis_period,IF(SUM($C714:U714)&gt;0,T379+1,0),0)</f>
        <v>0</v>
      </c>
      <c r="V379" s="161">
        <f>IF(V$2&lt;=analysis_period,IF(SUM($C714:V714)&gt;0,U379+1,0),0)</f>
        <v>0</v>
      </c>
      <c r="W379" s="161">
        <f>IF(W$2&lt;=analysis_period,IF(SUM($C714:W714)&gt;0,V379+1,0),0)</f>
        <v>0</v>
      </c>
      <c r="X379" s="161">
        <f>IF(X$2&lt;=analysis_period,IF(SUM($C714:X714)&gt;0,W379+1,0),0)</f>
        <v>0</v>
      </c>
      <c r="Y379" s="161">
        <f>IF(Y$2&lt;=analysis_period,IF(SUM($C714:Y714)&gt;0,X379+1,0),0)</f>
        <v>0</v>
      </c>
      <c r="Z379" s="161">
        <f>IF(Z$2&lt;=analysis_period,IF(SUM($C714:Z714)&gt;0,Y379+1,0),0)</f>
        <v>0</v>
      </c>
      <c r="AA379" s="161">
        <f>IF(AA$2&lt;=analysis_period,IF(SUM($C714:AA714)&gt;0,Z379+1,0),0)</f>
        <v>0</v>
      </c>
      <c r="AB379" s="161">
        <f>IF(AB$2&lt;=analysis_period,IF(SUM($C714:AB714)&gt;0,AA379+1,0),0)</f>
        <v>0</v>
      </c>
      <c r="AC379" s="161">
        <f>IF(AC$2&lt;=analysis_period,IF(SUM($C714:AC714)&gt;0,AB379+1,0),0)</f>
        <v>0</v>
      </c>
      <c r="AD379" s="161">
        <f>IF(AD$2&lt;=analysis_period,IF(SUM($C714:AD714)&gt;0,AC379+1,0),0)</f>
        <v>0</v>
      </c>
      <c r="AE379" s="161">
        <f>IF(AE$2&lt;=analysis_period,IF(SUM($C714:AE714)&gt;0,AD379+1,0),0)</f>
        <v>0</v>
      </c>
      <c r="AF379" s="161">
        <f>IF(AF$2&lt;=analysis_period,IF(SUM($C714:AF714)&gt;0,AE379+1,0),0)</f>
        <v>0</v>
      </c>
      <c r="AG379" s="161">
        <f>IF(AG$2&lt;=analysis_period,IF(SUM($C714:AG714)&gt;0,AF379+1,0),0)</f>
        <v>0</v>
      </c>
      <c r="AH379" s="161">
        <f>IF(AH$2&lt;=analysis_period,IF(SUM($C714:AH714)&gt;0,AG379+1,0),0)</f>
        <v>0</v>
      </c>
      <c r="AI379" s="161">
        <f>IF(AI$2&lt;=analysis_period,IF(SUM($C714:AI714)&gt;0,AH379+1,0),0)</f>
        <v>0</v>
      </c>
      <c r="AJ379" s="161">
        <f>IF(AJ$2&lt;=analysis_period,IF(SUM($C714:AJ714)&gt;0,AI379+1,0),0)</f>
        <v>0</v>
      </c>
      <c r="AK379" s="161">
        <f>IF(AK$2&lt;=analysis_period,IF(SUM($C714:AK714)&gt;0,AJ379+1,0),0)</f>
        <v>0</v>
      </c>
      <c r="AL379" s="161">
        <f>IF(AL$2&lt;=analysis_period,IF(SUM($C714:AL714)&gt;0,AK379+1,0),0)</f>
        <v>0</v>
      </c>
      <c r="AM379" s="161">
        <f>IF(AM$2&lt;=analysis_period,IF(SUM($C714:AM714)&gt;0,AL379+1,0),0)</f>
        <v>0</v>
      </c>
      <c r="AN379" s="161">
        <f>IF(AN$2&lt;=analysis_period,IF(SUM($C714:AN714)&gt;0,AM379+1,0),0)</f>
        <v>0</v>
      </c>
      <c r="AO379" s="161">
        <f>IF(AO$2&lt;=analysis_period,IF(SUM($C714:AO714)&gt;0,AN379+1,0),0)</f>
        <v>0</v>
      </c>
      <c r="AP379" s="161">
        <f>IF(AP$2&lt;=analysis_period,IF(SUM($C714:AP714)&gt;0,AO379+1,0),0)</f>
        <v>0</v>
      </c>
    </row>
    <row r="380" spans="1:42" x14ac:dyDescent="0.3">
      <c r="A380" s="4">
        <f t="shared" si="153"/>
        <v>7</v>
      </c>
      <c r="B380" s="4">
        <v>0</v>
      </c>
      <c r="C380" s="161">
        <f>IF(C$2&lt;=analysis_period,IF(SUM($C715:C715)&gt;0,B380+1,0),0)</f>
        <v>0</v>
      </c>
      <c r="D380" s="161">
        <f>IF(D$2&lt;=analysis_period,IF(SUM($C715:D715)&gt;0,C380+1,0),0)</f>
        <v>0</v>
      </c>
      <c r="E380" s="161">
        <f>IF(E$2&lt;=analysis_period,IF(SUM($C715:E715)&gt;0,D380+1,0),0)</f>
        <v>0</v>
      </c>
      <c r="F380" s="161">
        <f>IF(F$2&lt;=analysis_period,IF(SUM($C715:F715)&gt;0,E380+1,0),0)</f>
        <v>0</v>
      </c>
      <c r="G380" s="161">
        <f>IF(G$2&lt;=analysis_period,IF(SUM($C715:G715)&gt;0,F380+1,0),0)</f>
        <v>0</v>
      </c>
      <c r="H380" s="161">
        <f>IF(H$2&lt;=analysis_period,IF(SUM($C715:H715)&gt;0,G380+1,0),0)</f>
        <v>0</v>
      </c>
      <c r="I380" s="161">
        <f>IF(I$2&lt;=analysis_period,IF(SUM($C715:I715)&gt;0,H380+1,0),0)</f>
        <v>0</v>
      </c>
      <c r="J380" s="161">
        <f>IF(J$2&lt;=analysis_period,IF(SUM($C715:J715)&gt;0,I380+1,0),0)</f>
        <v>0</v>
      </c>
      <c r="K380" s="161">
        <f>IF(K$2&lt;=analysis_period,IF(SUM($C715:K715)&gt;0,J380+1,0),0)</f>
        <v>0</v>
      </c>
      <c r="L380" s="161">
        <f>IF(L$2&lt;=analysis_period,IF(SUM($C715:L715)&gt;0,K380+1,0),0)</f>
        <v>0</v>
      </c>
      <c r="M380" s="161">
        <f>IF(M$2&lt;=analysis_period,IF(SUM($C715:M715)&gt;0,L380+1,0),0)</f>
        <v>0</v>
      </c>
      <c r="N380" s="161">
        <f>IF(N$2&lt;=analysis_period,IF(SUM($C715:N715)&gt;0,M380+1,0),0)</f>
        <v>0</v>
      </c>
      <c r="O380" s="161">
        <f>IF(O$2&lt;=analysis_period,IF(SUM($C715:O715)&gt;0,N380+1,0),0)</f>
        <v>0</v>
      </c>
      <c r="P380" s="161">
        <f>IF(P$2&lt;=analysis_period,IF(SUM($C715:P715)&gt;0,O380+1,0),0)</f>
        <v>0</v>
      </c>
      <c r="Q380" s="161">
        <f>IF(Q$2&lt;=analysis_period,IF(SUM($C715:Q715)&gt;0,P380+1,0),0)</f>
        <v>0</v>
      </c>
      <c r="R380" s="161">
        <f>IF(R$2&lt;=analysis_period,IF(SUM($C715:R715)&gt;0,Q380+1,0),0)</f>
        <v>0</v>
      </c>
      <c r="S380" s="161">
        <f>IF(S$2&lt;=analysis_period,IF(SUM($C715:S715)&gt;0,R380+1,0),0)</f>
        <v>0</v>
      </c>
      <c r="T380" s="161">
        <f>IF(T$2&lt;=analysis_period,IF(SUM($C715:T715)&gt;0,S380+1,0),0)</f>
        <v>0</v>
      </c>
      <c r="U380" s="161">
        <f>IF(U$2&lt;=analysis_period,IF(SUM($C715:U715)&gt;0,T380+1,0),0)</f>
        <v>0</v>
      </c>
      <c r="V380" s="161">
        <f>IF(V$2&lt;=analysis_period,IF(SUM($C715:V715)&gt;0,U380+1,0),0)</f>
        <v>0</v>
      </c>
      <c r="W380" s="161">
        <f>IF(W$2&lt;=analysis_period,IF(SUM($C715:W715)&gt;0,V380+1,0),0)</f>
        <v>0</v>
      </c>
      <c r="X380" s="161">
        <f>IF(X$2&lt;=analysis_period,IF(SUM($C715:X715)&gt;0,W380+1,0),0)</f>
        <v>0</v>
      </c>
      <c r="Y380" s="161">
        <f>IF(Y$2&lt;=analysis_period,IF(SUM($C715:Y715)&gt;0,X380+1,0),0)</f>
        <v>0</v>
      </c>
      <c r="Z380" s="161">
        <f>IF(Z$2&lt;=analysis_period,IF(SUM($C715:Z715)&gt;0,Y380+1,0),0)</f>
        <v>0</v>
      </c>
      <c r="AA380" s="161">
        <f>IF(AA$2&lt;=analysis_period,IF(SUM($C715:AA715)&gt;0,Z380+1,0),0)</f>
        <v>0</v>
      </c>
      <c r="AB380" s="161">
        <f>IF(AB$2&lt;=analysis_period,IF(SUM($C715:AB715)&gt;0,AA380+1,0),0)</f>
        <v>0</v>
      </c>
      <c r="AC380" s="161">
        <f>IF(AC$2&lt;=analysis_period,IF(SUM($C715:AC715)&gt;0,AB380+1,0),0)</f>
        <v>0</v>
      </c>
      <c r="AD380" s="161">
        <f>IF(AD$2&lt;=analysis_period,IF(SUM($C715:AD715)&gt;0,AC380+1,0),0)</f>
        <v>0</v>
      </c>
      <c r="AE380" s="161">
        <f>IF(AE$2&lt;=analysis_period,IF(SUM($C715:AE715)&gt;0,AD380+1,0),0)</f>
        <v>0</v>
      </c>
      <c r="AF380" s="161">
        <f>IF(AF$2&lt;=analysis_period,IF(SUM($C715:AF715)&gt;0,AE380+1,0),0)</f>
        <v>0</v>
      </c>
      <c r="AG380" s="161">
        <f>IF(AG$2&lt;=analysis_period,IF(SUM($C715:AG715)&gt;0,AF380+1,0),0)</f>
        <v>0</v>
      </c>
      <c r="AH380" s="161">
        <f>IF(AH$2&lt;=analysis_period,IF(SUM($C715:AH715)&gt;0,AG380+1,0),0)</f>
        <v>0</v>
      </c>
      <c r="AI380" s="161">
        <f>IF(AI$2&lt;=analysis_period,IF(SUM($C715:AI715)&gt;0,AH380+1,0),0)</f>
        <v>0</v>
      </c>
      <c r="AJ380" s="161">
        <f>IF(AJ$2&lt;=analysis_period,IF(SUM($C715:AJ715)&gt;0,AI380+1,0),0)</f>
        <v>0</v>
      </c>
      <c r="AK380" s="161">
        <f>IF(AK$2&lt;=analysis_period,IF(SUM($C715:AK715)&gt;0,AJ380+1,0),0)</f>
        <v>0</v>
      </c>
      <c r="AL380" s="161">
        <f>IF(AL$2&lt;=analysis_period,IF(SUM($C715:AL715)&gt;0,AK380+1,0),0)</f>
        <v>0</v>
      </c>
      <c r="AM380" s="161">
        <f>IF(AM$2&lt;=analysis_period,IF(SUM($C715:AM715)&gt;0,AL380+1,0),0)</f>
        <v>0</v>
      </c>
      <c r="AN380" s="161">
        <f>IF(AN$2&lt;=analysis_period,IF(SUM($C715:AN715)&gt;0,AM380+1,0),0)</f>
        <v>0</v>
      </c>
      <c r="AO380" s="161">
        <f>IF(AO$2&lt;=analysis_period,IF(SUM($C715:AO715)&gt;0,AN380+1,0),0)</f>
        <v>0</v>
      </c>
      <c r="AP380" s="161">
        <f>IF(AP$2&lt;=analysis_period,IF(SUM($C715:AP715)&gt;0,AO380+1,0),0)</f>
        <v>0</v>
      </c>
    </row>
    <row r="381" spans="1:42" x14ac:dyDescent="0.3">
      <c r="A381" s="4">
        <f t="shared" si="153"/>
        <v>8</v>
      </c>
      <c r="B381" s="4">
        <v>0</v>
      </c>
      <c r="C381" s="161">
        <f>IF(C$2&lt;=analysis_period,IF(SUM($C716:C716)&gt;0,B381+1,0),0)</f>
        <v>0</v>
      </c>
      <c r="D381" s="161">
        <f>IF(D$2&lt;=analysis_period,IF(SUM($C716:D716)&gt;0,C381+1,0),0)</f>
        <v>0</v>
      </c>
      <c r="E381" s="161">
        <f>IF(E$2&lt;=analysis_period,IF(SUM($C716:E716)&gt;0,D381+1,0),0)</f>
        <v>0</v>
      </c>
      <c r="F381" s="161">
        <f>IF(F$2&lt;=analysis_period,IF(SUM($C716:F716)&gt;0,E381+1,0),0)</f>
        <v>0</v>
      </c>
      <c r="G381" s="161">
        <f>IF(G$2&lt;=analysis_period,IF(SUM($C716:G716)&gt;0,F381+1,0),0)</f>
        <v>0</v>
      </c>
      <c r="H381" s="161">
        <f>IF(H$2&lt;=analysis_period,IF(SUM($C716:H716)&gt;0,G381+1,0),0)</f>
        <v>0</v>
      </c>
      <c r="I381" s="161">
        <f>IF(I$2&lt;=analysis_period,IF(SUM($C716:I716)&gt;0,H381+1,0),0)</f>
        <v>0</v>
      </c>
      <c r="J381" s="161">
        <f>IF(J$2&lt;=analysis_period,IF(SUM($C716:J716)&gt;0,I381+1,0),0)</f>
        <v>0</v>
      </c>
      <c r="K381" s="161">
        <f>IF(K$2&lt;=analysis_period,IF(SUM($C716:K716)&gt;0,J381+1,0),0)</f>
        <v>0</v>
      </c>
      <c r="L381" s="161">
        <f>IF(L$2&lt;=analysis_period,IF(SUM($C716:L716)&gt;0,K381+1,0),0)</f>
        <v>0</v>
      </c>
      <c r="M381" s="161">
        <f>IF(M$2&lt;=analysis_period,IF(SUM($C716:M716)&gt;0,L381+1,0),0)</f>
        <v>0</v>
      </c>
      <c r="N381" s="161">
        <f>IF(N$2&lt;=analysis_period,IF(SUM($C716:N716)&gt;0,M381+1,0),0)</f>
        <v>0</v>
      </c>
      <c r="O381" s="161">
        <f>IF(O$2&lt;=analysis_period,IF(SUM($C716:O716)&gt;0,N381+1,0),0)</f>
        <v>0</v>
      </c>
      <c r="P381" s="161">
        <f>IF(P$2&lt;=analysis_period,IF(SUM($C716:P716)&gt;0,O381+1,0),0)</f>
        <v>0</v>
      </c>
      <c r="Q381" s="161">
        <f>IF(Q$2&lt;=analysis_period,IF(SUM($C716:Q716)&gt;0,P381+1,0),0)</f>
        <v>0</v>
      </c>
      <c r="R381" s="161">
        <f>IF(R$2&lt;=analysis_period,IF(SUM($C716:R716)&gt;0,Q381+1,0),0)</f>
        <v>0</v>
      </c>
      <c r="S381" s="161">
        <f>IF(S$2&lt;=analysis_period,IF(SUM($C716:S716)&gt;0,R381+1,0),0)</f>
        <v>0</v>
      </c>
      <c r="T381" s="161">
        <f>IF(T$2&lt;=analysis_period,IF(SUM($C716:T716)&gt;0,S381+1,0),0)</f>
        <v>0</v>
      </c>
      <c r="U381" s="161">
        <f>IF(U$2&lt;=analysis_period,IF(SUM($C716:U716)&gt;0,T381+1,0),0)</f>
        <v>0</v>
      </c>
      <c r="V381" s="161">
        <f>IF(V$2&lt;=analysis_period,IF(SUM($C716:V716)&gt;0,U381+1,0),0)</f>
        <v>0</v>
      </c>
      <c r="W381" s="161">
        <f>IF(W$2&lt;=analysis_period,IF(SUM($C716:W716)&gt;0,V381+1,0),0)</f>
        <v>0</v>
      </c>
      <c r="X381" s="161">
        <f>IF(X$2&lt;=analysis_period,IF(SUM($C716:X716)&gt;0,W381+1,0),0)</f>
        <v>0</v>
      </c>
      <c r="Y381" s="161">
        <f>IF(Y$2&lt;=analysis_period,IF(SUM($C716:Y716)&gt;0,X381+1,0),0)</f>
        <v>0</v>
      </c>
      <c r="Z381" s="161">
        <f>IF(Z$2&lt;=analysis_period,IF(SUM($C716:Z716)&gt;0,Y381+1,0),0)</f>
        <v>0</v>
      </c>
      <c r="AA381" s="161">
        <f>IF(AA$2&lt;=analysis_period,IF(SUM($C716:AA716)&gt;0,Z381+1,0),0)</f>
        <v>0</v>
      </c>
      <c r="AB381" s="161">
        <f>IF(AB$2&lt;=analysis_period,IF(SUM($C716:AB716)&gt;0,AA381+1,0),0)</f>
        <v>0</v>
      </c>
      <c r="AC381" s="161">
        <f>IF(AC$2&lt;=analysis_period,IF(SUM($C716:AC716)&gt;0,AB381+1,0),0)</f>
        <v>0</v>
      </c>
      <c r="AD381" s="161">
        <f>IF(AD$2&lt;=analysis_period,IF(SUM($C716:AD716)&gt;0,AC381+1,0),0)</f>
        <v>0</v>
      </c>
      <c r="AE381" s="161">
        <f>IF(AE$2&lt;=analysis_period,IF(SUM($C716:AE716)&gt;0,AD381+1,0),0)</f>
        <v>0</v>
      </c>
      <c r="AF381" s="161">
        <f>IF(AF$2&lt;=analysis_period,IF(SUM($C716:AF716)&gt;0,AE381+1,0),0)</f>
        <v>0</v>
      </c>
      <c r="AG381" s="161">
        <f>IF(AG$2&lt;=analysis_period,IF(SUM($C716:AG716)&gt;0,AF381+1,0),0)</f>
        <v>0</v>
      </c>
      <c r="AH381" s="161">
        <f>IF(AH$2&lt;=analysis_period,IF(SUM($C716:AH716)&gt;0,AG381+1,0),0)</f>
        <v>0</v>
      </c>
      <c r="AI381" s="161">
        <f>IF(AI$2&lt;=analysis_period,IF(SUM($C716:AI716)&gt;0,AH381+1,0),0)</f>
        <v>0</v>
      </c>
      <c r="AJ381" s="161">
        <f>IF(AJ$2&lt;=analysis_period,IF(SUM($C716:AJ716)&gt;0,AI381+1,0),0)</f>
        <v>0</v>
      </c>
      <c r="AK381" s="161">
        <f>IF(AK$2&lt;=analysis_period,IF(SUM($C716:AK716)&gt;0,AJ381+1,0),0)</f>
        <v>0</v>
      </c>
      <c r="AL381" s="161">
        <f>IF(AL$2&lt;=analysis_period,IF(SUM($C716:AL716)&gt;0,AK381+1,0),0)</f>
        <v>0</v>
      </c>
      <c r="AM381" s="161">
        <f>IF(AM$2&lt;=analysis_period,IF(SUM($C716:AM716)&gt;0,AL381+1,0),0)</f>
        <v>0</v>
      </c>
      <c r="AN381" s="161">
        <f>IF(AN$2&lt;=analysis_period,IF(SUM($C716:AN716)&gt;0,AM381+1,0),0)</f>
        <v>0</v>
      </c>
      <c r="AO381" s="161">
        <f>IF(AO$2&lt;=analysis_period,IF(SUM($C716:AO716)&gt;0,AN381+1,0),0)</f>
        <v>0</v>
      </c>
      <c r="AP381" s="161">
        <f>IF(AP$2&lt;=analysis_period,IF(SUM($C716:AP716)&gt;0,AO381+1,0),0)</f>
        <v>0</v>
      </c>
    </row>
    <row r="382" spans="1:42" x14ac:dyDescent="0.3">
      <c r="A382" s="4">
        <f>A381+1</f>
        <v>9</v>
      </c>
      <c r="B382" s="4">
        <v>0</v>
      </c>
      <c r="C382" s="161">
        <f>IF(C$2&lt;=analysis_period,IF(SUM($C717:C717)&gt;0,B382+1,0),0)</f>
        <v>0</v>
      </c>
      <c r="D382" s="161">
        <f>IF(D$2&lt;=analysis_period,IF(SUM($C717:D717)&gt;0,C382+1,0),0)</f>
        <v>0</v>
      </c>
      <c r="E382" s="161">
        <f>IF(E$2&lt;=analysis_period,IF(SUM($C717:E717)&gt;0,D382+1,0),0)</f>
        <v>0</v>
      </c>
      <c r="F382" s="161">
        <f>IF(F$2&lt;=analysis_period,IF(SUM($C717:F717)&gt;0,E382+1,0),0)</f>
        <v>0</v>
      </c>
      <c r="G382" s="161">
        <f>IF(G$2&lt;=analysis_period,IF(SUM($C717:G717)&gt;0,F382+1,0),0)</f>
        <v>0</v>
      </c>
      <c r="H382" s="161">
        <f>IF(H$2&lt;=analysis_period,IF(SUM($C717:H717)&gt;0,G382+1,0),0)</f>
        <v>0</v>
      </c>
      <c r="I382" s="161">
        <f>IF(I$2&lt;=analysis_period,IF(SUM($C717:I717)&gt;0,H382+1,0),0)</f>
        <v>0</v>
      </c>
      <c r="J382" s="161">
        <f>IF(J$2&lt;=analysis_period,IF(SUM($C717:J717)&gt;0,I382+1,0),0)</f>
        <v>0</v>
      </c>
      <c r="K382" s="161">
        <f>IF(K$2&lt;=analysis_period,IF(SUM($C717:K717)&gt;0,J382+1,0),0)</f>
        <v>0</v>
      </c>
      <c r="L382" s="161">
        <f>IF(L$2&lt;=analysis_period,IF(SUM($C717:L717)&gt;0,K382+1,0),0)</f>
        <v>0</v>
      </c>
      <c r="M382" s="161">
        <f>IF(M$2&lt;=analysis_period,IF(SUM($C717:M717)&gt;0,L382+1,0),0)</f>
        <v>0</v>
      </c>
      <c r="N382" s="161">
        <f>IF(N$2&lt;=analysis_period,IF(SUM($C717:N717)&gt;0,M382+1,0),0)</f>
        <v>0</v>
      </c>
      <c r="O382" s="161">
        <f>IF(O$2&lt;=analysis_period,IF(SUM($C717:O717)&gt;0,N382+1,0),0)</f>
        <v>0</v>
      </c>
      <c r="P382" s="161">
        <f>IF(P$2&lt;=analysis_period,IF(SUM($C717:P717)&gt;0,O382+1,0),0)</f>
        <v>0</v>
      </c>
      <c r="Q382" s="161">
        <f>IF(Q$2&lt;=analysis_period,IF(SUM($C717:Q717)&gt;0,P382+1,0),0)</f>
        <v>0</v>
      </c>
      <c r="R382" s="161">
        <f>IF(R$2&lt;=analysis_period,IF(SUM($C717:R717)&gt;0,Q382+1,0),0)</f>
        <v>0</v>
      </c>
      <c r="S382" s="161">
        <f>IF(S$2&lt;=analysis_period,IF(SUM($C717:S717)&gt;0,R382+1,0),0)</f>
        <v>0</v>
      </c>
      <c r="T382" s="161">
        <f>IF(T$2&lt;=analysis_period,IF(SUM($C717:T717)&gt;0,S382+1,0),0)</f>
        <v>0</v>
      </c>
      <c r="U382" s="161">
        <f>IF(U$2&lt;=analysis_period,IF(SUM($C717:U717)&gt;0,T382+1,0),0)</f>
        <v>0</v>
      </c>
      <c r="V382" s="161">
        <f>IF(V$2&lt;=analysis_period,IF(SUM($C717:V717)&gt;0,U382+1,0),0)</f>
        <v>0</v>
      </c>
      <c r="W382" s="161">
        <f>IF(W$2&lt;=analysis_period,IF(SUM($C717:W717)&gt;0,V382+1,0),0)</f>
        <v>0</v>
      </c>
      <c r="X382" s="161">
        <f>IF(X$2&lt;=analysis_period,IF(SUM($C717:X717)&gt;0,W382+1,0),0)</f>
        <v>0</v>
      </c>
      <c r="Y382" s="161">
        <f>IF(Y$2&lt;=analysis_period,IF(SUM($C717:Y717)&gt;0,X382+1,0),0)</f>
        <v>0</v>
      </c>
      <c r="Z382" s="161">
        <f>IF(Z$2&lt;=analysis_period,IF(SUM($C717:Z717)&gt;0,Y382+1,0),0)</f>
        <v>0</v>
      </c>
      <c r="AA382" s="161">
        <f>IF(AA$2&lt;=analysis_period,IF(SUM($C717:AA717)&gt;0,Z382+1,0),0)</f>
        <v>0</v>
      </c>
      <c r="AB382" s="161">
        <f>IF(AB$2&lt;=analysis_period,IF(SUM($C717:AB717)&gt;0,AA382+1,0),0)</f>
        <v>0</v>
      </c>
      <c r="AC382" s="161">
        <f>IF(AC$2&lt;=analysis_period,IF(SUM($C717:AC717)&gt;0,AB382+1,0),0)</f>
        <v>0</v>
      </c>
      <c r="AD382" s="161">
        <f>IF(AD$2&lt;=analysis_period,IF(SUM($C717:AD717)&gt;0,AC382+1,0),0)</f>
        <v>0</v>
      </c>
      <c r="AE382" s="161">
        <f>IF(AE$2&lt;=analysis_period,IF(SUM($C717:AE717)&gt;0,AD382+1,0),0)</f>
        <v>0</v>
      </c>
      <c r="AF382" s="161">
        <f>IF(AF$2&lt;=analysis_period,IF(SUM($C717:AF717)&gt;0,AE382+1,0),0)</f>
        <v>0</v>
      </c>
      <c r="AG382" s="161">
        <f>IF(AG$2&lt;=analysis_period,IF(SUM($C717:AG717)&gt;0,AF382+1,0),0)</f>
        <v>0</v>
      </c>
      <c r="AH382" s="161">
        <f>IF(AH$2&lt;=analysis_period,IF(SUM($C717:AH717)&gt;0,AG382+1,0),0)</f>
        <v>0</v>
      </c>
      <c r="AI382" s="161">
        <f>IF(AI$2&lt;=analysis_period,IF(SUM($C717:AI717)&gt;0,AH382+1,0),0)</f>
        <v>0</v>
      </c>
      <c r="AJ382" s="161">
        <f>IF(AJ$2&lt;=analysis_period,IF(SUM($C717:AJ717)&gt;0,AI382+1,0),0)</f>
        <v>0</v>
      </c>
      <c r="AK382" s="161">
        <f>IF(AK$2&lt;=analysis_period,IF(SUM($C717:AK717)&gt;0,AJ382+1,0),0)</f>
        <v>0</v>
      </c>
      <c r="AL382" s="161">
        <f>IF(AL$2&lt;=analysis_period,IF(SUM($C717:AL717)&gt;0,AK382+1,0),0)</f>
        <v>0</v>
      </c>
      <c r="AM382" s="161">
        <f>IF(AM$2&lt;=analysis_period,IF(SUM($C717:AM717)&gt;0,AL382+1,0),0)</f>
        <v>0</v>
      </c>
      <c r="AN382" s="161">
        <f>IF(AN$2&lt;=analysis_period,IF(SUM($C717:AN717)&gt;0,AM382+1,0),0)</f>
        <v>0</v>
      </c>
      <c r="AO382" s="161">
        <f>IF(AO$2&lt;=analysis_period,IF(SUM($C717:AO717)&gt;0,AN382+1,0),0)</f>
        <v>0</v>
      </c>
      <c r="AP382" s="161">
        <f>IF(AP$2&lt;=analysis_period,IF(SUM($C717:AP717)&gt;0,AO382+1,0),0)</f>
        <v>0</v>
      </c>
    </row>
    <row r="383" spans="1:42" x14ac:dyDescent="0.3">
      <c r="A383" s="4">
        <f t="shared" si="153"/>
        <v>10</v>
      </c>
      <c r="B383" s="4">
        <v>0</v>
      </c>
      <c r="C383" s="161">
        <f>IF(C$2&lt;=analysis_period,IF(SUM($C718:C718)&gt;0,B383+1,0),0)</f>
        <v>0</v>
      </c>
      <c r="D383" s="161">
        <f>IF(D$2&lt;=analysis_period,IF(SUM($C718:D718)&gt;0,C383+1,0),0)</f>
        <v>0</v>
      </c>
      <c r="E383" s="161">
        <f>IF(E$2&lt;=analysis_period,IF(SUM($C718:E718)&gt;0,D383+1,0),0)</f>
        <v>0</v>
      </c>
      <c r="F383" s="161">
        <f>IF(F$2&lt;=analysis_period,IF(SUM($C718:F718)&gt;0,E383+1,0),0)</f>
        <v>0</v>
      </c>
      <c r="G383" s="161">
        <f>IF(G$2&lt;=analysis_period,IF(SUM($C718:G718)&gt;0,F383+1,0),0)</f>
        <v>0</v>
      </c>
      <c r="H383" s="161">
        <f>IF(H$2&lt;=analysis_period,IF(SUM($C718:H718)&gt;0,G383+1,0),0)</f>
        <v>0</v>
      </c>
      <c r="I383" s="161">
        <f>IF(I$2&lt;=analysis_period,IF(SUM($C718:I718)&gt;0,H383+1,0),0)</f>
        <v>0</v>
      </c>
      <c r="J383" s="161">
        <f>IF(J$2&lt;=analysis_period,IF(SUM($C718:J718)&gt;0,I383+1,0),0)</f>
        <v>0</v>
      </c>
      <c r="K383" s="161">
        <f>IF(K$2&lt;=analysis_period,IF(SUM($C718:K718)&gt;0,J383+1,0),0)</f>
        <v>0</v>
      </c>
      <c r="L383" s="161">
        <f>IF(L$2&lt;=analysis_period,IF(SUM($C718:L718)&gt;0,K383+1,0),0)</f>
        <v>0</v>
      </c>
      <c r="M383" s="161">
        <f>IF(M$2&lt;=analysis_period,IF(SUM($C718:M718)&gt;0,L383+1,0),0)</f>
        <v>0</v>
      </c>
      <c r="N383" s="161">
        <f>IF(N$2&lt;=analysis_period,IF(SUM($C718:N718)&gt;0,M383+1,0),0)</f>
        <v>0</v>
      </c>
      <c r="O383" s="161">
        <f>IF(O$2&lt;=analysis_period,IF(SUM($C718:O718)&gt;0,N383+1,0),0)</f>
        <v>0</v>
      </c>
      <c r="P383" s="161">
        <f>IF(P$2&lt;=analysis_period,IF(SUM($C718:P718)&gt;0,O383+1,0),0)</f>
        <v>0</v>
      </c>
      <c r="Q383" s="161">
        <f>IF(Q$2&lt;=analysis_period,IF(SUM($C718:Q718)&gt;0,P383+1,0),0)</f>
        <v>0</v>
      </c>
      <c r="R383" s="161">
        <f>IF(R$2&lt;=analysis_period,IF(SUM($C718:R718)&gt;0,Q383+1,0),0)</f>
        <v>0</v>
      </c>
      <c r="S383" s="161">
        <f>IF(S$2&lt;=analysis_period,IF(SUM($C718:S718)&gt;0,R383+1,0),0)</f>
        <v>0</v>
      </c>
      <c r="T383" s="161">
        <f>IF(T$2&lt;=analysis_period,IF(SUM($C718:T718)&gt;0,S383+1,0),0)</f>
        <v>0</v>
      </c>
      <c r="U383" s="161">
        <f>IF(U$2&lt;=analysis_period,IF(SUM($C718:U718)&gt;0,T383+1,0),0)</f>
        <v>0</v>
      </c>
      <c r="V383" s="161">
        <f>IF(V$2&lt;=analysis_period,IF(SUM($C718:V718)&gt;0,U383+1,0),0)</f>
        <v>0</v>
      </c>
      <c r="W383" s="161">
        <f>IF(W$2&lt;=analysis_period,IF(SUM($C718:W718)&gt;0,V383+1,0),0)</f>
        <v>0</v>
      </c>
      <c r="X383" s="161">
        <f>IF(X$2&lt;=analysis_period,IF(SUM($C718:X718)&gt;0,W383+1,0),0)</f>
        <v>0</v>
      </c>
      <c r="Y383" s="161">
        <f>IF(Y$2&lt;=analysis_period,IF(SUM($C718:Y718)&gt;0,X383+1,0),0)</f>
        <v>0</v>
      </c>
      <c r="Z383" s="161">
        <f>IF(Z$2&lt;=analysis_period,IF(SUM($C718:Z718)&gt;0,Y383+1,0),0)</f>
        <v>0</v>
      </c>
      <c r="AA383" s="161">
        <f>IF(AA$2&lt;=analysis_period,IF(SUM($C718:AA718)&gt;0,Z383+1,0),0)</f>
        <v>0</v>
      </c>
      <c r="AB383" s="161">
        <f>IF(AB$2&lt;=analysis_period,IF(SUM($C718:AB718)&gt;0,AA383+1,0),0)</f>
        <v>0</v>
      </c>
      <c r="AC383" s="161">
        <f>IF(AC$2&lt;=analysis_period,IF(SUM($C718:AC718)&gt;0,AB383+1,0),0)</f>
        <v>0</v>
      </c>
      <c r="AD383" s="161">
        <f>IF(AD$2&lt;=analysis_period,IF(SUM($C718:AD718)&gt;0,AC383+1,0),0)</f>
        <v>0</v>
      </c>
      <c r="AE383" s="161">
        <f>IF(AE$2&lt;=analysis_period,IF(SUM($C718:AE718)&gt;0,AD383+1,0),0)</f>
        <v>0</v>
      </c>
      <c r="AF383" s="161">
        <f>IF(AF$2&lt;=analysis_period,IF(SUM($C718:AF718)&gt;0,AE383+1,0),0)</f>
        <v>0</v>
      </c>
      <c r="AG383" s="161">
        <f>IF(AG$2&lt;=analysis_period,IF(SUM($C718:AG718)&gt;0,AF383+1,0),0)</f>
        <v>0</v>
      </c>
      <c r="AH383" s="161">
        <f>IF(AH$2&lt;=analysis_period,IF(SUM($C718:AH718)&gt;0,AG383+1,0),0)</f>
        <v>0</v>
      </c>
      <c r="AI383" s="161">
        <f>IF(AI$2&lt;=analysis_period,IF(SUM($C718:AI718)&gt;0,AH383+1,0),0)</f>
        <v>0</v>
      </c>
      <c r="AJ383" s="161">
        <f>IF(AJ$2&lt;=analysis_period,IF(SUM($C718:AJ718)&gt;0,AI383+1,0),0)</f>
        <v>0</v>
      </c>
      <c r="AK383" s="161">
        <f>IF(AK$2&lt;=analysis_period,IF(SUM($C718:AK718)&gt;0,AJ383+1,0),0)</f>
        <v>0</v>
      </c>
      <c r="AL383" s="161">
        <f>IF(AL$2&lt;=analysis_period,IF(SUM($C718:AL718)&gt;0,AK383+1,0),0)</f>
        <v>0</v>
      </c>
      <c r="AM383" s="161">
        <f>IF(AM$2&lt;=analysis_period,IF(SUM($C718:AM718)&gt;0,AL383+1,0),0)</f>
        <v>0</v>
      </c>
      <c r="AN383" s="161">
        <f>IF(AN$2&lt;=analysis_period,IF(SUM($C718:AN718)&gt;0,AM383+1,0),0)</f>
        <v>0</v>
      </c>
      <c r="AO383" s="161">
        <f>IF(AO$2&lt;=analysis_period,IF(SUM($C718:AO718)&gt;0,AN383+1,0),0)</f>
        <v>0</v>
      </c>
      <c r="AP383" s="161">
        <f>IF(AP$2&lt;=analysis_period,IF(SUM($C718:AP718)&gt;0,AO383+1,0),0)</f>
        <v>0</v>
      </c>
    </row>
    <row r="384" spans="1:42" x14ac:dyDescent="0.3">
      <c r="A384" s="21" t="s">
        <v>80</v>
      </c>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42" x14ac:dyDescent="0.3">
      <c r="A385" s="4">
        <v>1</v>
      </c>
      <c r="B385" s="179">
        <f>SUM(C385:AP385)</f>
        <v>0</v>
      </c>
      <c r="C385" s="161">
        <f t="shared" ref="C385:AP385" si="154">LOOKUP(C374,$B$369:$AP$369,$B$370:$AP$370)/100*$B709</f>
        <v>0</v>
      </c>
      <c r="D385" s="161">
        <f t="shared" si="154"/>
        <v>0</v>
      </c>
      <c r="E385" s="161">
        <f t="shared" si="154"/>
        <v>0</v>
      </c>
      <c r="F385" s="161">
        <f t="shared" si="154"/>
        <v>0</v>
      </c>
      <c r="G385" s="161">
        <f t="shared" si="154"/>
        <v>0</v>
      </c>
      <c r="H385" s="161">
        <f t="shared" si="154"/>
        <v>0</v>
      </c>
      <c r="I385" s="161">
        <f t="shared" si="154"/>
        <v>0</v>
      </c>
      <c r="J385" s="161">
        <f t="shared" si="154"/>
        <v>0</v>
      </c>
      <c r="K385" s="161">
        <f t="shared" si="154"/>
        <v>0</v>
      </c>
      <c r="L385" s="161">
        <f t="shared" si="154"/>
        <v>0</v>
      </c>
      <c r="M385" s="161">
        <f t="shared" si="154"/>
        <v>0</v>
      </c>
      <c r="N385" s="161">
        <f t="shared" si="154"/>
        <v>0</v>
      </c>
      <c r="O385" s="161">
        <f t="shared" si="154"/>
        <v>0</v>
      </c>
      <c r="P385" s="161">
        <f t="shared" si="154"/>
        <v>0</v>
      </c>
      <c r="Q385" s="161">
        <f t="shared" si="154"/>
        <v>0</v>
      </c>
      <c r="R385" s="161">
        <f t="shared" si="154"/>
        <v>0</v>
      </c>
      <c r="S385" s="161">
        <f t="shared" si="154"/>
        <v>0</v>
      </c>
      <c r="T385" s="161">
        <f t="shared" si="154"/>
        <v>0</v>
      </c>
      <c r="U385" s="161">
        <f t="shared" si="154"/>
        <v>0</v>
      </c>
      <c r="V385" s="161">
        <f t="shared" si="154"/>
        <v>0</v>
      </c>
      <c r="W385" s="161">
        <f t="shared" si="154"/>
        <v>0</v>
      </c>
      <c r="X385" s="161">
        <f t="shared" si="154"/>
        <v>0</v>
      </c>
      <c r="Y385" s="161">
        <f t="shared" si="154"/>
        <v>0</v>
      </c>
      <c r="Z385" s="161">
        <f t="shared" si="154"/>
        <v>0</v>
      </c>
      <c r="AA385" s="161">
        <f t="shared" si="154"/>
        <v>0</v>
      </c>
      <c r="AB385" s="161">
        <f t="shared" si="154"/>
        <v>0</v>
      </c>
      <c r="AC385" s="161">
        <f t="shared" si="154"/>
        <v>0</v>
      </c>
      <c r="AD385" s="161">
        <f t="shared" si="154"/>
        <v>0</v>
      </c>
      <c r="AE385" s="161">
        <f t="shared" si="154"/>
        <v>0</v>
      </c>
      <c r="AF385" s="161">
        <f t="shared" si="154"/>
        <v>0</v>
      </c>
      <c r="AG385" s="161">
        <f t="shared" si="154"/>
        <v>0</v>
      </c>
      <c r="AH385" s="161">
        <f t="shared" si="154"/>
        <v>0</v>
      </c>
      <c r="AI385" s="161">
        <f t="shared" si="154"/>
        <v>0</v>
      </c>
      <c r="AJ385" s="161">
        <f t="shared" si="154"/>
        <v>0</v>
      </c>
      <c r="AK385" s="161">
        <f t="shared" si="154"/>
        <v>0</v>
      </c>
      <c r="AL385" s="161">
        <f t="shared" si="154"/>
        <v>0</v>
      </c>
      <c r="AM385" s="161">
        <f t="shared" si="154"/>
        <v>0</v>
      </c>
      <c r="AN385" s="161">
        <f t="shared" si="154"/>
        <v>0</v>
      </c>
      <c r="AO385" s="161">
        <f t="shared" si="154"/>
        <v>0</v>
      </c>
      <c r="AP385" s="161">
        <f t="shared" si="154"/>
        <v>0</v>
      </c>
    </row>
    <row r="386" spans="1:42" x14ac:dyDescent="0.3">
      <c r="A386" s="4">
        <f>A385+1</f>
        <v>2</v>
      </c>
      <c r="B386" s="179">
        <f t="shared" ref="B386:B394" si="155">SUM(C386:AP386)</f>
        <v>0</v>
      </c>
      <c r="C386" s="161">
        <f t="shared" ref="C386:AP386" si="156">LOOKUP(C375,$B$369:$AP$369,$B$370:$AP$370)/100*$B710</f>
        <v>0</v>
      </c>
      <c r="D386" s="161">
        <f t="shared" si="156"/>
        <v>0</v>
      </c>
      <c r="E386" s="161">
        <f t="shared" si="156"/>
        <v>0</v>
      </c>
      <c r="F386" s="161">
        <f t="shared" si="156"/>
        <v>0</v>
      </c>
      <c r="G386" s="161">
        <f t="shared" si="156"/>
        <v>0</v>
      </c>
      <c r="H386" s="161">
        <f t="shared" si="156"/>
        <v>0</v>
      </c>
      <c r="I386" s="161">
        <f t="shared" si="156"/>
        <v>0</v>
      </c>
      <c r="J386" s="161">
        <f t="shared" si="156"/>
        <v>0</v>
      </c>
      <c r="K386" s="161">
        <f t="shared" si="156"/>
        <v>0</v>
      </c>
      <c r="L386" s="161">
        <f t="shared" si="156"/>
        <v>0</v>
      </c>
      <c r="M386" s="161">
        <f t="shared" si="156"/>
        <v>0</v>
      </c>
      <c r="N386" s="161">
        <f t="shared" si="156"/>
        <v>0</v>
      </c>
      <c r="O386" s="161">
        <f t="shared" si="156"/>
        <v>0</v>
      </c>
      <c r="P386" s="161">
        <f t="shared" si="156"/>
        <v>0</v>
      </c>
      <c r="Q386" s="161">
        <f t="shared" si="156"/>
        <v>0</v>
      </c>
      <c r="R386" s="161">
        <f t="shared" si="156"/>
        <v>0</v>
      </c>
      <c r="S386" s="161">
        <f t="shared" si="156"/>
        <v>0</v>
      </c>
      <c r="T386" s="161">
        <f t="shared" si="156"/>
        <v>0</v>
      </c>
      <c r="U386" s="161">
        <f t="shared" si="156"/>
        <v>0</v>
      </c>
      <c r="V386" s="161">
        <f t="shared" si="156"/>
        <v>0</v>
      </c>
      <c r="W386" s="161">
        <f t="shared" si="156"/>
        <v>0</v>
      </c>
      <c r="X386" s="161">
        <f t="shared" si="156"/>
        <v>0</v>
      </c>
      <c r="Y386" s="161">
        <f t="shared" si="156"/>
        <v>0</v>
      </c>
      <c r="Z386" s="161">
        <f t="shared" si="156"/>
        <v>0</v>
      </c>
      <c r="AA386" s="161">
        <f t="shared" si="156"/>
        <v>0</v>
      </c>
      <c r="AB386" s="161">
        <f t="shared" si="156"/>
        <v>0</v>
      </c>
      <c r="AC386" s="161">
        <f t="shared" si="156"/>
        <v>0</v>
      </c>
      <c r="AD386" s="161">
        <f t="shared" si="156"/>
        <v>0</v>
      </c>
      <c r="AE386" s="161">
        <f t="shared" si="156"/>
        <v>0</v>
      </c>
      <c r="AF386" s="161">
        <f t="shared" si="156"/>
        <v>0</v>
      </c>
      <c r="AG386" s="161">
        <f t="shared" si="156"/>
        <v>0</v>
      </c>
      <c r="AH386" s="161">
        <f t="shared" si="156"/>
        <v>0</v>
      </c>
      <c r="AI386" s="161">
        <f t="shared" si="156"/>
        <v>0</v>
      </c>
      <c r="AJ386" s="161">
        <f t="shared" si="156"/>
        <v>0</v>
      </c>
      <c r="AK386" s="161">
        <f t="shared" si="156"/>
        <v>0</v>
      </c>
      <c r="AL386" s="161">
        <f t="shared" si="156"/>
        <v>0</v>
      </c>
      <c r="AM386" s="161">
        <f t="shared" si="156"/>
        <v>0</v>
      </c>
      <c r="AN386" s="161">
        <f t="shared" si="156"/>
        <v>0</v>
      </c>
      <c r="AO386" s="161">
        <f t="shared" si="156"/>
        <v>0</v>
      </c>
      <c r="AP386" s="161">
        <f t="shared" si="156"/>
        <v>0</v>
      </c>
    </row>
    <row r="387" spans="1:42" x14ac:dyDescent="0.3">
      <c r="A387" s="4">
        <f t="shared" ref="A387:A394" si="157">A386+1</f>
        <v>3</v>
      </c>
      <c r="B387" s="179">
        <f t="shared" si="155"/>
        <v>0</v>
      </c>
      <c r="C387" s="161">
        <f t="shared" ref="C387:AP387" si="158">LOOKUP(C376,$B$369:$AP$369,$B$370:$AP$370)/100*$B711</f>
        <v>0</v>
      </c>
      <c r="D387" s="161">
        <f t="shared" si="158"/>
        <v>0</v>
      </c>
      <c r="E387" s="161">
        <f t="shared" si="158"/>
        <v>0</v>
      </c>
      <c r="F387" s="161">
        <f t="shared" si="158"/>
        <v>0</v>
      </c>
      <c r="G387" s="161">
        <f t="shared" si="158"/>
        <v>0</v>
      </c>
      <c r="H387" s="161">
        <f t="shared" si="158"/>
        <v>0</v>
      </c>
      <c r="I387" s="161">
        <f t="shared" si="158"/>
        <v>0</v>
      </c>
      <c r="J387" s="161">
        <f t="shared" si="158"/>
        <v>0</v>
      </c>
      <c r="K387" s="161">
        <f t="shared" si="158"/>
        <v>0</v>
      </c>
      <c r="L387" s="161">
        <f t="shared" si="158"/>
        <v>0</v>
      </c>
      <c r="M387" s="161">
        <f t="shared" si="158"/>
        <v>0</v>
      </c>
      <c r="N387" s="161">
        <f t="shared" si="158"/>
        <v>0</v>
      </c>
      <c r="O387" s="161">
        <f t="shared" si="158"/>
        <v>0</v>
      </c>
      <c r="P387" s="161">
        <f t="shared" si="158"/>
        <v>0</v>
      </c>
      <c r="Q387" s="161">
        <f t="shared" si="158"/>
        <v>0</v>
      </c>
      <c r="R387" s="161">
        <f t="shared" si="158"/>
        <v>0</v>
      </c>
      <c r="S387" s="161">
        <f t="shared" si="158"/>
        <v>0</v>
      </c>
      <c r="T387" s="161">
        <f t="shared" si="158"/>
        <v>0</v>
      </c>
      <c r="U387" s="161">
        <f t="shared" si="158"/>
        <v>0</v>
      </c>
      <c r="V387" s="161">
        <f t="shared" si="158"/>
        <v>0</v>
      </c>
      <c r="W387" s="161">
        <f t="shared" si="158"/>
        <v>0</v>
      </c>
      <c r="X387" s="161">
        <f t="shared" si="158"/>
        <v>0</v>
      </c>
      <c r="Y387" s="161">
        <f t="shared" si="158"/>
        <v>0</v>
      </c>
      <c r="Z387" s="161">
        <f t="shared" si="158"/>
        <v>0</v>
      </c>
      <c r="AA387" s="161">
        <f t="shared" si="158"/>
        <v>0</v>
      </c>
      <c r="AB387" s="161">
        <f t="shared" si="158"/>
        <v>0</v>
      </c>
      <c r="AC387" s="161">
        <f t="shared" si="158"/>
        <v>0</v>
      </c>
      <c r="AD387" s="161">
        <f t="shared" si="158"/>
        <v>0</v>
      </c>
      <c r="AE387" s="161">
        <f t="shared" si="158"/>
        <v>0</v>
      </c>
      <c r="AF387" s="161">
        <f t="shared" si="158"/>
        <v>0</v>
      </c>
      <c r="AG387" s="161">
        <f t="shared" si="158"/>
        <v>0</v>
      </c>
      <c r="AH387" s="161">
        <f t="shared" si="158"/>
        <v>0</v>
      </c>
      <c r="AI387" s="161">
        <f t="shared" si="158"/>
        <v>0</v>
      </c>
      <c r="AJ387" s="161">
        <f t="shared" si="158"/>
        <v>0</v>
      </c>
      <c r="AK387" s="161">
        <f t="shared" si="158"/>
        <v>0</v>
      </c>
      <c r="AL387" s="161">
        <f t="shared" si="158"/>
        <v>0</v>
      </c>
      <c r="AM387" s="161">
        <f t="shared" si="158"/>
        <v>0</v>
      </c>
      <c r="AN387" s="161">
        <f t="shared" si="158"/>
        <v>0</v>
      </c>
      <c r="AO387" s="161">
        <f t="shared" si="158"/>
        <v>0</v>
      </c>
      <c r="AP387" s="161">
        <f t="shared" si="158"/>
        <v>0</v>
      </c>
    </row>
    <row r="388" spans="1:42" x14ac:dyDescent="0.3">
      <c r="A388" s="4">
        <f t="shared" si="157"/>
        <v>4</v>
      </c>
      <c r="B388" s="179">
        <f t="shared" si="155"/>
        <v>0</v>
      </c>
      <c r="C388" s="161">
        <f t="shared" ref="C388:AP388" si="159">LOOKUP(C377,$B$369:$AP$369,$B$370:$AP$370)/100*$B712</f>
        <v>0</v>
      </c>
      <c r="D388" s="161">
        <f t="shared" si="159"/>
        <v>0</v>
      </c>
      <c r="E388" s="161">
        <f t="shared" si="159"/>
        <v>0</v>
      </c>
      <c r="F388" s="161">
        <f t="shared" si="159"/>
        <v>0</v>
      </c>
      <c r="G388" s="161">
        <f t="shared" si="159"/>
        <v>0</v>
      </c>
      <c r="H388" s="161">
        <f t="shared" si="159"/>
        <v>0</v>
      </c>
      <c r="I388" s="161">
        <f t="shared" si="159"/>
        <v>0</v>
      </c>
      <c r="J388" s="161">
        <f t="shared" si="159"/>
        <v>0</v>
      </c>
      <c r="K388" s="161">
        <f t="shared" si="159"/>
        <v>0</v>
      </c>
      <c r="L388" s="161">
        <f t="shared" si="159"/>
        <v>0</v>
      </c>
      <c r="M388" s="161">
        <f t="shared" si="159"/>
        <v>0</v>
      </c>
      <c r="N388" s="161">
        <f t="shared" si="159"/>
        <v>0</v>
      </c>
      <c r="O388" s="161">
        <f t="shared" si="159"/>
        <v>0</v>
      </c>
      <c r="P388" s="161">
        <f t="shared" si="159"/>
        <v>0</v>
      </c>
      <c r="Q388" s="161">
        <f t="shared" si="159"/>
        <v>0</v>
      </c>
      <c r="R388" s="161">
        <f t="shared" si="159"/>
        <v>0</v>
      </c>
      <c r="S388" s="161">
        <f t="shared" si="159"/>
        <v>0</v>
      </c>
      <c r="T388" s="161">
        <f t="shared" si="159"/>
        <v>0</v>
      </c>
      <c r="U388" s="161">
        <f t="shared" si="159"/>
        <v>0</v>
      </c>
      <c r="V388" s="161">
        <f t="shared" si="159"/>
        <v>0</v>
      </c>
      <c r="W388" s="161">
        <f t="shared" si="159"/>
        <v>0</v>
      </c>
      <c r="X388" s="161">
        <f t="shared" si="159"/>
        <v>0</v>
      </c>
      <c r="Y388" s="161">
        <f t="shared" si="159"/>
        <v>0</v>
      </c>
      <c r="Z388" s="161">
        <f t="shared" si="159"/>
        <v>0</v>
      </c>
      <c r="AA388" s="161">
        <f t="shared" si="159"/>
        <v>0</v>
      </c>
      <c r="AB388" s="161">
        <f t="shared" si="159"/>
        <v>0</v>
      </c>
      <c r="AC388" s="161">
        <f t="shared" si="159"/>
        <v>0</v>
      </c>
      <c r="AD388" s="161">
        <f t="shared" si="159"/>
        <v>0</v>
      </c>
      <c r="AE388" s="161">
        <f t="shared" si="159"/>
        <v>0</v>
      </c>
      <c r="AF388" s="161">
        <f t="shared" si="159"/>
        <v>0</v>
      </c>
      <c r="AG388" s="161">
        <f t="shared" si="159"/>
        <v>0</v>
      </c>
      <c r="AH388" s="161">
        <f t="shared" si="159"/>
        <v>0</v>
      </c>
      <c r="AI388" s="161">
        <f t="shared" si="159"/>
        <v>0</v>
      </c>
      <c r="AJ388" s="161">
        <f t="shared" si="159"/>
        <v>0</v>
      </c>
      <c r="AK388" s="161">
        <f t="shared" si="159"/>
        <v>0</v>
      </c>
      <c r="AL388" s="161">
        <f t="shared" si="159"/>
        <v>0</v>
      </c>
      <c r="AM388" s="161">
        <f t="shared" si="159"/>
        <v>0</v>
      </c>
      <c r="AN388" s="161">
        <f t="shared" si="159"/>
        <v>0</v>
      </c>
      <c r="AO388" s="161">
        <f t="shared" si="159"/>
        <v>0</v>
      </c>
      <c r="AP388" s="161">
        <f t="shared" si="159"/>
        <v>0</v>
      </c>
    </row>
    <row r="389" spans="1:42" x14ac:dyDescent="0.3">
      <c r="A389" s="4">
        <f t="shared" si="157"/>
        <v>5</v>
      </c>
      <c r="B389" s="179">
        <f t="shared" si="155"/>
        <v>0</v>
      </c>
      <c r="C389" s="161">
        <f t="shared" ref="C389:AP389" si="160">LOOKUP(C378,$B$369:$AP$369,$B$370:$AP$370)/100*$B713</f>
        <v>0</v>
      </c>
      <c r="D389" s="161">
        <f t="shared" si="160"/>
        <v>0</v>
      </c>
      <c r="E389" s="161">
        <f t="shared" si="160"/>
        <v>0</v>
      </c>
      <c r="F389" s="161">
        <f t="shared" si="160"/>
        <v>0</v>
      </c>
      <c r="G389" s="161">
        <f t="shared" si="160"/>
        <v>0</v>
      </c>
      <c r="H389" s="161">
        <f t="shared" si="160"/>
        <v>0</v>
      </c>
      <c r="I389" s="161">
        <f t="shared" si="160"/>
        <v>0</v>
      </c>
      <c r="J389" s="161">
        <f t="shared" si="160"/>
        <v>0</v>
      </c>
      <c r="K389" s="161">
        <f t="shared" si="160"/>
        <v>0</v>
      </c>
      <c r="L389" s="161">
        <f t="shared" si="160"/>
        <v>0</v>
      </c>
      <c r="M389" s="161">
        <f t="shared" si="160"/>
        <v>0</v>
      </c>
      <c r="N389" s="161">
        <f t="shared" si="160"/>
        <v>0</v>
      </c>
      <c r="O389" s="161">
        <f t="shared" si="160"/>
        <v>0</v>
      </c>
      <c r="P389" s="161">
        <f t="shared" si="160"/>
        <v>0</v>
      </c>
      <c r="Q389" s="161">
        <f t="shared" si="160"/>
        <v>0</v>
      </c>
      <c r="R389" s="161">
        <f t="shared" si="160"/>
        <v>0</v>
      </c>
      <c r="S389" s="161">
        <f t="shared" si="160"/>
        <v>0</v>
      </c>
      <c r="T389" s="161">
        <f t="shared" si="160"/>
        <v>0</v>
      </c>
      <c r="U389" s="161">
        <f t="shared" si="160"/>
        <v>0</v>
      </c>
      <c r="V389" s="161">
        <f t="shared" si="160"/>
        <v>0</v>
      </c>
      <c r="W389" s="161">
        <f t="shared" si="160"/>
        <v>0</v>
      </c>
      <c r="X389" s="161">
        <f t="shared" si="160"/>
        <v>0</v>
      </c>
      <c r="Y389" s="161">
        <f t="shared" si="160"/>
        <v>0</v>
      </c>
      <c r="Z389" s="161">
        <f t="shared" si="160"/>
        <v>0</v>
      </c>
      <c r="AA389" s="161">
        <f t="shared" si="160"/>
        <v>0</v>
      </c>
      <c r="AB389" s="161">
        <f t="shared" si="160"/>
        <v>0</v>
      </c>
      <c r="AC389" s="161">
        <f t="shared" si="160"/>
        <v>0</v>
      </c>
      <c r="AD389" s="161">
        <f t="shared" si="160"/>
        <v>0</v>
      </c>
      <c r="AE389" s="161">
        <f t="shared" si="160"/>
        <v>0</v>
      </c>
      <c r="AF389" s="161">
        <f t="shared" si="160"/>
        <v>0</v>
      </c>
      <c r="AG389" s="161">
        <f t="shared" si="160"/>
        <v>0</v>
      </c>
      <c r="AH389" s="161">
        <f t="shared" si="160"/>
        <v>0</v>
      </c>
      <c r="AI389" s="161">
        <f t="shared" si="160"/>
        <v>0</v>
      </c>
      <c r="AJ389" s="161">
        <f t="shared" si="160"/>
        <v>0</v>
      </c>
      <c r="AK389" s="161">
        <f t="shared" si="160"/>
        <v>0</v>
      </c>
      <c r="AL389" s="161">
        <f t="shared" si="160"/>
        <v>0</v>
      </c>
      <c r="AM389" s="161">
        <f t="shared" si="160"/>
        <v>0</v>
      </c>
      <c r="AN389" s="161">
        <f t="shared" si="160"/>
        <v>0</v>
      </c>
      <c r="AO389" s="161">
        <f t="shared" si="160"/>
        <v>0</v>
      </c>
      <c r="AP389" s="161">
        <f t="shared" si="160"/>
        <v>0</v>
      </c>
    </row>
    <row r="390" spans="1:42" x14ac:dyDescent="0.3">
      <c r="A390" s="4">
        <f t="shared" si="157"/>
        <v>6</v>
      </c>
      <c r="B390" s="179">
        <f t="shared" si="155"/>
        <v>0</v>
      </c>
      <c r="C390" s="161">
        <f t="shared" ref="C390:AP390" si="161">LOOKUP(C379,$B$369:$AP$369,$B$370:$AP$370)/100*$B714</f>
        <v>0</v>
      </c>
      <c r="D390" s="161">
        <f t="shared" si="161"/>
        <v>0</v>
      </c>
      <c r="E390" s="161">
        <f t="shared" si="161"/>
        <v>0</v>
      </c>
      <c r="F390" s="161">
        <f t="shared" si="161"/>
        <v>0</v>
      </c>
      <c r="G390" s="161">
        <f t="shared" si="161"/>
        <v>0</v>
      </c>
      <c r="H390" s="161">
        <f t="shared" si="161"/>
        <v>0</v>
      </c>
      <c r="I390" s="161">
        <f t="shared" si="161"/>
        <v>0</v>
      </c>
      <c r="J390" s="161">
        <f t="shared" si="161"/>
        <v>0</v>
      </c>
      <c r="K390" s="161">
        <f t="shared" si="161"/>
        <v>0</v>
      </c>
      <c r="L390" s="161">
        <f t="shared" si="161"/>
        <v>0</v>
      </c>
      <c r="M390" s="161">
        <f t="shared" si="161"/>
        <v>0</v>
      </c>
      <c r="N390" s="161">
        <f t="shared" si="161"/>
        <v>0</v>
      </c>
      <c r="O390" s="161">
        <f t="shared" si="161"/>
        <v>0</v>
      </c>
      <c r="P390" s="161">
        <f t="shared" si="161"/>
        <v>0</v>
      </c>
      <c r="Q390" s="161">
        <f t="shared" si="161"/>
        <v>0</v>
      </c>
      <c r="R390" s="161">
        <f t="shared" si="161"/>
        <v>0</v>
      </c>
      <c r="S390" s="161">
        <f t="shared" si="161"/>
        <v>0</v>
      </c>
      <c r="T390" s="161">
        <f t="shared" si="161"/>
        <v>0</v>
      </c>
      <c r="U390" s="161">
        <f t="shared" si="161"/>
        <v>0</v>
      </c>
      <c r="V390" s="161">
        <f t="shared" si="161"/>
        <v>0</v>
      </c>
      <c r="W390" s="161">
        <f t="shared" si="161"/>
        <v>0</v>
      </c>
      <c r="X390" s="161">
        <f t="shared" si="161"/>
        <v>0</v>
      </c>
      <c r="Y390" s="161">
        <f t="shared" si="161"/>
        <v>0</v>
      </c>
      <c r="Z390" s="161">
        <f t="shared" si="161"/>
        <v>0</v>
      </c>
      <c r="AA390" s="161">
        <f t="shared" si="161"/>
        <v>0</v>
      </c>
      <c r="AB390" s="161">
        <f t="shared" si="161"/>
        <v>0</v>
      </c>
      <c r="AC390" s="161">
        <f t="shared" si="161"/>
        <v>0</v>
      </c>
      <c r="AD390" s="161">
        <f t="shared" si="161"/>
        <v>0</v>
      </c>
      <c r="AE390" s="161">
        <f t="shared" si="161"/>
        <v>0</v>
      </c>
      <c r="AF390" s="161">
        <f t="shared" si="161"/>
        <v>0</v>
      </c>
      <c r="AG390" s="161">
        <f t="shared" si="161"/>
        <v>0</v>
      </c>
      <c r="AH390" s="161">
        <f t="shared" si="161"/>
        <v>0</v>
      </c>
      <c r="AI390" s="161">
        <f t="shared" si="161"/>
        <v>0</v>
      </c>
      <c r="AJ390" s="161">
        <f t="shared" si="161"/>
        <v>0</v>
      </c>
      <c r="AK390" s="161">
        <f t="shared" si="161"/>
        <v>0</v>
      </c>
      <c r="AL390" s="161">
        <f t="shared" si="161"/>
        <v>0</v>
      </c>
      <c r="AM390" s="161">
        <f t="shared" si="161"/>
        <v>0</v>
      </c>
      <c r="AN390" s="161">
        <f t="shared" si="161"/>
        <v>0</v>
      </c>
      <c r="AO390" s="161">
        <f t="shared" si="161"/>
        <v>0</v>
      </c>
      <c r="AP390" s="161">
        <f t="shared" si="161"/>
        <v>0</v>
      </c>
    </row>
    <row r="391" spans="1:42" x14ac:dyDescent="0.3">
      <c r="A391" s="4">
        <f t="shared" si="157"/>
        <v>7</v>
      </c>
      <c r="B391" s="179">
        <f t="shared" si="155"/>
        <v>0</v>
      </c>
      <c r="C391" s="161">
        <f t="shared" ref="C391:AP391" si="162">LOOKUP(C380,$B$369:$AP$369,$B$370:$AP$370)/100*$B715</f>
        <v>0</v>
      </c>
      <c r="D391" s="161">
        <f t="shared" si="162"/>
        <v>0</v>
      </c>
      <c r="E391" s="161">
        <f t="shared" si="162"/>
        <v>0</v>
      </c>
      <c r="F391" s="161">
        <f t="shared" si="162"/>
        <v>0</v>
      </c>
      <c r="G391" s="161">
        <f t="shared" si="162"/>
        <v>0</v>
      </c>
      <c r="H391" s="161">
        <f t="shared" si="162"/>
        <v>0</v>
      </c>
      <c r="I391" s="161">
        <f t="shared" si="162"/>
        <v>0</v>
      </c>
      <c r="J391" s="161">
        <f t="shared" si="162"/>
        <v>0</v>
      </c>
      <c r="K391" s="161">
        <f t="shared" si="162"/>
        <v>0</v>
      </c>
      <c r="L391" s="161">
        <f t="shared" si="162"/>
        <v>0</v>
      </c>
      <c r="M391" s="161">
        <f t="shared" si="162"/>
        <v>0</v>
      </c>
      <c r="N391" s="161">
        <f t="shared" si="162"/>
        <v>0</v>
      </c>
      <c r="O391" s="161">
        <f t="shared" si="162"/>
        <v>0</v>
      </c>
      <c r="P391" s="161">
        <f t="shared" si="162"/>
        <v>0</v>
      </c>
      <c r="Q391" s="161">
        <f t="shared" si="162"/>
        <v>0</v>
      </c>
      <c r="R391" s="161">
        <f t="shared" si="162"/>
        <v>0</v>
      </c>
      <c r="S391" s="161">
        <f t="shared" si="162"/>
        <v>0</v>
      </c>
      <c r="T391" s="161">
        <f t="shared" si="162"/>
        <v>0</v>
      </c>
      <c r="U391" s="161">
        <f t="shared" si="162"/>
        <v>0</v>
      </c>
      <c r="V391" s="161">
        <f t="shared" si="162"/>
        <v>0</v>
      </c>
      <c r="W391" s="161">
        <f t="shared" si="162"/>
        <v>0</v>
      </c>
      <c r="X391" s="161">
        <f t="shared" si="162"/>
        <v>0</v>
      </c>
      <c r="Y391" s="161">
        <f t="shared" si="162"/>
        <v>0</v>
      </c>
      <c r="Z391" s="161">
        <f t="shared" si="162"/>
        <v>0</v>
      </c>
      <c r="AA391" s="161">
        <f t="shared" si="162"/>
        <v>0</v>
      </c>
      <c r="AB391" s="161">
        <f t="shared" si="162"/>
        <v>0</v>
      </c>
      <c r="AC391" s="161">
        <f t="shared" si="162"/>
        <v>0</v>
      </c>
      <c r="AD391" s="161">
        <f t="shared" si="162"/>
        <v>0</v>
      </c>
      <c r="AE391" s="161">
        <f t="shared" si="162"/>
        <v>0</v>
      </c>
      <c r="AF391" s="161">
        <f t="shared" si="162"/>
        <v>0</v>
      </c>
      <c r="AG391" s="161">
        <f t="shared" si="162"/>
        <v>0</v>
      </c>
      <c r="AH391" s="161">
        <f t="shared" si="162"/>
        <v>0</v>
      </c>
      <c r="AI391" s="161">
        <f t="shared" si="162"/>
        <v>0</v>
      </c>
      <c r="AJ391" s="161">
        <f t="shared" si="162"/>
        <v>0</v>
      </c>
      <c r="AK391" s="161">
        <f t="shared" si="162"/>
        <v>0</v>
      </c>
      <c r="AL391" s="161">
        <f t="shared" si="162"/>
        <v>0</v>
      </c>
      <c r="AM391" s="161">
        <f t="shared" si="162"/>
        <v>0</v>
      </c>
      <c r="AN391" s="161">
        <f t="shared" si="162"/>
        <v>0</v>
      </c>
      <c r="AO391" s="161">
        <f t="shared" si="162"/>
        <v>0</v>
      </c>
      <c r="AP391" s="161">
        <f t="shared" si="162"/>
        <v>0</v>
      </c>
    </row>
    <row r="392" spans="1:42" x14ac:dyDescent="0.3">
      <c r="A392" s="4">
        <f t="shared" si="157"/>
        <v>8</v>
      </c>
      <c r="B392" s="179">
        <f t="shared" si="155"/>
        <v>0</v>
      </c>
      <c r="C392" s="161">
        <f t="shared" ref="C392:AP392" si="163">LOOKUP(C381,$B$369:$AP$369,$B$370:$AP$370)/100*$B716</f>
        <v>0</v>
      </c>
      <c r="D392" s="161">
        <f t="shared" si="163"/>
        <v>0</v>
      </c>
      <c r="E392" s="161">
        <f t="shared" si="163"/>
        <v>0</v>
      </c>
      <c r="F392" s="161">
        <f t="shared" si="163"/>
        <v>0</v>
      </c>
      <c r="G392" s="161">
        <f t="shared" si="163"/>
        <v>0</v>
      </c>
      <c r="H392" s="161">
        <f t="shared" si="163"/>
        <v>0</v>
      </c>
      <c r="I392" s="161">
        <f t="shared" si="163"/>
        <v>0</v>
      </c>
      <c r="J392" s="161">
        <f t="shared" si="163"/>
        <v>0</v>
      </c>
      <c r="K392" s="161">
        <f t="shared" si="163"/>
        <v>0</v>
      </c>
      <c r="L392" s="161">
        <f t="shared" si="163"/>
        <v>0</v>
      </c>
      <c r="M392" s="161">
        <f t="shared" si="163"/>
        <v>0</v>
      </c>
      <c r="N392" s="161">
        <f t="shared" si="163"/>
        <v>0</v>
      </c>
      <c r="O392" s="161">
        <f t="shared" si="163"/>
        <v>0</v>
      </c>
      <c r="P392" s="161">
        <f t="shared" si="163"/>
        <v>0</v>
      </c>
      <c r="Q392" s="161">
        <f t="shared" si="163"/>
        <v>0</v>
      </c>
      <c r="R392" s="161">
        <f t="shared" si="163"/>
        <v>0</v>
      </c>
      <c r="S392" s="161">
        <f t="shared" si="163"/>
        <v>0</v>
      </c>
      <c r="T392" s="161">
        <f t="shared" si="163"/>
        <v>0</v>
      </c>
      <c r="U392" s="161">
        <f t="shared" si="163"/>
        <v>0</v>
      </c>
      <c r="V392" s="161">
        <f t="shared" si="163"/>
        <v>0</v>
      </c>
      <c r="W392" s="161">
        <f t="shared" si="163"/>
        <v>0</v>
      </c>
      <c r="X392" s="161">
        <f t="shared" si="163"/>
        <v>0</v>
      </c>
      <c r="Y392" s="161">
        <f t="shared" si="163"/>
        <v>0</v>
      </c>
      <c r="Z392" s="161">
        <f t="shared" si="163"/>
        <v>0</v>
      </c>
      <c r="AA392" s="161">
        <f t="shared" si="163"/>
        <v>0</v>
      </c>
      <c r="AB392" s="161">
        <f t="shared" si="163"/>
        <v>0</v>
      </c>
      <c r="AC392" s="161">
        <f t="shared" si="163"/>
        <v>0</v>
      </c>
      <c r="AD392" s="161">
        <f t="shared" si="163"/>
        <v>0</v>
      </c>
      <c r="AE392" s="161">
        <f t="shared" si="163"/>
        <v>0</v>
      </c>
      <c r="AF392" s="161">
        <f t="shared" si="163"/>
        <v>0</v>
      </c>
      <c r="AG392" s="161">
        <f t="shared" si="163"/>
        <v>0</v>
      </c>
      <c r="AH392" s="161">
        <f t="shared" si="163"/>
        <v>0</v>
      </c>
      <c r="AI392" s="161">
        <f t="shared" si="163"/>
        <v>0</v>
      </c>
      <c r="AJ392" s="161">
        <f t="shared" si="163"/>
        <v>0</v>
      </c>
      <c r="AK392" s="161">
        <f t="shared" si="163"/>
        <v>0</v>
      </c>
      <c r="AL392" s="161">
        <f t="shared" si="163"/>
        <v>0</v>
      </c>
      <c r="AM392" s="161">
        <f t="shared" si="163"/>
        <v>0</v>
      </c>
      <c r="AN392" s="161">
        <f t="shared" si="163"/>
        <v>0</v>
      </c>
      <c r="AO392" s="161">
        <f t="shared" si="163"/>
        <v>0</v>
      </c>
      <c r="AP392" s="161">
        <f t="shared" si="163"/>
        <v>0</v>
      </c>
    </row>
    <row r="393" spans="1:42" x14ac:dyDescent="0.3">
      <c r="A393" s="4">
        <f>A392+1</f>
        <v>9</v>
      </c>
      <c r="B393" s="179">
        <f t="shared" si="155"/>
        <v>0</v>
      </c>
      <c r="C393" s="161">
        <f t="shared" ref="C393:AP393" si="164">LOOKUP(C382,$B$369:$AP$369,$B$370:$AP$370)/100*$B717</f>
        <v>0</v>
      </c>
      <c r="D393" s="161">
        <f t="shared" si="164"/>
        <v>0</v>
      </c>
      <c r="E393" s="161">
        <f t="shared" si="164"/>
        <v>0</v>
      </c>
      <c r="F393" s="161">
        <f t="shared" si="164"/>
        <v>0</v>
      </c>
      <c r="G393" s="161">
        <f t="shared" si="164"/>
        <v>0</v>
      </c>
      <c r="H393" s="161">
        <f t="shared" si="164"/>
        <v>0</v>
      </c>
      <c r="I393" s="161">
        <f t="shared" si="164"/>
        <v>0</v>
      </c>
      <c r="J393" s="161">
        <f t="shared" si="164"/>
        <v>0</v>
      </c>
      <c r="K393" s="161">
        <f t="shared" si="164"/>
        <v>0</v>
      </c>
      <c r="L393" s="161">
        <f t="shared" si="164"/>
        <v>0</v>
      </c>
      <c r="M393" s="161">
        <f t="shared" si="164"/>
        <v>0</v>
      </c>
      <c r="N393" s="161">
        <f t="shared" si="164"/>
        <v>0</v>
      </c>
      <c r="O393" s="161">
        <f t="shared" si="164"/>
        <v>0</v>
      </c>
      <c r="P393" s="161">
        <f t="shared" si="164"/>
        <v>0</v>
      </c>
      <c r="Q393" s="161">
        <f t="shared" si="164"/>
        <v>0</v>
      </c>
      <c r="R393" s="161">
        <f t="shared" si="164"/>
        <v>0</v>
      </c>
      <c r="S393" s="161">
        <f t="shared" si="164"/>
        <v>0</v>
      </c>
      <c r="T393" s="161">
        <f t="shared" si="164"/>
        <v>0</v>
      </c>
      <c r="U393" s="161">
        <f t="shared" si="164"/>
        <v>0</v>
      </c>
      <c r="V393" s="161">
        <f t="shared" si="164"/>
        <v>0</v>
      </c>
      <c r="W393" s="161">
        <f t="shared" si="164"/>
        <v>0</v>
      </c>
      <c r="X393" s="161">
        <f t="shared" si="164"/>
        <v>0</v>
      </c>
      <c r="Y393" s="161">
        <f t="shared" si="164"/>
        <v>0</v>
      </c>
      <c r="Z393" s="161">
        <f t="shared" si="164"/>
        <v>0</v>
      </c>
      <c r="AA393" s="161">
        <f t="shared" si="164"/>
        <v>0</v>
      </c>
      <c r="AB393" s="161">
        <f t="shared" si="164"/>
        <v>0</v>
      </c>
      <c r="AC393" s="161">
        <f t="shared" si="164"/>
        <v>0</v>
      </c>
      <c r="AD393" s="161">
        <f t="shared" si="164"/>
        <v>0</v>
      </c>
      <c r="AE393" s="161">
        <f t="shared" si="164"/>
        <v>0</v>
      </c>
      <c r="AF393" s="161">
        <f t="shared" si="164"/>
        <v>0</v>
      </c>
      <c r="AG393" s="161">
        <f t="shared" si="164"/>
        <v>0</v>
      </c>
      <c r="AH393" s="161">
        <f t="shared" si="164"/>
        <v>0</v>
      </c>
      <c r="AI393" s="161">
        <f t="shared" si="164"/>
        <v>0</v>
      </c>
      <c r="AJ393" s="161">
        <f t="shared" si="164"/>
        <v>0</v>
      </c>
      <c r="AK393" s="161">
        <f t="shared" si="164"/>
        <v>0</v>
      </c>
      <c r="AL393" s="161">
        <f t="shared" si="164"/>
        <v>0</v>
      </c>
      <c r="AM393" s="161">
        <f t="shared" si="164"/>
        <v>0</v>
      </c>
      <c r="AN393" s="161">
        <f t="shared" si="164"/>
        <v>0</v>
      </c>
      <c r="AO393" s="161">
        <f t="shared" si="164"/>
        <v>0</v>
      </c>
      <c r="AP393" s="161">
        <f t="shared" si="164"/>
        <v>0</v>
      </c>
    </row>
    <row r="394" spans="1:42" x14ac:dyDescent="0.3">
      <c r="A394" s="4">
        <f t="shared" si="157"/>
        <v>10</v>
      </c>
      <c r="B394" s="179">
        <f t="shared" si="155"/>
        <v>0</v>
      </c>
      <c r="C394" s="161">
        <f t="shared" ref="C394:AP394" si="165">LOOKUP(C383,$B$369:$AP$369,$B$370:$AP$370)/100*$B718</f>
        <v>0</v>
      </c>
      <c r="D394" s="161">
        <f t="shared" si="165"/>
        <v>0</v>
      </c>
      <c r="E394" s="161">
        <f t="shared" si="165"/>
        <v>0</v>
      </c>
      <c r="F394" s="161">
        <f t="shared" si="165"/>
        <v>0</v>
      </c>
      <c r="G394" s="161">
        <f t="shared" si="165"/>
        <v>0</v>
      </c>
      <c r="H394" s="161">
        <f t="shared" si="165"/>
        <v>0</v>
      </c>
      <c r="I394" s="161">
        <f t="shared" si="165"/>
        <v>0</v>
      </c>
      <c r="J394" s="161">
        <f t="shared" si="165"/>
        <v>0</v>
      </c>
      <c r="K394" s="161">
        <f t="shared" si="165"/>
        <v>0</v>
      </c>
      <c r="L394" s="161">
        <f t="shared" si="165"/>
        <v>0</v>
      </c>
      <c r="M394" s="161">
        <f t="shared" si="165"/>
        <v>0</v>
      </c>
      <c r="N394" s="161">
        <f t="shared" si="165"/>
        <v>0</v>
      </c>
      <c r="O394" s="161">
        <f t="shared" si="165"/>
        <v>0</v>
      </c>
      <c r="P394" s="161">
        <f t="shared" si="165"/>
        <v>0</v>
      </c>
      <c r="Q394" s="161">
        <f t="shared" si="165"/>
        <v>0</v>
      </c>
      <c r="R394" s="161">
        <f t="shared" si="165"/>
        <v>0</v>
      </c>
      <c r="S394" s="161">
        <f t="shared" si="165"/>
        <v>0</v>
      </c>
      <c r="T394" s="161">
        <f t="shared" si="165"/>
        <v>0</v>
      </c>
      <c r="U394" s="161">
        <f t="shared" si="165"/>
        <v>0</v>
      </c>
      <c r="V394" s="161">
        <f t="shared" si="165"/>
        <v>0</v>
      </c>
      <c r="W394" s="161">
        <f t="shared" si="165"/>
        <v>0</v>
      </c>
      <c r="X394" s="161">
        <f t="shared" si="165"/>
        <v>0</v>
      </c>
      <c r="Y394" s="161">
        <f t="shared" si="165"/>
        <v>0</v>
      </c>
      <c r="Z394" s="161">
        <f t="shared" si="165"/>
        <v>0</v>
      </c>
      <c r="AA394" s="161">
        <f t="shared" si="165"/>
        <v>0</v>
      </c>
      <c r="AB394" s="161">
        <f t="shared" si="165"/>
        <v>0</v>
      </c>
      <c r="AC394" s="161">
        <f t="shared" si="165"/>
        <v>0</v>
      </c>
      <c r="AD394" s="161">
        <f t="shared" si="165"/>
        <v>0</v>
      </c>
      <c r="AE394" s="161">
        <f t="shared" si="165"/>
        <v>0</v>
      </c>
      <c r="AF394" s="161">
        <f t="shared" si="165"/>
        <v>0</v>
      </c>
      <c r="AG394" s="161">
        <f t="shared" si="165"/>
        <v>0</v>
      </c>
      <c r="AH394" s="161">
        <f t="shared" si="165"/>
        <v>0</v>
      </c>
      <c r="AI394" s="161">
        <f t="shared" si="165"/>
        <v>0</v>
      </c>
      <c r="AJ394" s="161">
        <f t="shared" si="165"/>
        <v>0</v>
      </c>
      <c r="AK394" s="161">
        <f t="shared" si="165"/>
        <v>0</v>
      </c>
      <c r="AL394" s="161">
        <f t="shared" si="165"/>
        <v>0</v>
      </c>
      <c r="AM394" s="161">
        <f t="shared" si="165"/>
        <v>0</v>
      </c>
      <c r="AN394" s="161">
        <f t="shared" si="165"/>
        <v>0</v>
      </c>
      <c r="AO394" s="161">
        <f t="shared" si="165"/>
        <v>0</v>
      </c>
      <c r="AP394" s="161">
        <f t="shared" si="165"/>
        <v>0</v>
      </c>
    </row>
    <row r="395" spans="1:42" ht="12" customHeight="1" x14ac:dyDescent="0.3">
      <c r="A395" s="26" t="s">
        <v>12</v>
      </c>
      <c r="B395" s="161"/>
      <c r="C395" s="161">
        <f>SUM(C385:C394)</f>
        <v>0</v>
      </c>
      <c r="D395" s="161">
        <f t="shared" ref="D395:AP395" si="166">SUM(D385:D394)</f>
        <v>0</v>
      </c>
      <c r="E395" s="161">
        <f t="shared" si="166"/>
        <v>0</v>
      </c>
      <c r="F395" s="161">
        <f t="shared" si="166"/>
        <v>0</v>
      </c>
      <c r="G395" s="161">
        <f t="shared" si="166"/>
        <v>0</v>
      </c>
      <c r="H395" s="161">
        <f t="shared" si="166"/>
        <v>0</v>
      </c>
      <c r="I395" s="161">
        <f t="shared" si="166"/>
        <v>0</v>
      </c>
      <c r="J395" s="161">
        <f t="shared" si="166"/>
        <v>0</v>
      </c>
      <c r="K395" s="161">
        <f t="shared" si="166"/>
        <v>0</v>
      </c>
      <c r="L395" s="161">
        <f t="shared" si="166"/>
        <v>0</v>
      </c>
      <c r="M395" s="161">
        <f t="shared" si="166"/>
        <v>0</v>
      </c>
      <c r="N395" s="161">
        <f t="shared" si="166"/>
        <v>0</v>
      </c>
      <c r="O395" s="161">
        <f t="shared" si="166"/>
        <v>0</v>
      </c>
      <c r="P395" s="161">
        <f t="shared" si="166"/>
        <v>0</v>
      </c>
      <c r="Q395" s="161">
        <f t="shared" si="166"/>
        <v>0</v>
      </c>
      <c r="R395" s="161">
        <f t="shared" si="166"/>
        <v>0</v>
      </c>
      <c r="S395" s="161">
        <f t="shared" si="166"/>
        <v>0</v>
      </c>
      <c r="T395" s="161">
        <f t="shared" si="166"/>
        <v>0</v>
      </c>
      <c r="U395" s="161">
        <f t="shared" si="166"/>
        <v>0</v>
      </c>
      <c r="V395" s="161">
        <f t="shared" si="166"/>
        <v>0</v>
      </c>
      <c r="W395" s="161">
        <f t="shared" si="166"/>
        <v>0</v>
      </c>
      <c r="X395" s="161">
        <f t="shared" si="166"/>
        <v>0</v>
      </c>
      <c r="Y395" s="161">
        <f t="shared" si="166"/>
        <v>0</v>
      </c>
      <c r="Z395" s="161">
        <f t="shared" si="166"/>
        <v>0</v>
      </c>
      <c r="AA395" s="161">
        <f t="shared" si="166"/>
        <v>0</v>
      </c>
      <c r="AB395" s="161">
        <f t="shared" si="166"/>
        <v>0</v>
      </c>
      <c r="AC395" s="161">
        <f t="shared" si="166"/>
        <v>0</v>
      </c>
      <c r="AD395" s="161">
        <f t="shared" si="166"/>
        <v>0</v>
      </c>
      <c r="AE395" s="161">
        <f t="shared" si="166"/>
        <v>0</v>
      </c>
      <c r="AF395" s="161">
        <f t="shared" si="166"/>
        <v>0</v>
      </c>
      <c r="AG395" s="161">
        <f t="shared" si="166"/>
        <v>0</v>
      </c>
      <c r="AH395" s="161">
        <f t="shared" si="166"/>
        <v>0</v>
      </c>
      <c r="AI395" s="161">
        <f t="shared" si="166"/>
        <v>0</v>
      </c>
      <c r="AJ395" s="161">
        <f t="shared" si="166"/>
        <v>0</v>
      </c>
      <c r="AK395" s="161">
        <f t="shared" si="166"/>
        <v>0</v>
      </c>
      <c r="AL395" s="161">
        <f t="shared" si="166"/>
        <v>0</v>
      </c>
      <c r="AM395" s="161">
        <f t="shared" si="166"/>
        <v>0</v>
      </c>
      <c r="AN395" s="161">
        <f t="shared" si="166"/>
        <v>0</v>
      </c>
      <c r="AO395" s="161">
        <f t="shared" si="166"/>
        <v>0</v>
      </c>
      <c r="AP395" s="161">
        <f t="shared" si="166"/>
        <v>0</v>
      </c>
    </row>
    <row r="396" spans="1:42" x14ac:dyDescent="0.3">
      <c r="A396" s="21"/>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3">
      <c r="A397" s="18" t="s">
        <v>91</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3">
      <c r="A398" s="21" t="s">
        <v>76</v>
      </c>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3">
      <c r="A399" s="4">
        <v>1</v>
      </c>
      <c r="B399" s="4">
        <v>0</v>
      </c>
      <c r="C399" s="161">
        <f>IF(C$2&lt;=analysis_period,IF(SUM($C741:C741)&gt;0,B399+1,0),0)</f>
        <v>0</v>
      </c>
      <c r="D399" s="161">
        <f>IF(D$2&lt;=analysis_period,IF(SUM($C741:D741)&gt;0,C399+1,0),0)</f>
        <v>0</v>
      </c>
      <c r="E399" s="161">
        <f>IF(E$2&lt;=analysis_period,IF(SUM($C741:E741)&gt;0,D399+1,0),0)</f>
        <v>0</v>
      </c>
      <c r="F399" s="161">
        <f>IF(F$2&lt;=analysis_period,IF(SUM($C741:F741)&gt;0,E399+1,0),0)</f>
        <v>0</v>
      </c>
      <c r="G399" s="161">
        <f>IF(G$2&lt;=analysis_period,IF(SUM($C741:G741)&gt;0,F399+1,0),0)</f>
        <v>0</v>
      </c>
      <c r="H399" s="161">
        <f>IF(H$2&lt;=analysis_period,IF(SUM($C741:H741)&gt;0,G399+1,0),0)</f>
        <v>0</v>
      </c>
      <c r="I399" s="161">
        <f>IF(I$2&lt;=analysis_period,IF(SUM($C741:I741)&gt;0,H399+1,0),0)</f>
        <v>0</v>
      </c>
      <c r="J399" s="161">
        <f>IF(J$2&lt;=analysis_period,IF(SUM($C741:J741)&gt;0,I399+1,0),0)</f>
        <v>0</v>
      </c>
      <c r="K399" s="161">
        <f>IF(K$2&lt;=analysis_period,IF(SUM($C741:K741)&gt;0,J399+1,0),0)</f>
        <v>0</v>
      </c>
      <c r="L399" s="161">
        <f>IF(L$2&lt;=analysis_period,IF(SUM($C741:L741)&gt;0,K399+1,0),0)</f>
        <v>0</v>
      </c>
      <c r="M399" s="161">
        <f>IF(M$2&lt;=analysis_period,IF(SUM($C741:M741)&gt;0,L399+1,0),0)</f>
        <v>0</v>
      </c>
      <c r="N399" s="161">
        <f>IF(N$2&lt;=analysis_period,IF(SUM($C741:N741)&gt;0,M399+1,0),0)</f>
        <v>0</v>
      </c>
      <c r="O399" s="161">
        <f>IF(O$2&lt;=analysis_period,IF(SUM($C741:O741)&gt;0,N399+1,0),0)</f>
        <v>0</v>
      </c>
      <c r="P399" s="161">
        <f>IF(P$2&lt;=analysis_period,IF(SUM($C741:P741)&gt;0,O399+1,0),0)</f>
        <v>0</v>
      </c>
      <c r="Q399" s="161">
        <f>IF(Q$2&lt;=analysis_period,IF(SUM($C741:Q741)&gt;0,P399+1,0),0)</f>
        <v>0</v>
      </c>
      <c r="R399" s="161">
        <f>IF(R$2&lt;=analysis_period,IF(SUM($C741:R741)&gt;0,Q399+1,0),0)</f>
        <v>0</v>
      </c>
      <c r="S399" s="161">
        <f>IF(S$2&lt;=analysis_period,IF(SUM($C741:S741)&gt;0,R399+1,0),0)</f>
        <v>0</v>
      </c>
      <c r="T399" s="161">
        <f>IF(T$2&lt;=analysis_period,IF(SUM($C741:T741)&gt;0,S399+1,0),0)</f>
        <v>0</v>
      </c>
      <c r="U399" s="161">
        <f>IF(U$2&lt;=analysis_period,IF(SUM($C741:U741)&gt;0,T399+1,0),0)</f>
        <v>0</v>
      </c>
      <c r="V399" s="161">
        <f>IF(V$2&lt;=analysis_period,IF(SUM($C741:V741)&gt;0,U399+1,0),0)</f>
        <v>0</v>
      </c>
      <c r="W399" s="161">
        <f>IF(W$2&lt;=analysis_period,IF(SUM($C741:W741)&gt;0,V399+1,0),0)</f>
        <v>0</v>
      </c>
      <c r="X399" s="161">
        <f>IF(X$2&lt;=analysis_period,IF(SUM($C741:X741)&gt;0,W399+1,0),0)</f>
        <v>0</v>
      </c>
      <c r="Y399" s="161">
        <f>IF(Y$2&lt;=analysis_period,IF(SUM($C741:Y741)&gt;0,X399+1,0),0)</f>
        <v>0</v>
      </c>
      <c r="Z399" s="161">
        <f>IF(Z$2&lt;=analysis_period,IF(SUM($C741:Z741)&gt;0,Y399+1,0),0)</f>
        <v>0</v>
      </c>
      <c r="AA399" s="161">
        <f>IF(AA$2&lt;=analysis_period,IF(SUM($C741:AA741)&gt;0,Z399+1,0),0)</f>
        <v>0</v>
      </c>
      <c r="AB399" s="161">
        <f>IF(AB$2&lt;=analysis_period,IF(SUM($C741:AB741)&gt;0,AA399+1,0),0)</f>
        <v>0</v>
      </c>
      <c r="AC399" s="161">
        <f>IF(AC$2&lt;=analysis_period,IF(SUM($C741:AC741)&gt;0,AB399+1,0),0)</f>
        <v>0</v>
      </c>
      <c r="AD399" s="161">
        <f>IF(AD$2&lt;=analysis_period,IF(SUM($C741:AD741)&gt;0,AC399+1,0),0)</f>
        <v>0</v>
      </c>
      <c r="AE399" s="161">
        <f>IF(AE$2&lt;=analysis_period,IF(SUM($C741:AE741)&gt;0,AD399+1,0),0)</f>
        <v>0</v>
      </c>
      <c r="AF399" s="161">
        <f>IF(AF$2&lt;=analysis_period,IF(SUM($C741:AF741)&gt;0,AE399+1,0),0)</f>
        <v>0</v>
      </c>
      <c r="AG399" s="161">
        <f>IF(AG$2&lt;=analysis_period,IF(SUM($C741:AG741)&gt;0,AF399+1,0),0)</f>
        <v>0</v>
      </c>
      <c r="AH399" s="161">
        <f>IF(AH$2&lt;=analysis_period,IF(SUM($C741:AH741)&gt;0,AG399+1,0),0)</f>
        <v>0</v>
      </c>
      <c r="AI399" s="161">
        <f>IF(AI$2&lt;=analysis_period,IF(SUM($C741:AI741)&gt;0,AH399+1,0),0)</f>
        <v>0</v>
      </c>
      <c r="AJ399" s="161">
        <f>IF(AJ$2&lt;=analysis_period,IF(SUM($C741:AJ741)&gt;0,AI399+1,0),0)</f>
        <v>0</v>
      </c>
      <c r="AK399" s="161">
        <f>IF(AK$2&lt;=analysis_period,IF(SUM($C741:AK741)&gt;0,AJ399+1,0),0)</f>
        <v>0</v>
      </c>
      <c r="AL399" s="161">
        <f>IF(AL$2&lt;=analysis_period,IF(SUM($C741:AL741)&gt;0,AK399+1,0),0)</f>
        <v>0</v>
      </c>
      <c r="AM399" s="161">
        <f>IF(AM$2&lt;=analysis_period,IF(SUM($C741:AM741)&gt;0,AL399+1,0),0)</f>
        <v>0</v>
      </c>
      <c r="AN399" s="161">
        <f>IF(AN$2&lt;=analysis_period,IF(SUM($C741:AN741)&gt;0,AM399+1,0),0)</f>
        <v>0</v>
      </c>
      <c r="AO399" s="161">
        <f>IF(AO$2&lt;=analysis_period,IF(SUM($C741:AO741)&gt;0,AN399+1,0),0)</f>
        <v>0</v>
      </c>
      <c r="AP399" s="161">
        <f>IF(AP$2&lt;=analysis_period,IF(SUM($C741:AP741)&gt;0,AO399+1,0),0)</f>
        <v>0</v>
      </c>
    </row>
    <row r="400" spans="1:42" x14ac:dyDescent="0.3">
      <c r="A400" s="4">
        <f>A399+1</f>
        <v>2</v>
      </c>
      <c r="B400" s="4">
        <v>0</v>
      </c>
      <c r="C400" s="161">
        <f>IF(C$2&lt;=analysis_period,IF(SUM($C742:C742)&gt;0,B400+1,0),0)</f>
        <v>0</v>
      </c>
      <c r="D400" s="161">
        <f>IF(D$2&lt;=analysis_period,IF(SUM($C742:D742)&gt;0,C400+1,0),0)</f>
        <v>0</v>
      </c>
      <c r="E400" s="161">
        <f>IF(E$2&lt;=analysis_period,IF(SUM($C742:E742)&gt;0,D400+1,0),0)</f>
        <v>0</v>
      </c>
      <c r="F400" s="161">
        <f>IF(F$2&lt;=analysis_period,IF(SUM($C742:F742)&gt;0,E400+1,0),0)</f>
        <v>0</v>
      </c>
      <c r="G400" s="161">
        <f>IF(G$2&lt;=analysis_period,IF(SUM($C742:G742)&gt;0,F400+1,0),0)</f>
        <v>0</v>
      </c>
      <c r="H400" s="161">
        <f>IF(H$2&lt;=analysis_period,IF(SUM($C742:H742)&gt;0,G400+1,0),0)</f>
        <v>0</v>
      </c>
      <c r="I400" s="161">
        <f>IF(I$2&lt;=analysis_period,IF(SUM($C742:I742)&gt;0,H400+1,0),0)</f>
        <v>0</v>
      </c>
      <c r="J400" s="161">
        <f>IF(J$2&lt;=analysis_period,IF(SUM($C742:J742)&gt;0,I400+1,0),0)</f>
        <v>0</v>
      </c>
      <c r="K400" s="161">
        <f>IF(K$2&lt;=analysis_period,IF(SUM($C742:K742)&gt;0,J400+1,0),0)</f>
        <v>0</v>
      </c>
      <c r="L400" s="161">
        <f>IF(L$2&lt;=analysis_period,IF(SUM($C742:L742)&gt;0,K400+1,0),0)</f>
        <v>0</v>
      </c>
      <c r="M400" s="161">
        <f>IF(M$2&lt;=analysis_period,IF(SUM($C742:M742)&gt;0,L400+1,0),0)</f>
        <v>0</v>
      </c>
      <c r="N400" s="161">
        <f>IF(N$2&lt;=analysis_period,IF(SUM($C742:N742)&gt;0,M400+1,0),0)</f>
        <v>0</v>
      </c>
      <c r="O400" s="161">
        <f>IF(O$2&lt;=analysis_period,IF(SUM($C742:O742)&gt;0,N400+1,0),0)</f>
        <v>0</v>
      </c>
      <c r="P400" s="161">
        <f>IF(P$2&lt;=analysis_period,IF(SUM($C742:P742)&gt;0,O400+1,0),0)</f>
        <v>0</v>
      </c>
      <c r="Q400" s="161">
        <f>IF(Q$2&lt;=analysis_period,IF(SUM($C742:Q742)&gt;0,P400+1,0),0)</f>
        <v>0</v>
      </c>
      <c r="R400" s="161">
        <f>IF(R$2&lt;=analysis_period,IF(SUM($C742:R742)&gt;0,Q400+1,0),0)</f>
        <v>0</v>
      </c>
      <c r="S400" s="161">
        <f>IF(S$2&lt;=analysis_period,IF(SUM($C742:S742)&gt;0,R400+1,0),0)</f>
        <v>0</v>
      </c>
      <c r="T400" s="161">
        <f>IF(T$2&lt;=analysis_period,IF(SUM($C742:T742)&gt;0,S400+1,0),0)</f>
        <v>0</v>
      </c>
      <c r="U400" s="161">
        <f>IF(U$2&lt;=analysis_period,IF(SUM($C742:U742)&gt;0,T400+1,0),0)</f>
        <v>0</v>
      </c>
      <c r="V400" s="161">
        <f>IF(V$2&lt;=analysis_period,IF(SUM($C742:V742)&gt;0,U400+1,0),0)</f>
        <v>0</v>
      </c>
      <c r="W400" s="161">
        <f>IF(W$2&lt;=analysis_period,IF(SUM($C742:W742)&gt;0,V400+1,0),0)</f>
        <v>0</v>
      </c>
      <c r="X400" s="161">
        <f>IF(X$2&lt;=analysis_period,IF(SUM($C742:X742)&gt;0,W400+1,0),0)</f>
        <v>0</v>
      </c>
      <c r="Y400" s="161">
        <f>IF(Y$2&lt;=analysis_period,IF(SUM($C742:Y742)&gt;0,X400+1,0),0)</f>
        <v>0</v>
      </c>
      <c r="Z400" s="161">
        <f>IF(Z$2&lt;=analysis_period,IF(SUM($C742:Z742)&gt;0,Y400+1,0),0)</f>
        <v>0</v>
      </c>
      <c r="AA400" s="161">
        <f>IF(AA$2&lt;=analysis_period,IF(SUM($C742:AA742)&gt;0,Z400+1,0),0)</f>
        <v>0</v>
      </c>
      <c r="AB400" s="161">
        <f>IF(AB$2&lt;=analysis_period,IF(SUM($C742:AB742)&gt;0,AA400+1,0),0)</f>
        <v>0</v>
      </c>
      <c r="AC400" s="161">
        <f>IF(AC$2&lt;=analysis_period,IF(SUM($C742:AC742)&gt;0,AB400+1,0),0)</f>
        <v>0</v>
      </c>
      <c r="AD400" s="161">
        <f>IF(AD$2&lt;=analysis_period,IF(SUM($C742:AD742)&gt;0,AC400+1,0),0)</f>
        <v>0</v>
      </c>
      <c r="AE400" s="161">
        <f>IF(AE$2&lt;=analysis_period,IF(SUM($C742:AE742)&gt;0,AD400+1,0),0)</f>
        <v>0</v>
      </c>
      <c r="AF400" s="161">
        <f>IF(AF$2&lt;=analysis_period,IF(SUM($C742:AF742)&gt;0,AE400+1,0),0)</f>
        <v>0</v>
      </c>
      <c r="AG400" s="161">
        <f>IF(AG$2&lt;=analysis_period,IF(SUM($C742:AG742)&gt;0,AF400+1,0),0)</f>
        <v>0</v>
      </c>
      <c r="AH400" s="161">
        <f>IF(AH$2&lt;=analysis_period,IF(SUM($C742:AH742)&gt;0,AG400+1,0),0)</f>
        <v>0</v>
      </c>
      <c r="AI400" s="161">
        <f>IF(AI$2&lt;=analysis_period,IF(SUM($C742:AI742)&gt;0,AH400+1,0),0)</f>
        <v>0</v>
      </c>
      <c r="AJ400" s="161">
        <f>IF(AJ$2&lt;=analysis_period,IF(SUM($C742:AJ742)&gt;0,AI400+1,0),0)</f>
        <v>0</v>
      </c>
      <c r="AK400" s="161">
        <f>IF(AK$2&lt;=analysis_period,IF(SUM($C742:AK742)&gt;0,AJ400+1,0),0)</f>
        <v>0</v>
      </c>
      <c r="AL400" s="161">
        <f>IF(AL$2&lt;=analysis_period,IF(SUM($C742:AL742)&gt;0,AK400+1,0),0)</f>
        <v>0</v>
      </c>
      <c r="AM400" s="161">
        <f>IF(AM$2&lt;=analysis_period,IF(SUM($C742:AM742)&gt;0,AL400+1,0),0)</f>
        <v>0</v>
      </c>
      <c r="AN400" s="161">
        <f>IF(AN$2&lt;=analysis_period,IF(SUM($C742:AN742)&gt;0,AM400+1,0),0)</f>
        <v>0</v>
      </c>
      <c r="AO400" s="161">
        <f>IF(AO$2&lt;=analysis_period,IF(SUM($C742:AO742)&gt;0,AN400+1,0),0)</f>
        <v>0</v>
      </c>
      <c r="AP400" s="161">
        <f>IF(AP$2&lt;=analysis_period,IF(SUM($C742:AP742)&gt;0,AO400+1,0),0)</f>
        <v>0</v>
      </c>
    </row>
    <row r="401" spans="1:42" x14ac:dyDescent="0.3">
      <c r="A401" s="4">
        <f t="shared" ref="A401:A408" si="167">A400+1</f>
        <v>3</v>
      </c>
      <c r="B401" s="4">
        <v>0</v>
      </c>
      <c r="C401" s="161">
        <f>IF(C$2&lt;=analysis_period,IF(SUM($C743:C743)&gt;0,B401+1,0),0)</f>
        <v>0</v>
      </c>
      <c r="D401" s="161">
        <f>IF(D$2&lt;=analysis_period,IF(SUM($C743:D743)&gt;0,C401+1,0),0)</f>
        <v>0</v>
      </c>
      <c r="E401" s="161">
        <f>IF(E$2&lt;=analysis_period,IF(SUM($C743:E743)&gt;0,D401+1,0),0)</f>
        <v>0</v>
      </c>
      <c r="F401" s="161">
        <f>IF(F$2&lt;=analysis_period,IF(SUM($C743:F743)&gt;0,E401+1,0),0)</f>
        <v>0</v>
      </c>
      <c r="G401" s="161">
        <f>IF(G$2&lt;=analysis_period,IF(SUM($C743:G743)&gt;0,F401+1,0),0)</f>
        <v>0</v>
      </c>
      <c r="H401" s="161">
        <f>IF(H$2&lt;=analysis_period,IF(SUM($C743:H743)&gt;0,G401+1,0),0)</f>
        <v>0</v>
      </c>
      <c r="I401" s="161">
        <f>IF(I$2&lt;=analysis_period,IF(SUM($C743:I743)&gt;0,H401+1,0),0)</f>
        <v>0</v>
      </c>
      <c r="J401" s="161">
        <f>IF(J$2&lt;=analysis_period,IF(SUM($C743:J743)&gt;0,I401+1,0),0)</f>
        <v>0</v>
      </c>
      <c r="K401" s="161">
        <f>IF(K$2&lt;=analysis_period,IF(SUM($C743:K743)&gt;0,J401+1,0),0)</f>
        <v>0</v>
      </c>
      <c r="L401" s="161">
        <f>IF(L$2&lt;=analysis_period,IF(SUM($C743:L743)&gt;0,K401+1,0),0)</f>
        <v>0</v>
      </c>
      <c r="M401" s="161">
        <f>IF(M$2&lt;=analysis_period,IF(SUM($C743:M743)&gt;0,L401+1,0),0)</f>
        <v>0</v>
      </c>
      <c r="N401" s="161">
        <f>IF(N$2&lt;=analysis_period,IF(SUM($C743:N743)&gt;0,M401+1,0),0)</f>
        <v>0</v>
      </c>
      <c r="O401" s="161">
        <f>IF(O$2&lt;=analysis_period,IF(SUM($C743:O743)&gt;0,N401+1,0),0)</f>
        <v>0</v>
      </c>
      <c r="P401" s="161">
        <f>IF(P$2&lt;=analysis_period,IF(SUM($C743:P743)&gt;0,O401+1,0),0)</f>
        <v>0</v>
      </c>
      <c r="Q401" s="161">
        <f>IF(Q$2&lt;=analysis_period,IF(SUM($C743:Q743)&gt;0,P401+1,0),0)</f>
        <v>0</v>
      </c>
      <c r="R401" s="161">
        <f>IF(R$2&lt;=analysis_period,IF(SUM($C743:R743)&gt;0,Q401+1,0),0)</f>
        <v>0</v>
      </c>
      <c r="S401" s="161">
        <f>IF(S$2&lt;=analysis_period,IF(SUM($C743:S743)&gt;0,R401+1,0),0)</f>
        <v>0</v>
      </c>
      <c r="T401" s="161">
        <f>IF(T$2&lt;=analysis_period,IF(SUM($C743:T743)&gt;0,S401+1,0),0)</f>
        <v>0</v>
      </c>
      <c r="U401" s="161">
        <f>IF(U$2&lt;=analysis_period,IF(SUM($C743:U743)&gt;0,T401+1,0),0)</f>
        <v>0</v>
      </c>
      <c r="V401" s="161">
        <f>IF(V$2&lt;=analysis_period,IF(SUM($C743:V743)&gt;0,U401+1,0),0)</f>
        <v>0</v>
      </c>
      <c r="W401" s="161">
        <f>IF(W$2&lt;=analysis_period,IF(SUM($C743:W743)&gt;0,V401+1,0),0)</f>
        <v>0</v>
      </c>
      <c r="X401" s="161">
        <f>IF(X$2&lt;=analysis_period,IF(SUM($C743:X743)&gt;0,W401+1,0),0)</f>
        <v>0</v>
      </c>
      <c r="Y401" s="161">
        <f>IF(Y$2&lt;=analysis_period,IF(SUM($C743:Y743)&gt;0,X401+1,0),0)</f>
        <v>0</v>
      </c>
      <c r="Z401" s="161">
        <f>IF(Z$2&lt;=analysis_period,IF(SUM($C743:Z743)&gt;0,Y401+1,0),0)</f>
        <v>0</v>
      </c>
      <c r="AA401" s="161">
        <f>IF(AA$2&lt;=analysis_period,IF(SUM($C743:AA743)&gt;0,Z401+1,0),0)</f>
        <v>0</v>
      </c>
      <c r="AB401" s="161">
        <f>IF(AB$2&lt;=analysis_period,IF(SUM($C743:AB743)&gt;0,AA401+1,0),0)</f>
        <v>0</v>
      </c>
      <c r="AC401" s="161">
        <f>IF(AC$2&lt;=analysis_period,IF(SUM($C743:AC743)&gt;0,AB401+1,0),0)</f>
        <v>0</v>
      </c>
      <c r="AD401" s="161">
        <f>IF(AD$2&lt;=analysis_period,IF(SUM($C743:AD743)&gt;0,AC401+1,0),0)</f>
        <v>0</v>
      </c>
      <c r="AE401" s="161">
        <f>IF(AE$2&lt;=analysis_period,IF(SUM($C743:AE743)&gt;0,AD401+1,0),0)</f>
        <v>0</v>
      </c>
      <c r="AF401" s="161">
        <f>IF(AF$2&lt;=analysis_period,IF(SUM($C743:AF743)&gt;0,AE401+1,0),0)</f>
        <v>0</v>
      </c>
      <c r="AG401" s="161">
        <f>IF(AG$2&lt;=analysis_period,IF(SUM($C743:AG743)&gt;0,AF401+1,0),0)</f>
        <v>0</v>
      </c>
      <c r="AH401" s="161">
        <f>IF(AH$2&lt;=analysis_period,IF(SUM($C743:AH743)&gt;0,AG401+1,0),0)</f>
        <v>0</v>
      </c>
      <c r="AI401" s="161">
        <f>IF(AI$2&lt;=analysis_period,IF(SUM($C743:AI743)&gt;0,AH401+1,0),0)</f>
        <v>0</v>
      </c>
      <c r="AJ401" s="161">
        <f>IF(AJ$2&lt;=analysis_period,IF(SUM($C743:AJ743)&gt;0,AI401+1,0),0)</f>
        <v>0</v>
      </c>
      <c r="AK401" s="161">
        <f>IF(AK$2&lt;=analysis_period,IF(SUM($C743:AK743)&gt;0,AJ401+1,0),0)</f>
        <v>0</v>
      </c>
      <c r="AL401" s="161">
        <f>IF(AL$2&lt;=analysis_period,IF(SUM($C743:AL743)&gt;0,AK401+1,0),0)</f>
        <v>0</v>
      </c>
      <c r="AM401" s="161">
        <f>IF(AM$2&lt;=analysis_period,IF(SUM($C743:AM743)&gt;0,AL401+1,0),0)</f>
        <v>0</v>
      </c>
      <c r="AN401" s="161">
        <f>IF(AN$2&lt;=analysis_period,IF(SUM($C743:AN743)&gt;0,AM401+1,0),0)</f>
        <v>0</v>
      </c>
      <c r="AO401" s="161">
        <f>IF(AO$2&lt;=analysis_period,IF(SUM($C743:AO743)&gt;0,AN401+1,0),0)</f>
        <v>0</v>
      </c>
      <c r="AP401" s="161">
        <f>IF(AP$2&lt;=analysis_period,IF(SUM($C743:AP743)&gt;0,AO401+1,0),0)</f>
        <v>0</v>
      </c>
    </row>
    <row r="402" spans="1:42" x14ac:dyDescent="0.3">
      <c r="A402" s="4">
        <f t="shared" si="167"/>
        <v>4</v>
      </c>
      <c r="B402" s="4">
        <v>0</v>
      </c>
      <c r="C402" s="161">
        <f>IF(C$2&lt;=analysis_period,IF(SUM($C744:C744)&gt;0,B402+1,0),0)</f>
        <v>0</v>
      </c>
      <c r="D402" s="161">
        <f>IF(D$2&lt;=analysis_period,IF(SUM($C744:D744)&gt;0,C402+1,0),0)</f>
        <v>0</v>
      </c>
      <c r="E402" s="161">
        <f>IF(E$2&lt;=analysis_period,IF(SUM($C744:E744)&gt;0,D402+1,0),0)</f>
        <v>0</v>
      </c>
      <c r="F402" s="161">
        <f>IF(F$2&lt;=analysis_period,IF(SUM($C744:F744)&gt;0,E402+1,0),0)</f>
        <v>0</v>
      </c>
      <c r="G402" s="161">
        <f>IF(G$2&lt;=analysis_period,IF(SUM($C744:G744)&gt;0,F402+1,0),0)</f>
        <v>0</v>
      </c>
      <c r="H402" s="161">
        <f>IF(H$2&lt;=analysis_period,IF(SUM($C744:H744)&gt;0,G402+1,0),0)</f>
        <v>0</v>
      </c>
      <c r="I402" s="161">
        <f>IF(I$2&lt;=analysis_period,IF(SUM($C744:I744)&gt;0,H402+1,0),0)</f>
        <v>0</v>
      </c>
      <c r="J402" s="161">
        <f>IF(J$2&lt;=analysis_period,IF(SUM($C744:J744)&gt;0,I402+1,0),0)</f>
        <v>0</v>
      </c>
      <c r="K402" s="161">
        <f>IF(K$2&lt;=analysis_period,IF(SUM($C744:K744)&gt;0,J402+1,0),0)</f>
        <v>0</v>
      </c>
      <c r="L402" s="161">
        <f>IF(L$2&lt;=analysis_period,IF(SUM($C744:L744)&gt;0,K402+1,0),0)</f>
        <v>0</v>
      </c>
      <c r="M402" s="161">
        <f>IF(M$2&lt;=analysis_period,IF(SUM($C744:M744)&gt;0,L402+1,0),0)</f>
        <v>0</v>
      </c>
      <c r="N402" s="161">
        <f>IF(N$2&lt;=analysis_period,IF(SUM($C744:N744)&gt;0,M402+1,0),0)</f>
        <v>0</v>
      </c>
      <c r="O402" s="161">
        <f>IF(O$2&lt;=analysis_period,IF(SUM($C744:O744)&gt;0,N402+1,0),0)</f>
        <v>0</v>
      </c>
      <c r="P402" s="161">
        <f>IF(P$2&lt;=analysis_period,IF(SUM($C744:P744)&gt;0,O402+1,0),0)</f>
        <v>0</v>
      </c>
      <c r="Q402" s="161">
        <f>IF(Q$2&lt;=analysis_period,IF(SUM($C744:Q744)&gt;0,P402+1,0),0)</f>
        <v>0</v>
      </c>
      <c r="R402" s="161">
        <f>IF(R$2&lt;=analysis_period,IF(SUM($C744:R744)&gt;0,Q402+1,0),0)</f>
        <v>0</v>
      </c>
      <c r="S402" s="161">
        <f>IF(S$2&lt;=analysis_period,IF(SUM($C744:S744)&gt;0,R402+1,0),0)</f>
        <v>0</v>
      </c>
      <c r="T402" s="161">
        <f>IF(T$2&lt;=analysis_period,IF(SUM($C744:T744)&gt;0,S402+1,0),0)</f>
        <v>0</v>
      </c>
      <c r="U402" s="161">
        <f>IF(U$2&lt;=analysis_period,IF(SUM($C744:U744)&gt;0,T402+1,0),0)</f>
        <v>0</v>
      </c>
      <c r="V402" s="161">
        <f>IF(V$2&lt;=analysis_period,IF(SUM($C744:V744)&gt;0,U402+1,0),0)</f>
        <v>0</v>
      </c>
      <c r="W402" s="161">
        <f>IF(W$2&lt;=analysis_period,IF(SUM($C744:W744)&gt;0,V402+1,0),0)</f>
        <v>0</v>
      </c>
      <c r="X402" s="161">
        <f>IF(X$2&lt;=analysis_period,IF(SUM($C744:X744)&gt;0,W402+1,0),0)</f>
        <v>0</v>
      </c>
      <c r="Y402" s="161">
        <f>IF(Y$2&lt;=analysis_period,IF(SUM($C744:Y744)&gt;0,X402+1,0),0)</f>
        <v>0</v>
      </c>
      <c r="Z402" s="161">
        <f>IF(Z$2&lt;=analysis_period,IF(SUM($C744:Z744)&gt;0,Y402+1,0),0)</f>
        <v>0</v>
      </c>
      <c r="AA402" s="161">
        <f>IF(AA$2&lt;=analysis_period,IF(SUM($C744:AA744)&gt;0,Z402+1,0),0)</f>
        <v>0</v>
      </c>
      <c r="AB402" s="161">
        <f>IF(AB$2&lt;=analysis_period,IF(SUM($C744:AB744)&gt;0,AA402+1,0),0)</f>
        <v>0</v>
      </c>
      <c r="AC402" s="161">
        <f>IF(AC$2&lt;=analysis_period,IF(SUM($C744:AC744)&gt;0,AB402+1,0),0)</f>
        <v>0</v>
      </c>
      <c r="AD402" s="161">
        <f>IF(AD$2&lt;=analysis_period,IF(SUM($C744:AD744)&gt;0,AC402+1,0),0)</f>
        <v>0</v>
      </c>
      <c r="AE402" s="161">
        <f>IF(AE$2&lt;=analysis_period,IF(SUM($C744:AE744)&gt;0,AD402+1,0),0)</f>
        <v>0</v>
      </c>
      <c r="AF402" s="161">
        <f>IF(AF$2&lt;=analysis_period,IF(SUM($C744:AF744)&gt;0,AE402+1,0),0)</f>
        <v>0</v>
      </c>
      <c r="AG402" s="161">
        <f>IF(AG$2&lt;=analysis_period,IF(SUM($C744:AG744)&gt;0,AF402+1,0),0)</f>
        <v>0</v>
      </c>
      <c r="AH402" s="161">
        <f>IF(AH$2&lt;=analysis_period,IF(SUM($C744:AH744)&gt;0,AG402+1,0),0)</f>
        <v>0</v>
      </c>
      <c r="AI402" s="161">
        <f>IF(AI$2&lt;=analysis_period,IF(SUM($C744:AI744)&gt;0,AH402+1,0),0)</f>
        <v>0</v>
      </c>
      <c r="AJ402" s="161">
        <f>IF(AJ$2&lt;=analysis_period,IF(SUM($C744:AJ744)&gt;0,AI402+1,0),0)</f>
        <v>0</v>
      </c>
      <c r="AK402" s="161">
        <f>IF(AK$2&lt;=analysis_period,IF(SUM($C744:AK744)&gt;0,AJ402+1,0),0)</f>
        <v>0</v>
      </c>
      <c r="AL402" s="161">
        <f>IF(AL$2&lt;=analysis_period,IF(SUM($C744:AL744)&gt;0,AK402+1,0),0)</f>
        <v>0</v>
      </c>
      <c r="AM402" s="161">
        <f>IF(AM$2&lt;=analysis_period,IF(SUM($C744:AM744)&gt;0,AL402+1,0),0)</f>
        <v>0</v>
      </c>
      <c r="AN402" s="161">
        <f>IF(AN$2&lt;=analysis_period,IF(SUM($C744:AN744)&gt;0,AM402+1,0),0)</f>
        <v>0</v>
      </c>
      <c r="AO402" s="161">
        <f>IF(AO$2&lt;=analysis_period,IF(SUM($C744:AO744)&gt;0,AN402+1,0),0)</f>
        <v>0</v>
      </c>
      <c r="AP402" s="161">
        <f>IF(AP$2&lt;=analysis_period,IF(SUM($C744:AP744)&gt;0,AO402+1,0),0)</f>
        <v>0</v>
      </c>
    </row>
    <row r="403" spans="1:42" x14ac:dyDescent="0.3">
      <c r="A403" s="4">
        <f t="shared" si="167"/>
        <v>5</v>
      </c>
      <c r="B403" s="4">
        <v>0</v>
      </c>
      <c r="C403" s="161">
        <f>IF(C$2&lt;=analysis_period,IF(SUM($C745:C745)&gt;0,B403+1,0),0)</f>
        <v>0</v>
      </c>
      <c r="D403" s="161">
        <f>IF(D$2&lt;=analysis_period,IF(SUM($C745:D745)&gt;0,C403+1,0),0)</f>
        <v>0</v>
      </c>
      <c r="E403" s="161">
        <f>IF(E$2&lt;=analysis_period,IF(SUM($C745:E745)&gt;0,D403+1,0),0)</f>
        <v>0</v>
      </c>
      <c r="F403" s="161">
        <f>IF(F$2&lt;=analysis_period,IF(SUM($C745:F745)&gt;0,E403+1,0),0)</f>
        <v>0</v>
      </c>
      <c r="G403" s="161">
        <f>IF(G$2&lt;=analysis_period,IF(SUM($C745:G745)&gt;0,F403+1,0),0)</f>
        <v>0</v>
      </c>
      <c r="H403" s="161">
        <f>IF(H$2&lt;=analysis_period,IF(SUM($C745:H745)&gt;0,G403+1,0),0)</f>
        <v>0</v>
      </c>
      <c r="I403" s="161">
        <f>IF(I$2&lt;=analysis_period,IF(SUM($C745:I745)&gt;0,H403+1,0),0)</f>
        <v>0</v>
      </c>
      <c r="J403" s="161">
        <f>IF(J$2&lt;=analysis_period,IF(SUM($C745:J745)&gt;0,I403+1,0),0)</f>
        <v>0</v>
      </c>
      <c r="K403" s="161">
        <f>IF(K$2&lt;=analysis_period,IF(SUM($C745:K745)&gt;0,J403+1,0),0)</f>
        <v>0</v>
      </c>
      <c r="L403" s="161">
        <f>IF(L$2&lt;=analysis_period,IF(SUM($C745:L745)&gt;0,K403+1,0),0)</f>
        <v>0</v>
      </c>
      <c r="M403" s="161">
        <f>IF(M$2&lt;=analysis_period,IF(SUM($C745:M745)&gt;0,L403+1,0),0)</f>
        <v>0</v>
      </c>
      <c r="N403" s="161">
        <f>IF(N$2&lt;=analysis_period,IF(SUM($C745:N745)&gt;0,M403+1,0),0)</f>
        <v>0</v>
      </c>
      <c r="O403" s="161">
        <f>IF(O$2&lt;=analysis_period,IF(SUM($C745:O745)&gt;0,N403+1,0),0)</f>
        <v>0</v>
      </c>
      <c r="P403" s="161">
        <f>IF(P$2&lt;=analysis_period,IF(SUM($C745:P745)&gt;0,O403+1,0),0)</f>
        <v>0</v>
      </c>
      <c r="Q403" s="161">
        <f>IF(Q$2&lt;=analysis_period,IF(SUM($C745:Q745)&gt;0,P403+1,0),0)</f>
        <v>0</v>
      </c>
      <c r="R403" s="161">
        <f>IF(R$2&lt;=analysis_period,IF(SUM($C745:R745)&gt;0,Q403+1,0),0)</f>
        <v>0</v>
      </c>
      <c r="S403" s="161">
        <f>IF(S$2&lt;=analysis_period,IF(SUM($C745:S745)&gt;0,R403+1,0),0)</f>
        <v>0</v>
      </c>
      <c r="T403" s="161">
        <f>IF(T$2&lt;=analysis_period,IF(SUM($C745:T745)&gt;0,S403+1,0),0)</f>
        <v>0</v>
      </c>
      <c r="U403" s="161">
        <f>IF(U$2&lt;=analysis_period,IF(SUM($C745:U745)&gt;0,T403+1,0),0)</f>
        <v>0</v>
      </c>
      <c r="V403" s="161">
        <f>IF(V$2&lt;=analysis_period,IF(SUM($C745:V745)&gt;0,U403+1,0),0)</f>
        <v>0</v>
      </c>
      <c r="W403" s="161">
        <f>IF(W$2&lt;=analysis_period,IF(SUM($C745:W745)&gt;0,V403+1,0),0)</f>
        <v>0</v>
      </c>
      <c r="X403" s="161">
        <f>IF(X$2&lt;=analysis_period,IF(SUM($C745:X745)&gt;0,W403+1,0),0)</f>
        <v>0</v>
      </c>
      <c r="Y403" s="161">
        <f>IF(Y$2&lt;=analysis_period,IF(SUM($C745:Y745)&gt;0,X403+1,0),0)</f>
        <v>0</v>
      </c>
      <c r="Z403" s="161">
        <f>IF(Z$2&lt;=analysis_period,IF(SUM($C745:Z745)&gt;0,Y403+1,0),0)</f>
        <v>0</v>
      </c>
      <c r="AA403" s="161">
        <f>IF(AA$2&lt;=analysis_period,IF(SUM($C745:AA745)&gt;0,Z403+1,0),0)</f>
        <v>0</v>
      </c>
      <c r="AB403" s="161">
        <f>IF(AB$2&lt;=analysis_period,IF(SUM($C745:AB745)&gt;0,AA403+1,0),0)</f>
        <v>0</v>
      </c>
      <c r="AC403" s="161">
        <f>IF(AC$2&lt;=analysis_period,IF(SUM($C745:AC745)&gt;0,AB403+1,0),0)</f>
        <v>0</v>
      </c>
      <c r="AD403" s="161">
        <f>IF(AD$2&lt;=analysis_period,IF(SUM($C745:AD745)&gt;0,AC403+1,0),0)</f>
        <v>0</v>
      </c>
      <c r="AE403" s="161">
        <f>IF(AE$2&lt;=analysis_period,IF(SUM($C745:AE745)&gt;0,AD403+1,0),0)</f>
        <v>0</v>
      </c>
      <c r="AF403" s="161">
        <f>IF(AF$2&lt;=analysis_period,IF(SUM($C745:AF745)&gt;0,AE403+1,0),0)</f>
        <v>0</v>
      </c>
      <c r="AG403" s="161">
        <f>IF(AG$2&lt;=analysis_period,IF(SUM($C745:AG745)&gt;0,AF403+1,0),0)</f>
        <v>0</v>
      </c>
      <c r="AH403" s="161">
        <f>IF(AH$2&lt;=analysis_period,IF(SUM($C745:AH745)&gt;0,AG403+1,0),0)</f>
        <v>0</v>
      </c>
      <c r="AI403" s="161">
        <f>IF(AI$2&lt;=analysis_period,IF(SUM($C745:AI745)&gt;0,AH403+1,0),0)</f>
        <v>0</v>
      </c>
      <c r="AJ403" s="161">
        <f>IF(AJ$2&lt;=analysis_period,IF(SUM($C745:AJ745)&gt;0,AI403+1,0),0)</f>
        <v>0</v>
      </c>
      <c r="AK403" s="161">
        <f>IF(AK$2&lt;=analysis_period,IF(SUM($C745:AK745)&gt;0,AJ403+1,0),0)</f>
        <v>0</v>
      </c>
      <c r="AL403" s="161">
        <f>IF(AL$2&lt;=analysis_period,IF(SUM($C745:AL745)&gt;0,AK403+1,0),0)</f>
        <v>0</v>
      </c>
      <c r="AM403" s="161">
        <f>IF(AM$2&lt;=analysis_period,IF(SUM($C745:AM745)&gt;0,AL403+1,0),0)</f>
        <v>0</v>
      </c>
      <c r="AN403" s="161">
        <f>IF(AN$2&lt;=analysis_period,IF(SUM($C745:AN745)&gt;0,AM403+1,0),0)</f>
        <v>0</v>
      </c>
      <c r="AO403" s="161">
        <f>IF(AO$2&lt;=analysis_period,IF(SUM($C745:AO745)&gt;0,AN403+1,0),0)</f>
        <v>0</v>
      </c>
      <c r="AP403" s="161">
        <f>IF(AP$2&lt;=analysis_period,IF(SUM($C745:AP745)&gt;0,AO403+1,0),0)</f>
        <v>0</v>
      </c>
    </row>
    <row r="404" spans="1:42" x14ac:dyDescent="0.3">
      <c r="A404" s="4">
        <f t="shared" si="167"/>
        <v>6</v>
      </c>
      <c r="B404" s="4">
        <v>0</v>
      </c>
      <c r="C404" s="161">
        <f>IF(C$2&lt;=analysis_period,IF(SUM($C746:C746)&gt;0,B404+1,0),0)</f>
        <v>0</v>
      </c>
      <c r="D404" s="161">
        <f>IF(D$2&lt;=analysis_period,IF(SUM($C746:D746)&gt;0,C404+1,0),0)</f>
        <v>0</v>
      </c>
      <c r="E404" s="161">
        <f>IF(E$2&lt;=analysis_period,IF(SUM($C746:E746)&gt;0,D404+1,0),0)</f>
        <v>0</v>
      </c>
      <c r="F404" s="161">
        <f>IF(F$2&lt;=analysis_period,IF(SUM($C746:F746)&gt;0,E404+1,0),0)</f>
        <v>0</v>
      </c>
      <c r="G404" s="161">
        <f>IF(G$2&lt;=analysis_period,IF(SUM($C746:G746)&gt;0,F404+1,0),0)</f>
        <v>0</v>
      </c>
      <c r="H404" s="161">
        <f>IF(H$2&lt;=analysis_period,IF(SUM($C746:H746)&gt;0,G404+1,0),0)</f>
        <v>0</v>
      </c>
      <c r="I404" s="161">
        <f>IF(I$2&lt;=analysis_period,IF(SUM($C746:I746)&gt;0,H404+1,0),0)</f>
        <v>0</v>
      </c>
      <c r="J404" s="161">
        <f>IF(J$2&lt;=analysis_period,IF(SUM($C746:J746)&gt;0,I404+1,0),0)</f>
        <v>0</v>
      </c>
      <c r="K404" s="161">
        <f>IF(K$2&lt;=analysis_period,IF(SUM($C746:K746)&gt;0,J404+1,0),0)</f>
        <v>0</v>
      </c>
      <c r="L404" s="161">
        <f>IF(L$2&lt;=analysis_period,IF(SUM($C746:L746)&gt;0,K404+1,0),0)</f>
        <v>0</v>
      </c>
      <c r="M404" s="161">
        <f>IF(M$2&lt;=analysis_period,IF(SUM($C746:M746)&gt;0,L404+1,0),0)</f>
        <v>0</v>
      </c>
      <c r="N404" s="161">
        <f>IF(N$2&lt;=analysis_period,IF(SUM($C746:N746)&gt;0,M404+1,0),0)</f>
        <v>0</v>
      </c>
      <c r="O404" s="161">
        <f>IF(O$2&lt;=analysis_period,IF(SUM($C746:O746)&gt;0,N404+1,0),0)</f>
        <v>0</v>
      </c>
      <c r="P404" s="161">
        <f>IF(P$2&lt;=analysis_period,IF(SUM($C746:P746)&gt;0,O404+1,0),0)</f>
        <v>0</v>
      </c>
      <c r="Q404" s="161">
        <f>IF(Q$2&lt;=analysis_period,IF(SUM($C746:Q746)&gt;0,P404+1,0),0)</f>
        <v>0</v>
      </c>
      <c r="R404" s="161">
        <f>IF(R$2&lt;=analysis_period,IF(SUM($C746:R746)&gt;0,Q404+1,0),0)</f>
        <v>0</v>
      </c>
      <c r="S404" s="161">
        <f>IF(S$2&lt;=analysis_period,IF(SUM($C746:S746)&gt;0,R404+1,0),0)</f>
        <v>0</v>
      </c>
      <c r="T404" s="161">
        <f>IF(T$2&lt;=analysis_period,IF(SUM($C746:T746)&gt;0,S404+1,0),0)</f>
        <v>0</v>
      </c>
      <c r="U404" s="161">
        <f>IF(U$2&lt;=analysis_period,IF(SUM($C746:U746)&gt;0,T404+1,0),0)</f>
        <v>0</v>
      </c>
      <c r="V404" s="161">
        <f>IF(V$2&lt;=analysis_period,IF(SUM($C746:V746)&gt;0,U404+1,0),0)</f>
        <v>0</v>
      </c>
      <c r="W404" s="161">
        <f>IF(W$2&lt;=analysis_period,IF(SUM($C746:W746)&gt;0,V404+1,0),0)</f>
        <v>0</v>
      </c>
      <c r="X404" s="161">
        <f>IF(X$2&lt;=analysis_period,IF(SUM($C746:X746)&gt;0,W404+1,0),0)</f>
        <v>0</v>
      </c>
      <c r="Y404" s="161">
        <f>IF(Y$2&lt;=analysis_period,IF(SUM($C746:Y746)&gt;0,X404+1,0),0)</f>
        <v>0</v>
      </c>
      <c r="Z404" s="161">
        <f>IF(Z$2&lt;=analysis_period,IF(SUM($C746:Z746)&gt;0,Y404+1,0),0)</f>
        <v>0</v>
      </c>
      <c r="AA404" s="161">
        <f>IF(AA$2&lt;=analysis_period,IF(SUM($C746:AA746)&gt;0,Z404+1,0),0)</f>
        <v>0</v>
      </c>
      <c r="AB404" s="161">
        <f>IF(AB$2&lt;=analysis_period,IF(SUM($C746:AB746)&gt;0,AA404+1,0),0)</f>
        <v>0</v>
      </c>
      <c r="AC404" s="161">
        <f>IF(AC$2&lt;=analysis_period,IF(SUM($C746:AC746)&gt;0,AB404+1,0),0)</f>
        <v>0</v>
      </c>
      <c r="AD404" s="161">
        <f>IF(AD$2&lt;=analysis_period,IF(SUM($C746:AD746)&gt;0,AC404+1,0),0)</f>
        <v>0</v>
      </c>
      <c r="AE404" s="161">
        <f>IF(AE$2&lt;=analysis_period,IF(SUM($C746:AE746)&gt;0,AD404+1,0),0)</f>
        <v>0</v>
      </c>
      <c r="AF404" s="161">
        <f>IF(AF$2&lt;=analysis_period,IF(SUM($C746:AF746)&gt;0,AE404+1,0),0)</f>
        <v>0</v>
      </c>
      <c r="AG404" s="161">
        <f>IF(AG$2&lt;=analysis_period,IF(SUM($C746:AG746)&gt;0,AF404+1,0),0)</f>
        <v>0</v>
      </c>
      <c r="AH404" s="161">
        <f>IF(AH$2&lt;=analysis_period,IF(SUM($C746:AH746)&gt;0,AG404+1,0),0)</f>
        <v>0</v>
      </c>
      <c r="AI404" s="161">
        <f>IF(AI$2&lt;=analysis_period,IF(SUM($C746:AI746)&gt;0,AH404+1,0),0)</f>
        <v>0</v>
      </c>
      <c r="AJ404" s="161">
        <f>IF(AJ$2&lt;=analysis_period,IF(SUM($C746:AJ746)&gt;0,AI404+1,0),0)</f>
        <v>0</v>
      </c>
      <c r="AK404" s="161">
        <f>IF(AK$2&lt;=analysis_period,IF(SUM($C746:AK746)&gt;0,AJ404+1,0),0)</f>
        <v>0</v>
      </c>
      <c r="AL404" s="161">
        <f>IF(AL$2&lt;=analysis_period,IF(SUM($C746:AL746)&gt;0,AK404+1,0),0)</f>
        <v>0</v>
      </c>
      <c r="AM404" s="161">
        <f>IF(AM$2&lt;=analysis_period,IF(SUM($C746:AM746)&gt;0,AL404+1,0),0)</f>
        <v>0</v>
      </c>
      <c r="AN404" s="161">
        <f>IF(AN$2&lt;=analysis_period,IF(SUM($C746:AN746)&gt;0,AM404+1,0),0)</f>
        <v>0</v>
      </c>
      <c r="AO404" s="161">
        <f>IF(AO$2&lt;=analysis_period,IF(SUM($C746:AO746)&gt;0,AN404+1,0),0)</f>
        <v>0</v>
      </c>
      <c r="AP404" s="161">
        <f>IF(AP$2&lt;=analysis_period,IF(SUM($C746:AP746)&gt;0,AO404+1,0),0)</f>
        <v>0</v>
      </c>
    </row>
    <row r="405" spans="1:42" x14ac:dyDescent="0.3">
      <c r="A405" s="4">
        <f t="shared" si="167"/>
        <v>7</v>
      </c>
      <c r="B405" s="4">
        <v>0</v>
      </c>
      <c r="C405" s="161">
        <f>IF(C$2&lt;=analysis_period,IF(SUM($C747:C747)&gt;0,B405+1,0),0)</f>
        <v>0</v>
      </c>
      <c r="D405" s="161">
        <f>IF(D$2&lt;=analysis_period,IF(SUM($C747:D747)&gt;0,C405+1,0),0)</f>
        <v>0</v>
      </c>
      <c r="E405" s="161">
        <f>IF(E$2&lt;=analysis_period,IF(SUM($C747:E747)&gt;0,D405+1,0),0)</f>
        <v>0</v>
      </c>
      <c r="F405" s="161">
        <f>IF(F$2&lt;=analysis_period,IF(SUM($C747:F747)&gt;0,E405+1,0),0)</f>
        <v>0</v>
      </c>
      <c r="G405" s="161">
        <f>IF(G$2&lt;=analysis_period,IF(SUM($C747:G747)&gt;0,F405+1,0),0)</f>
        <v>0</v>
      </c>
      <c r="H405" s="161">
        <f>IF(H$2&lt;=analysis_period,IF(SUM($C747:H747)&gt;0,G405+1,0),0)</f>
        <v>0</v>
      </c>
      <c r="I405" s="161">
        <f>IF(I$2&lt;=analysis_period,IF(SUM($C747:I747)&gt;0,H405+1,0),0)</f>
        <v>0</v>
      </c>
      <c r="J405" s="161">
        <f>IF(J$2&lt;=analysis_period,IF(SUM($C747:J747)&gt;0,I405+1,0),0)</f>
        <v>0</v>
      </c>
      <c r="K405" s="161">
        <f>IF(K$2&lt;=analysis_period,IF(SUM($C747:K747)&gt;0,J405+1,0),0)</f>
        <v>0</v>
      </c>
      <c r="L405" s="161">
        <f>IF(L$2&lt;=analysis_period,IF(SUM($C747:L747)&gt;0,K405+1,0),0)</f>
        <v>0</v>
      </c>
      <c r="M405" s="161">
        <f>IF(M$2&lt;=analysis_period,IF(SUM($C747:M747)&gt;0,L405+1,0),0)</f>
        <v>0</v>
      </c>
      <c r="N405" s="161">
        <f>IF(N$2&lt;=analysis_period,IF(SUM($C747:N747)&gt;0,M405+1,0),0)</f>
        <v>0</v>
      </c>
      <c r="O405" s="161">
        <f>IF(O$2&lt;=analysis_period,IF(SUM($C747:O747)&gt;0,N405+1,0),0)</f>
        <v>0</v>
      </c>
      <c r="P405" s="161">
        <f>IF(P$2&lt;=analysis_period,IF(SUM($C747:P747)&gt;0,O405+1,0),0)</f>
        <v>0</v>
      </c>
      <c r="Q405" s="161">
        <f>IF(Q$2&lt;=analysis_period,IF(SUM($C747:Q747)&gt;0,P405+1,0),0)</f>
        <v>0</v>
      </c>
      <c r="R405" s="161">
        <f>IF(R$2&lt;=analysis_period,IF(SUM($C747:R747)&gt;0,Q405+1,0),0)</f>
        <v>0</v>
      </c>
      <c r="S405" s="161">
        <f>IF(S$2&lt;=analysis_period,IF(SUM($C747:S747)&gt;0,R405+1,0),0)</f>
        <v>0</v>
      </c>
      <c r="T405" s="161">
        <f>IF(T$2&lt;=analysis_period,IF(SUM($C747:T747)&gt;0,S405+1,0),0)</f>
        <v>0</v>
      </c>
      <c r="U405" s="161">
        <f>IF(U$2&lt;=analysis_period,IF(SUM($C747:U747)&gt;0,T405+1,0),0)</f>
        <v>0</v>
      </c>
      <c r="V405" s="161">
        <f>IF(V$2&lt;=analysis_period,IF(SUM($C747:V747)&gt;0,U405+1,0),0)</f>
        <v>0</v>
      </c>
      <c r="W405" s="161">
        <f>IF(W$2&lt;=analysis_period,IF(SUM($C747:W747)&gt;0,V405+1,0),0)</f>
        <v>0</v>
      </c>
      <c r="X405" s="161">
        <f>IF(X$2&lt;=analysis_period,IF(SUM($C747:X747)&gt;0,W405+1,0),0)</f>
        <v>0</v>
      </c>
      <c r="Y405" s="161">
        <f>IF(Y$2&lt;=analysis_period,IF(SUM($C747:Y747)&gt;0,X405+1,0),0)</f>
        <v>0</v>
      </c>
      <c r="Z405" s="161">
        <f>IF(Z$2&lt;=analysis_period,IF(SUM($C747:Z747)&gt;0,Y405+1,0),0)</f>
        <v>0</v>
      </c>
      <c r="AA405" s="161">
        <f>IF(AA$2&lt;=analysis_period,IF(SUM($C747:AA747)&gt;0,Z405+1,0),0)</f>
        <v>0</v>
      </c>
      <c r="AB405" s="161">
        <f>IF(AB$2&lt;=analysis_period,IF(SUM($C747:AB747)&gt;0,AA405+1,0),0)</f>
        <v>0</v>
      </c>
      <c r="AC405" s="161">
        <f>IF(AC$2&lt;=analysis_period,IF(SUM($C747:AC747)&gt;0,AB405+1,0),0)</f>
        <v>0</v>
      </c>
      <c r="AD405" s="161">
        <f>IF(AD$2&lt;=analysis_period,IF(SUM($C747:AD747)&gt;0,AC405+1,0),0)</f>
        <v>0</v>
      </c>
      <c r="AE405" s="161">
        <f>IF(AE$2&lt;=analysis_period,IF(SUM($C747:AE747)&gt;0,AD405+1,0),0)</f>
        <v>0</v>
      </c>
      <c r="AF405" s="161">
        <f>IF(AF$2&lt;=analysis_period,IF(SUM($C747:AF747)&gt;0,AE405+1,0),0)</f>
        <v>0</v>
      </c>
      <c r="AG405" s="161">
        <f>IF(AG$2&lt;=analysis_period,IF(SUM($C747:AG747)&gt;0,AF405+1,0),0)</f>
        <v>0</v>
      </c>
      <c r="AH405" s="161">
        <f>IF(AH$2&lt;=analysis_period,IF(SUM($C747:AH747)&gt;0,AG405+1,0),0)</f>
        <v>0</v>
      </c>
      <c r="AI405" s="161">
        <f>IF(AI$2&lt;=analysis_period,IF(SUM($C747:AI747)&gt;0,AH405+1,0),0)</f>
        <v>0</v>
      </c>
      <c r="AJ405" s="161">
        <f>IF(AJ$2&lt;=analysis_period,IF(SUM($C747:AJ747)&gt;0,AI405+1,0),0)</f>
        <v>0</v>
      </c>
      <c r="AK405" s="161">
        <f>IF(AK$2&lt;=analysis_period,IF(SUM($C747:AK747)&gt;0,AJ405+1,0),0)</f>
        <v>0</v>
      </c>
      <c r="AL405" s="161">
        <f>IF(AL$2&lt;=analysis_period,IF(SUM($C747:AL747)&gt;0,AK405+1,0),0)</f>
        <v>0</v>
      </c>
      <c r="AM405" s="161">
        <f>IF(AM$2&lt;=analysis_period,IF(SUM($C747:AM747)&gt;0,AL405+1,0),0)</f>
        <v>0</v>
      </c>
      <c r="AN405" s="161">
        <f>IF(AN$2&lt;=analysis_period,IF(SUM($C747:AN747)&gt;0,AM405+1,0),0)</f>
        <v>0</v>
      </c>
      <c r="AO405" s="161">
        <f>IF(AO$2&lt;=analysis_period,IF(SUM($C747:AO747)&gt;0,AN405+1,0),0)</f>
        <v>0</v>
      </c>
      <c r="AP405" s="161">
        <f>IF(AP$2&lt;=analysis_period,IF(SUM($C747:AP747)&gt;0,AO405+1,0),0)</f>
        <v>0</v>
      </c>
    </row>
    <row r="406" spans="1:42" x14ac:dyDescent="0.3">
      <c r="A406" s="4">
        <f t="shared" si="167"/>
        <v>8</v>
      </c>
      <c r="B406" s="4">
        <v>0</v>
      </c>
      <c r="C406" s="161">
        <f>IF(C$2&lt;=analysis_period,IF(SUM($C748:C748)&gt;0,B406+1,0),0)</f>
        <v>0</v>
      </c>
      <c r="D406" s="161">
        <f>IF(D$2&lt;=analysis_period,IF(SUM($C748:D748)&gt;0,C406+1,0),0)</f>
        <v>0</v>
      </c>
      <c r="E406" s="161">
        <f>IF(E$2&lt;=analysis_period,IF(SUM($C748:E748)&gt;0,D406+1,0),0)</f>
        <v>0</v>
      </c>
      <c r="F406" s="161">
        <f>IF(F$2&lt;=analysis_period,IF(SUM($C748:F748)&gt;0,E406+1,0),0)</f>
        <v>0</v>
      </c>
      <c r="G406" s="161">
        <f>IF(G$2&lt;=analysis_period,IF(SUM($C748:G748)&gt;0,F406+1,0),0)</f>
        <v>0</v>
      </c>
      <c r="H406" s="161">
        <f>IF(H$2&lt;=analysis_period,IF(SUM($C748:H748)&gt;0,G406+1,0),0)</f>
        <v>0</v>
      </c>
      <c r="I406" s="161">
        <f>IF(I$2&lt;=analysis_period,IF(SUM($C748:I748)&gt;0,H406+1,0),0)</f>
        <v>0</v>
      </c>
      <c r="J406" s="161">
        <f>IF(J$2&lt;=analysis_period,IF(SUM($C748:J748)&gt;0,I406+1,0),0)</f>
        <v>0</v>
      </c>
      <c r="K406" s="161">
        <f>IF(K$2&lt;=analysis_period,IF(SUM($C748:K748)&gt;0,J406+1,0),0)</f>
        <v>0</v>
      </c>
      <c r="L406" s="161">
        <f>IF(L$2&lt;=analysis_period,IF(SUM($C748:L748)&gt;0,K406+1,0),0)</f>
        <v>0</v>
      </c>
      <c r="M406" s="161">
        <f>IF(M$2&lt;=analysis_period,IF(SUM($C748:M748)&gt;0,L406+1,0),0)</f>
        <v>0</v>
      </c>
      <c r="N406" s="161">
        <f>IF(N$2&lt;=analysis_period,IF(SUM($C748:N748)&gt;0,M406+1,0),0)</f>
        <v>0</v>
      </c>
      <c r="O406" s="161">
        <f>IF(O$2&lt;=analysis_period,IF(SUM($C748:O748)&gt;0,N406+1,0),0)</f>
        <v>0</v>
      </c>
      <c r="P406" s="161">
        <f>IF(P$2&lt;=analysis_period,IF(SUM($C748:P748)&gt;0,O406+1,0),0)</f>
        <v>0</v>
      </c>
      <c r="Q406" s="161">
        <f>IF(Q$2&lt;=analysis_period,IF(SUM($C748:Q748)&gt;0,P406+1,0),0)</f>
        <v>0</v>
      </c>
      <c r="R406" s="161">
        <f>IF(R$2&lt;=analysis_period,IF(SUM($C748:R748)&gt;0,Q406+1,0),0)</f>
        <v>0</v>
      </c>
      <c r="S406" s="161">
        <f>IF(S$2&lt;=analysis_period,IF(SUM($C748:S748)&gt;0,R406+1,0),0)</f>
        <v>0</v>
      </c>
      <c r="T406" s="161">
        <f>IF(T$2&lt;=analysis_period,IF(SUM($C748:T748)&gt;0,S406+1,0),0)</f>
        <v>0</v>
      </c>
      <c r="U406" s="161">
        <f>IF(U$2&lt;=analysis_period,IF(SUM($C748:U748)&gt;0,T406+1,0),0)</f>
        <v>0</v>
      </c>
      <c r="V406" s="161">
        <f>IF(V$2&lt;=analysis_period,IF(SUM($C748:V748)&gt;0,U406+1,0),0)</f>
        <v>0</v>
      </c>
      <c r="W406" s="161">
        <f>IF(W$2&lt;=analysis_period,IF(SUM($C748:W748)&gt;0,V406+1,0),0)</f>
        <v>0</v>
      </c>
      <c r="X406" s="161">
        <f>IF(X$2&lt;=analysis_period,IF(SUM($C748:X748)&gt;0,W406+1,0),0)</f>
        <v>0</v>
      </c>
      <c r="Y406" s="161">
        <f>IF(Y$2&lt;=analysis_period,IF(SUM($C748:Y748)&gt;0,X406+1,0),0)</f>
        <v>0</v>
      </c>
      <c r="Z406" s="161">
        <f>IF(Z$2&lt;=analysis_period,IF(SUM($C748:Z748)&gt;0,Y406+1,0),0)</f>
        <v>0</v>
      </c>
      <c r="AA406" s="161">
        <f>IF(AA$2&lt;=analysis_period,IF(SUM($C748:AA748)&gt;0,Z406+1,0),0)</f>
        <v>0</v>
      </c>
      <c r="AB406" s="161">
        <f>IF(AB$2&lt;=analysis_period,IF(SUM($C748:AB748)&gt;0,AA406+1,0),0)</f>
        <v>0</v>
      </c>
      <c r="AC406" s="161">
        <f>IF(AC$2&lt;=analysis_period,IF(SUM($C748:AC748)&gt;0,AB406+1,0),0)</f>
        <v>0</v>
      </c>
      <c r="AD406" s="161">
        <f>IF(AD$2&lt;=analysis_period,IF(SUM($C748:AD748)&gt;0,AC406+1,0),0)</f>
        <v>0</v>
      </c>
      <c r="AE406" s="161">
        <f>IF(AE$2&lt;=analysis_period,IF(SUM($C748:AE748)&gt;0,AD406+1,0),0)</f>
        <v>0</v>
      </c>
      <c r="AF406" s="161">
        <f>IF(AF$2&lt;=analysis_period,IF(SUM($C748:AF748)&gt;0,AE406+1,0),0)</f>
        <v>0</v>
      </c>
      <c r="AG406" s="161">
        <f>IF(AG$2&lt;=analysis_period,IF(SUM($C748:AG748)&gt;0,AF406+1,0),0)</f>
        <v>0</v>
      </c>
      <c r="AH406" s="161">
        <f>IF(AH$2&lt;=analysis_period,IF(SUM($C748:AH748)&gt;0,AG406+1,0),0)</f>
        <v>0</v>
      </c>
      <c r="AI406" s="161">
        <f>IF(AI$2&lt;=analysis_period,IF(SUM($C748:AI748)&gt;0,AH406+1,0),0)</f>
        <v>0</v>
      </c>
      <c r="AJ406" s="161">
        <f>IF(AJ$2&lt;=analysis_period,IF(SUM($C748:AJ748)&gt;0,AI406+1,0),0)</f>
        <v>0</v>
      </c>
      <c r="AK406" s="161">
        <f>IF(AK$2&lt;=analysis_period,IF(SUM($C748:AK748)&gt;0,AJ406+1,0),0)</f>
        <v>0</v>
      </c>
      <c r="AL406" s="161">
        <f>IF(AL$2&lt;=analysis_period,IF(SUM($C748:AL748)&gt;0,AK406+1,0),0)</f>
        <v>0</v>
      </c>
      <c r="AM406" s="161">
        <f>IF(AM$2&lt;=analysis_period,IF(SUM($C748:AM748)&gt;0,AL406+1,0),0)</f>
        <v>0</v>
      </c>
      <c r="AN406" s="161">
        <f>IF(AN$2&lt;=analysis_period,IF(SUM($C748:AN748)&gt;0,AM406+1,0),0)</f>
        <v>0</v>
      </c>
      <c r="AO406" s="161">
        <f>IF(AO$2&lt;=analysis_period,IF(SUM($C748:AO748)&gt;0,AN406+1,0),0)</f>
        <v>0</v>
      </c>
      <c r="AP406" s="161">
        <f>IF(AP$2&lt;=analysis_period,IF(SUM($C748:AP748)&gt;0,AO406+1,0),0)</f>
        <v>0</v>
      </c>
    </row>
    <row r="407" spans="1:42" x14ac:dyDescent="0.3">
      <c r="A407" s="4">
        <f>A406+1</f>
        <v>9</v>
      </c>
      <c r="B407" s="4">
        <v>0</v>
      </c>
      <c r="C407" s="161">
        <f>IF(C$2&lt;=analysis_period,IF(SUM($C749:C749)&gt;0,B407+1,0),0)</f>
        <v>0</v>
      </c>
      <c r="D407" s="161">
        <f>IF(D$2&lt;=analysis_period,IF(SUM($C749:D749)&gt;0,C407+1,0),0)</f>
        <v>0</v>
      </c>
      <c r="E407" s="161">
        <f>IF(E$2&lt;=analysis_period,IF(SUM($C749:E749)&gt;0,D407+1,0),0)</f>
        <v>0</v>
      </c>
      <c r="F407" s="161">
        <f>IF(F$2&lt;=analysis_period,IF(SUM($C749:F749)&gt;0,E407+1,0),0)</f>
        <v>0</v>
      </c>
      <c r="G407" s="161">
        <f>IF(G$2&lt;=analysis_period,IF(SUM($C749:G749)&gt;0,F407+1,0),0)</f>
        <v>0</v>
      </c>
      <c r="H407" s="161">
        <f>IF(H$2&lt;=analysis_period,IF(SUM($C749:H749)&gt;0,G407+1,0),0)</f>
        <v>0</v>
      </c>
      <c r="I407" s="161">
        <f>IF(I$2&lt;=analysis_period,IF(SUM($C749:I749)&gt;0,H407+1,0),0)</f>
        <v>0</v>
      </c>
      <c r="J407" s="161">
        <f>IF(J$2&lt;=analysis_period,IF(SUM($C749:J749)&gt;0,I407+1,0),0)</f>
        <v>0</v>
      </c>
      <c r="K407" s="161">
        <f>IF(K$2&lt;=analysis_period,IF(SUM($C749:K749)&gt;0,J407+1,0),0)</f>
        <v>0</v>
      </c>
      <c r="L407" s="161">
        <f>IF(L$2&lt;=analysis_period,IF(SUM($C749:L749)&gt;0,K407+1,0),0)</f>
        <v>0</v>
      </c>
      <c r="M407" s="161">
        <f>IF(M$2&lt;=analysis_period,IF(SUM($C749:M749)&gt;0,L407+1,0),0)</f>
        <v>0</v>
      </c>
      <c r="N407" s="161">
        <f>IF(N$2&lt;=analysis_period,IF(SUM($C749:N749)&gt;0,M407+1,0),0)</f>
        <v>0</v>
      </c>
      <c r="O407" s="161">
        <f>IF(O$2&lt;=analysis_period,IF(SUM($C749:O749)&gt;0,N407+1,0),0)</f>
        <v>0</v>
      </c>
      <c r="P407" s="161">
        <f>IF(P$2&lt;=analysis_period,IF(SUM($C749:P749)&gt;0,O407+1,0),0)</f>
        <v>0</v>
      </c>
      <c r="Q407" s="161">
        <f>IF(Q$2&lt;=analysis_period,IF(SUM($C749:Q749)&gt;0,P407+1,0),0)</f>
        <v>0</v>
      </c>
      <c r="R407" s="161">
        <f>IF(R$2&lt;=analysis_period,IF(SUM($C749:R749)&gt;0,Q407+1,0),0)</f>
        <v>0</v>
      </c>
      <c r="S407" s="161">
        <f>IF(S$2&lt;=analysis_period,IF(SUM($C749:S749)&gt;0,R407+1,0),0)</f>
        <v>0</v>
      </c>
      <c r="T407" s="161">
        <f>IF(T$2&lt;=analysis_period,IF(SUM($C749:T749)&gt;0,S407+1,0),0)</f>
        <v>0</v>
      </c>
      <c r="U407" s="161">
        <f>IF(U$2&lt;=analysis_period,IF(SUM($C749:U749)&gt;0,T407+1,0),0)</f>
        <v>0</v>
      </c>
      <c r="V407" s="161">
        <f>IF(V$2&lt;=analysis_period,IF(SUM($C749:V749)&gt;0,U407+1,0),0)</f>
        <v>0</v>
      </c>
      <c r="W407" s="161">
        <f>IF(W$2&lt;=analysis_period,IF(SUM($C749:W749)&gt;0,V407+1,0),0)</f>
        <v>0</v>
      </c>
      <c r="X407" s="161">
        <f>IF(X$2&lt;=analysis_period,IF(SUM($C749:X749)&gt;0,W407+1,0),0)</f>
        <v>0</v>
      </c>
      <c r="Y407" s="161">
        <f>IF(Y$2&lt;=analysis_period,IF(SUM($C749:Y749)&gt;0,X407+1,0),0)</f>
        <v>0</v>
      </c>
      <c r="Z407" s="161">
        <f>IF(Z$2&lt;=analysis_period,IF(SUM($C749:Z749)&gt;0,Y407+1,0),0)</f>
        <v>0</v>
      </c>
      <c r="AA407" s="161">
        <f>IF(AA$2&lt;=analysis_period,IF(SUM($C749:AA749)&gt;0,Z407+1,0),0)</f>
        <v>0</v>
      </c>
      <c r="AB407" s="161">
        <f>IF(AB$2&lt;=analysis_period,IF(SUM($C749:AB749)&gt;0,AA407+1,0),0)</f>
        <v>0</v>
      </c>
      <c r="AC407" s="161">
        <f>IF(AC$2&lt;=analysis_period,IF(SUM($C749:AC749)&gt;0,AB407+1,0),0)</f>
        <v>0</v>
      </c>
      <c r="AD407" s="161">
        <f>IF(AD$2&lt;=analysis_period,IF(SUM($C749:AD749)&gt;0,AC407+1,0),0)</f>
        <v>0</v>
      </c>
      <c r="AE407" s="161">
        <f>IF(AE$2&lt;=analysis_period,IF(SUM($C749:AE749)&gt;0,AD407+1,0),0)</f>
        <v>0</v>
      </c>
      <c r="AF407" s="161">
        <f>IF(AF$2&lt;=analysis_period,IF(SUM($C749:AF749)&gt;0,AE407+1,0),0)</f>
        <v>0</v>
      </c>
      <c r="AG407" s="161">
        <f>IF(AG$2&lt;=analysis_period,IF(SUM($C749:AG749)&gt;0,AF407+1,0),0)</f>
        <v>0</v>
      </c>
      <c r="AH407" s="161">
        <f>IF(AH$2&lt;=analysis_period,IF(SUM($C749:AH749)&gt;0,AG407+1,0),0)</f>
        <v>0</v>
      </c>
      <c r="AI407" s="161">
        <f>IF(AI$2&lt;=analysis_period,IF(SUM($C749:AI749)&gt;0,AH407+1,0),0)</f>
        <v>0</v>
      </c>
      <c r="AJ407" s="161">
        <f>IF(AJ$2&lt;=analysis_period,IF(SUM($C749:AJ749)&gt;0,AI407+1,0),0)</f>
        <v>0</v>
      </c>
      <c r="AK407" s="161">
        <f>IF(AK$2&lt;=analysis_period,IF(SUM($C749:AK749)&gt;0,AJ407+1,0),0)</f>
        <v>0</v>
      </c>
      <c r="AL407" s="161">
        <f>IF(AL$2&lt;=analysis_period,IF(SUM($C749:AL749)&gt;0,AK407+1,0),0)</f>
        <v>0</v>
      </c>
      <c r="AM407" s="161">
        <f>IF(AM$2&lt;=analysis_period,IF(SUM($C749:AM749)&gt;0,AL407+1,0),0)</f>
        <v>0</v>
      </c>
      <c r="AN407" s="161">
        <f>IF(AN$2&lt;=analysis_period,IF(SUM($C749:AN749)&gt;0,AM407+1,0),0)</f>
        <v>0</v>
      </c>
      <c r="AO407" s="161">
        <f>IF(AO$2&lt;=analysis_period,IF(SUM($C749:AO749)&gt;0,AN407+1,0),0)</f>
        <v>0</v>
      </c>
      <c r="AP407" s="161">
        <f>IF(AP$2&lt;=analysis_period,IF(SUM($C749:AP749)&gt;0,AO407+1,0),0)</f>
        <v>0</v>
      </c>
    </row>
    <row r="408" spans="1:42" x14ac:dyDescent="0.3">
      <c r="A408" s="4">
        <f t="shared" si="167"/>
        <v>10</v>
      </c>
      <c r="B408" s="4">
        <v>0</v>
      </c>
      <c r="C408" s="161">
        <f>IF(C$2&lt;=analysis_period,IF(SUM($C750:C750)&gt;0,B408+1,0),0)</f>
        <v>0</v>
      </c>
      <c r="D408" s="161">
        <f>IF(D$2&lt;=analysis_period,IF(SUM($C750:D750)&gt;0,C408+1,0),0)</f>
        <v>0</v>
      </c>
      <c r="E408" s="161">
        <f>IF(E$2&lt;=analysis_period,IF(SUM($C750:E750)&gt;0,D408+1,0),0)</f>
        <v>0</v>
      </c>
      <c r="F408" s="161">
        <f>IF(F$2&lt;=analysis_period,IF(SUM($C750:F750)&gt;0,E408+1,0),0)</f>
        <v>0</v>
      </c>
      <c r="G408" s="161">
        <f>IF(G$2&lt;=analysis_period,IF(SUM($C750:G750)&gt;0,F408+1,0),0)</f>
        <v>0</v>
      </c>
      <c r="H408" s="161">
        <f>IF(H$2&lt;=analysis_period,IF(SUM($C750:H750)&gt;0,G408+1,0),0)</f>
        <v>0</v>
      </c>
      <c r="I408" s="161">
        <f>IF(I$2&lt;=analysis_period,IF(SUM($C750:I750)&gt;0,H408+1,0),0)</f>
        <v>0</v>
      </c>
      <c r="J408" s="161">
        <f>IF(J$2&lt;=analysis_period,IF(SUM($C750:J750)&gt;0,I408+1,0),0)</f>
        <v>0</v>
      </c>
      <c r="K408" s="161">
        <f>IF(K$2&lt;=analysis_period,IF(SUM($C750:K750)&gt;0,J408+1,0),0)</f>
        <v>0</v>
      </c>
      <c r="L408" s="161">
        <f>IF(L$2&lt;=analysis_period,IF(SUM($C750:L750)&gt;0,K408+1,0),0)</f>
        <v>0</v>
      </c>
      <c r="M408" s="161">
        <f>IF(M$2&lt;=analysis_period,IF(SUM($C750:M750)&gt;0,L408+1,0),0)</f>
        <v>0</v>
      </c>
      <c r="N408" s="161">
        <f>IF(N$2&lt;=analysis_period,IF(SUM($C750:N750)&gt;0,M408+1,0),0)</f>
        <v>0</v>
      </c>
      <c r="O408" s="161">
        <f>IF(O$2&lt;=analysis_period,IF(SUM($C750:O750)&gt;0,N408+1,0),0)</f>
        <v>0</v>
      </c>
      <c r="P408" s="161">
        <f>IF(P$2&lt;=analysis_period,IF(SUM($C750:P750)&gt;0,O408+1,0),0)</f>
        <v>0</v>
      </c>
      <c r="Q408" s="161">
        <f>IF(Q$2&lt;=analysis_period,IF(SUM($C750:Q750)&gt;0,P408+1,0),0)</f>
        <v>0</v>
      </c>
      <c r="R408" s="161">
        <f>IF(R$2&lt;=analysis_period,IF(SUM($C750:R750)&gt;0,Q408+1,0),0)</f>
        <v>0</v>
      </c>
      <c r="S408" s="161">
        <f>IF(S$2&lt;=analysis_period,IF(SUM($C750:S750)&gt;0,R408+1,0),0)</f>
        <v>0</v>
      </c>
      <c r="T408" s="161">
        <f>IF(T$2&lt;=analysis_period,IF(SUM($C750:T750)&gt;0,S408+1,0),0)</f>
        <v>0</v>
      </c>
      <c r="U408" s="161">
        <f>IF(U$2&lt;=analysis_period,IF(SUM($C750:U750)&gt;0,T408+1,0),0)</f>
        <v>0</v>
      </c>
      <c r="V408" s="161">
        <f>IF(V$2&lt;=analysis_period,IF(SUM($C750:V750)&gt;0,U408+1,0),0)</f>
        <v>0</v>
      </c>
      <c r="W408" s="161">
        <f>IF(W$2&lt;=analysis_period,IF(SUM($C750:W750)&gt;0,V408+1,0),0)</f>
        <v>0</v>
      </c>
      <c r="X408" s="161">
        <f>IF(X$2&lt;=analysis_period,IF(SUM($C750:X750)&gt;0,W408+1,0),0)</f>
        <v>0</v>
      </c>
      <c r="Y408" s="161">
        <f>IF(Y$2&lt;=analysis_period,IF(SUM($C750:Y750)&gt;0,X408+1,0),0)</f>
        <v>0</v>
      </c>
      <c r="Z408" s="161">
        <f>IF(Z$2&lt;=analysis_period,IF(SUM($C750:Z750)&gt;0,Y408+1,0),0)</f>
        <v>0</v>
      </c>
      <c r="AA408" s="161">
        <f>IF(AA$2&lt;=analysis_period,IF(SUM($C750:AA750)&gt;0,Z408+1,0),0)</f>
        <v>0</v>
      </c>
      <c r="AB408" s="161">
        <f>IF(AB$2&lt;=analysis_period,IF(SUM($C750:AB750)&gt;0,AA408+1,0),0)</f>
        <v>0</v>
      </c>
      <c r="AC408" s="161">
        <f>IF(AC$2&lt;=analysis_period,IF(SUM($C750:AC750)&gt;0,AB408+1,0),0)</f>
        <v>0</v>
      </c>
      <c r="AD408" s="161">
        <f>IF(AD$2&lt;=analysis_period,IF(SUM($C750:AD750)&gt;0,AC408+1,0),0)</f>
        <v>0</v>
      </c>
      <c r="AE408" s="161">
        <f>IF(AE$2&lt;=analysis_period,IF(SUM($C750:AE750)&gt;0,AD408+1,0),0)</f>
        <v>0</v>
      </c>
      <c r="AF408" s="161">
        <f>IF(AF$2&lt;=analysis_period,IF(SUM($C750:AF750)&gt;0,AE408+1,0),0)</f>
        <v>0</v>
      </c>
      <c r="AG408" s="161">
        <f>IF(AG$2&lt;=analysis_period,IF(SUM($C750:AG750)&gt;0,AF408+1,0),0)</f>
        <v>0</v>
      </c>
      <c r="AH408" s="161">
        <f>IF(AH$2&lt;=analysis_period,IF(SUM($C750:AH750)&gt;0,AG408+1,0),0)</f>
        <v>0</v>
      </c>
      <c r="AI408" s="161">
        <f>IF(AI$2&lt;=analysis_period,IF(SUM($C750:AI750)&gt;0,AH408+1,0),0)</f>
        <v>0</v>
      </c>
      <c r="AJ408" s="161">
        <f>IF(AJ$2&lt;=analysis_period,IF(SUM($C750:AJ750)&gt;0,AI408+1,0),0)</f>
        <v>0</v>
      </c>
      <c r="AK408" s="161">
        <f>IF(AK$2&lt;=analysis_period,IF(SUM($C750:AK750)&gt;0,AJ408+1,0),0)</f>
        <v>0</v>
      </c>
      <c r="AL408" s="161">
        <f>IF(AL$2&lt;=analysis_period,IF(SUM($C750:AL750)&gt;0,AK408+1,0),0)</f>
        <v>0</v>
      </c>
      <c r="AM408" s="161">
        <f>IF(AM$2&lt;=analysis_period,IF(SUM($C750:AM750)&gt;0,AL408+1,0),0)</f>
        <v>0</v>
      </c>
      <c r="AN408" s="161">
        <f>IF(AN$2&lt;=analysis_period,IF(SUM($C750:AN750)&gt;0,AM408+1,0),0)</f>
        <v>0</v>
      </c>
      <c r="AO408" s="161">
        <f>IF(AO$2&lt;=analysis_period,IF(SUM($C750:AO750)&gt;0,AN408+1,0),0)</f>
        <v>0</v>
      </c>
      <c r="AP408" s="161">
        <f>IF(AP$2&lt;=analysis_period,IF(SUM($C750:AP750)&gt;0,AO408+1,0),0)</f>
        <v>0</v>
      </c>
    </row>
    <row r="409" spans="1:42" x14ac:dyDescent="0.3">
      <c r="A409" s="21"/>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3">
      <c r="A410" s="21" t="s">
        <v>80</v>
      </c>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spans="1:42" x14ac:dyDescent="0.3">
      <c r="A411" s="4">
        <v>1</v>
      </c>
      <c r="B411" s="179">
        <f t="shared" ref="B411:B420" si="168">SUM(C411:AP411)</f>
        <v>0</v>
      </c>
      <c r="C411" s="181">
        <f t="shared" ref="C411:AP411" si="169">LOOKUP(C399,$B$369:$AP$369,$B$370:$AP$370)/100*$B741</f>
        <v>0</v>
      </c>
      <c r="D411" s="181">
        <f t="shared" si="169"/>
        <v>0</v>
      </c>
      <c r="E411" s="181">
        <f t="shared" si="169"/>
        <v>0</v>
      </c>
      <c r="F411" s="181">
        <f t="shared" si="169"/>
        <v>0</v>
      </c>
      <c r="G411" s="181">
        <f t="shared" si="169"/>
        <v>0</v>
      </c>
      <c r="H411" s="181">
        <f t="shared" si="169"/>
        <v>0</v>
      </c>
      <c r="I411" s="181">
        <f t="shared" si="169"/>
        <v>0</v>
      </c>
      <c r="J411" s="181">
        <f t="shared" si="169"/>
        <v>0</v>
      </c>
      <c r="K411" s="181">
        <f t="shared" si="169"/>
        <v>0</v>
      </c>
      <c r="L411" s="181">
        <f t="shared" si="169"/>
        <v>0</v>
      </c>
      <c r="M411" s="181">
        <f t="shared" si="169"/>
        <v>0</v>
      </c>
      <c r="N411" s="181">
        <f t="shared" si="169"/>
        <v>0</v>
      </c>
      <c r="O411" s="181">
        <f t="shared" si="169"/>
        <v>0</v>
      </c>
      <c r="P411" s="181">
        <f t="shared" si="169"/>
        <v>0</v>
      </c>
      <c r="Q411" s="181">
        <f t="shared" si="169"/>
        <v>0</v>
      </c>
      <c r="R411" s="181">
        <f t="shared" si="169"/>
        <v>0</v>
      </c>
      <c r="S411" s="181">
        <f t="shared" si="169"/>
        <v>0</v>
      </c>
      <c r="T411" s="181">
        <f t="shared" si="169"/>
        <v>0</v>
      </c>
      <c r="U411" s="181">
        <f t="shared" si="169"/>
        <v>0</v>
      </c>
      <c r="V411" s="181">
        <f t="shared" si="169"/>
        <v>0</v>
      </c>
      <c r="W411" s="181">
        <f t="shared" si="169"/>
        <v>0</v>
      </c>
      <c r="X411" s="181">
        <f t="shared" si="169"/>
        <v>0</v>
      </c>
      <c r="Y411" s="181">
        <f t="shared" si="169"/>
        <v>0</v>
      </c>
      <c r="Z411" s="181">
        <f t="shared" si="169"/>
        <v>0</v>
      </c>
      <c r="AA411" s="181">
        <f t="shared" si="169"/>
        <v>0</v>
      </c>
      <c r="AB411" s="181">
        <f t="shared" si="169"/>
        <v>0</v>
      </c>
      <c r="AC411" s="181">
        <f t="shared" si="169"/>
        <v>0</v>
      </c>
      <c r="AD411" s="181">
        <f t="shared" si="169"/>
        <v>0</v>
      </c>
      <c r="AE411" s="181">
        <f t="shared" si="169"/>
        <v>0</v>
      </c>
      <c r="AF411" s="181">
        <f t="shared" si="169"/>
        <v>0</v>
      </c>
      <c r="AG411" s="181">
        <f t="shared" si="169"/>
        <v>0</v>
      </c>
      <c r="AH411" s="181">
        <f t="shared" si="169"/>
        <v>0</v>
      </c>
      <c r="AI411" s="181">
        <f t="shared" si="169"/>
        <v>0</v>
      </c>
      <c r="AJ411" s="181">
        <f t="shared" si="169"/>
        <v>0</v>
      </c>
      <c r="AK411" s="181">
        <f t="shared" si="169"/>
        <v>0</v>
      </c>
      <c r="AL411" s="181">
        <f t="shared" si="169"/>
        <v>0</v>
      </c>
      <c r="AM411" s="181">
        <f t="shared" si="169"/>
        <v>0</v>
      </c>
      <c r="AN411" s="181">
        <f t="shared" si="169"/>
        <v>0</v>
      </c>
      <c r="AO411" s="181">
        <f t="shared" si="169"/>
        <v>0</v>
      </c>
      <c r="AP411" s="181">
        <f t="shared" si="169"/>
        <v>0</v>
      </c>
    </row>
    <row r="412" spans="1:42" x14ac:dyDescent="0.3">
      <c r="A412" s="4">
        <f>A411+1</f>
        <v>2</v>
      </c>
      <c r="B412" s="179">
        <f t="shared" si="168"/>
        <v>0</v>
      </c>
      <c r="C412" s="181">
        <f t="shared" ref="C412:AP412" si="170">LOOKUP(C400,$B$369:$AP$369,$B$370:$AP$370)/100*$B742</f>
        <v>0</v>
      </c>
      <c r="D412" s="181">
        <f t="shared" si="170"/>
        <v>0</v>
      </c>
      <c r="E412" s="181">
        <f t="shared" si="170"/>
        <v>0</v>
      </c>
      <c r="F412" s="181">
        <f t="shared" si="170"/>
        <v>0</v>
      </c>
      <c r="G412" s="181">
        <f t="shared" si="170"/>
        <v>0</v>
      </c>
      <c r="H412" s="181">
        <f t="shared" si="170"/>
        <v>0</v>
      </c>
      <c r="I412" s="181">
        <f t="shared" si="170"/>
        <v>0</v>
      </c>
      <c r="J412" s="181">
        <f t="shared" si="170"/>
        <v>0</v>
      </c>
      <c r="K412" s="181">
        <f t="shared" si="170"/>
        <v>0</v>
      </c>
      <c r="L412" s="181">
        <f t="shared" si="170"/>
        <v>0</v>
      </c>
      <c r="M412" s="181">
        <f t="shared" si="170"/>
        <v>0</v>
      </c>
      <c r="N412" s="181">
        <f t="shared" si="170"/>
        <v>0</v>
      </c>
      <c r="O412" s="181">
        <f t="shared" si="170"/>
        <v>0</v>
      </c>
      <c r="P412" s="181">
        <f t="shared" si="170"/>
        <v>0</v>
      </c>
      <c r="Q412" s="181">
        <f t="shared" si="170"/>
        <v>0</v>
      </c>
      <c r="R412" s="181">
        <f t="shared" si="170"/>
        <v>0</v>
      </c>
      <c r="S412" s="181">
        <f t="shared" si="170"/>
        <v>0</v>
      </c>
      <c r="T412" s="181">
        <f t="shared" si="170"/>
        <v>0</v>
      </c>
      <c r="U412" s="181">
        <f t="shared" si="170"/>
        <v>0</v>
      </c>
      <c r="V412" s="181">
        <f t="shared" si="170"/>
        <v>0</v>
      </c>
      <c r="W412" s="181">
        <f t="shared" si="170"/>
        <v>0</v>
      </c>
      <c r="X412" s="181">
        <f t="shared" si="170"/>
        <v>0</v>
      </c>
      <c r="Y412" s="181">
        <f t="shared" si="170"/>
        <v>0</v>
      </c>
      <c r="Z412" s="181">
        <f t="shared" si="170"/>
        <v>0</v>
      </c>
      <c r="AA412" s="181">
        <f t="shared" si="170"/>
        <v>0</v>
      </c>
      <c r="AB412" s="181">
        <f t="shared" si="170"/>
        <v>0</v>
      </c>
      <c r="AC412" s="181">
        <f t="shared" si="170"/>
        <v>0</v>
      </c>
      <c r="AD412" s="181">
        <f t="shared" si="170"/>
        <v>0</v>
      </c>
      <c r="AE412" s="181">
        <f t="shared" si="170"/>
        <v>0</v>
      </c>
      <c r="AF412" s="181">
        <f t="shared" si="170"/>
        <v>0</v>
      </c>
      <c r="AG412" s="181">
        <f t="shared" si="170"/>
        <v>0</v>
      </c>
      <c r="AH412" s="181">
        <f t="shared" si="170"/>
        <v>0</v>
      </c>
      <c r="AI412" s="181">
        <f t="shared" si="170"/>
        <v>0</v>
      </c>
      <c r="AJ412" s="181">
        <f t="shared" si="170"/>
        <v>0</v>
      </c>
      <c r="AK412" s="181">
        <f t="shared" si="170"/>
        <v>0</v>
      </c>
      <c r="AL412" s="181">
        <f t="shared" si="170"/>
        <v>0</v>
      </c>
      <c r="AM412" s="181">
        <f t="shared" si="170"/>
        <v>0</v>
      </c>
      <c r="AN412" s="181">
        <f t="shared" si="170"/>
        <v>0</v>
      </c>
      <c r="AO412" s="181">
        <f t="shared" si="170"/>
        <v>0</v>
      </c>
      <c r="AP412" s="181">
        <f t="shared" si="170"/>
        <v>0</v>
      </c>
    </row>
    <row r="413" spans="1:42" x14ac:dyDescent="0.3">
      <c r="A413" s="4">
        <f t="shared" ref="A413:A420" si="171">A412+1</f>
        <v>3</v>
      </c>
      <c r="B413" s="179">
        <f t="shared" si="168"/>
        <v>0</v>
      </c>
      <c r="C413" s="181">
        <f t="shared" ref="C413:AP413" si="172">LOOKUP(C401,$B$369:$AP$369,$B$370:$AP$370)/100*$B743</f>
        <v>0</v>
      </c>
      <c r="D413" s="181">
        <f t="shared" si="172"/>
        <v>0</v>
      </c>
      <c r="E413" s="181">
        <f t="shared" si="172"/>
        <v>0</v>
      </c>
      <c r="F413" s="181">
        <f t="shared" si="172"/>
        <v>0</v>
      </c>
      <c r="G413" s="181">
        <f t="shared" si="172"/>
        <v>0</v>
      </c>
      <c r="H413" s="181">
        <f t="shared" si="172"/>
        <v>0</v>
      </c>
      <c r="I413" s="181">
        <f t="shared" si="172"/>
        <v>0</v>
      </c>
      <c r="J413" s="181">
        <f t="shared" si="172"/>
        <v>0</v>
      </c>
      <c r="K413" s="181">
        <f t="shared" si="172"/>
        <v>0</v>
      </c>
      <c r="L413" s="181">
        <f t="shared" si="172"/>
        <v>0</v>
      </c>
      <c r="M413" s="181">
        <f t="shared" si="172"/>
        <v>0</v>
      </c>
      <c r="N413" s="181">
        <f t="shared" si="172"/>
        <v>0</v>
      </c>
      <c r="O413" s="181">
        <f t="shared" si="172"/>
        <v>0</v>
      </c>
      <c r="P413" s="181">
        <f t="shared" si="172"/>
        <v>0</v>
      </c>
      <c r="Q413" s="181">
        <f t="shared" si="172"/>
        <v>0</v>
      </c>
      <c r="R413" s="181">
        <f t="shared" si="172"/>
        <v>0</v>
      </c>
      <c r="S413" s="181">
        <f t="shared" si="172"/>
        <v>0</v>
      </c>
      <c r="T413" s="181">
        <f t="shared" si="172"/>
        <v>0</v>
      </c>
      <c r="U413" s="181">
        <f t="shared" si="172"/>
        <v>0</v>
      </c>
      <c r="V413" s="181">
        <f t="shared" si="172"/>
        <v>0</v>
      </c>
      <c r="W413" s="181">
        <f t="shared" si="172"/>
        <v>0</v>
      </c>
      <c r="X413" s="181">
        <f t="shared" si="172"/>
        <v>0</v>
      </c>
      <c r="Y413" s="181">
        <f t="shared" si="172"/>
        <v>0</v>
      </c>
      <c r="Z413" s="181">
        <f t="shared" si="172"/>
        <v>0</v>
      </c>
      <c r="AA413" s="181">
        <f t="shared" si="172"/>
        <v>0</v>
      </c>
      <c r="AB413" s="181">
        <f t="shared" si="172"/>
        <v>0</v>
      </c>
      <c r="AC413" s="181">
        <f t="shared" si="172"/>
        <v>0</v>
      </c>
      <c r="AD413" s="181">
        <f t="shared" si="172"/>
        <v>0</v>
      </c>
      <c r="AE413" s="181">
        <f t="shared" si="172"/>
        <v>0</v>
      </c>
      <c r="AF413" s="181">
        <f t="shared" si="172"/>
        <v>0</v>
      </c>
      <c r="AG413" s="181">
        <f t="shared" si="172"/>
        <v>0</v>
      </c>
      <c r="AH413" s="181">
        <f t="shared" si="172"/>
        <v>0</v>
      </c>
      <c r="AI413" s="181">
        <f t="shared" si="172"/>
        <v>0</v>
      </c>
      <c r="AJ413" s="181">
        <f t="shared" si="172"/>
        <v>0</v>
      </c>
      <c r="AK413" s="181">
        <f t="shared" si="172"/>
        <v>0</v>
      </c>
      <c r="AL413" s="181">
        <f t="shared" si="172"/>
        <v>0</v>
      </c>
      <c r="AM413" s="181">
        <f t="shared" si="172"/>
        <v>0</v>
      </c>
      <c r="AN413" s="181">
        <f t="shared" si="172"/>
        <v>0</v>
      </c>
      <c r="AO413" s="181">
        <f t="shared" si="172"/>
        <v>0</v>
      </c>
      <c r="AP413" s="181">
        <f t="shared" si="172"/>
        <v>0</v>
      </c>
    </row>
    <row r="414" spans="1:42" x14ac:dyDescent="0.3">
      <c r="A414" s="4">
        <f t="shared" si="171"/>
        <v>4</v>
      </c>
      <c r="B414" s="179">
        <f t="shared" si="168"/>
        <v>0</v>
      </c>
      <c r="C414" s="181">
        <f t="shared" ref="C414:AP414" si="173">LOOKUP(C402,$B$369:$AP$369,$B$370:$AP$370)/100*$B744</f>
        <v>0</v>
      </c>
      <c r="D414" s="181">
        <f t="shared" si="173"/>
        <v>0</v>
      </c>
      <c r="E414" s="181">
        <f t="shared" si="173"/>
        <v>0</v>
      </c>
      <c r="F414" s="181">
        <f t="shared" si="173"/>
        <v>0</v>
      </c>
      <c r="G414" s="181">
        <f t="shared" si="173"/>
        <v>0</v>
      </c>
      <c r="H414" s="181">
        <f t="shared" si="173"/>
        <v>0</v>
      </c>
      <c r="I414" s="181">
        <f t="shared" si="173"/>
        <v>0</v>
      </c>
      <c r="J414" s="181">
        <f t="shared" si="173"/>
        <v>0</v>
      </c>
      <c r="K414" s="181">
        <f t="shared" si="173"/>
        <v>0</v>
      </c>
      <c r="L414" s="181">
        <f t="shared" si="173"/>
        <v>0</v>
      </c>
      <c r="M414" s="181">
        <f t="shared" si="173"/>
        <v>0</v>
      </c>
      <c r="N414" s="181">
        <f t="shared" si="173"/>
        <v>0</v>
      </c>
      <c r="O414" s="181">
        <f t="shared" si="173"/>
        <v>0</v>
      </c>
      <c r="P414" s="181">
        <f t="shared" si="173"/>
        <v>0</v>
      </c>
      <c r="Q414" s="181">
        <f t="shared" si="173"/>
        <v>0</v>
      </c>
      <c r="R414" s="181">
        <f t="shared" si="173"/>
        <v>0</v>
      </c>
      <c r="S414" s="181">
        <f t="shared" si="173"/>
        <v>0</v>
      </c>
      <c r="T414" s="181">
        <f t="shared" si="173"/>
        <v>0</v>
      </c>
      <c r="U414" s="181">
        <f t="shared" si="173"/>
        <v>0</v>
      </c>
      <c r="V414" s="181">
        <f t="shared" si="173"/>
        <v>0</v>
      </c>
      <c r="W414" s="181">
        <f t="shared" si="173"/>
        <v>0</v>
      </c>
      <c r="X414" s="181">
        <f t="shared" si="173"/>
        <v>0</v>
      </c>
      <c r="Y414" s="181">
        <f t="shared" si="173"/>
        <v>0</v>
      </c>
      <c r="Z414" s="181">
        <f t="shared" si="173"/>
        <v>0</v>
      </c>
      <c r="AA414" s="181">
        <f t="shared" si="173"/>
        <v>0</v>
      </c>
      <c r="AB414" s="181">
        <f t="shared" si="173"/>
        <v>0</v>
      </c>
      <c r="AC414" s="181">
        <f t="shared" si="173"/>
        <v>0</v>
      </c>
      <c r="AD414" s="181">
        <f t="shared" si="173"/>
        <v>0</v>
      </c>
      <c r="AE414" s="181">
        <f t="shared" si="173"/>
        <v>0</v>
      </c>
      <c r="AF414" s="181">
        <f t="shared" si="173"/>
        <v>0</v>
      </c>
      <c r="AG414" s="181">
        <f t="shared" si="173"/>
        <v>0</v>
      </c>
      <c r="AH414" s="181">
        <f t="shared" si="173"/>
        <v>0</v>
      </c>
      <c r="AI414" s="181">
        <f t="shared" si="173"/>
        <v>0</v>
      </c>
      <c r="AJ414" s="181">
        <f t="shared" si="173"/>
        <v>0</v>
      </c>
      <c r="AK414" s="181">
        <f t="shared" si="173"/>
        <v>0</v>
      </c>
      <c r="AL414" s="181">
        <f t="shared" si="173"/>
        <v>0</v>
      </c>
      <c r="AM414" s="181">
        <f t="shared" si="173"/>
        <v>0</v>
      </c>
      <c r="AN414" s="181">
        <f t="shared" si="173"/>
        <v>0</v>
      </c>
      <c r="AO414" s="181">
        <f t="shared" si="173"/>
        <v>0</v>
      </c>
      <c r="AP414" s="181">
        <f t="shared" si="173"/>
        <v>0</v>
      </c>
    </row>
    <row r="415" spans="1:42" x14ac:dyDescent="0.3">
      <c r="A415" s="4">
        <f t="shared" si="171"/>
        <v>5</v>
      </c>
      <c r="B415" s="179">
        <f t="shared" si="168"/>
        <v>0</v>
      </c>
      <c r="C415" s="181">
        <f t="shared" ref="C415:AP415" si="174">LOOKUP(C403,$B$369:$AP$369,$B$370:$AP$370)/100*$B745</f>
        <v>0</v>
      </c>
      <c r="D415" s="181">
        <f t="shared" si="174"/>
        <v>0</v>
      </c>
      <c r="E415" s="181">
        <f t="shared" si="174"/>
        <v>0</v>
      </c>
      <c r="F415" s="181">
        <f t="shared" si="174"/>
        <v>0</v>
      </c>
      <c r="G415" s="181">
        <f t="shared" si="174"/>
        <v>0</v>
      </c>
      <c r="H415" s="181">
        <f t="shared" si="174"/>
        <v>0</v>
      </c>
      <c r="I415" s="181">
        <f t="shared" si="174"/>
        <v>0</v>
      </c>
      <c r="J415" s="181">
        <f t="shared" si="174"/>
        <v>0</v>
      </c>
      <c r="K415" s="181">
        <f t="shared" si="174"/>
        <v>0</v>
      </c>
      <c r="L415" s="181">
        <f t="shared" si="174"/>
        <v>0</v>
      </c>
      <c r="M415" s="181">
        <f t="shared" si="174"/>
        <v>0</v>
      </c>
      <c r="N415" s="181">
        <f t="shared" si="174"/>
        <v>0</v>
      </c>
      <c r="O415" s="181">
        <f t="shared" si="174"/>
        <v>0</v>
      </c>
      <c r="P415" s="181">
        <f t="shared" si="174"/>
        <v>0</v>
      </c>
      <c r="Q415" s="181">
        <f t="shared" si="174"/>
        <v>0</v>
      </c>
      <c r="R415" s="181">
        <f t="shared" si="174"/>
        <v>0</v>
      </c>
      <c r="S415" s="181">
        <f t="shared" si="174"/>
        <v>0</v>
      </c>
      <c r="T415" s="181">
        <f t="shared" si="174"/>
        <v>0</v>
      </c>
      <c r="U415" s="181">
        <f t="shared" si="174"/>
        <v>0</v>
      </c>
      <c r="V415" s="181">
        <f t="shared" si="174"/>
        <v>0</v>
      </c>
      <c r="W415" s="181">
        <f t="shared" si="174"/>
        <v>0</v>
      </c>
      <c r="X415" s="181">
        <f t="shared" si="174"/>
        <v>0</v>
      </c>
      <c r="Y415" s="181">
        <f t="shared" si="174"/>
        <v>0</v>
      </c>
      <c r="Z415" s="181">
        <f t="shared" si="174"/>
        <v>0</v>
      </c>
      <c r="AA415" s="181">
        <f t="shared" si="174"/>
        <v>0</v>
      </c>
      <c r="AB415" s="181">
        <f t="shared" si="174"/>
        <v>0</v>
      </c>
      <c r="AC415" s="181">
        <f t="shared" si="174"/>
        <v>0</v>
      </c>
      <c r="AD415" s="181">
        <f t="shared" si="174"/>
        <v>0</v>
      </c>
      <c r="AE415" s="181">
        <f t="shared" si="174"/>
        <v>0</v>
      </c>
      <c r="AF415" s="181">
        <f t="shared" si="174"/>
        <v>0</v>
      </c>
      <c r="AG415" s="181">
        <f t="shared" si="174"/>
        <v>0</v>
      </c>
      <c r="AH415" s="181">
        <f t="shared" si="174"/>
        <v>0</v>
      </c>
      <c r="AI415" s="181">
        <f t="shared" si="174"/>
        <v>0</v>
      </c>
      <c r="AJ415" s="181">
        <f t="shared" si="174"/>
        <v>0</v>
      </c>
      <c r="AK415" s="181">
        <f t="shared" si="174"/>
        <v>0</v>
      </c>
      <c r="AL415" s="181">
        <f t="shared" si="174"/>
        <v>0</v>
      </c>
      <c r="AM415" s="181">
        <f t="shared" si="174"/>
        <v>0</v>
      </c>
      <c r="AN415" s="181">
        <f t="shared" si="174"/>
        <v>0</v>
      </c>
      <c r="AO415" s="181">
        <f t="shared" si="174"/>
        <v>0</v>
      </c>
      <c r="AP415" s="181">
        <f t="shared" si="174"/>
        <v>0</v>
      </c>
    </row>
    <row r="416" spans="1:42" x14ac:dyDescent="0.3">
      <c r="A416" s="4">
        <f t="shared" si="171"/>
        <v>6</v>
      </c>
      <c r="B416" s="179">
        <f t="shared" si="168"/>
        <v>0</v>
      </c>
      <c r="C416" s="181">
        <f t="shared" ref="C416:AP416" si="175">LOOKUP(C404,$B$369:$AP$369,$B$370:$AP$370)/100*$B746</f>
        <v>0</v>
      </c>
      <c r="D416" s="181">
        <f t="shared" si="175"/>
        <v>0</v>
      </c>
      <c r="E416" s="181">
        <f t="shared" si="175"/>
        <v>0</v>
      </c>
      <c r="F416" s="181">
        <f t="shared" si="175"/>
        <v>0</v>
      </c>
      <c r="G416" s="181">
        <f t="shared" si="175"/>
        <v>0</v>
      </c>
      <c r="H416" s="181">
        <f t="shared" si="175"/>
        <v>0</v>
      </c>
      <c r="I416" s="181">
        <f t="shared" si="175"/>
        <v>0</v>
      </c>
      <c r="J416" s="181">
        <f t="shared" si="175"/>
        <v>0</v>
      </c>
      <c r="K416" s="181">
        <f t="shared" si="175"/>
        <v>0</v>
      </c>
      <c r="L416" s="181">
        <f t="shared" si="175"/>
        <v>0</v>
      </c>
      <c r="M416" s="181">
        <f t="shared" si="175"/>
        <v>0</v>
      </c>
      <c r="N416" s="181">
        <f t="shared" si="175"/>
        <v>0</v>
      </c>
      <c r="O416" s="181">
        <f t="shared" si="175"/>
        <v>0</v>
      </c>
      <c r="P416" s="181">
        <f t="shared" si="175"/>
        <v>0</v>
      </c>
      <c r="Q416" s="181">
        <f t="shared" si="175"/>
        <v>0</v>
      </c>
      <c r="R416" s="181">
        <f t="shared" si="175"/>
        <v>0</v>
      </c>
      <c r="S416" s="181">
        <f t="shared" si="175"/>
        <v>0</v>
      </c>
      <c r="T416" s="181">
        <f t="shared" si="175"/>
        <v>0</v>
      </c>
      <c r="U416" s="181">
        <f t="shared" si="175"/>
        <v>0</v>
      </c>
      <c r="V416" s="181">
        <f t="shared" si="175"/>
        <v>0</v>
      </c>
      <c r="W416" s="181">
        <f t="shared" si="175"/>
        <v>0</v>
      </c>
      <c r="X416" s="181">
        <f t="shared" si="175"/>
        <v>0</v>
      </c>
      <c r="Y416" s="181">
        <f t="shared" si="175"/>
        <v>0</v>
      </c>
      <c r="Z416" s="181">
        <f t="shared" si="175"/>
        <v>0</v>
      </c>
      <c r="AA416" s="181">
        <f t="shared" si="175"/>
        <v>0</v>
      </c>
      <c r="AB416" s="181">
        <f t="shared" si="175"/>
        <v>0</v>
      </c>
      <c r="AC416" s="181">
        <f t="shared" si="175"/>
        <v>0</v>
      </c>
      <c r="AD416" s="181">
        <f t="shared" si="175"/>
        <v>0</v>
      </c>
      <c r="AE416" s="181">
        <f t="shared" si="175"/>
        <v>0</v>
      </c>
      <c r="AF416" s="181">
        <f t="shared" si="175"/>
        <v>0</v>
      </c>
      <c r="AG416" s="181">
        <f t="shared" si="175"/>
        <v>0</v>
      </c>
      <c r="AH416" s="181">
        <f t="shared" si="175"/>
        <v>0</v>
      </c>
      <c r="AI416" s="181">
        <f t="shared" si="175"/>
        <v>0</v>
      </c>
      <c r="AJ416" s="181">
        <f t="shared" si="175"/>
        <v>0</v>
      </c>
      <c r="AK416" s="181">
        <f t="shared" si="175"/>
        <v>0</v>
      </c>
      <c r="AL416" s="181">
        <f t="shared" si="175"/>
        <v>0</v>
      </c>
      <c r="AM416" s="181">
        <f t="shared" si="175"/>
        <v>0</v>
      </c>
      <c r="AN416" s="181">
        <f t="shared" si="175"/>
        <v>0</v>
      </c>
      <c r="AO416" s="181">
        <f t="shared" si="175"/>
        <v>0</v>
      </c>
      <c r="AP416" s="181">
        <f t="shared" si="175"/>
        <v>0</v>
      </c>
    </row>
    <row r="417" spans="1:42" x14ac:dyDescent="0.3">
      <c r="A417" s="4">
        <f t="shared" si="171"/>
        <v>7</v>
      </c>
      <c r="B417" s="179">
        <f t="shared" si="168"/>
        <v>0</v>
      </c>
      <c r="C417" s="181">
        <f t="shared" ref="C417:AP417" si="176">LOOKUP(C405,$B$369:$AP$369,$B$370:$AP$370)/100*$B747</f>
        <v>0</v>
      </c>
      <c r="D417" s="181">
        <f t="shared" si="176"/>
        <v>0</v>
      </c>
      <c r="E417" s="181">
        <f t="shared" si="176"/>
        <v>0</v>
      </c>
      <c r="F417" s="181">
        <f t="shared" si="176"/>
        <v>0</v>
      </c>
      <c r="G417" s="181">
        <f t="shared" si="176"/>
        <v>0</v>
      </c>
      <c r="H417" s="181">
        <f t="shared" si="176"/>
        <v>0</v>
      </c>
      <c r="I417" s="181">
        <f t="shared" si="176"/>
        <v>0</v>
      </c>
      <c r="J417" s="181">
        <f t="shared" si="176"/>
        <v>0</v>
      </c>
      <c r="K417" s="181">
        <f t="shared" si="176"/>
        <v>0</v>
      </c>
      <c r="L417" s="181">
        <f t="shared" si="176"/>
        <v>0</v>
      </c>
      <c r="M417" s="181">
        <f t="shared" si="176"/>
        <v>0</v>
      </c>
      <c r="N417" s="181">
        <f t="shared" si="176"/>
        <v>0</v>
      </c>
      <c r="O417" s="181">
        <f t="shared" si="176"/>
        <v>0</v>
      </c>
      <c r="P417" s="181">
        <f t="shared" si="176"/>
        <v>0</v>
      </c>
      <c r="Q417" s="181">
        <f t="shared" si="176"/>
        <v>0</v>
      </c>
      <c r="R417" s="181">
        <f t="shared" si="176"/>
        <v>0</v>
      </c>
      <c r="S417" s="181">
        <f t="shared" si="176"/>
        <v>0</v>
      </c>
      <c r="T417" s="181">
        <f t="shared" si="176"/>
        <v>0</v>
      </c>
      <c r="U417" s="181">
        <f t="shared" si="176"/>
        <v>0</v>
      </c>
      <c r="V417" s="181">
        <f t="shared" si="176"/>
        <v>0</v>
      </c>
      <c r="W417" s="181">
        <f t="shared" si="176"/>
        <v>0</v>
      </c>
      <c r="X417" s="181">
        <f t="shared" si="176"/>
        <v>0</v>
      </c>
      <c r="Y417" s="181">
        <f t="shared" si="176"/>
        <v>0</v>
      </c>
      <c r="Z417" s="181">
        <f t="shared" si="176"/>
        <v>0</v>
      </c>
      <c r="AA417" s="181">
        <f t="shared" si="176"/>
        <v>0</v>
      </c>
      <c r="AB417" s="181">
        <f t="shared" si="176"/>
        <v>0</v>
      </c>
      <c r="AC417" s="181">
        <f t="shared" si="176"/>
        <v>0</v>
      </c>
      <c r="AD417" s="181">
        <f t="shared" si="176"/>
        <v>0</v>
      </c>
      <c r="AE417" s="181">
        <f t="shared" si="176"/>
        <v>0</v>
      </c>
      <c r="AF417" s="181">
        <f t="shared" si="176"/>
        <v>0</v>
      </c>
      <c r="AG417" s="181">
        <f t="shared" si="176"/>
        <v>0</v>
      </c>
      <c r="AH417" s="181">
        <f t="shared" si="176"/>
        <v>0</v>
      </c>
      <c r="AI417" s="181">
        <f t="shared" si="176"/>
        <v>0</v>
      </c>
      <c r="AJ417" s="181">
        <f t="shared" si="176"/>
        <v>0</v>
      </c>
      <c r="AK417" s="181">
        <f t="shared" si="176"/>
        <v>0</v>
      </c>
      <c r="AL417" s="181">
        <f t="shared" si="176"/>
        <v>0</v>
      </c>
      <c r="AM417" s="181">
        <f t="shared" si="176"/>
        <v>0</v>
      </c>
      <c r="AN417" s="181">
        <f t="shared" si="176"/>
        <v>0</v>
      </c>
      <c r="AO417" s="181">
        <f t="shared" si="176"/>
        <v>0</v>
      </c>
      <c r="AP417" s="181">
        <f t="shared" si="176"/>
        <v>0</v>
      </c>
    </row>
    <row r="418" spans="1:42" x14ac:dyDescent="0.3">
      <c r="A418" s="4">
        <f t="shared" si="171"/>
        <v>8</v>
      </c>
      <c r="B418" s="179">
        <f t="shared" si="168"/>
        <v>0</v>
      </c>
      <c r="C418" s="181">
        <f t="shared" ref="C418:AP418" si="177">LOOKUP(C406,$B$369:$AP$369,$B$370:$AP$370)/100*$B748</f>
        <v>0</v>
      </c>
      <c r="D418" s="181">
        <f t="shared" si="177"/>
        <v>0</v>
      </c>
      <c r="E418" s="181">
        <f t="shared" si="177"/>
        <v>0</v>
      </c>
      <c r="F418" s="181">
        <f t="shared" si="177"/>
        <v>0</v>
      </c>
      <c r="G418" s="181">
        <f t="shared" si="177"/>
        <v>0</v>
      </c>
      <c r="H418" s="181">
        <f t="shared" si="177"/>
        <v>0</v>
      </c>
      <c r="I418" s="181">
        <f t="shared" si="177"/>
        <v>0</v>
      </c>
      <c r="J418" s="181">
        <f t="shared" si="177"/>
        <v>0</v>
      </c>
      <c r="K418" s="181">
        <f t="shared" si="177"/>
        <v>0</v>
      </c>
      <c r="L418" s="181">
        <f t="shared" si="177"/>
        <v>0</v>
      </c>
      <c r="M418" s="181">
        <f t="shared" si="177"/>
        <v>0</v>
      </c>
      <c r="N418" s="181">
        <f t="shared" si="177"/>
        <v>0</v>
      </c>
      <c r="O418" s="181">
        <f t="shared" si="177"/>
        <v>0</v>
      </c>
      <c r="P418" s="181">
        <f t="shared" si="177"/>
        <v>0</v>
      </c>
      <c r="Q418" s="181">
        <f t="shared" si="177"/>
        <v>0</v>
      </c>
      <c r="R418" s="181">
        <f t="shared" si="177"/>
        <v>0</v>
      </c>
      <c r="S418" s="181">
        <f t="shared" si="177"/>
        <v>0</v>
      </c>
      <c r="T418" s="181">
        <f t="shared" si="177"/>
        <v>0</v>
      </c>
      <c r="U418" s="181">
        <f t="shared" si="177"/>
        <v>0</v>
      </c>
      <c r="V418" s="181">
        <f t="shared" si="177"/>
        <v>0</v>
      </c>
      <c r="W418" s="181">
        <f t="shared" si="177"/>
        <v>0</v>
      </c>
      <c r="X418" s="181">
        <f t="shared" si="177"/>
        <v>0</v>
      </c>
      <c r="Y418" s="181">
        <f t="shared" si="177"/>
        <v>0</v>
      </c>
      <c r="Z418" s="181">
        <f t="shared" si="177"/>
        <v>0</v>
      </c>
      <c r="AA418" s="181">
        <f t="shared" si="177"/>
        <v>0</v>
      </c>
      <c r="AB418" s="181">
        <f t="shared" si="177"/>
        <v>0</v>
      </c>
      <c r="AC418" s="181">
        <f t="shared" si="177"/>
        <v>0</v>
      </c>
      <c r="AD418" s="181">
        <f t="shared" si="177"/>
        <v>0</v>
      </c>
      <c r="AE418" s="181">
        <f t="shared" si="177"/>
        <v>0</v>
      </c>
      <c r="AF418" s="181">
        <f t="shared" si="177"/>
        <v>0</v>
      </c>
      <c r="AG418" s="181">
        <f t="shared" si="177"/>
        <v>0</v>
      </c>
      <c r="AH418" s="181">
        <f t="shared" si="177"/>
        <v>0</v>
      </c>
      <c r="AI418" s="181">
        <f t="shared" si="177"/>
        <v>0</v>
      </c>
      <c r="AJ418" s="181">
        <f t="shared" si="177"/>
        <v>0</v>
      </c>
      <c r="AK418" s="181">
        <f t="shared" si="177"/>
        <v>0</v>
      </c>
      <c r="AL418" s="181">
        <f t="shared" si="177"/>
        <v>0</v>
      </c>
      <c r="AM418" s="181">
        <f t="shared" si="177"/>
        <v>0</v>
      </c>
      <c r="AN418" s="181">
        <f t="shared" si="177"/>
        <v>0</v>
      </c>
      <c r="AO418" s="181">
        <f t="shared" si="177"/>
        <v>0</v>
      </c>
      <c r="AP418" s="181">
        <f t="shared" si="177"/>
        <v>0</v>
      </c>
    </row>
    <row r="419" spans="1:42" x14ac:dyDescent="0.3">
      <c r="A419" s="4">
        <f>A418+1</f>
        <v>9</v>
      </c>
      <c r="B419" s="179">
        <f t="shared" si="168"/>
        <v>0</v>
      </c>
      <c r="C419" s="181">
        <f t="shared" ref="C419:AP419" si="178">LOOKUP(C407,$B$369:$AP$369,$B$370:$AP$370)/100*$B749</f>
        <v>0</v>
      </c>
      <c r="D419" s="181">
        <f t="shared" si="178"/>
        <v>0</v>
      </c>
      <c r="E419" s="181">
        <f t="shared" si="178"/>
        <v>0</v>
      </c>
      <c r="F419" s="181">
        <f t="shared" si="178"/>
        <v>0</v>
      </c>
      <c r="G419" s="181">
        <f t="shared" si="178"/>
        <v>0</v>
      </c>
      <c r="H419" s="181">
        <f t="shared" si="178"/>
        <v>0</v>
      </c>
      <c r="I419" s="181">
        <f t="shared" si="178"/>
        <v>0</v>
      </c>
      <c r="J419" s="181">
        <f t="shared" si="178"/>
        <v>0</v>
      </c>
      <c r="K419" s="181">
        <f t="shared" si="178"/>
        <v>0</v>
      </c>
      <c r="L419" s="181">
        <f t="shared" si="178"/>
        <v>0</v>
      </c>
      <c r="M419" s="181">
        <f t="shared" si="178"/>
        <v>0</v>
      </c>
      <c r="N419" s="181">
        <f t="shared" si="178"/>
        <v>0</v>
      </c>
      <c r="O419" s="181">
        <f t="shared" si="178"/>
        <v>0</v>
      </c>
      <c r="P419" s="181">
        <f t="shared" si="178"/>
        <v>0</v>
      </c>
      <c r="Q419" s="181">
        <f t="shared" si="178"/>
        <v>0</v>
      </c>
      <c r="R419" s="181">
        <f t="shared" si="178"/>
        <v>0</v>
      </c>
      <c r="S419" s="181">
        <f t="shared" si="178"/>
        <v>0</v>
      </c>
      <c r="T419" s="181">
        <f t="shared" si="178"/>
        <v>0</v>
      </c>
      <c r="U419" s="181">
        <f t="shared" si="178"/>
        <v>0</v>
      </c>
      <c r="V419" s="181">
        <f t="shared" si="178"/>
        <v>0</v>
      </c>
      <c r="W419" s="181">
        <f t="shared" si="178"/>
        <v>0</v>
      </c>
      <c r="X419" s="181">
        <f t="shared" si="178"/>
        <v>0</v>
      </c>
      <c r="Y419" s="181">
        <f t="shared" si="178"/>
        <v>0</v>
      </c>
      <c r="Z419" s="181">
        <f t="shared" si="178"/>
        <v>0</v>
      </c>
      <c r="AA419" s="181">
        <f t="shared" si="178"/>
        <v>0</v>
      </c>
      <c r="AB419" s="181">
        <f t="shared" si="178"/>
        <v>0</v>
      </c>
      <c r="AC419" s="181">
        <f t="shared" si="178"/>
        <v>0</v>
      </c>
      <c r="AD419" s="181">
        <f t="shared" si="178"/>
        <v>0</v>
      </c>
      <c r="AE419" s="181">
        <f t="shared" si="178"/>
        <v>0</v>
      </c>
      <c r="AF419" s="181">
        <f t="shared" si="178"/>
        <v>0</v>
      </c>
      <c r="AG419" s="181">
        <f t="shared" si="178"/>
        <v>0</v>
      </c>
      <c r="AH419" s="181">
        <f t="shared" si="178"/>
        <v>0</v>
      </c>
      <c r="AI419" s="181">
        <f t="shared" si="178"/>
        <v>0</v>
      </c>
      <c r="AJ419" s="181">
        <f t="shared" si="178"/>
        <v>0</v>
      </c>
      <c r="AK419" s="181">
        <f t="shared" si="178"/>
        <v>0</v>
      </c>
      <c r="AL419" s="181">
        <f t="shared" si="178"/>
        <v>0</v>
      </c>
      <c r="AM419" s="181">
        <f t="shared" si="178"/>
        <v>0</v>
      </c>
      <c r="AN419" s="181">
        <f t="shared" si="178"/>
        <v>0</v>
      </c>
      <c r="AO419" s="181">
        <f t="shared" si="178"/>
        <v>0</v>
      </c>
      <c r="AP419" s="181">
        <f t="shared" si="178"/>
        <v>0</v>
      </c>
    </row>
    <row r="420" spans="1:42" x14ac:dyDescent="0.3">
      <c r="A420" s="4">
        <f t="shared" si="171"/>
        <v>10</v>
      </c>
      <c r="B420" s="179">
        <f t="shared" si="168"/>
        <v>0</v>
      </c>
      <c r="C420" s="181">
        <f t="shared" ref="C420:AP420" si="179">LOOKUP(C408,$B$369:$AP$369,$B$370:$AP$370)/100*$B750</f>
        <v>0</v>
      </c>
      <c r="D420" s="181">
        <f t="shared" si="179"/>
        <v>0</v>
      </c>
      <c r="E420" s="181">
        <f t="shared" si="179"/>
        <v>0</v>
      </c>
      <c r="F420" s="181">
        <f t="shared" si="179"/>
        <v>0</v>
      </c>
      <c r="G420" s="181">
        <f t="shared" si="179"/>
        <v>0</v>
      </c>
      <c r="H420" s="181">
        <f t="shared" si="179"/>
        <v>0</v>
      </c>
      <c r="I420" s="181">
        <f t="shared" si="179"/>
        <v>0</v>
      </c>
      <c r="J420" s="181">
        <f t="shared" si="179"/>
        <v>0</v>
      </c>
      <c r="K420" s="181">
        <f t="shared" si="179"/>
        <v>0</v>
      </c>
      <c r="L420" s="181">
        <f t="shared" si="179"/>
        <v>0</v>
      </c>
      <c r="M420" s="181">
        <f t="shared" si="179"/>
        <v>0</v>
      </c>
      <c r="N420" s="181">
        <f t="shared" si="179"/>
        <v>0</v>
      </c>
      <c r="O420" s="181">
        <f t="shared" si="179"/>
        <v>0</v>
      </c>
      <c r="P420" s="181">
        <f t="shared" si="179"/>
        <v>0</v>
      </c>
      <c r="Q420" s="181">
        <f t="shared" si="179"/>
        <v>0</v>
      </c>
      <c r="R420" s="181">
        <f t="shared" si="179"/>
        <v>0</v>
      </c>
      <c r="S420" s="181">
        <f t="shared" si="179"/>
        <v>0</v>
      </c>
      <c r="T420" s="181">
        <f t="shared" si="179"/>
        <v>0</v>
      </c>
      <c r="U420" s="181">
        <f t="shared" si="179"/>
        <v>0</v>
      </c>
      <c r="V420" s="181">
        <f t="shared" si="179"/>
        <v>0</v>
      </c>
      <c r="W420" s="181">
        <f t="shared" si="179"/>
        <v>0</v>
      </c>
      <c r="X420" s="181">
        <f t="shared" si="179"/>
        <v>0</v>
      </c>
      <c r="Y420" s="181">
        <f t="shared" si="179"/>
        <v>0</v>
      </c>
      <c r="Z420" s="181">
        <f t="shared" si="179"/>
        <v>0</v>
      </c>
      <c r="AA420" s="181">
        <f t="shared" si="179"/>
        <v>0</v>
      </c>
      <c r="AB420" s="181">
        <f t="shared" si="179"/>
        <v>0</v>
      </c>
      <c r="AC420" s="181">
        <f t="shared" si="179"/>
        <v>0</v>
      </c>
      <c r="AD420" s="181">
        <f t="shared" si="179"/>
        <v>0</v>
      </c>
      <c r="AE420" s="181">
        <f t="shared" si="179"/>
        <v>0</v>
      </c>
      <c r="AF420" s="181">
        <f t="shared" si="179"/>
        <v>0</v>
      </c>
      <c r="AG420" s="181">
        <f t="shared" si="179"/>
        <v>0</v>
      </c>
      <c r="AH420" s="181">
        <f t="shared" si="179"/>
        <v>0</v>
      </c>
      <c r="AI420" s="181">
        <f t="shared" si="179"/>
        <v>0</v>
      </c>
      <c r="AJ420" s="181">
        <f t="shared" si="179"/>
        <v>0</v>
      </c>
      <c r="AK420" s="181">
        <f t="shared" si="179"/>
        <v>0</v>
      </c>
      <c r="AL420" s="181">
        <f t="shared" si="179"/>
        <v>0</v>
      </c>
      <c r="AM420" s="181">
        <f t="shared" si="179"/>
        <v>0</v>
      </c>
      <c r="AN420" s="181">
        <f t="shared" si="179"/>
        <v>0</v>
      </c>
      <c r="AO420" s="181">
        <f t="shared" si="179"/>
        <v>0</v>
      </c>
      <c r="AP420" s="181">
        <f t="shared" si="179"/>
        <v>0</v>
      </c>
    </row>
    <row r="421" spans="1:42" ht="12" customHeight="1" x14ac:dyDescent="0.3">
      <c r="A421" s="26" t="s">
        <v>12</v>
      </c>
      <c r="C421" s="161">
        <f>SUM(C411:C420)</f>
        <v>0</v>
      </c>
      <c r="D421" s="161">
        <f t="shared" ref="D421:AP421" si="180">SUM(D411:D420)</f>
        <v>0</v>
      </c>
      <c r="E421" s="161">
        <f t="shared" si="180"/>
        <v>0</v>
      </c>
      <c r="F421" s="161">
        <f t="shared" si="180"/>
        <v>0</v>
      </c>
      <c r="G421" s="161">
        <f t="shared" si="180"/>
        <v>0</v>
      </c>
      <c r="H421" s="161">
        <f t="shared" si="180"/>
        <v>0</v>
      </c>
      <c r="I421" s="161">
        <f t="shared" si="180"/>
        <v>0</v>
      </c>
      <c r="J421" s="161">
        <f t="shared" si="180"/>
        <v>0</v>
      </c>
      <c r="K421" s="161">
        <f t="shared" si="180"/>
        <v>0</v>
      </c>
      <c r="L421" s="161">
        <f t="shared" si="180"/>
        <v>0</v>
      </c>
      <c r="M421" s="161">
        <f t="shared" si="180"/>
        <v>0</v>
      </c>
      <c r="N421" s="161">
        <f t="shared" si="180"/>
        <v>0</v>
      </c>
      <c r="O421" s="161">
        <f t="shared" si="180"/>
        <v>0</v>
      </c>
      <c r="P421" s="161">
        <f t="shared" si="180"/>
        <v>0</v>
      </c>
      <c r="Q421" s="161">
        <f t="shared" si="180"/>
        <v>0</v>
      </c>
      <c r="R421" s="161">
        <f t="shared" si="180"/>
        <v>0</v>
      </c>
      <c r="S421" s="161">
        <f t="shared" si="180"/>
        <v>0</v>
      </c>
      <c r="T421" s="161">
        <f t="shared" si="180"/>
        <v>0</v>
      </c>
      <c r="U421" s="161">
        <f t="shared" si="180"/>
        <v>0</v>
      </c>
      <c r="V421" s="161">
        <f t="shared" si="180"/>
        <v>0</v>
      </c>
      <c r="W421" s="161">
        <f t="shared" si="180"/>
        <v>0</v>
      </c>
      <c r="X421" s="161">
        <f t="shared" si="180"/>
        <v>0</v>
      </c>
      <c r="Y421" s="161">
        <f t="shared" si="180"/>
        <v>0</v>
      </c>
      <c r="Z421" s="161">
        <f t="shared" si="180"/>
        <v>0</v>
      </c>
      <c r="AA421" s="161">
        <f t="shared" si="180"/>
        <v>0</v>
      </c>
      <c r="AB421" s="161">
        <f t="shared" si="180"/>
        <v>0</v>
      </c>
      <c r="AC421" s="161">
        <f t="shared" si="180"/>
        <v>0</v>
      </c>
      <c r="AD421" s="161">
        <f t="shared" si="180"/>
        <v>0</v>
      </c>
      <c r="AE421" s="161">
        <f t="shared" si="180"/>
        <v>0</v>
      </c>
      <c r="AF421" s="161">
        <f t="shared" si="180"/>
        <v>0</v>
      </c>
      <c r="AG421" s="161">
        <f t="shared" si="180"/>
        <v>0</v>
      </c>
      <c r="AH421" s="161">
        <f t="shared" si="180"/>
        <v>0</v>
      </c>
      <c r="AI421" s="161">
        <f t="shared" si="180"/>
        <v>0</v>
      </c>
      <c r="AJ421" s="161">
        <f t="shared" si="180"/>
        <v>0</v>
      </c>
      <c r="AK421" s="161">
        <f t="shared" si="180"/>
        <v>0</v>
      </c>
      <c r="AL421" s="161">
        <f t="shared" si="180"/>
        <v>0</v>
      </c>
      <c r="AM421" s="161">
        <f t="shared" si="180"/>
        <v>0</v>
      </c>
      <c r="AN421" s="161">
        <f t="shared" si="180"/>
        <v>0</v>
      </c>
      <c r="AO421" s="161">
        <f t="shared" si="180"/>
        <v>0</v>
      </c>
      <c r="AP421" s="161">
        <f t="shared" si="180"/>
        <v>0</v>
      </c>
    </row>
    <row r="422" spans="1:42" x14ac:dyDescent="0.3">
      <c r="A422" s="21"/>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3">
      <c r="A423" s="18" t="s">
        <v>92</v>
      </c>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3">
      <c r="A424" s="21" t="s">
        <v>76</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3">
      <c r="A425" s="4">
        <v>1</v>
      </c>
      <c r="B425" s="4">
        <v>0</v>
      </c>
      <c r="C425" s="161">
        <f>IF(C$2&lt;=analysis_period,IF(SUM($C773:C773)&gt;0,B425+1,0),0)</f>
        <v>0</v>
      </c>
      <c r="D425" s="161">
        <f>IF(D$2&lt;=analysis_period,IF(SUM($C773:D773)&gt;0,C425+1,0),0)</f>
        <v>0</v>
      </c>
      <c r="E425" s="161">
        <f>IF(E$2&lt;=analysis_period,IF(SUM($C773:E773)&gt;0,D425+1,0),0)</f>
        <v>0</v>
      </c>
      <c r="F425" s="161">
        <f>IF(F$2&lt;=analysis_period,IF(SUM($C773:F773)&gt;0,E425+1,0),0)</f>
        <v>0</v>
      </c>
      <c r="G425" s="161">
        <f>IF(G$2&lt;=analysis_period,IF(SUM($C773:G773)&gt;0,F425+1,0),0)</f>
        <v>0</v>
      </c>
      <c r="H425" s="161">
        <f>IF(H$2&lt;=analysis_period,IF(SUM($C773:H773)&gt;0,G425+1,0),0)</f>
        <v>0</v>
      </c>
      <c r="I425" s="161">
        <f>IF(I$2&lt;=analysis_period,IF(SUM($C773:I773)&gt;0,H425+1,0),0)</f>
        <v>0</v>
      </c>
      <c r="J425" s="161">
        <f>IF(J$2&lt;=analysis_period,IF(SUM($C773:J773)&gt;0,I425+1,0),0)</f>
        <v>0</v>
      </c>
      <c r="K425" s="161">
        <f>IF(K$2&lt;=analysis_period,IF(SUM($C773:K773)&gt;0,J425+1,0),0)</f>
        <v>0</v>
      </c>
      <c r="L425" s="161">
        <f>IF(L$2&lt;=analysis_period,IF(SUM($C773:L773)&gt;0,K425+1,0),0)</f>
        <v>0</v>
      </c>
      <c r="M425" s="161">
        <f>IF(M$2&lt;=analysis_period,IF(SUM($C773:M773)&gt;0,L425+1,0),0)</f>
        <v>0</v>
      </c>
      <c r="N425" s="161">
        <f>IF(N$2&lt;=analysis_period,IF(SUM($C773:N773)&gt;0,M425+1,0),0)</f>
        <v>0</v>
      </c>
      <c r="O425" s="161">
        <f>IF(O$2&lt;=analysis_period,IF(SUM($C773:O773)&gt;0,N425+1,0),0)</f>
        <v>0</v>
      </c>
      <c r="P425" s="161">
        <f>IF(P$2&lt;=analysis_period,IF(SUM($C773:P773)&gt;0,O425+1,0),0)</f>
        <v>0</v>
      </c>
      <c r="Q425" s="161">
        <f>IF(Q$2&lt;=analysis_period,IF(SUM($C773:Q773)&gt;0,P425+1,0),0)</f>
        <v>0</v>
      </c>
      <c r="R425" s="161">
        <f>IF(R$2&lt;=analysis_period,IF(SUM($C773:R773)&gt;0,Q425+1,0),0)</f>
        <v>0</v>
      </c>
      <c r="S425" s="161">
        <f>IF(S$2&lt;=analysis_period,IF(SUM($C773:S773)&gt;0,R425+1,0),0)</f>
        <v>0</v>
      </c>
      <c r="T425" s="161">
        <f>IF(T$2&lt;=analysis_period,IF(SUM($C773:T773)&gt;0,S425+1,0),0)</f>
        <v>0</v>
      </c>
      <c r="U425" s="161">
        <f>IF(U$2&lt;=analysis_period,IF(SUM($C773:U773)&gt;0,T425+1,0),0)</f>
        <v>0</v>
      </c>
      <c r="V425" s="161">
        <f>IF(V$2&lt;=analysis_period,IF(SUM($C773:V773)&gt;0,U425+1,0),0)</f>
        <v>0</v>
      </c>
      <c r="W425" s="161">
        <f>IF(W$2&lt;=analysis_period,IF(SUM($C773:W773)&gt;0,V425+1,0),0)</f>
        <v>0</v>
      </c>
      <c r="X425" s="161">
        <f>IF(X$2&lt;=analysis_period,IF(SUM($C773:X773)&gt;0,W425+1,0),0)</f>
        <v>0</v>
      </c>
      <c r="Y425" s="161">
        <f>IF(Y$2&lt;=analysis_period,IF(SUM($C773:Y773)&gt;0,X425+1,0),0)</f>
        <v>0</v>
      </c>
      <c r="Z425" s="161">
        <f>IF(Z$2&lt;=analysis_period,IF(SUM($C773:Z773)&gt;0,Y425+1,0),0)</f>
        <v>0</v>
      </c>
      <c r="AA425" s="161">
        <f>IF(AA$2&lt;=analysis_period,IF(SUM($C773:AA773)&gt;0,Z425+1,0),0)</f>
        <v>0</v>
      </c>
      <c r="AB425" s="161">
        <f>IF(AB$2&lt;=analysis_period,IF(SUM($C773:AB773)&gt;0,AA425+1,0),0)</f>
        <v>0</v>
      </c>
      <c r="AC425" s="161">
        <f>IF(AC$2&lt;=analysis_period,IF(SUM($C773:AC773)&gt;0,AB425+1,0),0)</f>
        <v>0</v>
      </c>
      <c r="AD425" s="161">
        <f>IF(AD$2&lt;=analysis_period,IF(SUM($C773:AD773)&gt;0,AC425+1,0),0)</f>
        <v>0</v>
      </c>
      <c r="AE425" s="161">
        <f>IF(AE$2&lt;=analysis_period,IF(SUM($C773:AE773)&gt;0,AD425+1,0),0)</f>
        <v>0</v>
      </c>
      <c r="AF425" s="161">
        <f>IF(AF$2&lt;=analysis_period,IF(SUM($C773:AF773)&gt;0,AE425+1,0),0)</f>
        <v>0</v>
      </c>
      <c r="AG425" s="161">
        <f>IF(AG$2&lt;=analysis_period,IF(SUM($C773:AG773)&gt;0,AF425+1,0),0)</f>
        <v>0</v>
      </c>
      <c r="AH425" s="161">
        <f>IF(AH$2&lt;=analysis_period,IF(SUM($C773:AH773)&gt;0,AG425+1,0),0)</f>
        <v>0</v>
      </c>
      <c r="AI425" s="161">
        <f>IF(AI$2&lt;=analysis_period,IF(SUM($C773:AI773)&gt;0,AH425+1,0),0)</f>
        <v>0</v>
      </c>
      <c r="AJ425" s="161">
        <f>IF(AJ$2&lt;=analysis_period,IF(SUM($C773:AJ773)&gt;0,AI425+1,0),0)</f>
        <v>0</v>
      </c>
      <c r="AK425" s="161">
        <f>IF(AK$2&lt;=analysis_period,IF(SUM($C773:AK773)&gt;0,AJ425+1,0),0)</f>
        <v>0</v>
      </c>
      <c r="AL425" s="161">
        <f>IF(AL$2&lt;=analysis_period,IF(SUM($C773:AL773)&gt;0,AK425+1,0),0)</f>
        <v>0</v>
      </c>
      <c r="AM425" s="161">
        <f>IF(AM$2&lt;=analysis_period,IF(SUM($C773:AM773)&gt;0,AL425+1,0),0)</f>
        <v>0</v>
      </c>
      <c r="AN425" s="161">
        <f>IF(AN$2&lt;=analysis_period,IF(SUM($C773:AN773)&gt;0,AM425+1,0),0)</f>
        <v>0</v>
      </c>
      <c r="AO425" s="161">
        <f>IF(AO$2&lt;=analysis_period,IF(SUM($C773:AO773)&gt;0,AN425+1,0),0)</f>
        <v>0</v>
      </c>
      <c r="AP425" s="161">
        <f>IF(AP$2&lt;=analysis_period,IF(SUM($C773:AP773)&gt;0,AO425+1,0),0)</f>
        <v>0</v>
      </c>
    </row>
    <row r="426" spans="1:42" x14ac:dyDescent="0.3">
      <c r="A426" s="4">
        <f>A425+1</f>
        <v>2</v>
      </c>
      <c r="B426" s="4">
        <v>0</v>
      </c>
      <c r="C426" s="161">
        <f>IF(C$2&lt;=analysis_period,IF(SUM($C774:C774)&gt;0,B426+1,0),0)</f>
        <v>0</v>
      </c>
      <c r="D426" s="161">
        <f>IF(D$2&lt;=analysis_period,IF(SUM($C774:D774)&gt;0,C426+1,0),0)</f>
        <v>0</v>
      </c>
      <c r="E426" s="161">
        <f>IF(E$2&lt;=analysis_period,IF(SUM($C774:E774)&gt;0,D426+1,0),0)</f>
        <v>0</v>
      </c>
      <c r="F426" s="161">
        <f>IF(F$2&lt;=analysis_period,IF(SUM($C774:F774)&gt;0,E426+1,0),0)</f>
        <v>0</v>
      </c>
      <c r="G426" s="161">
        <f>IF(G$2&lt;=analysis_period,IF(SUM($C774:G774)&gt;0,F426+1,0),0)</f>
        <v>0</v>
      </c>
      <c r="H426" s="161">
        <f>IF(H$2&lt;=analysis_period,IF(SUM($C774:H774)&gt;0,G426+1,0),0)</f>
        <v>0</v>
      </c>
      <c r="I426" s="161">
        <f>IF(I$2&lt;=analysis_period,IF(SUM($C774:I774)&gt;0,H426+1,0),0)</f>
        <v>0</v>
      </c>
      <c r="J426" s="161">
        <f>IF(J$2&lt;=analysis_period,IF(SUM($C774:J774)&gt;0,I426+1,0),0)</f>
        <v>0</v>
      </c>
      <c r="K426" s="161">
        <f>IF(K$2&lt;=analysis_period,IF(SUM($C774:K774)&gt;0,J426+1,0),0)</f>
        <v>0</v>
      </c>
      <c r="L426" s="161">
        <f>IF(L$2&lt;=analysis_period,IF(SUM($C774:L774)&gt;0,K426+1,0),0)</f>
        <v>0</v>
      </c>
      <c r="M426" s="161">
        <f>IF(M$2&lt;=analysis_period,IF(SUM($C774:M774)&gt;0,L426+1,0),0)</f>
        <v>0</v>
      </c>
      <c r="N426" s="161">
        <f>IF(N$2&lt;=analysis_period,IF(SUM($C774:N774)&gt;0,M426+1,0),0)</f>
        <v>0</v>
      </c>
      <c r="O426" s="161">
        <f>IF(O$2&lt;=analysis_period,IF(SUM($C774:O774)&gt;0,N426+1,0),0)</f>
        <v>0</v>
      </c>
      <c r="P426" s="161">
        <f>IF(P$2&lt;=analysis_period,IF(SUM($C774:P774)&gt;0,O426+1,0),0)</f>
        <v>0</v>
      </c>
      <c r="Q426" s="161">
        <f>IF(Q$2&lt;=analysis_period,IF(SUM($C774:Q774)&gt;0,P426+1,0),0)</f>
        <v>0</v>
      </c>
      <c r="R426" s="161">
        <f>IF(R$2&lt;=analysis_period,IF(SUM($C774:R774)&gt;0,Q426+1,0),0)</f>
        <v>0</v>
      </c>
      <c r="S426" s="161">
        <f>IF(S$2&lt;=analysis_period,IF(SUM($C774:S774)&gt;0,R426+1,0),0)</f>
        <v>0</v>
      </c>
      <c r="T426" s="161">
        <f>IF(T$2&lt;=analysis_period,IF(SUM($C774:T774)&gt;0,S426+1,0),0)</f>
        <v>0</v>
      </c>
      <c r="U426" s="161">
        <f>IF(U$2&lt;=analysis_period,IF(SUM($C774:U774)&gt;0,T426+1,0),0)</f>
        <v>0</v>
      </c>
      <c r="V426" s="161">
        <f>IF(V$2&lt;=analysis_period,IF(SUM($C774:V774)&gt;0,U426+1,0),0)</f>
        <v>0</v>
      </c>
      <c r="W426" s="161">
        <f>IF(W$2&lt;=analysis_period,IF(SUM($C774:W774)&gt;0,V426+1,0),0)</f>
        <v>0</v>
      </c>
      <c r="X426" s="161">
        <f>IF(X$2&lt;=analysis_period,IF(SUM($C774:X774)&gt;0,W426+1,0),0)</f>
        <v>0</v>
      </c>
      <c r="Y426" s="161">
        <f>IF(Y$2&lt;=analysis_period,IF(SUM($C774:Y774)&gt;0,X426+1,0),0)</f>
        <v>0</v>
      </c>
      <c r="Z426" s="161">
        <f>IF(Z$2&lt;=analysis_period,IF(SUM($C774:Z774)&gt;0,Y426+1,0),0)</f>
        <v>0</v>
      </c>
      <c r="AA426" s="161">
        <f>IF(AA$2&lt;=analysis_period,IF(SUM($C774:AA774)&gt;0,Z426+1,0),0)</f>
        <v>0</v>
      </c>
      <c r="AB426" s="161">
        <f>IF(AB$2&lt;=analysis_period,IF(SUM($C774:AB774)&gt;0,AA426+1,0),0)</f>
        <v>0</v>
      </c>
      <c r="AC426" s="161">
        <f>IF(AC$2&lt;=analysis_period,IF(SUM($C774:AC774)&gt;0,AB426+1,0),0)</f>
        <v>0</v>
      </c>
      <c r="AD426" s="161">
        <f>IF(AD$2&lt;=analysis_period,IF(SUM($C774:AD774)&gt;0,AC426+1,0),0)</f>
        <v>0</v>
      </c>
      <c r="AE426" s="161">
        <f>IF(AE$2&lt;=analysis_period,IF(SUM($C774:AE774)&gt;0,AD426+1,0),0)</f>
        <v>0</v>
      </c>
      <c r="AF426" s="161">
        <f>IF(AF$2&lt;=analysis_period,IF(SUM($C774:AF774)&gt;0,AE426+1,0),0)</f>
        <v>0</v>
      </c>
      <c r="AG426" s="161">
        <f>IF(AG$2&lt;=analysis_period,IF(SUM($C774:AG774)&gt;0,AF426+1,0),0)</f>
        <v>0</v>
      </c>
      <c r="AH426" s="161">
        <f>IF(AH$2&lt;=analysis_period,IF(SUM($C774:AH774)&gt;0,AG426+1,0),0)</f>
        <v>0</v>
      </c>
      <c r="AI426" s="161">
        <f>IF(AI$2&lt;=analysis_period,IF(SUM($C774:AI774)&gt;0,AH426+1,0),0)</f>
        <v>0</v>
      </c>
      <c r="AJ426" s="161">
        <f>IF(AJ$2&lt;=analysis_period,IF(SUM($C774:AJ774)&gt;0,AI426+1,0),0)</f>
        <v>0</v>
      </c>
      <c r="AK426" s="161">
        <f>IF(AK$2&lt;=analysis_period,IF(SUM($C774:AK774)&gt;0,AJ426+1,0),0)</f>
        <v>0</v>
      </c>
      <c r="AL426" s="161">
        <f>IF(AL$2&lt;=analysis_period,IF(SUM($C774:AL774)&gt;0,AK426+1,0),0)</f>
        <v>0</v>
      </c>
      <c r="AM426" s="161">
        <f>IF(AM$2&lt;=analysis_period,IF(SUM($C774:AM774)&gt;0,AL426+1,0),0)</f>
        <v>0</v>
      </c>
      <c r="AN426" s="161">
        <f>IF(AN$2&lt;=analysis_period,IF(SUM($C774:AN774)&gt;0,AM426+1,0),0)</f>
        <v>0</v>
      </c>
      <c r="AO426" s="161">
        <f>IF(AO$2&lt;=analysis_period,IF(SUM($C774:AO774)&gt;0,AN426+1,0),0)</f>
        <v>0</v>
      </c>
      <c r="AP426" s="161">
        <f>IF(AP$2&lt;=analysis_period,IF(SUM($C774:AP774)&gt;0,AO426+1,0),0)</f>
        <v>0</v>
      </c>
    </row>
    <row r="427" spans="1:42" x14ac:dyDescent="0.3">
      <c r="A427" s="4">
        <f t="shared" ref="A427:A434" si="181">A426+1</f>
        <v>3</v>
      </c>
      <c r="B427" s="4">
        <v>0</v>
      </c>
      <c r="C427" s="161">
        <f>IF(C$2&lt;=analysis_period,IF(SUM($C775:C775)&gt;0,B427+1,0),0)</f>
        <v>0</v>
      </c>
      <c r="D427" s="161">
        <f>IF(D$2&lt;=analysis_period,IF(SUM($C775:D775)&gt;0,C427+1,0),0)</f>
        <v>0</v>
      </c>
      <c r="E427" s="161">
        <f>IF(E$2&lt;=analysis_period,IF(SUM($C775:E775)&gt;0,D427+1,0),0)</f>
        <v>0</v>
      </c>
      <c r="F427" s="161">
        <f>IF(F$2&lt;=analysis_period,IF(SUM($C775:F775)&gt;0,E427+1,0),0)</f>
        <v>0</v>
      </c>
      <c r="G427" s="161">
        <f>IF(G$2&lt;=analysis_period,IF(SUM($C775:G775)&gt;0,F427+1,0),0)</f>
        <v>0</v>
      </c>
      <c r="H427" s="161">
        <f>IF(H$2&lt;=analysis_period,IF(SUM($C775:H775)&gt;0,G427+1,0),0)</f>
        <v>0</v>
      </c>
      <c r="I427" s="161">
        <f>IF(I$2&lt;=analysis_period,IF(SUM($C775:I775)&gt;0,H427+1,0),0)</f>
        <v>0</v>
      </c>
      <c r="J427" s="161">
        <f>IF(J$2&lt;=analysis_period,IF(SUM($C775:J775)&gt;0,I427+1,0),0)</f>
        <v>0</v>
      </c>
      <c r="K427" s="161">
        <f>IF(K$2&lt;=analysis_period,IF(SUM($C775:K775)&gt;0,J427+1,0),0)</f>
        <v>0</v>
      </c>
      <c r="L427" s="161">
        <f>IF(L$2&lt;=analysis_period,IF(SUM($C775:L775)&gt;0,K427+1,0),0)</f>
        <v>0</v>
      </c>
      <c r="M427" s="161">
        <f>IF(M$2&lt;=analysis_period,IF(SUM($C775:M775)&gt;0,L427+1,0),0)</f>
        <v>0</v>
      </c>
      <c r="N427" s="161">
        <f>IF(N$2&lt;=analysis_period,IF(SUM($C775:N775)&gt;0,M427+1,0),0)</f>
        <v>0</v>
      </c>
      <c r="O427" s="161">
        <f>IF(O$2&lt;=analysis_period,IF(SUM($C775:O775)&gt;0,N427+1,0),0)</f>
        <v>0</v>
      </c>
      <c r="P427" s="161">
        <f>IF(P$2&lt;=analysis_period,IF(SUM($C775:P775)&gt;0,O427+1,0),0)</f>
        <v>0</v>
      </c>
      <c r="Q427" s="161">
        <f>IF(Q$2&lt;=analysis_period,IF(SUM($C775:Q775)&gt;0,P427+1,0),0)</f>
        <v>0</v>
      </c>
      <c r="R427" s="161">
        <f>IF(R$2&lt;=analysis_period,IF(SUM($C775:R775)&gt;0,Q427+1,0),0)</f>
        <v>0</v>
      </c>
      <c r="S427" s="161">
        <f>IF(S$2&lt;=analysis_period,IF(SUM($C775:S775)&gt;0,R427+1,0),0)</f>
        <v>0</v>
      </c>
      <c r="T427" s="161">
        <f>IF(T$2&lt;=analysis_period,IF(SUM($C775:T775)&gt;0,S427+1,0),0)</f>
        <v>0</v>
      </c>
      <c r="U427" s="161">
        <f>IF(U$2&lt;=analysis_period,IF(SUM($C775:U775)&gt;0,T427+1,0),0)</f>
        <v>0</v>
      </c>
      <c r="V427" s="161">
        <f>IF(V$2&lt;=analysis_period,IF(SUM($C775:V775)&gt;0,U427+1,0),0)</f>
        <v>0</v>
      </c>
      <c r="W427" s="161">
        <f>IF(W$2&lt;=analysis_period,IF(SUM($C775:W775)&gt;0,V427+1,0),0)</f>
        <v>0</v>
      </c>
      <c r="X427" s="161">
        <f>IF(X$2&lt;=analysis_period,IF(SUM($C775:X775)&gt;0,W427+1,0),0)</f>
        <v>0</v>
      </c>
      <c r="Y427" s="161">
        <f>IF(Y$2&lt;=analysis_period,IF(SUM($C775:Y775)&gt;0,X427+1,0),0)</f>
        <v>0</v>
      </c>
      <c r="Z427" s="161">
        <f>IF(Z$2&lt;=analysis_period,IF(SUM($C775:Z775)&gt;0,Y427+1,0),0)</f>
        <v>0</v>
      </c>
      <c r="AA427" s="161">
        <f>IF(AA$2&lt;=analysis_period,IF(SUM($C775:AA775)&gt;0,Z427+1,0),0)</f>
        <v>0</v>
      </c>
      <c r="AB427" s="161">
        <f>IF(AB$2&lt;=analysis_period,IF(SUM($C775:AB775)&gt;0,AA427+1,0),0)</f>
        <v>0</v>
      </c>
      <c r="AC427" s="161">
        <f>IF(AC$2&lt;=analysis_period,IF(SUM($C775:AC775)&gt;0,AB427+1,0),0)</f>
        <v>0</v>
      </c>
      <c r="AD427" s="161">
        <f>IF(AD$2&lt;=analysis_period,IF(SUM($C775:AD775)&gt;0,AC427+1,0),0)</f>
        <v>0</v>
      </c>
      <c r="AE427" s="161">
        <f>IF(AE$2&lt;=analysis_period,IF(SUM($C775:AE775)&gt;0,AD427+1,0),0)</f>
        <v>0</v>
      </c>
      <c r="AF427" s="161">
        <f>IF(AF$2&lt;=analysis_period,IF(SUM($C775:AF775)&gt;0,AE427+1,0),0)</f>
        <v>0</v>
      </c>
      <c r="AG427" s="161">
        <f>IF(AG$2&lt;=analysis_period,IF(SUM($C775:AG775)&gt;0,AF427+1,0),0)</f>
        <v>0</v>
      </c>
      <c r="AH427" s="161">
        <f>IF(AH$2&lt;=analysis_period,IF(SUM($C775:AH775)&gt;0,AG427+1,0),0)</f>
        <v>0</v>
      </c>
      <c r="AI427" s="161">
        <f>IF(AI$2&lt;=analysis_period,IF(SUM($C775:AI775)&gt;0,AH427+1,0),0)</f>
        <v>0</v>
      </c>
      <c r="AJ427" s="161">
        <f>IF(AJ$2&lt;=analysis_period,IF(SUM($C775:AJ775)&gt;0,AI427+1,0),0)</f>
        <v>0</v>
      </c>
      <c r="AK427" s="161">
        <f>IF(AK$2&lt;=analysis_period,IF(SUM($C775:AK775)&gt;0,AJ427+1,0),0)</f>
        <v>0</v>
      </c>
      <c r="AL427" s="161">
        <f>IF(AL$2&lt;=analysis_period,IF(SUM($C775:AL775)&gt;0,AK427+1,0),0)</f>
        <v>0</v>
      </c>
      <c r="AM427" s="161">
        <f>IF(AM$2&lt;=analysis_period,IF(SUM($C775:AM775)&gt;0,AL427+1,0),0)</f>
        <v>0</v>
      </c>
      <c r="AN427" s="161">
        <f>IF(AN$2&lt;=analysis_period,IF(SUM($C775:AN775)&gt;0,AM427+1,0),0)</f>
        <v>0</v>
      </c>
      <c r="AO427" s="161">
        <f>IF(AO$2&lt;=analysis_period,IF(SUM($C775:AO775)&gt;0,AN427+1,0),0)</f>
        <v>0</v>
      </c>
      <c r="AP427" s="161">
        <f>IF(AP$2&lt;=analysis_period,IF(SUM($C775:AP775)&gt;0,AO427+1,0),0)</f>
        <v>0</v>
      </c>
    </row>
    <row r="428" spans="1:42" x14ac:dyDescent="0.3">
      <c r="A428" s="4">
        <f t="shared" si="181"/>
        <v>4</v>
      </c>
      <c r="B428" s="4">
        <v>0</v>
      </c>
      <c r="C428" s="161">
        <f>IF(C$2&lt;=analysis_period,IF(SUM($C776:C776)&gt;0,B428+1,0),0)</f>
        <v>0</v>
      </c>
      <c r="D428" s="161">
        <f>IF(D$2&lt;=analysis_period,IF(SUM($C776:D776)&gt;0,C428+1,0),0)</f>
        <v>0</v>
      </c>
      <c r="E428" s="161">
        <f>IF(E$2&lt;=analysis_period,IF(SUM($C776:E776)&gt;0,D428+1,0),0)</f>
        <v>0</v>
      </c>
      <c r="F428" s="161">
        <f>IF(F$2&lt;=analysis_period,IF(SUM($C776:F776)&gt;0,E428+1,0),0)</f>
        <v>0</v>
      </c>
      <c r="G428" s="161">
        <f>IF(G$2&lt;=analysis_period,IF(SUM($C776:G776)&gt;0,F428+1,0),0)</f>
        <v>0</v>
      </c>
      <c r="H428" s="161">
        <f>IF(H$2&lt;=analysis_period,IF(SUM($C776:H776)&gt;0,G428+1,0),0)</f>
        <v>0</v>
      </c>
      <c r="I428" s="161">
        <f>IF(I$2&lt;=analysis_period,IF(SUM($C776:I776)&gt;0,H428+1,0),0)</f>
        <v>0</v>
      </c>
      <c r="J428" s="161">
        <f>IF(J$2&lt;=analysis_period,IF(SUM($C776:J776)&gt;0,I428+1,0),0)</f>
        <v>0</v>
      </c>
      <c r="K428" s="161">
        <f>IF(K$2&lt;=analysis_period,IF(SUM($C776:K776)&gt;0,J428+1,0),0)</f>
        <v>0</v>
      </c>
      <c r="L428" s="161">
        <f>IF(L$2&lt;=analysis_period,IF(SUM($C776:L776)&gt;0,K428+1,0),0)</f>
        <v>0</v>
      </c>
      <c r="M428" s="161">
        <f>IF(M$2&lt;=analysis_period,IF(SUM($C776:M776)&gt;0,L428+1,0),0)</f>
        <v>0</v>
      </c>
      <c r="N428" s="161">
        <f>IF(N$2&lt;=analysis_period,IF(SUM($C776:N776)&gt;0,M428+1,0),0)</f>
        <v>0</v>
      </c>
      <c r="O428" s="161">
        <f>IF(O$2&lt;=analysis_period,IF(SUM($C776:O776)&gt;0,N428+1,0),0)</f>
        <v>0</v>
      </c>
      <c r="P428" s="161">
        <f>IF(P$2&lt;=analysis_period,IF(SUM($C776:P776)&gt;0,O428+1,0),0)</f>
        <v>0</v>
      </c>
      <c r="Q428" s="161">
        <f>IF(Q$2&lt;=analysis_period,IF(SUM($C776:Q776)&gt;0,P428+1,0),0)</f>
        <v>0</v>
      </c>
      <c r="R428" s="161">
        <f>IF(R$2&lt;=analysis_period,IF(SUM($C776:R776)&gt;0,Q428+1,0),0)</f>
        <v>0</v>
      </c>
      <c r="S428" s="161">
        <f>IF(S$2&lt;=analysis_period,IF(SUM($C776:S776)&gt;0,R428+1,0),0)</f>
        <v>0</v>
      </c>
      <c r="T428" s="161">
        <f>IF(T$2&lt;=analysis_period,IF(SUM($C776:T776)&gt;0,S428+1,0),0)</f>
        <v>0</v>
      </c>
      <c r="U428" s="161">
        <f>IF(U$2&lt;=analysis_period,IF(SUM($C776:U776)&gt;0,T428+1,0),0)</f>
        <v>0</v>
      </c>
      <c r="V428" s="161">
        <f>IF(V$2&lt;=analysis_period,IF(SUM($C776:V776)&gt;0,U428+1,0),0)</f>
        <v>0</v>
      </c>
      <c r="W428" s="161">
        <f>IF(W$2&lt;=analysis_period,IF(SUM($C776:W776)&gt;0,V428+1,0),0)</f>
        <v>0</v>
      </c>
      <c r="X428" s="161">
        <f>IF(X$2&lt;=analysis_period,IF(SUM($C776:X776)&gt;0,W428+1,0),0)</f>
        <v>0</v>
      </c>
      <c r="Y428" s="161">
        <f>IF(Y$2&lt;=analysis_period,IF(SUM($C776:Y776)&gt;0,X428+1,0),0)</f>
        <v>0</v>
      </c>
      <c r="Z428" s="161">
        <f>IF(Z$2&lt;=analysis_period,IF(SUM($C776:Z776)&gt;0,Y428+1,0),0)</f>
        <v>0</v>
      </c>
      <c r="AA428" s="161">
        <f>IF(AA$2&lt;=analysis_period,IF(SUM($C776:AA776)&gt;0,Z428+1,0),0)</f>
        <v>0</v>
      </c>
      <c r="AB428" s="161">
        <f>IF(AB$2&lt;=analysis_period,IF(SUM($C776:AB776)&gt;0,AA428+1,0),0)</f>
        <v>0</v>
      </c>
      <c r="AC428" s="161">
        <f>IF(AC$2&lt;=analysis_period,IF(SUM($C776:AC776)&gt;0,AB428+1,0),0)</f>
        <v>0</v>
      </c>
      <c r="AD428" s="161">
        <f>IF(AD$2&lt;=analysis_period,IF(SUM($C776:AD776)&gt;0,AC428+1,0),0)</f>
        <v>0</v>
      </c>
      <c r="AE428" s="161">
        <f>IF(AE$2&lt;=analysis_period,IF(SUM($C776:AE776)&gt;0,AD428+1,0),0)</f>
        <v>0</v>
      </c>
      <c r="AF428" s="161">
        <f>IF(AF$2&lt;=analysis_period,IF(SUM($C776:AF776)&gt;0,AE428+1,0),0)</f>
        <v>0</v>
      </c>
      <c r="AG428" s="161">
        <f>IF(AG$2&lt;=analysis_period,IF(SUM($C776:AG776)&gt;0,AF428+1,0),0)</f>
        <v>0</v>
      </c>
      <c r="AH428" s="161">
        <f>IF(AH$2&lt;=analysis_period,IF(SUM($C776:AH776)&gt;0,AG428+1,0),0)</f>
        <v>0</v>
      </c>
      <c r="AI428" s="161">
        <f>IF(AI$2&lt;=analysis_period,IF(SUM($C776:AI776)&gt;0,AH428+1,0),0)</f>
        <v>0</v>
      </c>
      <c r="AJ428" s="161">
        <f>IF(AJ$2&lt;=analysis_period,IF(SUM($C776:AJ776)&gt;0,AI428+1,0),0)</f>
        <v>0</v>
      </c>
      <c r="AK428" s="161">
        <f>IF(AK$2&lt;=analysis_period,IF(SUM($C776:AK776)&gt;0,AJ428+1,0),0)</f>
        <v>0</v>
      </c>
      <c r="AL428" s="161">
        <f>IF(AL$2&lt;=analysis_period,IF(SUM($C776:AL776)&gt;0,AK428+1,0),0)</f>
        <v>0</v>
      </c>
      <c r="AM428" s="161">
        <f>IF(AM$2&lt;=analysis_period,IF(SUM($C776:AM776)&gt;0,AL428+1,0),0)</f>
        <v>0</v>
      </c>
      <c r="AN428" s="161">
        <f>IF(AN$2&lt;=analysis_period,IF(SUM($C776:AN776)&gt;0,AM428+1,0),0)</f>
        <v>0</v>
      </c>
      <c r="AO428" s="161">
        <f>IF(AO$2&lt;=analysis_period,IF(SUM($C776:AO776)&gt;0,AN428+1,0),0)</f>
        <v>0</v>
      </c>
      <c r="AP428" s="161">
        <f>IF(AP$2&lt;=analysis_period,IF(SUM($C776:AP776)&gt;0,AO428+1,0),0)</f>
        <v>0</v>
      </c>
    </row>
    <row r="429" spans="1:42" x14ac:dyDescent="0.3">
      <c r="A429" s="4">
        <f t="shared" si="181"/>
        <v>5</v>
      </c>
      <c r="B429" s="4">
        <v>0</v>
      </c>
      <c r="C429" s="161">
        <f>IF(C$2&lt;=analysis_period,IF(SUM($C777:C777)&gt;0,B429+1,0),0)</f>
        <v>0</v>
      </c>
      <c r="D429" s="161">
        <f>IF(D$2&lt;=analysis_period,IF(SUM($C777:D777)&gt;0,C429+1,0),0)</f>
        <v>0</v>
      </c>
      <c r="E429" s="161">
        <f>IF(E$2&lt;=analysis_period,IF(SUM($C777:E777)&gt;0,D429+1,0),0)</f>
        <v>0</v>
      </c>
      <c r="F429" s="161">
        <f>IF(F$2&lt;=analysis_period,IF(SUM($C777:F777)&gt;0,E429+1,0),0)</f>
        <v>0</v>
      </c>
      <c r="G429" s="161">
        <f>IF(G$2&lt;=analysis_period,IF(SUM($C777:G777)&gt;0,F429+1,0),0)</f>
        <v>0</v>
      </c>
      <c r="H429" s="161">
        <f>IF(H$2&lt;=analysis_period,IF(SUM($C777:H777)&gt;0,G429+1,0),0)</f>
        <v>0</v>
      </c>
      <c r="I429" s="161">
        <f>IF(I$2&lt;=analysis_period,IF(SUM($C777:I777)&gt;0,H429+1,0),0)</f>
        <v>0</v>
      </c>
      <c r="J429" s="161">
        <f>IF(J$2&lt;=analysis_period,IF(SUM($C777:J777)&gt;0,I429+1,0),0)</f>
        <v>0</v>
      </c>
      <c r="K429" s="161">
        <f>IF(K$2&lt;=analysis_period,IF(SUM($C777:K777)&gt;0,J429+1,0),0)</f>
        <v>0</v>
      </c>
      <c r="L429" s="161">
        <f>IF(L$2&lt;=analysis_period,IF(SUM($C777:L777)&gt;0,K429+1,0),0)</f>
        <v>0</v>
      </c>
      <c r="M429" s="161">
        <f>IF(M$2&lt;=analysis_period,IF(SUM($C777:M777)&gt;0,L429+1,0),0)</f>
        <v>0</v>
      </c>
      <c r="N429" s="161">
        <f>IF(N$2&lt;=analysis_period,IF(SUM($C777:N777)&gt;0,M429+1,0),0)</f>
        <v>0</v>
      </c>
      <c r="O429" s="161">
        <f>IF(O$2&lt;=analysis_period,IF(SUM($C777:O777)&gt;0,N429+1,0),0)</f>
        <v>0</v>
      </c>
      <c r="P429" s="161">
        <f>IF(P$2&lt;=analysis_period,IF(SUM($C777:P777)&gt;0,O429+1,0),0)</f>
        <v>0</v>
      </c>
      <c r="Q429" s="161">
        <f>IF(Q$2&lt;=analysis_period,IF(SUM($C777:Q777)&gt;0,P429+1,0),0)</f>
        <v>0</v>
      </c>
      <c r="R429" s="161">
        <f>IF(R$2&lt;=analysis_period,IF(SUM($C777:R777)&gt;0,Q429+1,0),0)</f>
        <v>0</v>
      </c>
      <c r="S429" s="161">
        <f>IF(S$2&lt;=analysis_period,IF(SUM($C777:S777)&gt;0,R429+1,0),0)</f>
        <v>0</v>
      </c>
      <c r="T429" s="161">
        <f>IF(T$2&lt;=analysis_period,IF(SUM($C777:T777)&gt;0,S429+1,0),0)</f>
        <v>0</v>
      </c>
      <c r="U429" s="161">
        <f>IF(U$2&lt;=analysis_period,IF(SUM($C777:U777)&gt;0,T429+1,0),0)</f>
        <v>0</v>
      </c>
      <c r="V429" s="161">
        <f>IF(V$2&lt;=analysis_period,IF(SUM($C777:V777)&gt;0,U429+1,0),0)</f>
        <v>0</v>
      </c>
      <c r="W429" s="161">
        <f>IF(W$2&lt;=analysis_period,IF(SUM($C777:W777)&gt;0,V429+1,0),0)</f>
        <v>0</v>
      </c>
      <c r="X429" s="161">
        <f>IF(X$2&lt;=analysis_period,IF(SUM($C777:X777)&gt;0,W429+1,0),0)</f>
        <v>0</v>
      </c>
      <c r="Y429" s="161">
        <f>IF(Y$2&lt;=analysis_period,IF(SUM($C777:Y777)&gt;0,X429+1,0),0)</f>
        <v>0</v>
      </c>
      <c r="Z429" s="161">
        <f>IF(Z$2&lt;=analysis_period,IF(SUM($C777:Z777)&gt;0,Y429+1,0),0)</f>
        <v>0</v>
      </c>
      <c r="AA429" s="161">
        <f>IF(AA$2&lt;=analysis_period,IF(SUM($C777:AA777)&gt;0,Z429+1,0),0)</f>
        <v>0</v>
      </c>
      <c r="AB429" s="161">
        <f>IF(AB$2&lt;=analysis_period,IF(SUM($C777:AB777)&gt;0,AA429+1,0),0)</f>
        <v>0</v>
      </c>
      <c r="AC429" s="161">
        <f>IF(AC$2&lt;=analysis_period,IF(SUM($C777:AC777)&gt;0,AB429+1,0),0)</f>
        <v>0</v>
      </c>
      <c r="AD429" s="161">
        <f>IF(AD$2&lt;=analysis_period,IF(SUM($C777:AD777)&gt;0,AC429+1,0),0)</f>
        <v>0</v>
      </c>
      <c r="AE429" s="161">
        <f>IF(AE$2&lt;=analysis_period,IF(SUM($C777:AE777)&gt;0,AD429+1,0),0)</f>
        <v>0</v>
      </c>
      <c r="AF429" s="161">
        <f>IF(AF$2&lt;=analysis_period,IF(SUM($C777:AF777)&gt;0,AE429+1,0),0)</f>
        <v>0</v>
      </c>
      <c r="AG429" s="161">
        <f>IF(AG$2&lt;=analysis_period,IF(SUM($C777:AG777)&gt;0,AF429+1,0),0)</f>
        <v>0</v>
      </c>
      <c r="AH429" s="161">
        <f>IF(AH$2&lt;=analysis_period,IF(SUM($C777:AH777)&gt;0,AG429+1,0),0)</f>
        <v>0</v>
      </c>
      <c r="AI429" s="161">
        <f>IF(AI$2&lt;=analysis_period,IF(SUM($C777:AI777)&gt;0,AH429+1,0),0)</f>
        <v>0</v>
      </c>
      <c r="AJ429" s="161">
        <f>IF(AJ$2&lt;=analysis_period,IF(SUM($C777:AJ777)&gt;0,AI429+1,0),0)</f>
        <v>0</v>
      </c>
      <c r="AK429" s="161">
        <f>IF(AK$2&lt;=analysis_period,IF(SUM($C777:AK777)&gt;0,AJ429+1,0),0)</f>
        <v>0</v>
      </c>
      <c r="AL429" s="161">
        <f>IF(AL$2&lt;=analysis_period,IF(SUM($C777:AL777)&gt;0,AK429+1,0),0)</f>
        <v>0</v>
      </c>
      <c r="AM429" s="161">
        <f>IF(AM$2&lt;=analysis_period,IF(SUM($C777:AM777)&gt;0,AL429+1,0),0)</f>
        <v>0</v>
      </c>
      <c r="AN429" s="161">
        <f>IF(AN$2&lt;=analysis_period,IF(SUM($C777:AN777)&gt;0,AM429+1,0),0)</f>
        <v>0</v>
      </c>
      <c r="AO429" s="161">
        <f>IF(AO$2&lt;=analysis_period,IF(SUM($C777:AO777)&gt;0,AN429+1,0),0)</f>
        <v>0</v>
      </c>
      <c r="AP429" s="161">
        <f>IF(AP$2&lt;=analysis_period,IF(SUM($C777:AP777)&gt;0,AO429+1,0),0)</f>
        <v>0</v>
      </c>
    </row>
    <row r="430" spans="1:42" x14ac:dyDescent="0.3">
      <c r="A430" s="4">
        <f t="shared" si="181"/>
        <v>6</v>
      </c>
      <c r="B430" s="4">
        <v>0</v>
      </c>
      <c r="C430" s="161">
        <f>IF(C$2&lt;=analysis_period,IF(SUM($C778:C778)&gt;0,B430+1,0),0)</f>
        <v>0</v>
      </c>
      <c r="D430" s="161">
        <f>IF(D$2&lt;=analysis_period,IF(SUM($C778:D778)&gt;0,C430+1,0),0)</f>
        <v>0</v>
      </c>
      <c r="E430" s="161">
        <f>IF(E$2&lt;=analysis_period,IF(SUM($C778:E778)&gt;0,D430+1,0),0)</f>
        <v>0</v>
      </c>
      <c r="F430" s="161">
        <f>IF(F$2&lt;=analysis_period,IF(SUM($C778:F778)&gt;0,E430+1,0),0)</f>
        <v>0</v>
      </c>
      <c r="G430" s="161">
        <f>IF(G$2&lt;=analysis_period,IF(SUM($C778:G778)&gt;0,F430+1,0),0)</f>
        <v>0</v>
      </c>
      <c r="H430" s="161">
        <f>IF(H$2&lt;=analysis_period,IF(SUM($C778:H778)&gt;0,G430+1,0),0)</f>
        <v>0</v>
      </c>
      <c r="I430" s="161">
        <f>IF(I$2&lt;=analysis_period,IF(SUM($C778:I778)&gt;0,H430+1,0),0)</f>
        <v>0</v>
      </c>
      <c r="J430" s="161">
        <f>IF(J$2&lt;=analysis_period,IF(SUM($C778:J778)&gt;0,I430+1,0),0)</f>
        <v>0</v>
      </c>
      <c r="K430" s="161">
        <f>IF(K$2&lt;=analysis_period,IF(SUM($C778:K778)&gt;0,J430+1,0),0)</f>
        <v>0</v>
      </c>
      <c r="L430" s="161">
        <f>IF(L$2&lt;=analysis_period,IF(SUM($C778:L778)&gt;0,K430+1,0),0)</f>
        <v>0</v>
      </c>
      <c r="M430" s="161">
        <f>IF(M$2&lt;=analysis_period,IF(SUM($C778:M778)&gt;0,L430+1,0),0)</f>
        <v>0</v>
      </c>
      <c r="N430" s="161">
        <f>IF(N$2&lt;=analysis_period,IF(SUM($C778:N778)&gt;0,M430+1,0),0)</f>
        <v>0</v>
      </c>
      <c r="O430" s="161">
        <f>IF(O$2&lt;=analysis_period,IF(SUM($C778:O778)&gt;0,N430+1,0),0)</f>
        <v>0</v>
      </c>
      <c r="P430" s="161">
        <f>IF(P$2&lt;=analysis_period,IF(SUM($C778:P778)&gt;0,O430+1,0),0)</f>
        <v>0</v>
      </c>
      <c r="Q430" s="161">
        <f>IF(Q$2&lt;=analysis_period,IF(SUM($C778:Q778)&gt;0,P430+1,0),0)</f>
        <v>0</v>
      </c>
      <c r="R430" s="161">
        <f>IF(R$2&lt;=analysis_period,IF(SUM($C778:R778)&gt;0,Q430+1,0),0)</f>
        <v>0</v>
      </c>
      <c r="S430" s="161">
        <f>IF(S$2&lt;=analysis_period,IF(SUM($C778:S778)&gt;0,R430+1,0),0)</f>
        <v>0</v>
      </c>
      <c r="T430" s="161">
        <f>IF(T$2&lt;=analysis_period,IF(SUM($C778:T778)&gt;0,S430+1,0),0)</f>
        <v>0</v>
      </c>
      <c r="U430" s="161">
        <f>IF(U$2&lt;=analysis_period,IF(SUM($C778:U778)&gt;0,T430+1,0),0)</f>
        <v>0</v>
      </c>
      <c r="V430" s="161">
        <f>IF(V$2&lt;=analysis_period,IF(SUM($C778:V778)&gt;0,U430+1,0),0)</f>
        <v>0</v>
      </c>
      <c r="W430" s="161">
        <f>IF(W$2&lt;=analysis_period,IF(SUM($C778:W778)&gt;0,V430+1,0),0)</f>
        <v>0</v>
      </c>
      <c r="X430" s="161">
        <f>IF(X$2&lt;=analysis_period,IF(SUM($C778:X778)&gt;0,W430+1,0),0)</f>
        <v>0</v>
      </c>
      <c r="Y430" s="161">
        <f>IF(Y$2&lt;=analysis_period,IF(SUM($C778:Y778)&gt;0,X430+1,0),0)</f>
        <v>0</v>
      </c>
      <c r="Z430" s="161">
        <f>IF(Z$2&lt;=analysis_period,IF(SUM($C778:Z778)&gt;0,Y430+1,0),0)</f>
        <v>0</v>
      </c>
      <c r="AA430" s="161">
        <f>IF(AA$2&lt;=analysis_period,IF(SUM($C778:AA778)&gt;0,Z430+1,0),0)</f>
        <v>0</v>
      </c>
      <c r="AB430" s="161">
        <f>IF(AB$2&lt;=analysis_period,IF(SUM($C778:AB778)&gt;0,AA430+1,0),0)</f>
        <v>0</v>
      </c>
      <c r="AC430" s="161">
        <f>IF(AC$2&lt;=analysis_period,IF(SUM($C778:AC778)&gt;0,AB430+1,0),0)</f>
        <v>0</v>
      </c>
      <c r="AD430" s="161">
        <f>IF(AD$2&lt;=analysis_period,IF(SUM($C778:AD778)&gt;0,AC430+1,0),0)</f>
        <v>0</v>
      </c>
      <c r="AE430" s="161">
        <f>IF(AE$2&lt;=analysis_period,IF(SUM($C778:AE778)&gt;0,AD430+1,0),0)</f>
        <v>0</v>
      </c>
      <c r="AF430" s="161">
        <f>IF(AF$2&lt;=analysis_period,IF(SUM($C778:AF778)&gt;0,AE430+1,0),0)</f>
        <v>0</v>
      </c>
      <c r="AG430" s="161">
        <f>IF(AG$2&lt;=analysis_period,IF(SUM($C778:AG778)&gt;0,AF430+1,0),0)</f>
        <v>0</v>
      </c>
      <c r="AH430" s="161">
        <f>IF(AH$2&lt;=analysis_period,IF(SUM($C778:AH778)&gt;0,AG430+1,0),0)</f>
        <v>0</v>
      </c>
      <c r="AI430" s="161">
        <f>IF(AI$2&lt;=analysis_period,IF(SUM($C778:AI778)&gt;0,AH430+1,0),0)</f>
        <v>0</v>
      </c>
      <c r="AJ430" s="161">
        <f>IF(AJ$2&lt;=analysis_period,IF(SUM($C778:AJ778)&gt;0,AI430+1,0),0)</f>
        <v>0</v>
      </c>
      <c r="AK430" s="161">
        <f>IF(AK$2&lt;=analysis_period,IF(SUM($C778:AK778)&gt;0,AJ430+1,0),0)</f>
        <v>0</v>
      </c>
      <c r="AL430" s="161">
        <f>IF(AL$2&lt;=analysis_period,IF(SUM($C778:AL778)&gt;0,AK430+1,0),0)</f>
        <v>0</v>
      </c>
      <c r="AM430" s="161">
        <f>IF(AM$2&lt;=analysis_period,IF(SUM($C778:AM778)&gt;0,AL430+1,0),0)</f>
        <v>0</v>
      </c>
      <c r="AN430" s="161">
        <f>IF(AN$2&lt;=analysis_period,IF(SUM($C778:AN778)&gt;0,AM430+1,0),0)</f>
        <v>0</v>
      </c>
      <c r="AO430" s="161">
        <f>IF(AO$2&lt;=analysis_period,IF(SUM($C778:AO778)&gt;0,AN430+1,0),0)</f>
        <v>0</v>
      </c>
      <c r="AP430" s="161">
        <f>IF(AP$2&lt;=analysis_period,IF(SUM($C778:AP778)&gt;0,AO430+1,0),0)</f>
        <v>0</v>
      </c>
    </row>
    <row r="431" spans="1:42" x14ac:dyDescent="0.3">
      <c r="A431" s="4">
        <f t="shared" si="181"/>
        <v>7</v>
      </c>
      <c r="B431" s="4">
        <v>0</v>
      </c>
      <c r="C431" s="161">
        <f>IF(C$2&lt;=analysis_period,IF(SUM($C779:C779)&gt;0,B431+1,0),0)</f>
        <v>0</v>
      </c>
      <c r="D431" s="161">
        <f>IF(D$2&lt;=analysis_period,IF(SUM($C779:D779)&gt;0,C431+1,0),0)</f>
        <v>0</v>
      </c>
      <c r="E431" s="161">
        <f>IF(E$2&lt;=analysis_period,IF(SUM($C779:E779)&gt;0,D431+1,0),0)</f>
        <v>0</v>
      </c>
      <c r="F431" s="161">
        <f>IF(F$2&lt;=analysis_period,IF(SUM($C779:F779)&gt;0,E431+1,0),0)</f>
        <v>0</v>
      </c>
      <c r="G431" s="161">
        <f>IF(G$2&lt;=analysis_period,IF(SUM($C779:G779)&gt;0,F431+1,0),0)</f>
        <v>0</v>
      </c>
      <c r="H431" s="161">
        <f>IF(H$2&lt;=analysis_period,IF(SUM($C779:H779)&gt;0,G431+1,0),0)</f>
        <v>0</v>
      </c>
      <c r="I431" s="161">
        <f>IF(I$2&lt;=analysis_period,IF(SUM($C779:I779)&gt;0,H431+1,0),0)</f>
        <v>0</v>
      </c>
      <c r="J431" s="161">
        <f>IF(J$2&lt;=analysis_period,IF(SUM($C779:J779)&gt;0,I431+1,0),0)</f>
        <v>0</v>
      </c>
      <c r="K431" s="161">
        <f>IF(K$2&lt;=analysis_period,IF(SUM($C779:K779)&gt;0,J431+1,0),0)</f>
        <v>0</v>
      </c>
      <c r="L431" s="161">
        <f>IF(L$2&lt;=analysis_period,IF(SUM($C779:L779)&gt;0,K431+1,0),0)</f>
        <v>0</v>
      </c>
      <c r="M431" s="161">
        <f>IF(M$2&lt;=analysis_period,IF(SUM($C779:M779)&gt;0,L431+1,0),0)</f>
        <v>0</v>
      </c>
      <c r="N431" s="161">
        <f>IF(N$2&lt;=analysis_period,IF(SUM($C779:N779)&gt;0,M431+1,0),0)</f>
        <v>0</v>
      </c>
      <c r="O431" s="161">
        <f>IF(O$2&lt;=analysis_period,IF(SUM($C779:O779)&gt;0,N431+1,0),0)</f>
        <v>0</v>
      </c>
      <c r="P431" s="161">
        <f>IF(P$2&lt;=analysis_period,IF(SUM($C779:P779)&gt;0,O431+1,0),0)</f>
        <v>0</v>
      </c>
      <c r="Q431" s="161">
        <f>IF(Q$2&lt;=analysis_period,IF(SUM($C779:Q779)&gt;0,P431+1,0),0)</f>
        <v>0</v>
      </c>
      <c r="R431" s="161">
        <f>IF(R$2&lt;=analysis_period,IF(SUM($C779:R779)&gt;0,Q431+1,0),0)</f>
        <v>0</v>
      </c>
      <c r="S431" s="161">
        <f>IF(S$2&lt;=analysis_period,IF(SUM($C779:S779)&gt;0,R431+1,0),0)</f>
        <v>0</v>
      </c>
      <c r="T431" s="161">
        <f>IF(T$2&lt;=analysis_period,IF(SUM($C779:T779)&gt;0,S431+1,0),0)</f>
        <v>0</v>
      </c>
      <c r="U431" s="161">
        <f>IF(U$2&lt;=analysis_period,IF(SUM($C779:U779)&gt;0,T431+1,0),0)</f>
        <v>0</v>
      </c>
      <c r="V431" s="161">
        <f>IF(V$2&lt;=analysis_period,IF(SUM($C779:V779)&gt;0,U431+1,0),0)</f>
        <v>0</v>
      </c>
      <c r="W431" s="161">
        <f>IF(W$2&lt;=analysis_period,IF(SUM($C779:W779)&gt;0,V431+1,0),0)</f>
        <v>0</v>
      </c>
      <c r="X431" s="161">
        <f>IF(X$2&lt;=analysis_period,IF(SUM($C779:X779)&gt;0,W431+1,0),0)</f>
        <v>0</v>
      </c>
      <c r="Y431" s="161">
        <f>IF(Y$2&lt;=analysis_period,IF(SUM($C779:Y779)&gt;0,X431+1,0),0)</f>
        <v>0</v>
      </c>
      <c r="Z431" s="161">
        <f>IF(Z$2&lt;=analysis_period,IF(SUM($C779:Z779)&gt;0,Y431+1,0),0)</f>
        <v>0</v>
      </c>
      <c r="AA431" s="161">
        <f>IF(AA$2&lt;=analysis_period,IF(SUM($C779:AA779)&gt;0,Z431+1,0),0)</f>
        <v>0</v>
      </c>
      <c r="AB431" s="161">
        <f>IF(AB$2&lt;=analysis_period,IF(SUM($C779:AB779)&gt;0,AA431+1,0),0)</f>
        <v>0</v>
      </c>
      <c r="AC431" s="161">
        <f>IF(AC$2&lt;=analysis_period,IF(SUM($C779:AC779)&gt;0,AB431+1,0),0)</f>
        <v>0</v>
      </c>
      <c r="AD431" s="161">
        <f>IF(AD$2&lt;=analysis_period,IF(SUM($C779:AD779)&gt;0,AC431+1,0),0)</f>
        <v>0</v>
      </c>
      <c r="AE431" s="161">
        <f>IF(AE$2&lt;=analysis_period,IF(SUM($C779:AE779)&gt;0,AD431+1,0),0)</f>
        <v>0</v>
      </c>
      <c r="AF431" s="161">
        <f>IF(AF$2&lt;=analysis_period,IF(SUM($C779:AF779)&gt;0,AE431+1,0),0)</f>
        <v>0</v>
      </c>
      <c r="AG431" s="161">
        <f>IF(AG$2&lt;=analysis_period,IF(SUM($C779:AG779)&gt;0,AF431+1,0),0)</f>
        <v>0</v>
      </c>
      <c r="AH431" s="161">
        <f>IF(AH$2&lt;=analysis_period,IF(SUM($C779:AH779)&gt;0,AG431+1,0),0)</f>
        <v>0</v>
      </c>
      <c r="AI431" s="161">
        <f>IF(AI$2&lt;=analysis_period,IF(SUM($C779:AI779)&gt;0,AH431+1,0),0)</f>
        <v>0</v>
      </c>
      <c r="AJ431" s="161">
        <f>IF(AJ$2&lt;=analysis_period,IF(SUM($C779:AJ779)&gt;0,AI431+1,0),0)</f>
        <v>0</v>
      </c>
      <c r="AK431" s="161">
        <f>IF(AK$2&lt;=analysis_period,IF(SUM($C779:AK779)&gt;0,AJ431+1,0),0)</f>
        <v>0</v>
      </c>
      <c r="AL431" s="161">
        <f>IF(AL$2&lt;=analysis_period,IF(SUM($C779:AL779)&gt;0,AK431+1,0),0)</f>
        <v>0</v>
      </c>
      <c r="AM431" s="161">
        <f>IF(AM$2&lt;=analysis_period,IF(SUM($C779:AM779)&gt;0,AL431+1,0),0)</f>
        <v>0</v>
      </c>
      <c r="AN431" s="161">
        <f>IF(AN$2&lt;=analysis_period,IF(SUM($C779:AN779)&gt;0,AM431+1,0),0)</f>
        <v>0</v>
      </c>
      <c r="AO431" s="161">
        <f>IF(AO$2&lt;=analysis_period,IF(SUM($C779:AO779)&gt;0,AN431+1,0),0)</f>
        <v>0</v>
      </c>
      <c r="AP431" s="161">
        <f>IF(AP$2&lt;=analysis_period,IF(SUM($C779:AP779)&gt;0,AO431+1,0),0)</f>
        <v>0</v>
      </c>
    </row>
    <row r="432" spans="1:42" x14ac:dyDescent="0.3">
      <c r="A432" s="4">
        <f t="shared" si="181"/>
        <v>8</v>
      </c>
      <c r="B432" s="4">
        <v>0</v>
      </c>
      <c r="C432" s="161">
        <f>IF(C$2&lt;=analysis_period,IF(SUM($C780:C780)&gt;0,B432+1,0),0)</f>
        <v>0</v>
      </c>
      <c r="D432" s="161">
        <f>IF(D$2&lt;=analysis_period,IF(SUM($C780:D780)&gt;0,C432+1,0),0)</f>
        <v>0</v>
      </c>
      <c r="E432" s="161">
        <f>IF(E$2&lt;=analysis_period,IF(SUM($C780:E780)&gt;0,D432+1,0),0)</f>
        <v>0</v>
      </c>
      <c r="F432" s="161">
        <f>IF(F$2&lt;=analysis_period,IF(SUM($C780:F780)&gt;0,E432+1,0),0)</f>
        <v>0</v>
      </c>
      <c r="G432" s="161">
        <f>IF(G$2&lt;=analysis_period,IF(SUM($C780:G780)&gt;0,F432+1,0),0)</f>
        <v>0</v>
      </c>
      <c r="H432" s="161">
        <f>IF(H$2&lt;=analysis_period,IF(SUM($C780:H780)&gt;0,G432+1,0),0)</f>
        <v>0</v>
      </c>
      <c r="I432" s="161">
        <f>IF(I$2&lt;=analysis_period,IF(SUM($C780:I780)&gt;0,H432+1,0),0)</f>
        <v>0</v>
      </c>
      <c r="J432" s="161">
        <f>IF(J$2&lt;=analysis_period,IF(SUM($C780:J780)&gt;0,I432+1,0),0)</f>
        <v>0</v>
      </c>
      <c r="K432" s="161">
        <f>IF(K$2&lt;=analysis_period,IF(SUM($C780:K780)&gt;0,J432+1,0),0)</f>
        <v>0</v>
      </c>
      <c r="L432" s="161">
        <f>IF(L$2&lt;=analysis_period,IF(SUM($C780:L780)&gt;0,K432+1,0),0)</f>
        <v>0</v>
      </c>
      <c r="M432" s="161">
        <f>IF(M$2&lt;=analysis_period,IF(SUM($C780:M780)&gt;0,L432+1,0),0)</f>
        <v>0</v>
      </c>
      <c r="N432" s="161">
        <f>IF(N$2&lt;=analysis_period,IF(SUM($C780:N780)&gt;0,M432+1,0),0)</f>
        <v>0</v>
      </c>
      <c r="O432" s="161">
        <f>IF(O$2&lt;=analysis_period,IF(SUM($C780:O780)&gt;0,N432+1,0),0)</f>
        <v>0</v>
      </c>
      <c r="P432" s="161">
        <f>IF(P$2&lt;=analysis_period,IF(SUM($C780:P780)&gt;0,O432+1,0),0)</f>
        <v>0</v>
      </c>
      <c r="Q432" s="161">
        <f>IF(Q$2&lt;=analysis_period,IF(SUM($C780:Q780)&gt;0,P432+1,0),0)</f>
        <v>0</v>
      </c>
      <c r="R432" s="161">
        <f>IF(R$2&lt;=analysis_period,IF(SUM($C780:R780)&gt;0,Q432+1,0),0)</f>
        <v>0</v>
      </c>
      <c r="S432" s="161">
        <f>IF(S$2&lt;=analysis_period,IF(SUM($C780:S780)&gt;0,R432+1,0),0)</f>
        <v>0</v>
      </c>
      <c r="T432" s="161">
        <f>IF(T$2&lt;=analysis_period,IF(SUM($C780:T780)&gt;0,S432+1,0),0)</f>
        <v>0</v>
      </c>
      <c r="U432" s="161">
        <f>IF(U$2&lt;=analysis_period,IF(SUM($C780:U780)&gt;0,T432+1,0),0)</f>
        <v>0</v>
      </c>
      <c r="V432" s="161">
        <f>IF(V$2&lt;=analysis_period,IF(SUM($C780:V780)&gt;0,U432+1,0),0)</f>
        <v>0</v>
      </c>
      <c r="W432" s="161">
        <f>IF(W$2&lt;=analysis_period,IF(SUM($C780:W780)&gt;0,V432+1,0),0)</f>
        <v>0</v>
      </c>
      <c r="X432" s="161">
        <f>IF(X$2&lt;=analysis_period,IF(SUM($C780:X780)&gt;0,W432+1,0),0)</f>
        <v>0</v>
      </c>
      <c r="Y432" s="161">
        <f>IF(Y$2&lt;=analysis_period,IF(SUM($C780:Y780)&gt;0,X432+1,0),0)</f>
        <v>0</v>
      </c>
      <c r="Z432" s="161">
        <f>IF(Z$2&lt;=analysis_period,IF(SUM($C780:Z780)&gt;0,Y432+1,0),0)</f>
        <v>0</v>
      </c>
      <c r="AA432" s="161">
        <f>IF(AA$2&lt;=analysis_period,IF(SUM($C780:AA780)&gt;0,Z432+1,0),0)</f>
        <v>0</v>
      </c>
      <c r="AB432" s="161">
        <f>IF(AB$2&lt;=analysis_period,IF(SUM($C780:AB780)&gt;0,AA432+1,0),0)</f>
        <v>0</v>
      </c>
      <c r="AC432" s="161">
        <f>IF(AC$2&lt;=analysis_period,IF(SUM($C780:AC780)&gt;0,AB432+1,0),0)</f>
        <v>0</v>
      </c>
      <c r="AD432" s="161">
        <f>IF(AD$2&lt;=analysis_period,IF(SUM($C780:AD780)&gt;0,AC432+1,0),0)</f>
        <v>0</v>
      </c>
      <c r="AE432" s="161">
        <f>IF(AE$2&lt;=analysis_period,IF(SUM($C780:AE780)&gt;0,AD432+1,0),0)</f>
        <v>0</v>
      </c>
      <c r="AF432" s="161">
        <f>IF(AF$2&lt;=analysis_period,IF(SUM($C780:AF780)&gt;0,AE432+1,0),0)</f>
        <v>0</v>
      </c>
      <c r="AG432" s="161">
        <f>IF(AG$2&lt;=analysis_period,IF(SUM($C780:AG780)&gt;0,AF432+1,0),0)</f>
        <v>0</v>
      </c>
      <c r="AH432" s="161">
        <f>IF(AH$2&lt;=analysis_period,IF(SUM($C780:AH780)&gt;0,AG432+1,0),0)</f>
        <v>0</v>
      </c>
      <c r="AI432" s="161">
        <f>IF(AI$2&lt;=analysis_period,IF(SUM($C780:AI780)&gt;0,AH432+1,0),0)</f>
        <v>0</v>
      </c>
      <c r="AJ432" s="161">
        <f>IF(AJ$2&lt;=analysis_period,IF(SUM($C780:AJ780)&gt;0,AI432+1,0),0)</f>
        <v>0</v>
      </c>
      <c r="AK432" s="161">
        <f>IF(AK$2&lt;=analysis_period,IF(SUM($C780:AK780)&gt;0,AJ432+1,0),0)</f>
        <v>0</v>
      </c>
      <c r="AL432" s="161">
        <f>IF(AL$2&lt;=analysis_period,IF(SUM($C780:AL780)&gt;0,AK432+1,0),0)</f>
        <v>0</v>
      </c>
      <c r="AM432" s="161">
        <f>IF(AM$2&lt;=analysis_period,IF(SUM($C780:AM780)&gt;0,AL432+1,0),0)</f>
        <v>0</v>
      </c>
      <c r="AN432" s="161">
        <f>IF(AN$2&lt;=analysis_period,IF(SUM($C780:AN780)&gt;0,AM432+1,0),0)</f>
        <v>0</v>
      </c>
      <c r="AO432" s="161">
        <f>IF(AO$2&lt;=analysis_period,IF(SUM($C780:AO780)&gt;0,AN432+1,0),0)</f>
        <v>0</v>
      </c>
      <c r="AP432" s="161">
        <f>IF(AP$2&lt;=analysis_period,IF(SUM($C780:AP780)&gt;0,AO432+1,0),0)</f>
        <v>0</v>
      </c>
    </row>
    <row r="433" spans="1:42" x14ac:dyDescent="0.3">
      <c r="A433" s="4">
        <f>A432+1</f>
        <v>9</v>
      </c>
      <c r="B433" s="4">
        <v>0</v>
      </c>
      <c r="C433" s="161">
        <f>IF(C$2&lt;=analysis_period,IF(SUM($C781:C781)&gt;0,B433+1,0),0)</f>
        <v>0</v>
      </c>
      <c r="D433" s="161">
        <f>IF(D$2&lt;=analysis_period,IF(SUM($C781:D781)&gt;0,C433+1,0),0)</f>
        <v>0</v>
      </c>
      <c r="E433" s="161">
        <f>IF(E$2&lt;=analysis_period,IF(SUM($C781:E781)&gt;0,D433+1,0),0)</f>
        <v>0</v>
      </c>
      <c r="F433" s="161">
        <f>IF(F$2&lt;=analysis_period,IF(SUM($C781:F781)&gt;0,E433+1,0),0)</f>
        <v>0</v>
      </c>
      <c r="G433" s="161">
        <f>IF(G$2&lt;=analysis_period,IF(SUM($C781:G781)&gt;0,F433+1,0),0)</f>
        <v>0</v>
      </c>
      <c r="H433" s="161">
        <f>IF(H$2&lt;=analysis_period,IF(SUM($C781:H781)&gt;0,G433+1,0),0)</f>
        <v>0</v>
      </c>
      <c r="I433" s="161">
        <f>IF(I$2&lt;=analysis_period,IF(SUM($C781:I781)&gt;0,H433+1,0),0)</f>
        <v>0</v>
      </c>
      <c r="J433" s="161">
        <f>IF(J$2&lt;=analysis_period,IF(SUM($C781:J781)&gt;0,I433+1,0),0)</f>
        <v>0</v>
      </c>
      <c r="K433" s="161">
        <f>IF(K$2&lt;=analysis_period,IF(SUM($C781:K781)&gt;0,J433+1,0),0)</f>
        <v>0</v>
      </c>
      <c r="L433" s="161">
        <f>IF(L$2&lt;=analysis_period,IF(SUM($C781:L781)&gt;0,K433+1,0),0)</f>
        <v>0</v>
      </c>
      <c r="M433" s="161">
        <f>IF(M$2&lt;=analysis_period,IF(SUM($C781:M781)&gt;0,L433+1,0),0)</f>
        <v>0</v>
      </c>
      <c r="N433" s="161">
        <f>IF(N$2&lt;=analysis_period,IF(SUM($C781:N781)&gt;0,M433+1,0),0)</f>
        <v>0</v>
      </c>
      <c r="O433" s="161">
        <f>IF(O$2&lt;=analysis_period,IF(SUM($C781:O781)&gt;0,N433+1,0),0)</f>
        <v>0</v>
      </c>
      <c r="P433" s="161">
        <f>IF(P$2&lt;=analysis_period,IF(SUM($C781:P781)&gt;0,O433+1,0),0)</f>
        <v>0</v>
      </c>
      <c r="Q433" s="161">
        <f>IF(Q$2&lt;=analysis_period,IF(SUM($C781:Q781)&gt;0,P433+1,0),0)</f>
        <v>0</v>
      </c>
      <c r="R433" s="161">
        <f>IF(R$2&lt;=analysis_period,IF(SUM($C781:R781)&gt;0,Q433+1,0),0)</f>
        <v>0</v>
      </c>
      <c r="S433" s="161">
        <f>IF(S$2&lt;=analysis_period,IF(SUM($C781:S781)&gt;0,R433+1,0),0)</f>
        <v>0</v>
      </c>
      <c r="T433" s="161">
        <f>IF(T$2&lt;=analysis_period,IF(SUM($C781:T781)&gt;0,S433+1,0),0)</f>
        <v>0</v>
      </c>
      <c r="U433" s="161">
        <f>IF(U$2&lt;=analysis_period,IF(SUM($C781:U781)&gt;0,T433+1,0),0)</f>
        <v>0</v>
      </c>
      <c r="V433" s="161">
        <f>IF(V$2&lt;=analysis_period,IF(SUM($C781:V781)&gt;0,U433+1,0),0)</f>
        <v>0</v>
      </c>
      <c r="W433" s="161">
        <f>IF(W$2&lt;=analysis_period,IF(SUM($C781:W781)&gt;0,V433+1,0),0)</f>
        <v>0</v>
      </c>
      <c r="X433" s="161">
        <f>IF(X$2&lt;=analysis_period,IF(SUM($C781:X781)&gt;0,W433+1,0),0)</f>
        <v>0</v>
      </c>
      <c r="Y433" s="161">
        <f>IF(Y$2&lt;=analysis_period,IF(SUM($C781:Y781)&gt;0,X433+1,0),0)</f>
        <v>0</v>
      </c>
      <c r="Z433" s="161">
        <f>IF(Z$2&lt;=analysis_period,IF(SUM($C781:Z781)&gt;0,Y433+1,0),0)</f>
        <v>0</v>
      </c>
      <c r="AA433" s="161">
        <f>IF(AA$2&lt;=analysis_period,IF(SUM($C781:AA781)&gt;0,Z433+1,0),0)</f>
        <v>0</v>
      </c>
      <c r="AB433" s="161">
        <f>IF(AB$2&lt;=analysis_period,IF(SUM($C781:AB781)&gt;0,AA433+1,0),0)</f>
        <v>0</v>
      </c>
      <c r="AC433" s="161">
        <f>IF(AC$2&lt;=analysis_period,IF(SUM($C781:AC781)&gt;0,AB433+1,0),0)</f>
        <v>0</v>
      </c>
      <c r="AD433" s="161">
        <f>IF(AD$2&lt;=analysis_period,IF(SUM($C781:AD781)&gt;0,AC433+1,0),0)</f>
        <v>0</v>
      </c>
      <c r="AE433" s="161">
        <f>IF(AE$2&lt;=analysis_period,IF(SUM($C781:AE781)&gt;0,AD433+1,0),0)</f>
        <v>0</v>
      </c>
      <c r="AF433" s="161">
        <f>IF(AF$2&lt;=analysis_period,IF(SUM($C781:AF781)&gt;0,AE433+1,0),0)</f>
        <v>0</v>
      </c>
      <c r="AG433" s="161">
        <f>IF(AG$2&lt;=analysis_period,IF(SUM($C781:AG781)&gt;0,AF433+1,0),0)</f>
        <v>0</v>
      </c>
      <c r="AH433" s="161">
        <f>IF(AH$2&lt;=analysis_period,IF(SUM($C781:AH781)&gt;0,AG433+1,0),0)</f>
        <v>0</v>
      </c>
      <c r="AI433" s="161">
        <f>IF(AI$2&lt;=analysis_period,IF(SUM($C781:AI781)&gt;0,AH433+1,0),0)</f>
        <v>0</v>
      </c>
      <c r="AJ433" s="161">
        <f>IF(AJ$2&lt;=analysis_period,IF(SUM($C781:AJ781)&gt;0,AI433+1,0),0)</f>
        <v>0</v>
      </c>
      <c r="AK433" s="161">
        <f>IF(AK$2&lt;=analysis_period,IF(SUM($C781:AK781)&gt;0,AJ433+1,0),0)</f>
        <v>0</v>
      </c>
      <c r="AL433" s="161">
        <f>IF(AL$2&lt;=analysis_period,IF(SUM($C781:AL781)&gt;0,AK433+1,0),0)</f>
        <v>0</v>
      </c>
      <c r="AM433" s="161">
        <f>IF(AM$2&lt;=analysis_period,IF(SUM($C781:AM781)&gt;0,AL433+1,0),0)</f>
        <v>0</v>
      </c>
      <c r="AN433" s="161">
        <f>IF(AN$2&lt;=analysis_period,IF(SUM($C781:AN781)&gt;0,AM433+1,0),0)</f>
        <v>0</v>
      </c>
      <c r="AO433" s="161">
        <f>IF(AO$2&lt;=analysis_period,IF(SUM($C781:AO781)&gt;0,AN433+1,0),0)</f>
        <v>0</v>
      </c>
      <c r="AP433" s="161">
        <f>IF(AP$2&lt;=analysis_period,IF(SUM($C781:AP781)&gt;0,AO433+1,0),0)</f>
        <v>0</v>
      </c>
    </row>
    <row r="434" spans="1:42" x14ac:dyDescent="0.3">
      <c r="A434" s="4">
        <f t="shared" si="181"/>
        <v>10</v>
      </c>
      <c r="B434" s="4">
        <v>0</v>
      </c>
      <c r="C434" s="161">
        <f>IF(C$2&lt;=analysis_period,IF(SUM($C782:C782)&gt;0,B434+1,0),0)</f>
        <v>0</v>
      </c>
      <c r="D434" s="161">
        <f>IF(D$2&lt;=analysis_period,IF(SUM($C782:D782)&gt;0,C434+1,0),0)</f>
        <v>0</v>
      </c>
      <c r="E434" s="161">
        <f>IF(E$2&lt;=analysis_period,IF(SUM($C782:E782)&gt;0,D434+1,0),0)</f>
        <v>0</v>
      </c>
      <c r="F434" s="161">
        <f>IF(F$2&lt;=analysis_period,IF(SUM($C782:F782)&gt;0,E434+1,0),0)</f>
        <v>0</v>
      </c>
      <c r="G434" s="161">
        <f>IF(G$2&lt;=analysis_period,IF(SUM($C782:G782)&gt;0,F434+1,0),0)</f>
        <v>0</v>
      </c>
      <c r="H434" s="161">
        <f>IF(H$2&lt;=analysis_period,IF(SUM($C782:H782)&gt;0,G434+1,0),0)</f>
        <v>0</v>
      </c>
      <c r="I434" s="161">
        <f>IF(I$2&lt;=analysis_period,IF(SUM($C782:I782)&gt;0,H434+1,0),0)</f>
        <v>0</v>
      </c>
      <c r="J434" s="161">
        <f>IF(J$2&lt;=analysis_period,IF(SUM($C782:J782)&gt;0,I434+1,0),0)</f>
        <v>0</v>
      </c>
      <c r="K434" s="161">
        <f>IF(K$2&lt;=analysis_period,IF(SUM($C782:K782)&gt;0,J434+1,0),0)</f>
        <v>0</v>
      </c>
      <c r="L434" s="161">
        <f>IF(L$2&lt;=analysis_period,IF(SUM($C782:L782)&gt;0,K434+1,0),0)</f>
        <v>0</v>
      </c>
      <c r="M434" s="161">
        <f>IF(M$2&lt;=analysis_period,IF(SUM($C782:M782)&gt;0,L434+1,0),0)</f>
        <v>0</v>
      </c>
      <c r="N434" s="161">
        <f>IF(N$2&lt;=analysis_period,IF(SUM($C782:N782)&gt;0,M434+1,0),0)</f>
        <v>0</v>
      </c>
      <c r="O434" s="161">
        <f>IF(O$2&lt;=analysis_period,IF(SUM($C782:O782)&gt;0,N434+1,0),0)</f>
        <v>0</v>
      </c>
      <c r="P434" s="161">
        <f>IF(P$2&lt;=analysis_period,IF(SUM($C782:P782)&gt;0,O434+1,0),0)</f>
        <v>0</v>
      </c>
      <c r="Q434" s="161">
        <f>IF(Q$2&lt;=analysis_period,IF(SUM($C782:Q782)&gt;0,P434+1,0),0)</f>
        <v>0</v>
      </c>
      <c r="R434" s="161">
        <f>IF(R$2&lt;=analysis_period,IF(SUM($C782:R782)&gt;0,Q434+1,0),0)</f>
        <v>0</v>
      </c>
      <c r="S434" s="161">
        <f>IF(S$2&lt;=analysis_period,IF(SUM($C782:S782)&gt;0,R434+1,0),0)</f>
        <v>0</v>
      </c>
      <c r="T434" s="161">
        <f>IF(T$2&lt;=analysis_period,IF(SUM($C782:T782)&gt;0,S434+1,0),0)</f>
        <v>0</v>
      </c>
      <c r="U434" s="161">
        <f>IF(U$2&lt;=analysis_period,IF(SUM($C782:U782)&gt;0,T434+1,0),0)</f>
        <v>0</v>
      </c>
      <c r="V434" s="161">
        <f>IF(V$2&lt;=analysis_period,IF(SUM($C782:V782)&gt;0,U434+1,0),0)</f>
        <v>0</v>
      </c>
      <c r="W434" s="161">
        <f>IF(W$2&lt;=analysis_period,IF(SUM($C782:W782)&gt;0,V434+1,0),0)</f>
        <v>0</v>
      </c>
      <c r="X434" s="161">
        <f>IF(X$2&lt;=analysis_period,IF(SUM($C782:X782)&gt;0,W434+1,0),0)</f>
        <v>0</v>
      </c>
      <c r="Y434" s="161">
        <f>IF(Y$2&lt;=analysis_period,IF(SUM($C782:Y782)&gt;0,X434+1,0),0)</f>
        <v>0</v>
      </c>
      <c r="Z434" s="161">
        <f>IF(Z$2&lt;=analysis_period,IF(SUM($C782:Z782)&gt;0,Y434+1,0),0)</f>
        <v>0</v>
      </c>
      <c r="AA434" s="161">
        <f>IF(AA$2&lt;=analysis_period,IF(SUM($C782:AA782)&gt;0,Z434+1,0),0)</f>
        <v>0</v>
      </c>
      <c r="AB434" s="161">
        <f>IF(AB$2&lt;=analysis_period,IF(SUM($C782:AB782)&gt;0,AA434+1,0),0)</f>
        <v>0</v>
      </c>
      <c r="AC434" s="161">
        <f>IF(AC$2&lt;=analysis_period,IF(SUM($C782:AC782)&gt;0,AB434+1,0),0)</f>
        <v>0</v>
      </c>
      <c r="AD434" s="161">
        <f>IF(AD$2&lt;=analysis_period,IF(SUM($C782:AD782)&gt;0,AC434+1,0),0)</f>
        <v>0</v>
      </c>
      <c r="AE434" s="161">
        <f>IF(AE$2&lt;=analysis_period,IF(SUM($C782:AE782)&gt;0,AD434+1,0),0)</f>
        <v>0</v>
      </c>
      <c r="AF434" s="161">
        <f>IF(AF$2&lt;=analysis_period,IF(SUM($C782:AF782)&gt;0,AE434+1,0),0)</f>
        <v>0</v>
      </c>
      <c r="AG434" s="161">
        <f>IF(AG$2&lt;=analysis_period,IF(SUM($C782:AG782)&gt;0,AF434+1,0),0)</f>
        <v>0</v>
      </c>
      <c r="AH434" s="161">
        <f>IF(AH$2&lt;=analysis_period,IF(SUM($C782:AH782)&gt;0,AG434+1,0),0)</f>
        <v>0</v>
      </c>
      <c r="AI434" s="161">
        <f>IF(AI$2&lt;=analysis_period,IF(SUM($C782:AI782)&gt;0,AH434+1,0),0)</f>
        <v>0</v>
      </c>
      <c r="AJ434" s="161">
        <f>IF(AJ$2&lt;=analysis_period,IF(SUM($C782:AJ782)&gt;0,AI434+1,0),0)</f>
        <v>0</v>
      </c>
      <c r="AK434" s="161">
        <f>IF(AK$2&lt;=analysis_period,IF(SUM($C782:AK782)&gt;0,AJ434+1,0),0)</f>
        <v>0</v>
      </c>
      <c r="AL434" s="161">
        <f>IF(AL$2&lt;=analysis_period,IF(SUM($C782:AL782)&gt;0,AK434+1,0),0)</f>
        <v>0</v>
      </c>
      <c r="AM434" s="161">
        <f>IF(AM$2&lt;=analysis_period,IF(SUM($C782:AM782)&gt;0,AL434+1,0),0)</f>
        <v>0</v>
      </c>
      <c r="AN434" s="161">
        <f>IF(AN$2&lt;=analysis_period,IF(SUM($C782:AN782)&gt;0,AM434+1,0),0)</f>
        <v>0</v>
      </c>
      <c r="AO434" s="161">
        <f>IF(AO$2&lt;=analysis_period,IF(SUM($C782:AO782)&gt;0,AN434+1,0),0)</f>
        <v>0</v>
      </c>
      <c r="AP434" s="161">
        <f>IF(AP$2&lt;=analysis_period,IF(SUM($C782:AP782)&gt;0,AO434+1,0),0)</f>
        <v>0</v>
      </c>
    </row>
    <row r="435" spans="1:42" x14ac:dyDescent="0.3">
      <c r="A435" s="21"/>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3">
      <c r="A436" s="21" t="s">
        <v>80</v>
      </c>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3">
      <c r="A437" s="4">
        <v>1</v>
      </c>
      <c r="B437" s="179">
        <f t="shared" ref="B437:B446" si="182">SUM(C437:AP437)</f>
        <v>0</v>
      </c>
      <c r="C437" s="181">
        <f t="shared" ref="C437:AP437" si="183">LOOKUP(C425,$B$369:$AP$369,$B$370:$AP$370)/100*$B773</f>
        <v>0</v>
      </c>
      <c r="D437" s="181">
        <f t="shared" si="183"/>
        <v>0</v>
      </c>
      <c r="E437" s="181">
        <f t="shared" si="183"/>
        <v>0</v>
      </c>
      <c r="F437" s="181">
        <f t="shared" si="183"/>
        <v>0</v>
      </c>
      <c r="G437" s="181">
        <f t="shared" si="183"/>
        <v>0</v>
      </c>
      <c r="H437" s="181">
        <f t="shared" si="183"/>
        <v>0</v>
      </c>
      <c r="I437" s="181">
        <f t="shared" si="183"/>
        <v>0</v>
      </c>
      <c r="J437" s="181">
        <f t="shared" si="183"/>
        <v>0</v>
      </c>
      <c r="K437" s="181">
        <f t="shared" si="183"/>
        <v>0</v>
      </c>
      <c r="L437" s="181">
        <f t="shared" si="183"/>
        <v>0</v>
      </c>
      <c r="M437" s="181">
        <f t="shared" si="183"/>
        <v>0</v>
      </c>
      <c r="N437" s="181">
        <f t="shared" si="183"/>
        <v>0</v>
      </c>
      <c r="O437" s="181">
        <f t="shared" si="183"/>
        <v>0</v>
      </c>
      <c r="P437" s="181">
        <f t="shared" si="183"/>
        <v>0</v>
      </c>
      <c r="Q437" s="181">
        <f t="shared" si="183"/>
        <v>0</v>
      </c>
      <c r="R437" s="181">
        <f t="shared" si="183"/>
        <v>0</v>
      </c>
      <c r="S437" s="181">
        <f t="shared" si="183"/>
        <v>0</v>
      </c>
      <c r="T437" s="181">
        <f t="shared" si="183"/>
        <v>0</v>
      </c>
      <c r="U437" s="181">
        <f t="shared" si="183"/>
        <v>0</v>
      </c>
      <c r="V437" s="181">
        <f t="shared" si="183"/>
        <v>0</v>
      </c>
      <c r="W437" s="181">
        <f t="shared" si="183"/>
        <v>0</v>
      </c>
      <c r="X437" s="181">
        <f t="shared" si="183"/>
        <v>0</v>
      </c>
      <c r="Y437" s="181">
        <f t="shared" si="183"/>
        <v>0</v>
      </c>
      <c r="Z437" s="181">
        <f t="shared" si="183"/>
        <v>0</v>
      </c>
      <c r="AA437" s="181">
        <f t="shared" si="183"/>
        <v>0</v>
      </c>
      <c r="AB437" s="181">
        <f t="shared" si="183"/>
        <v>0</v>
      </c>
      <c r="AC437" s="181">
        <f t="shared" si="183"/>
        <v>0</v>
      </c>
      <c r="AD437" s="181">
        <f t="shared" si="183"/>
        <v>0</v>
      </c>
      <c r="AE437" s="181">
        <f t="shared" si="183"/>
        <v>0</v>
      </c>
      <c r="AF437" s="181">
        <f t="shared" si="183"/>
        <v>0</v>
      </c>
      <c r="AG437" s="181">
        <f t="shared" si="183"/>
        <v>0</v>
      </c>
      <c r="AH437" s="181">
        <f t="shared" si="183"/>
        <v>0</v>
      </c>
      <c r="AI437" s="181">
        <f t="shared" si="183"/>
        <v>0</v>
      </c>
      <c r="AJ437" s="181">
        <f t="shared" si="183"/>
        <v>0</v>
      </c>
      <c r="AK437" s="181">
        <f t="shared" si="183"/>
        <v>0</v>
      </c>
      <c r="AL437" s="181">
        <f t="shared" si="183"/>
        <v>0</v>
      </c>
      <c r="AM437" s="181">
        <f t="shared" si="183"/>
        <v>0</v>
      </c>
      <c r="AN437" s="181">
        <f t="shared" si="183"/>
        <v>0</v>
      </c>
      <c r="AO437" s="181">
        <f t="shared" si="183"/>
        <v>0</v>
      </c>
      <c r="AP437" s="181">
        <f t="shared" si="183"/>
        <v>0</v>
      </c>
    </row>
    <row r="438" spans="1:42" x14ac:dyDescent="0.3">
      <c r="A438" s="4">
        <f>A437+1</f>
        <v>2</v>
      </c>
      <c r="B438" s="179">
        <f t="shared" si="182"/>
        <v>0</v>
      </c>
      <c r="C438" s="181">
        <f t="shared" ref="C438:AP438" si="184">LOOKUP(C426,$B$369:$AP$369,$B$370:$AP$370)/100*$B774</f>
        <v>0</v>
      </c>
      <c r="D438" s="181">
        <f t="shared" si="184"/>
        <v>0</v>
      </c>
      <c r="E438" s="181">
        <f t="shared" si="184"/>
        <v>0</v>
      </c>
      <c r="F438" s="181">
        <f t="shared" si="184"/>
        <v>0</v>
      </c>
      <c r="G438" s="181">
        <f t="shared" si="184"/>
        <v>0</v>
      </c>
      <c r="H438" s="181">
        <f t="shared" si="184"/>
        <v>0</v>
      </c>
      <c r="I438" s="181">
        <f t="shared" si="184"/>
        <v>0</v>
      </c>
      <c r="J438" s="181">
        <f t="shared" si="184"/>
        <v>0</v>
      </c>
      <c r="K438" s="181">
        <f t="shared" si="184"/>
        <v>0</v>
      </c>
      <c r="L438" s="181">
        <f t="shared" si="184"/>
        <v>0</v>
      </c>
      <c r="M438" s="181">
        <f t="shared" si="184"/>
        <v>0</v>
      </c>
      <c r="N438" s="181">
        <f t="shared" si="184"/>
        <v>0</v>
      </c>
      <c r="O438" s="181">
        <f t="shared" si="184"/>
        <v>0</v>
      </c>
      <c r="P438" s="181">
        <f t="shared" si="184"/>
        <v>0</v>
      </c>
      <c r="Q438" s="181">
        <f t="shared" si="184"/>
        <v>0</v>
      </c>
      <c r="R438" s="181">
        <f t="shared" si="184"/>
        <v>0</v>
      </c>
      <c r="S438" s="181">
        <f t="shared" si="184"/>
        <v>0</v>
      </c>
      <c r="T438" s="181">
        <f t="shared" si="184"/>
        <v>0</v>
      </c>
      <c r="U438" s="181">
        <f t="shared" si="184"/>
        <v>0</v>
      </c>
      <c r="V438" s="181">
        <f t="shared" si="184"/>
        <v>0</v>
      </c>
      <c r="W438" s="181">
        <f t="shared" si="184"/>
        <v>0</v>
      </c>
      <c r="X438" s="181">
        <f t="shared" si="184"/>
        <v>0</v>
      </c>
      <c r="Y438" s="181">
        <f t="shared" si="184"/>
        <v>0</v>
      </c>
      <c r="Z438" s="181">
        <f t="shared" si="184"/>
        <v>0</v>
      </c>
      <c r="AA438" s="181">
        <f t="shared" si="184"/>
        <v>0</v>
      </c>
      <c r="AB438" s="181">
        <f t="shared" si="184"/>
        <v>0</v>
      </c>
      <c r="AC438" s="181">
        <f t="shared" si="184"/>
        <v>0</v>
      </c>
      <c r="AD438" s="181">
        <f t="shared" si="184"/>
        <v>0</v>
      </c>
      <c r="AE438" s="181">
        <f t="shared" si="184"/>
        <v>0</v>
      </c>
      <c r="AF438" s="181">
        <f t="shared" si="184"/>
        <v>0</v>
      </c>
      <c r="AG438" s="181">
        <f t="shared" si="184"/>
        <v>0</v>
      </c>
      <c r="AH438" s="181">
        <f t="shared" si="184"/>
        <v>0</v>
      </c>
      <c r="AI438" s="181">
        <f t="shared" si="184"/>
        <v>0</v>
      </c>
      <c r="AJ438" s="181">
        <f t="shared" si="184"/>
        <v>0</v>
      </c>
      <c r="AK438" s="181">
        <f t="shared" si="184"/>
        <v>0</v>
      </c>
      <c r="AL438" s="181">
        <f t="shared" si="184"/>
        <v>0</v>
      </c>
      <c r="AM438" s="181">
        <f t="shared" si="184"/>
        <v>0</v>
      </c>
      <c r="AN438" s="181">
        <f t="shared" si="184"/>
        <v>0</v>
      </c>
      <c r="AO438" s="181">
        <f t="shared" si="184"/>
        <v>0</v>
      </c>
      <c r="AP438" s="181">
        <f t="shared" si="184"/>
        <v>0</v>
      </c>
    </row>
    <row r="439" spans="1:42" x14ac:dyDescent="0.3">
      <c r="A439" s="4">
        <f t="shared" ref="A439:A446" si="185">A438+1</f>
        <v>3</v>
      </c>
      <c r="B439" s="179">
        <f t="shared" si="182"/>
        <v>0</v>
      </c>
      <c r="C439" s="181">
        <f t="shared" ref="C439:AP439" si="186">LOOKUP(C427,$B$369:$AP$369,$B$370:$AP$370)/100*$B775</f>
        <v>0</v>
      </c>
      <c r="D439" s="181">
        <f t="shared" si="186"/>
        <v>0</v>
      </c>
      <c r="E439" s="181">
        <f t="shared" si="186"/>
        <v>0</v>
      </c>
      <c r="F439" s="181">
        <f t="shared" si="186"/>
        <v>0</v>
      </c>
      <c r="G439" s="181">
        <f t="shared" si="186"/>
        <v>0</v>
      </c>
      <c r="H439" s="181">
        <f t="shared" si="186"/>
        <v>0</v>
      </c>
      <c r="I439" s="181">
        <f t="shared" si="186"/>
        <v>0</v>
      </c>
      <c r="J439" s="181">
        <f t="shared" si="186"/>
        <v>0</v>
      </c>
      <c r="K439" s="181">
        <f t="shared" si="186"/>
        <v>0</v>
      </c>
      <c r="L439" s="181">
        <f t="shared" si="186"/>
        <v>0</v>
      </c>
      <c r="M439" s="181">
        <f t="shared" si="186"/>
        <v>0</v>
      </c>
      <c r="N439" s="181">
        <f t="shared" si="186"/>
        <v>0</v>
      </c>
      <c r="O439" s="181">
        <f t="shared" si="186"/>
        <v>0</v>
      </c>
      <c r="P439" s="181">
        <f t="shared" si="186"/>
        <v>0</v>
      </c>
      <c r="Q439" s="181">
        <f t="shared" si="186"/>
        <v>0</v>
      </c>
      <c r="R439" s="181">
        <f t="shared" si="186"/>
        <v>0</v>
      </c>
      <c r="S439" s="181">
        <f t="shared" si="186"/>
        <v>0</v>
      </c>
      <c r="T439" s="181">
        <f t="shared" si="186"/>
        <v>0</v>
      </c>
      <c r="U439" s="181">
        <f t="shared" si="186"/>
        <v>0</v>
      </c>
      <c r="V439" s="181">
        <f t="shared" si="186"/>
        <v>0</v>
      </c>
      <c r="W439" s="181">
        <f t="shared" si="186"/>
        <v>0</v>
      </c>
      <c r="X439" s="181">
        <f t="shared" si="186"/>
        <v>0</v>
      </c>
      <c r="Y439" s="181">
        <f t="shared" si="186"/>
        <v>0</v>
      </c>
      <c r="Z439" s="181">
        <f t="shared" si="186"/>
        <v>0</v>
      </c>
      <c r="AA439" s="181">
        <f t="shared" si="186"/>
        <v>0</v>
      </c>
      <c r="AB439" s="181">
        <f t="shared" si="186"/>
        <v>0</v>
      </c>
      <c r="AC439" s="181">
        <f t="shared" si="186"/>
        <v>0</v>
      </c>
      <c r="AD439" s="181">
        <f t="shared" si="186"/>
        <v>0</v>
      </c>
      <c r="AE439" s="181">
        <f t="shared" si="186"/>
        <v>0</v>
      </c>
      <c r="AF439" s="181">
        <f t="shared" si="186"/>
        <v>0</v>
      </c>
      <c r="AG439" s="181">
        <f t="shared" si="186"/>
        <v>0</v>
      </c>
      <c r="AH439" s="181">
        <f t="shared" si="186"/>
        <v>0</v>
      </c>
      <c r="AI439" s="181">
        <f t="shared" si="186"/>
        <v>0</v>
      </c>
      <c r="AJ439" s="181">
        <f t="shared" si="186"/>
        <v>0</v>
      </c>
      <c r="AK439" s="181">
        <f t="shared" si="186"/>
        <v>0</v>
      </c>
      <c r="AL439" s="181">
        <f t="shared" si="186"/>
        <v>0</v>
      </c>
      <c r="AM439" s="181">
        <f t="shared" si="186"/>
        <v>0</v>
      </c>
      <c r="AN439" s="181">
        <f t="shared" si="186"/>
        <v>0</v>
      </c>
      <c r="AO439" s="181">
        <f t="shared" si="186"/>
        <v>0</v>
      </c>
      <c r="AP439" s="181">
        <f t="shared" si="186"/>
        <v>0</v>
      </c>
    </row>
    <row r="440" spans="1:42" x14ac:dyDescent="0.3">
      <c r="A440" s="4">
        <f t="shared" si="185"/>
        <v>4</v>
      </c>
      <c r="B440" s="179">
        <f t="shared" si="182"/>
        <v>0</v>
      </c>
      <c r="C440" s="181">
        <f t="shared" ref="C440:AP440" si="187">LOOKUP(C428,$B$369:$AP$369,$B$370:$AP$370)/100*$B776</f>
        <v>0</v>
      </c>
      <c r="D440" s="181">
        <f t="shared" si="187"/>
        <v>0</v>
      </c>
      <c r="E440" s="181">
        <f t="shared" si="187"/>
        <v>0</v>
      </c>
      <c r="F440" s="181">
        <f t="shared" si="187"/>
        <v>0</v>
      </c>
      <c r="G440" s="181">
        <f t="shared" si="187"/>
        <v>0</v>
      </c>
      <c r="H440" s="181">
        <f t="shared" si="187"/>
        <v>0</v>
      </c>
      <c r="I440" s="181">
        <f t="shared" si="187"/>
        <v>0</v>
      </c>
      <c r="J440" s="181">
        <f t="shared" si="187"/>
        <v>0</v>
      </c>
      <c r="K440" s="181">
        <f t="shared" si="187"/>
        <v>0</v>
      </c>
      <c r="L440" s="181">
        <f t="shared" si="187"/>
        <v>0</v>
      </c>
      <c r="M440" s="181">
        <f t="shared" si="187"/>
        <v>0</v>
      </c>
      <c r="N440" s="181">
        <f t="shared" si="187"/>
        <v>0</v>
      </c>
      <c r="O440" s="181">
        <f t="shared" si="187"/>
        <v>0</v>
      </c>
      <c r="P440" s="181">
        <f t="shared" si="187"/>
        <v>0</v>
      </c>
      <c r="Q440" s="181">
        <f t="shared" si="187"/>
        <v>0</v>
      </c>
      <c r="R440" s="181">
        <f t="shared" si="187"/>
        <v>0</v>
      </c>
      <c r="S440" s="181">
        <f t="shared" si="187"/>
        <v>0</v>
      </c>
      <c r="T440" s="181">
        <f t="shared" si="187"/>
        <v>0</v>
      </c>
      <c r="U440" s="181">
        <f t="shared" si="187"/>
        <v>0</v>
      </c>
      <c r="V440" s="181">
        <f t="shared" si="187"/>
        <v>0</v>
      </c>
      <c r="W440" s="181">
        <f t="shared" si="187"/>
        <v>0</v>
      </c>
      <c r="X440" s="181">
        <f t="shared" si="187"/>
        <v>0</v>
      </c>
      <c r="Y440" s="181">
        <f t="shared" si="187"/>
        <v>0</v>
      </c>
      <c r="Z440" s="181">
        <f t="shared" si="187"/>
        <v>0</v>
      </c>
      <c r="AA440" s="181">
        <f t="shared" si="187"/>
        <v>0</v>
      </c>
      <c r="AB440" s="181">
        <f t="shared" si="187"/>
        <v>0</v>
      </c>
      <c r="AC440" s="181">
        <f t="shared" si="187"/>
        <v>0</v>
      </c>
      <c r="AD440" s="181">
        <f t="shared" si="187"/>
        <v>0</v>
      </c>
      <c r="AE440" s="181">
        <f t="shared" si="187"/>
        <v>0</v>
      </c>
      <c r="AF440" s="181">
        <f t="shared" si="187"/>
        <v>0</v>
      </c>
      <c r="AG440" s="181">
        <f t="shared" si="187"/>
        <v>0</v>
      </c>
      <c r="AH440" s="181">
        <f t="shared" si="187"/>
        <v>0</v>
      </c>
      <c r="AI440" s="181">
        <f t="shared" si="187"/>
        <v>0</v>
      </c>
      <c r="AJ440" s="181">
        <f t="shared" si="187"/>
        <v>0</v>
      </c>
      <c r="AK440" s="181">
        <f t="shared" si="187"/>
        <v>0</v>
      </c>
      <c r="AL440" s="181">
        <f t="shared" si="187"/>
        <v>0</v>
      </c>
      <c r="AM440" s="181">
        <f t="shared" si="187"/>
        <v>0</v>
      </c>
      <c r="AN440" s="181">
        <f t="shared" si="187"/>
        <v>0</v>
      </c>
      <c r="AO440" s="181">
        <f t="shared" si="187"/>
        <v>0</v>
      </c>
      <c r="AP440" s="181">
        <f t="shared" si="187"/>
        <v>0</v>
      </c>
    </row>
    <row r="441" spans="1:42" x14ac:dyDescent="0.3">
      <c r="A441" s="4">
        <f t="shared" si="185"/>
        <v>5</v>
      </c>
      <c r="B441" s="179">
        <f t="shared" si="182"/>
        <v>0</v>
      </c>
      <c r="C441" s="181">
        <f t="shared" ref="C441:AP441" si="188">LOOKUP(C429,$B$369:$AP$369,$B$370:$AP$370)/100*$B777</f>
        <v>0</v>
      </c>
      <c r="D441" s="181">
        <f t="shared" si="188"/>
        <v>0</v>
      </c>
      <c r="E441" s="181">
        <f t="shared" si="188"/>
        <v>0</v>
      </c>
      <c r="F441" s="181">
        <f t="shared" si="188"/>
        <v>0</v>
      </c>
      <c r="G441" s="181">
        <f t="shared" si="188"/>
        <v>0</v>
      </c>
      <c r="H441" s="181">
        <f t="shared" si="188"/>
        <v>0</v>
      </c>
      <c r="I441" s="181">
        <f t="shared" si="188"/>
        <v>0</v>
      </c>
      <c r="J441" s="181">
        <f t="shared" si="188"/>
        <v>0</v>
      </c>
      <c r="K441" s="181">
        <f t="shared" si="188"/>
        <v>0</v>
      </c>
      <c r="L441" s="181">
        <f t="shared" si="188"/>
        <v>0</v>
      </c>
      <c r="M441" s="181">
        <f t="shared" si="188"/>
        <v>0</v>
      </c>
      <c r="N441" s="181">
        <f t="shared" si="188"/>
        <v>0</v>
      </c>
      <c r="O441" s="181">
        <f t="shared" si="188"/>
        <v>0</v>
      </c>
      <c r="P441" s="181">
        <f t="shared" si="188"/>
        <v>0</v>
      </c>
      <c r="Q441" s="181">
        <f t="shared" si="188"/>
        <v>0</v>
      </c>
      <c r="R441" s="181">
        <f t="shared" si="188"/>
        <v>0</v>
      </c>
      <c r="S441" s="181">
        <f t="shared" si="188"/>
        <v>0</v>
      </c>
      <c r="T441" s="181">
        <f t="shared" si="188"/>
        <v>0</v>
      </c>
      <c r="U441" s="181">
        <f t="shared" si="188"/>
        <v>0</v>
      </c>
      <c r="V441" s="181">
        <f t="shared" si="188"/>
        <v>0</v>
      </c>
      <c r="W441" s="181">
        <f t="shared" si="188"/>
        <v>0</v>
      </c>
      <c r="X441" s="181">
        <f t="shared" si="188"/>
        <v>0</v>
      </c>
      <c r="Y441" s="181">
        <f t="shared" si="188"/>
        <v>0</v>
      </c>
      <c r="Z441" s="181">
        <f t="shared" si="188"/>
        <v>0</v>
      </c>
      <c r="AA441" s="181">
        <f t="shared" si="188"/>
        <v>0</v>
      </c>
      <c r="AB441" s="181">
        <f t="shared" si="188"/>
        <v>0</v>
      </c>
      <c r="AC441" s="181">
        <f t="shared" si="188"/>
        <v>0</v>
      </c>
      <c r="AD441" s="181">
        <f t="shared" si="188"/>
        <v>0</v>
      </c>
      <c r="AE441" s="181">
        <f t="shared" si="188"/>
        <v>0</v>
      </c>
      <c r="AF441" s="181">
        <f t="shared" si="188"/>
        <v>0</v>
      </c>
      <c r="AG441" s="181">
        <f t="shared" si="188"/>
        <v>0</v>
      </c>
      <c r="AH441" s="181">
        <f t="shared" si="188"/>
        <v>0</v>
      </c>
      <c r="AI441" s="181">
        <f t="shared" si="188"/>
        <v>0</v>
      </c>
      <c r="AJ441" s="181">
        <f t="shared" si="188"/>
        <v>0</v>
      </c>
      <c r="AK441" s="181">
        <f t="shared" si="188"/>
        <v>0</v>
      </c>
      <c r="AL441" s="181">
        <f t="shared" si="188"/>
        <v>0</v>
      </c>
      <c r="AM441" s="181">
        <f t="shared" si="188"/>
        <v>0</v>
      </c>
      <c r="AN441" s="181">
        <f t="shared" si="188"/>
        <v>0</v>
      </c>
      <c r="AO441" s="181">
        <f t="shared" si="188"/>
        <v>0</v>
      </c>
      <c r="AP441" s="181">
        <f t="shared" si="188"/>
        <v>0</v>
      </c>
    </row>
    <row r="442" spans="1:42" x14ac:dyDescent="0.3">
      <c r="A442" s="4">
        <f t="shared" si="185"/>
        <v>6</v>
      </c>
      <c r="B442" s="179">
        <f t="shared" si="182"/>
        <v>0</v>
      </c>
      <c r="C442" s="181">
        <f t="shared" ref="C442:AP442" si="189">LOOKUP(C430,$B$369:$AP$369,$B$370:$AP$370)/100*$B778</f>
        <v>0</v>
      </c>
      <c r="D442" s="181">
        <f t="shared" si="189"/>
        <v>0</v>
      </c>
      <c r="E442" s="181">
        <f t="shared" si="189"/>
        <v>0</v>
      </c>
      <c r="F442" s="181">
        <f t="shared" si="189"/>
        <v>0</v>
      </c>
      <c r="G442" s="181">
        <f t="shared" si="189"/>
        <v>0</v>
      </c>
      <c r="H442" s="181">
        <f t="shared" si="189"/>
        <v>0</v>
      </c>
      <c r="I442" s="181">
        <f t="shared" si="189"/>
        <v>0</v>
      </c>
      <c r="J442" s="181">
        <f t="shared" si="189"/>
        <v>0</v>
      </c>
      <c r="K442" s="181">
        <f t="shared" si="189"/>
        <v>0</v>
      </c>
      <c r="L442" s="181">
        <f t="shared" si="189"/>
        <v>0</v>
      </c>
      <c r="M442" s="181">
        <f t="shared" si="189"/>
        <v>0</v>
      </c>
      <c r="N442" s="181">
        <f t="shared" si="189"/>
        <v>0</v>
      </c>
      <c r="O442" s="181">
        <f t="shared" si="189"/>
        <v>0</v>
      </c>
      <c r="P442" s="181">
        <f t="shared" si="189"/>
        <v>0</v>
      </c>
      <c r="Q442" s="181">
        <f t="shared" si="189"/>
        <v>0</v>
      </c>
      <c r="R442" s="181">
        <f t="shared" si="189"/>
        <v>0</v>
      </c>
      <c r="S442" s="181">
        <f t="shared" si="189"/>
        <v>0</v>
      </c>
      <c r="T442" s="181">
        <f t="shared" si="189"/>
        <v>0</v>
      </c>
      <c r="U442" s="181">
        <f t="shared" si="189"/>
        <v>0</v>
      </c>
      <c r="V442" s="181">
        <f t="shared" si="189"/>
        <v>0</v>
      </c>
      <c r="W442" s="181">
        <f t="shared" si="189"/>
        <v>0</v>
      </c>
      <c r="X442" s="181">
        <f t="shared" si="189"/>
        <v>0</v>
      </c>
      <c r="Y442" s="181">
        <f t="shared" si="189"/>
        <v>0</v>
      </c>
      <c r="Z442" s="181">
        <f t="shared" si="189"/>
        <v>0</v>
      </c>
      <c r="AA442" s="181">
        <f t="shared" si="189"/>
        <v>0</v>
      </c>
      <c r="AB442" s="181">
        <f t="shared" si="189"/>
        <v>0</v>
      </c>
      <c r="AC442" s="181">
        <f t="shared" si="189"/>
        <v>0</v>
      </c>
      <c r="AD442" s="181">
        <f t="shared" si="189"/>
        <v>0</v>
      </c>
      <c r="AE442" s="181">
        <f t="shared" si="189"/>
        <v>0</v>
      </c>
      <c r="AF442" s="181">
        <f t="shared" si="189"/>
        <v>0</v>
      </c>
      <c r="AG442" s="181">
        <f t="shared" si="189"/>
        <v>0</v>
      </c>
      <c r="AH442" s="181">
        <f t="shared" si="189"/>
        <v>0</v>
      </c>
      <c r="AI442" s="181">
        <f t="shared" si="189"/>
        <v>0</v>
      </c>
      <c r="AJ442" s="181">
        <f t="shared" si="189"/>
        <v>0</v>
      </c>
      <c r="AK442" s="181">
        <f t="shared" si="189"/>
        <v>0</v>
      </c>
      <c r="AL442" s="181">
        <f t="shared" si="189"/>
        <v>0</v>
      </c>
      <c r="AM442" s="181">
        <f t="shared" si="189"/>
        <v>0</v>
      </c>
      <c r="AN442" s="181">
        <f t="shared" si="189"/>
        <v>0</v>
      </c>
      <c r="AO442" s="181">
        <f t="shared" si="189"/>
        <v>0</v>
      </c>
      <c r="AP442" s="181">
        <f t="shared" si="189"/>
        <v>0</v>
      </c>
    </row>
    <row r="443" spans="1:42" x14ac:dyDescent="0.3">
      <c r="A443" s="4">
        <f t="shared" si="185"/>
        <v>7</v>
      </c>
      <c r="B443" s="179">
        <f t="shared" si="182"/>
        <v>0</v>
      </c>
      <c r="C443" s="181">
        <f t="shared" ref="C443:AP443" si="190">LOOKUP(C431,$B$369:$AP$369,$B$370:$AP$370)/100*$B779</f>
        <v>0</v>
      </c>
      <c r="D443" s="181">
        <f t="shared" si="190"/>
        <v>0</v>
      </c>
      <c r="E443" s="181">
        <f t="shared" si="190"/>
        <v>0</v>
      </c>
      <c r="F443" s="181">
        <f t="shared" si="190"/>
        <v>0</v>
      </c>
      <c r="G443" s="181">
        <f t="shared" si="190"/>
        <v>0</v>
      </c>
      <c r="H443" s="181">
        <f t="shared" si="190"/>
        <v>0</v>
      </c>
      <c r="I443" s="181">
        <f t="shared" si="190"/>
        <v>0</v>
      </c>
      <c r="J443" s="181">
        <f t="shared" si="190"/>
        <v>0</v>
      </c>
      <c r="K443" s="181">
        <f t="shared" si="190"/>
        <v>0</v>
      </c>
      <c r="L443" s="181">
        <f t="shared" si="190"/>
        <v>0</v>
      </c>
      <c r="M443" s="181">
        <f t="shared" si="190"/>
        <v>0</v>
      </c>
      <c r="N443" s="181">
        <f t="shared" si="190"/>
        <v>0</v>
      </c>
      <c r="O443" s="181">
        <f t="shared" si="190"/>
        <v>0</v>
      </c>
      <c r="P443" s="181">
        <f t="shared" si="190"/>
        <v>0</v>
      </c>
      <c r="Q443" s="181">
        <f t="shared" si="190"/>
        <v>0</v>
      </c>
      <c r="R443" s="181">
        <f t="shared" si="190"/>
        <v>0</v>
      </c>
      <c r="S443" s="181">
        <f t="shared" si="190"/>
        <v>0</v>
      </c>
      <c r="T443" s="181">
        <f t="shared" si="190"/>
        <v>0</v>
      </c>
      <c r="U443" s="181">
        <f t="shared" si="190"/>
        <v>0</v>
      </c>
      <c r="V443" s="181">
        <f t="shared" si="190"/>
        <v>0</v>
      </c>
      <c r="W443" s="181">
        <f t="shared" si="190"/>
        <v>0</v>
      </c>
      <c r="X443" s="181">
        <f t="shared" si="190"/>
        <v>0</v>
      </c>
      <c r="Y443" s="181">
        <f t="shared" si="190"/>
        <v>0</v>
      </c>
      <c r="Z443" s="181">
        <f t="shared" si="190"/>
        <v>0</v>
      </c>
      <c r="AA443" s="181">
        <f t="shared" si="190"/>
        <v>0</v>
      </c>
      <c r="AB443" s="181">
        <f t="shared" si="190"/>
        <v>0</v>
      </c>
      <c r="AC443" s="181">
        <f t="shared" si="190"/>
        <v>0</v>
      </c>
      <c r="AD443" s="181">
        <f t="shared" si="190"/>
        <v>0</v>
      </c>
      <c r="AE443" s="181">
        <f t="shared" si="190"/>
        <v>0</v>
      </c>
      <c r="AF443" s="181">
        <f t="shared" si="190"/>
        <v>0</v>
      </c>
      <c r="AG443" s="181">
        <f t="shared" si="190"/>
        <v>0</v>
      </c>
      <c r="AH443" s="181">
        <f t="shared" si="190"/>
        <v>0</v>
      </c>
      <c r="AI443" s="181">
        <f t="shared" si="190"/>
        <v>0</v>
      </c>
      <c r="AJ443" s="181">
        <f t="shared" si="190"/>
        <v>0</v>
      </c>
      <c r="AK443" s="181">
        <f t="shared" si="190"/>
        <v>0</v>
      </c>
      <c r="AL443" s="181">
        <f t="shared" si="190"/>
        <v>0</v>
      </c>
      <c r="AM443" s="181">
        <f t="shared" si="190"/>
        <v>0</v>
      </c>
      <c r="AN443" s="181">
        <f t="shared" si="190"/>
        <v>0</v>
      </c>
      <c r="AO443" s="181">
        <f t="shared" si="190"/>
        <v>0</v>
      </c>
      <c r="AP443" s="181">
        <f t="shared" si="190"/>
        <v>0</v>
      </c>
    </row>
    <row r="444" spans="1:42" x14ac:dyDescent="0.3">
      <c r="A444" s="4">
        <f t="shared" si="185"/>
        <v>8</v>
      </c>
      <c r="B444" s="179">
        <f t="shared" si="182"/>
        <v>0</v>
      </c>
      <c r="C444" s="181">
        <f t="shared" ref="C444:AP444" si="191">LOOKUP(C432,$B$369:$AP$369,$B$370:$AP$370)/100*$B780</f>
        <v>0</v>
      </c>
      <c r="D444" s="181">
        <f t="shared" si="191"/>
        <v>0</v>
      </c>
      <c r="E444" s="181">
        <f t="shared" si="191"/>
        <v>0</v>
      </c>
      <c r="F444" s="181">
        <f t="shared" si="191"/>
        <v>0</v>
      </c>
      <c r="G444" s="181">
        <f t="shared" si="191"/>
        <v>0</v>
      </c>
      <c r="H444" s="181">
        <f t="shared" si="191"/>
        <v>0</v>
      </c>
      <c r="I444" s="181">
        <f t="shared" si="191"/>
        <v>0</v>
      </c>
      <c r="J444" s="181">
        <f t="shared" si="191"/>
        <v>0</v>
      </c>
      <c r="K444" s="181">
        <f t="shared" si="191"/>
        <v>0</v>
      </c>
      <c r="L444" s="181">
        <f t="shared" si="191"/>
        <v>0</v>
      </c>
      <c r="M444" s="181">
        <f t="shared" si="191"/>
        <v>0</v>
      </c>
      <c r="N444" s="181">
        <f t="shared" si="191"/>
        <v>0</v>
      </c>
      <c r="O444" s="181">
        <f t="shared" si="191"/>
        <v>0</v>
      </c>
      <c r="P444" s="181">
        <f t="shared" si="191"/>
        <v>0</v>
      </c>
      <c r="Q444" s="181">
        <f t="shared" si="191"/>
        <v>0</v>
      </c>
      <c r="R444" s="181">
        <f t="shared" si="191"/>
        <v>0</v>
      </c>
      <c r="S444" s="181">
        <f t="shared" si="191"/>
        <v>0</v>
      </c>
      <c r="T444" s="181">
        <f t="shared" si="191"/>
        <v>0</v>
      </c>
      <c r="U444" s="181">
        <f t="shared" si="191"/>
        <v>0</v>
      </c>
      <c r="V444" s="181">
        <f t="shared" si="191"/>
        <v>0</v>
      </c>
      <c r="W444" s="181">
        <f t="shared" si="191"/>
        <v>0</v>
      </c>
      <c r="X444" s="181">
        <f t="shared" si="191"/>
        <v>0</v>
      </c>
      <c r="Y444" s="181">
        <f t="shared" si="191"/>
        <v>0</v>
      </c>
      <c r="Z444" s="181">
        <f t="shared" si="191"/>
        <v>0</v>
      </c>
      <c r="AA444" s="181">
        <f t="shared" si="191"/>
        <v>0</v>
      </c>
      <c r="AB444" s="181">
        <f t="shared" si="191"/>
        <v>0</v>
      </c>
      <c r="AC444" s="181">
        <f t="shared" si="191"/>
        <v>0</v>
      </c>
      <c r="AD444" s="181">
        <f t="shared" si="191"/>
        <v>0</v>
      </c>
      <c r="AE444" s="181">
        <f t="shared" si="191"/>
        <v>0</v>
      </c>
      <c r="AF444" s="181">
        <f t="shared" si="191"/>
        <v>0</v>
      </c>
      <c r="AG444" s="181">
        <f t="shared" si="191"/>
        <v>0</v>
      </c>
      <c r="AH444" s="181">
        <f t="shared" si="191"/>
        <v>0</v>
      </c>
      <c r="AI444" s="181">
        <f t="shared" si="191"/>
        <v>0</v>
      </c>
      <c r="AJ444" s="181">
        <f t="shared" si="191"/>
        <v>0</v>
      </c>
      <c r="AK444" s="181">
        <f t="shared" si="191"/>
        <v>0</v>
      </c>
      <c r="AL444" s="181">
        <f t="shared" si="191"/>
        <v>0</v>
      </c>
      <c r="AM444" s="181">
        <f t="shared" si="191"/>
        <v>0</v>
      </c>
      <c r="AN444" s="181">
        <f t="shared" si="191"/>
        <v>0</v>
      </c>
      <c r="AO444" s="181">
        <f t="shared" si="191"/>
        <v>0</v>
      </c>
      <c r="AP444" s="181">
        <f t="shared" si="191"/>
        <v>0</v>
      </c>
    </row>
    <row r="445" spans="1:42" x14ac:dyDescent="0.3">
      <c r="A445" s="4">
        <f>A444+1</f>
        <v>9</v>
      </c>
      <c r="B445" s="179">
        <f t="shared" si="182"/>
        <v>0</v>
      </c>
      <c r="C445" s="181">
        <f t="shared" ref="C445:AP445" si="192">LOOKUP(C433,$B$369:$AP$369,$B$370:$AP$370)/100*$B781</f>
        <v>0</v>
      </c>
      <c r="D445" s="181">
        <f t="shared" si="192"/>
        <v>0</v>
      </c>
      <c r="E445" s="181">
        <f t="shared" si="192"/>
        <v>0</v>
      </c>
      <c r="F445" s="181">
        <f t="shared" si="192"/>
        <v>0</v>
      </c>
      <c r="G445" s="181">
        <f t="shared" si="192"/>
        <v>0</v>
      </c>
      <c r="H445" s="181">
        <f t="shared" si="192"/>
        <v>0</v>
      </c>
      <c r="I445" s="181">
        <f t="shared" si="192"/>
        <v>0</v>
      </c>
      <c r="J445" s="181">
        <f t="shared" si="192"/>
        <v>0</v>
      </c>
      <c r="K445" s="181">
        <f t="shared" si="192"/>
        <v>0</v>
      </c>
      <c r="L445" s="181">
        <f t="shared" si="192"/>
        <v>0</v>
      </c>
      <c r="M445" s="181">
        <f t="shared" si="192"/>
        <v>0</v>
      </c>
      <c r="N445" s="181">
        <f t="shared" si="192"/>
        <v>0</v>
      </c>
      <c r="O445" s="181">
        <f t="shared" si="192"/>
        <v>0</v>
      </c>
      <c r="P445" s="181">
        <f t="shared" si="192"/>
        <v>0</v>
      </c>
      <c r="Q445" s="181">
        <f t="shared" si="192"/>
        <v>0</v>
      </c>
      <c r="R445" s="181">
        <f t="shared" si="192"/>
        <v>0</v>
      </c>
      <c r="S445" s="181">
        <f t="shared" si="192"/>
        <v>0</v>
      </c>
      <c r="T445" s="181">
        <f t="shared" si="192"/>
        <v>0</v>
      </c>
      <c r="U445" s="181">
        <f t="shared" si="192"/>
        <v>0</v>
      </c>
      <c r="V445" s="181">
        <f t="shared" si="192"/>
        <v>0</v>
      </c>
      <c r="W445" s="181">
        <f t="shared" si="192"/>
        <v>0</v>
      </c>
      <c r="X445" s="181">
        <f t="shared" si="192"/>
        <v>0</v>
      </c>
      <c r="Y445" s="181">
        <f t="shared" si="192"/>
        <v>0</v>
      </c>
      <c r="Z445" s="181">
        <f t="shared" si="192"/>
        <v>0</v>
      </c>
      <c r="AA445" s="181">
        <f t="shared" si="192"/>
        <v>0</v>
      </c>
      <c r="AB445" s="181">
        <f t="shared" si="192"/>
        <v>0</v>
      </c>
      <c r="AC445" s="181">
        <f t="shared" si="192"/>
        <v>0</v>
      </c>
      <c r="AD445" s="181">
        <f t="shared" si="192"/>
        <v>0</v>
      </c>
      <c r="AE445" s="181">
        <f t="shared" si="192"/>
        <v>0</v>
      </c>
      <c r="AF445" s="181">
        <f t="shared" si="192"/>
        <v>0</v>
      </c>
      <c r="AG445" s="181">
        <f t="shared" si="192"/>
        <v>0</v>
      </c>
      <c r="AH445" s="181">
        <f t="shared" si="192"/>
        <v>0</v>
      </c>
      <c r="AI445" s="181">
        <f t="shared" si="192"/>
        <v>0</v>
      </c>
      <c r="AJ445" s="181">
        <f t="shared" si="192"/>
        <v>0</v>
      </c>
      <c r="AK445" s="181">
        <f t="shared" si="192"/>
        <v>0</v>
      </c>
      <c r="AL445" s="181">
        <f t="shared" si="192"/>
        <v>0</v>
      </c>
      <c r="AM445" s="181">
        <f t="shared" si="192"/>
        <v>0</v>
      </c>
      <c r="AN445" s="181">
        <f t="shared" si="192"/>
        <v>0</v>
      </c>
      <c r="AO445" s="181">
        <f t="shared" si="192"/>
        <v>0</v>
      </c>
      <c r="AP445" s="181">
        <f t="shared" si="192"/>
        <v>0</v>
      </c>
    </row>
    <row r="446" spans="1:42" x14ac:dyDescent="0.3">
      <c r="A446" s="4">
        <f t="shared" si="185"/>
        <v>10</v>
      </c>
      <c r="B446" s="179">
        <f t="shared" si="182"/>
        <v>0</v>
      </c>
      <c r="C446" s="181">
        <f t="shared" ref="C446:AP446" si="193">LOOKUP(C434,$B$369:$AP$369,$B$370:$AP$370)/100*$B782</f>
        <v>0</v>
      </c>
      <c r="D446" s="181">
        <f t="shared" si="193"/>
        <v>0</v>
      </c>
      <c r="E446" s="181">
        <f t="shared" si="193"/>
        <v>0</v>
      </c>
      <c r="F446" s="181">
        <f t="shared" si="193"/>
        <v>0</v>
      </c>
      <c r="G446" s="181">
        <f t="shared" si="193"/>
        <v>0</v>
      </c>
      <c r="H446" s="181">
        <f t="shared" si="193"/>
        <v>0</v>
      </c>
      <c r="I446" s="181">
        <f t="shared" si="193"/>
        <v>0</v>
      </c>
      <c r="J446" s="181">
        <f t="shared" si="193"/>
        <v>0</v>
      </c>
      <c r="K446" s="181">
        <f t="shared" si="193"/>
        <v>0</v>
      </c>
      <c r="L446" s="181">
        <f t="shared" si="193"/>
        <v>0</v>
      </c>
      <c r="M446" s="181">
        <f t="shared" si="193"/>
        <v>0</v>
      </c>
      <c r="N446" s="181">
        <f t="shared" si="193"/>
        <v>0</v>
      </c>
      <c r="O446" s="181">
        <f t="shared" si="193"/>
        <v>0</v>
      </c>
      <c r="P446" s="181">
        <f t="shared" si="193"/>
        <v>0</v>
      </c>
      <c r="Q446" s="181">
        <f t="shared" si="193"/>
        <v>0</v>
      </c>
      <c r="R446" s="181">
        <f t="shared" si="193"/>
        <v>0</v>
      </c>
      <c r="S446" s="181">
        <f t="shared" si="193"/>
        <v>0</v>
      </c>
      <c r="T446" s="181">
        <f t="shared" si="193"/>
        <v>0</v>
      </c>
      <c r="U446" s="181">
        <f t="shared" si="193"/>
        <v>0</v>
      </c>
      <c r="V446" s="181">
        <f t="shared" si="193"/>
        <v>0</v>
      </c>
      <c r="W446" s="181">
        <f t="shared" si="193"/>
        <v>0</v>
      </c>
      <c r="X446" s="181">
        <f t="shared" si="193"/>
        <v>0</v>
      </c>
      <c r="Y446" s="181">
        <f t="shared" si="193"/>
        <v>0</v>
      </c>
      <c r="Z446" s="181">
        <f t="shared" si="193"/>
        <v>0</v>
      </c>
      <c r="AA446" s="181">
        <f t="shared" si="193"/>
        <v>0</v>
      </c>
      <c r="AB446" s="181">
        <f t="shared" si="193"/>
        <v>0</v>
      </c>
      <c r="AC446" s="181">
        <f t="shared" si="193"/>
        <v>0</v>
      </c>
      <c r="AD446" s="181">
        <f t="shared" si="193"/>
        <v>0</v>
      </c>
      <c r="AE446" s="181">
        <f t="shared" si="193"/>
        <v>0</v>
      </c>
      <c r="AF446" s="181">
        <f t="shared" si="193"/>
        <v>0</v>
      </c>
      <c r="AG446" s="181">
        <f t="shared" si="193"/>
        <v>0</v>
      </c>
      <c r="AH446" s="181">
        <f t="shared" si="193"/>
        <v>0</v>
      </c>
      <c r="AI446" s="181">
        <f t="shared" si="193"/>
        <v>0</v>
      </c>
      <c r="AJ446" s="181">
        <f t="shared" si="193"/>
        <v>0</v>
      </c>
      <c r="AK446" s="181">
        <f t="shared" si="193"/>
        <v>0</v>
      </c>
      <c r="AL446" s="181">
        <f t="shared" si="193"/>
        <v>0</v>
      </c>
      <c r="AM446" s="181">
        <f t="shared" si="193"/>
        <v>0</v>
      </c>
      <c r="AN446" s="181">
        <f t="shared" si="193"/>
        <v>0</v>
      </c>
      <c r="AO446" s="181">
        <f t="shared" si="193"/>
        <v>0</v>
      </c>
      <c r="AP446" s="181">
        <f t="shared" si="193"/>
        <v>0</v>
      </c>
    </row>
    <row r="447" spans="1:42" ht="12" customHeight="1" x14ac:dyDescent="0.3">
      <c r="A447" s="26" t="s">
        <v>12</v>
      </c>
      <c r="B447" s="15"/>
      <c r="C447" s="161">
        <f>SUM(C437:C446)</f>
        <v>0</v>
      </c>
      <c r="D447" s="161">
        <f t="shared" ref="D447:AP447" si="194">SUM(D437:D446)</f>
        <v>0</v>
      </c>
      <c r="E447" s="161">
        <f t="shared" si="194"/>
        <v>0</v>
      </c>
      <c r="F447" s="161">
        <f t="shared" si="194"/>
        <v>0</v>
      </c>
      <c r="G447" s="161">
        <f t="shared" si="194"/>
        <v>0</v>
      </c>
      <c r="H447" s="161">
        <f t="shared" si="194"/>
        <v>0</v>
      </c>
      <c r="I447" s="161">
        <f t="shared" si="194"/>
        <v>0</v>
      </c>
      <c r="J447" s="161">
        <f t="shared" si="194"/>
        <v>0</v>
      </c>
      <c r="K447" s="161">
        <f t="shared" si="194"/>
        <v>0</v>
      </c>
      <c r="L447" s="161">
        <f t="shared" si="194"/>
        <v>0</v>
      </c>
      <c r="M447" s="161">
        <f t="shared" si="194"/>
        <v>0</v>
      </c>
      <c r="N447" s="161">
        <f t="shared" si="194"/>
        <v>0</v>
      </c>
      <c r="O447" s="161">
        <f t="shared" si="194"/>
        <v>0</v>
      </c>
      <c r="P447" s="161">
        <f t="shared" si="194"/>
        <v>0</v>
      </c>
      <c r="Q447" s="161">
        <f t="shared" si="194"/>
        <v>0</v>
      </c>
      <c r="R447" s="161">
        <f t="shared" si="194"/>
        <v>0</v>
      </c>
      <c r="S447" s="161">
        <f t="shared" si="194"/>
        <v>0</v>
      </c>
      <c r="T447" s="161">
        <f t="shared" si="194"/>
        <v>0</v>
      </c>
      <c r="U447" s="161">
        <f t="shared" si="194"/>
        <v>0</v>
      </c>
      <c r="V447" s="161">
        <f t="shared" si="194"/>
        <v>0</v>
      </c>
      <c r="W447" s="161">
        <f t="shared" si="194"/>
        <v>0</v>
      </c>
      <c r="X447" s="161">
        <f t="shared" si="194"/>
        <v>0</v>
      </c>
      <c r="Y447" s="161">
        <f t="shared" si="194"/>
        <v>0</v>
      </c>
      <c r="Z447" s="161">
        <f t="shared" si="194"/>
        <v>0</v>
      </c>
      <c r="AA447" s="161">
        <f t="shared" si="194"/>
        <v>0</v>
      </c>
      <c r="AB447" s="161">
        <f t="shared" si="194"/>
        <v>0</v>
      </c>
      <c r="AC447" s="161">
        <f t="shared" si="194"/>
        <v>0</v>
      </c>
      <c r="AD447" s="161">
        <f t="shared" si="194"/>
        <v>0</v>
      </c>
      <c r="AE447" s="161">
        <f t="shared" si="194"/>
        <v>0</v>
      </c>
      <c r="AF447" s="161">
        <f t="shared" si="194"/>
        <v>0</v>
      </c>
      <c r="AG447" s="161">
        <f t="shared" si="194"/>
        <v>0</v>
      </c>
      <c r="AH447" s="161">
        <f t="shared" si="194"/>
        <v>0</v>
      </c>
      <c r="AI447" s="161">
        <f t="shared" si="194"/>
        <v>0</v>
      </c>
      <c r="AJ447" s="161">
        <f t="shared" si="194"/>
        <v>0</v>
      </c>
      <c r="AK447" s="161">
        <f t="shared" si="194"/>
        <v>0</v>
      </c>
      <c r="AL447" s="161">
        <f t="shared" si="194"/>
        <v>0</v>
      </c>
      <c r="AM447" s="161">
        <f t="shared" si="194"/>
        <v>0</v>
      </c>
      <c r="AN447" s="161">
        <f t="shared" si="194"/>
        <v>0</v>
      </c>
      <c r="AO447" s="161">
        <f t="shared" si="194"/>
        <v>0</v>
      </c>
      <c r="AP447" s="161">
        <f t="shared" si="194"/>
        <v>0</v>
      </c>
    </row>
    <row r="448" spans="1:42" x14ac:dyDescent="0.3">
      <c r="A448" s="21"/>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17" x14ac:dyDescent="0.3">
      <c r="A449" s="20" t="s">
        <v>98</v>
      </c>
    </row>
    <row r="450" spans="1:17" x14ac:dyDescent="0.3">
      <c r="A450" s="4" t="s">
        <v>21</v>
      </c>
      <c r="G450" s="322" t="s">
        <v>65</v>
      </c>
      <c r="H450" s="323"/>
      <c r="I450" s="323"/>
      <c r="J450" s="324"/>
      <c r="K450" s="325" t="s">
        <v>66</v>
      </c>
      <c r="L450" s="326"/>
    </row>
    <row r="451" spans="1:17" ht="52" x14ac:dyDescent="0.3">
      <c r="B451" s="14" t="s">
        <v>55</v>
      </c>
      <c r="C451" s="14" t="s">
        <v>51</v>
      </c>
      <c r="D451" s="14" t="s">
        <v>53</v>
      </c>
      <c r="E451" s="23" t="s">
        <v>54</v>
      </c>
      <c r="F451" s="14" t="s">
        <v>56</v>
      </c>
      <c r="G451" s="14" t="s">
        <v>60</v>
      </c>
      <c r="H451" s="14" t="s">
        <v>62</v>
      </c>
      <c r="I451" s="51" t="s">
        <v>61</v>
      </c>
      <c r="J451" s="14" t="s">
        <v>63</v>
      </c>
      <c r="K451" s="14" t="s">
        <v>61</v>
      </c>
      <c r="L451" s="143" t="s">
        <v>63</v>
      </c>
      <c r="M451" s="24" t="s">
        <v>67</v>
      </c>
      <c r="N451" s="24" t="s">
        <v>68</v>
      </c>
      <c r="O451" s="14" t="s">
        <v>57</v>
      </c>
      <c r="P451" s="142" t="s">
        <v>88</v>
      </c>
      <c r="Q451" s="14" t="s">
        <v>89</v>
      </c>
    </row>
    <row r="452" spans="1:17" x14ac:dyDescent="0.3">
      <c r="A452" s="21" t="str">
        <f t="shared" ref="A452:A457" si="195">A316</f>
        <v>5-yr MACRS</v>
      </c>
      <c r="B452" s="216">
        <f>IF(Inputs!$C$148=0,0,depr_alloc_macrs_5_percent*100/Inputs!$C$148)</f>
        <v>0</v>
      </c>
      <c r="C452" s="122">
        <f>-$B$109*depr_alloc_macrs_5_percent/100</f>
        <v>0</v>
      </c>
      <c r="D452" s="122">
        <f t="shared" ref="D452:E458" si="196">$B452/100*D$459</f>
        <v>0</v>
      </c>
      <c r="E452" s="122">
        <f t="shared" si="196"/>
        <v>0</v>
      </c>
      <c r="F452" s="124">
        <f>C452-D452-E452</f>
        <v>0</v>
      </c>
      <c r="G452" s="125">
        <f>IF(depr_itc_fed_macrs_5="Yes",F452,0)</f>
        <v>0</v>
      </c>
      <c r="H452" s="135">
        <f t="shared" ref="H452:H458" si="197">IF($G$459=0,0,G452/$G$459)*100</f>
        <v>0</v>
      </c>
      <c r="I452" s="128">
        <f t="shared" ref="I452:I458" si="198">$I$459*H452/100</f>
        <v>0</v>
      </c>
      <c r="J452" s="129">
        <f>I452*0.5</f>
        <v>0</v>
      </c>
      <c r="K452" s="124">
        <f t="shared" ref="K452:K458" si="199">H452/100*$K$459</f>
        <v>0</v>
      </c>
      <c r="L452" s="124">
        <f>K452*0.5</f>
        <v>0</v>
      </c>
      <c r="M452" s="122">
        <f t="shared" ref="M452:M458" si="200">IF(itc_sta_amount_deprbas_fed="Yes",L316,0)+IF(itc_sta_percent_deprbas_fed="Yes",J316,0)</f>
        <v>0</v>
      </c>
      <c r="N452" s="122">
        <f t="shared" ref="N452:N458" si="201">IF(itc_fed_amount_deprbas_fed="Yes",L452,0)+IF(itc_fed_percent_deprbas_fed="Yes",J452,0)</f>
        <v>0</v>
      </c>
      <c r="O452" s="130">
        <f t="shared" ref="O452:O456" si="202">F452-M452-N452</f>
        <v>0</v>
      </c>
      <c r="P452" s="122">
        <f>IF(depr_bonus_fed_macrs_5="Yes",O452*depr_bonus_fed/100,0)</f>
        <v>0</v>
      </c>
      <c r="Q452" s="124">
        <f>O452-P452</f>
        <v>0</v>
      </c>
    </row>
    <row r="453" spans="1:17" x14ac:dyDescent="0.3">
      <c r="A453" s="21" t="str">
        <f t="shared" si="195"/>
        <v>15-yr MACRS</v>
      </c>
      <c r="B453" s="216">
        <f>IF(Inputs!$C$148=0,0,depr_alloc_macrs_15_percent*100/Inputs!$C$148)</f>
        <v>0</v>
      </c>
      <c r="C453" s="122">
        <f>-$B$109*depr_alloc_macrs_15_percent/100</f>
        <v>0</v>
      </c>
      <c r="D453" s="122">
        <f t="shared" si="196"/>
        <v>0</v>
      </c>
      <c r="E453" s="122">
        <f t="shared" si="196"/>
        <v>0</v>
      </c>
      <c r="F453" s="124">
        <f t="shared" ref="F453:F456" si="203">C453-D453-E453</f>
        <v>0</v>
      </c>
      <c r="G453" s="126">
        <f>IF(depr_itc_fed_macrs_15="Yes",F453,0)</f>
        <v>0</v>
      </c>
      <c r="H453" s="136">
        <f t="shared" si="197"/>
        <v>0</v>
      </c>
      <c r="I453" s="122">
        <f t="shared" si="198"/>
        <v>0</v>
      </c>
      <c r="J453" s="131">
        <f t="shared" ref="J453:J458" si="204">I453*0.5</f>
        <v>0</v>
      </c>
      <c r="K453" s="124">
        <f t="shared" si="199"/>
        <v>0</v>
      </c>
      <c r="L453" s="124">
        <f t="shared" ref="L453:L458" si="205">K453*0.5</f>
        <v>0</v>
      </c>
      <c r="M453" s="122">
        <f t="shared" si="200"/>
        <v>0</v>
      </c>
      <c r="N453" s="122">
        <f t="shared" si="201"/>
        <v>0</v>
      </c>
      <c r="O453" s="124">
        <f t="shared" si="202"/>
        <v>0</v>
      </c>
      <c r="P453" s="122">
        <f>IF(depr_bonus_fed_macrs_15="Yes",O453*depr_bonus_fed/100,0)</f>
        <v>0</v>
      </c>
      <c r="Q453" s="124">
        <f t="shared" ref="Q453:Q456" si="206">O453-P453</f>
        <v>0</v>
      </c>
    </row>
    <row r="454" spans="1:17" x14ac:dyDescent="0.3">
      <c r="A454" s="21" t="str">
        <f t="shared" si="195"/>
        <v>5-yr SL</v>
      </c>
      <c r="B454" s="216">
        <f>IF(Inputs!$C$148=0,0,depr_alloc_sl_5_percent*100/Inputs!$C$148)</f>
        <v>0</v>
      </c>
      <c r="C454" s="122">
        <f>-$B$109*depr_alloc_sl_5_percent/100</f>
        <v>0</v>
      </c>
      <c r="D454" s="122">
        <f t="shared" si="196"/>
        <v>0</v>
      </c>
      <c r="E454" s="122">
        <f t="shared" si="196"/>
        <v>0</v>
      </c>
      <c r="F454" s="124">
        <f t="shared" si="203"/>
        <v>0</v>
      </c>
      <c r="G454" s="126">
        <f>IF(depr_itc_fed_sl_5="Yes",F454,0)</f>
        <v>0</v>
      </c>
      <c r="H454" s="136">
        <f t="shared" si="197"/>
        <v>0</v>
      </c>
      <c r="I454" s="122">
        <f t="shared" si="198"/>
        <v>0</v>
      </c>
      <c r="J454" s="131">
        <f t="shared" si="204"/>
        <v>0</v>
      </c>
      <c r="K454" s="124">
        <f t="shared" si="199"/>
        <v>0</v>
      </c>
      <c r="L454" s="124">
        <f t="shared" si="205"/>
        <v>0</v>
      </c>
      <c r="M454" s="122">
        <f t="shared" si="200"/>
        <v>0</v>
      </c>
      <c r="N454" s="122">
        <f t="shared" si="201"/>
        <v>0</v>
      </c>
      <c r="O454" s="124">
        <f t="shared" si="202"/>
        <v>0</v>
      </c>
      <c r="P454" s="122">
        <f>IF(depr_bonus_fed_sl_5="Yes",O454*depr_bonus_fed/100,0)</f>
        <v>0</v>
      </c>
      <c r="Q454" s="124">
        <f t="shared" si="206"/>
        <v>0</v>
      </c>
    </row>
    <row r="455" spans="1:17" x14ac:dyDescent="0.3">
      <c r="A455" s="21" t="str">
        <f t="shared" si="195"/>
        <v>15-yr SL</v>
      </c>
      <c r="B455" s="216">
        <f>IF(Inputs!$C$148=0,0,depr_alloc_sl_15_percent*100/Inputs!$C$148)</f>
        <v>0</v>
      </c>
      <c r="C455" s="122">
        <f>-$B$109*depr_alloc_sl_15_percent/100</f>
        <v>0</v>
      </c>
      <c r="D455" s="122">
        <f t="shared" si="196"/>
        <v>0</v>
      </c>
      <c r="E455" s="122">
        <f t="shared" si="196"/>
        <v>0</v>
      </c>
      <c r="F455" s="124">
        <f t="shared" si="203"/>
        <v>0</v>
      </c>
      <c r="G455" s="126">
        <f>IF(depr_itc_fed_sl_15="Yes",F455,0)</f>
        <v>0</v>
      </c>
      <c r="H455" s="136">
        <f t="shared" si="197"/>
        <v>0</v>
      </c>
      <c r="I455" s="122">
        <f t="shared" si="198"/>
        <v>0</v>
      </c>
      <c r="J455" s="131">
        <f t="shared" si="204"/>
        <v>0</v>
      </c>
      <c r="K455" s="124">
        <f t="shared" si="199"/>
        <v>0</v>
      </c>
      <c r="L455" s="124">
        <f t="shared" si="205"/>
        <v>0</v>
      </c>
      <c r="M455" s="122">
        <f t="shared" si="200"/>
        <v>0</v>
      </c>
      <c r="N455" s="122">
        <f t="shared" si="201"/>
        <v>0</v>
      </c>
      <c r="O455" s="124">
        <f t="shared" si="202"/>
        <v>0</v>
      </c>
      <c r="P455" s="122">
        <f>IF(depr_bonus_fed_sl_15="Yes",O455*depr_bonus_fed/100,0)</f>
        <v>0</v>
      </c>
      <c r="Q455" s="124">
        <f t="shared" si="206"/>
        <v>0</v>
      </c>
    </row>
    <row r="456" spans="1:17" x14ac:dyDescent="0.3">
      <c r="A456" s="21" t="str">
        <f t="shared" si="195"/>
        <v>20-yr SL</v>
      </c>
      <c r="B456" s="216">
        <f>IF(Inputs!$C$148=0,0,depr_alloc_sl_20_percent*100/Inputs!$C$148)</f>
        <v>0</v>
      </c>
      <c r="C456" s="122">
        <f>-$B$109*depr_alloc_sl_20_percent/100</f>
        <v>0</v>
      </c>
      <c r="D456" s="122">
        <f t="shared" si="196"/>
        <v>0</v>
      </c>
      <c r="E456" s="122">
        <f t="shared" si="196"/>
        <v>0</v>
      </c>
      <c r="F456" s="124">
        <f t="shared" si="203"/>
        <v>0</v>
      </c>
      <c r="G456" s="126">
        <f>IF(depr_itc_fed_sl_20="Yes",F456,0)</f>
        <v>0</v>
      </c>
      <c r="H456" s="136">
        <f t="shared" si="197"/>
        <v>0</v>
      </c>
      <c r="I456" s="122">
        <f t="shared" si="198"/>
        <v>0</v>
      </c>
      <c r="J456" s="131">
        <f t="shared" si="204"/>
        <v>0</v>
      </c>
      <c r="K456" s="124">
        <f t="shared" si="199"/>
        <v>0</v>
      </c>
      <c r="L456" s="124">
        <f t="shared" si="205"/>
        <v>0</v>
      </c>
      <c r="M456" s="122">
        <f t="shared" si="200"/>
        <v>0</v>
      </c>
      <c r="N456" s="122">
        <f t="shared" si="201"/>
        <v>0</v>
      </c>
      <c r="O456" s="124">
        <f t="shared" si="202"/>
        <v>0</v>
      </c>
      <c r="P456" s="122">
        <f>IF(depr_bonus_fed_sl_20="Yes",O456*depr_bonus_fed/100,0)</f>
        <v>0</v>
      </c>
      <c r="Q456" s="124">
        <f t="shared" si="206"/>
        <v>0</v>
      </c>
    </row>
    <row r="457" spans="1:17" x14ac:dyDescent="0.3">
      <c r="A457" s="21" t="str">
        <f t="shared" si="195"/>
        <v>39-yr SL</v>
      </c>
      <c r="B457" s="216">
        <f>IF(Inputs!$C$148=0,0,depr_alloc_sl_39_percent*100/Inputs!$C$148)</f>
        <v>0</v>
      </c>
      <c r="C457" s="122">
        <f>-$B$109*depr_alloc_sl_39_percent/100</f>
        <v>0</v>
      </c>
      <c r="D457" s="122">
        <f t="shared" si="196"/>
        <v>0</v>
      </c>
      <c r="E457" s="122">
        <f t="shared" si="196"/>
        <v>0</v>
      </c>
      <c r="F457" s="124">
        <f>C457-D457-E457</f>
        <v>0</v>
      </c>
      <c r="G457" s="126">
        <f>IF(depr_itc_fed_sl_39="Yes",F457,0)</f>
        <v>0</v>
      </c>
      <c r="H457" s="136">
        <f t="shared" si="197"/>
        <v>0</v>
      </c>
      <c r="I457" s="122">
        <f t="shared" si="198"/>
        <v>0</v>
      </c>
      <c r="J457" s="131">
        <f t="shared" si="204"/>
        <v>0</v>
      </c>
      <c r="K457" s="124">
        <f t="shared" si="199"/>
        <v>0</v>
      </c>
      <c r="L457" s="124">
        <f t="shared" si="205"/>
        <v>0</v>
      </c>
      <c r="M457" s="126">
        <f t="shared" si="200"/>
        <v>0</v>
      </c>
      <c r="N457" s="122">
        <f t="shared" si="201"/>
        <v>0</v>
      </c>
      <c r="O457" s="124">
        <f>F457-M457-N457</f>
        <v>0</v>
      </c>
      <c r="P457" s="122">
        <f>IF(depr_bonus_fed_sl_39="Yes",O457*depr_bonus_fed/100,0)</f>
        <v>0</v>
      </c>
      <c r="Q457" s="124">
        <f>O457-P457</f>
        <v>0</v>
      </c>
    </row>
    <row r="458" spans="1:17" x14ac:dyDescent="0.3">
      <c r="A458" s="21" t="s">
        <v>308</v>
      </c>
      <c r="B458" s="217">
        <f>IF(Inputs!$C$148=0,0,depr_alloc_custom_percent*100/Inputs!$C$148)</f>
        <v>0</v>
      </c>
      <c r="C458" s="123">
        <f>-$B$109*depr_alloc_custom_percent/100</f>
        <v>0</v>
      </c>
      <c r="D458" s="122">
        <f t="shared" si="196"/>
        <v>0</v>
      </c>
      <c r="E458" s="122">
        <f t="shared" si="196"/>
        <v>0</v>
      </c>
      <c r="F458" s="127">
        <f>C458-D458-E458</f>
        <v>0</v>
      </c>
      <c r="G458" s="126">
        <f>IF(depr_itc_fed_custom="Yes",F458,0)</f>
        <v>0</v>
      </c>
      <c r="H458" s="136">
        <f t="shared" si="197"/>
        <v>0</v>
      </c>
      <c r="I458" s="122">
        <f t="shared" si="198"/>
        <v>0</v>
      </c>
      <c r="J458" s="131">
        <f t="shared" si="204"/>
        <v>0</v>
      </c>
      <c r="K458" s="124">
        <f t="shared" si="199"/>
        <v>0</v>
      </c>
      <c r="L458" s="124">
        <f t="shared" si="205"/>
        <v>0</v>
      </c>
      <c r="M458" s="137">
        <f t="shared" si="200"/>
        <v>0</v>
      </c>
      <c r="N458" s="280">
        <f t="shared" si="201"/>
        <v>0</v>
      </c>
      <c r="O458" s="127">
        <f>F458-M458-N458</f>
        <v>0</v>
      </c>
      <c r="P458" s="123">
        <f>IF(depr_bonus_fed_custom="Yes",O458*depr_bonus_fed/100,0)</f>
        <v>0</v>
      </c>
      <c r="Q458" s="127">
        <f>O458-P458</f>
        <v>0</v>
      </c>
    </row>
    <row r="459" spans="1:17" x14ac:dyDescent="0.3">
      <c r="B459" s="217">
        <f>SUM(B452:B458)</f>
        <v>0</v>
      </c>
      <c r="C459" s="123">
        <f>SUM(C452:C458)</f>
        <v>0</v>
      </c>
      <c r="D459" s="140">
        <f>B468+B474</f>
        <v>0</v>
      </c>
      <c r="E459" s="141">
        <f>B480</f>
        <v>0</v>
      </c>
      <c r="F459" s="137">
        <f>SUM(F452:F458)</f>
        <v>0</v>
      </c>
      <c r="G459" s="138">
        <f>SUM(G452:G458)</f>
        <v>0</v>
      </c>
      <c r="H459" s="139">
        <f>SUM(H452:H458)</f>
        <v>0</v>
      </c>
      <c r="I459" s="140">
        <f>SUM(C598:AP598)</f>
        <v>0</v>
      </c>
      <c r="J459" s="140">
        <f>SUM(J452:J458)</f>
        <v>0</v>
      </c>
      <c r="K459" s="138">
        <f>SUM(C595:AP595)</f>
        <v>0</v>
      </c>
      <c r="L459" s="141">
        <f t="shared" ref="L459:Q459" si="207">SUM(L452:L458)</f>
        <v>0</v>
      </c>
      <c r="M459" s="123">
        <f t="shared" si="207"/>
        <v>0</v>
      </c>
      <c r="N459" s="123">
        <f t="shared" si="207"/>
        <v>0</v>
      </c>
      <c r="O459" s="127">
        <f t="shared" si="207"/>
        <v>0</v>
      </c>
      <c r="P459" s="127">
        <f t="shared" si="207"/>
        <v>0</v>
      </c>
      <c r="Q459" s="127">
        <f t="shared" si="207"/>
        <v>0</v>
      </c>
    </row>
    <row r="461" spans="1:17" x14ac:dyDescent="0.3">
      <c r="A461" s="4" t="s">
        <v>64</v>
      </c>
    </row>
    <row r="462" spans="1:17" x14ac:dyDescent="0.3">
      <c r="A462" s="89" t="str">
        <f>A326</f>
        <v>Investment Based Incentive (IBI)</v>
      </c>
    </row>
    <row r="463" spans="1:17" x14ac:dyDescent="0.3">
      <c r="A463" s="21" t="str">
        <f>A327</f>
        <v>As fixed amount</v>
      </c>
    </row>
    <row r="464" spans="1:17" x14ac:dyDescent="0.3">
      <c r="A464" s="90" t="s">
        <v>4</v>
      </c>
      <c r="B464" s="161">
        <f>IF(ibi_fed_amount_deprbas_fed="Yes",ibi_fed_amount,0)</f>
        <v>0</v>
      </c>
    </row>
    <row r="465" spans="1:2" x14ac:dyDescent="0.3">
      <c r="A465" s="90" t="s">
        <v>5</v>
      </c>
      <c r="B465" s="161">
        <f>IF(ibi_sta_amount_deprbas_fed="Yes",ibi_sta_amount,0)</f>
        <v>0</v>
      </c>
    </row>
    <row r="466" spans="1:2" x14ac:dyDescent="0.3">
      <c r="A466" s="90" t="s">
        <v>184</v>
      </c>
      <c r="B466" s="161">
        <f>IF(ibi_uti_amount_deprbas_fed="Yes",ibi_uti_amount,0)</f>
        <v>0</v>
      </c>
    </row>
    <row r="467" spans="1:2" x14ac:dyDescent="0.3">
      <c r="A467" s="90" t="s">
        <v>185</v>
      </c>
      <c r="B467" s="162">
        <f>IF(ibi_oth_amount_deprbas_fed="Yes",ibi_oth_amount,0)</f>
        <v>0</v>
      </c>
    </row>
    <row r="468" spans="1:2" x14ac:dyDescent="0.3">
      <c r="A468" s="90" t="str">
        <f>A332</f>
        <v>Total</v>
      </c>
      <c r="B468" s="161">
        <f>SUM(B464:B467)</f>
        <v>0</v>
      </c>
    </row>
    <row r="469" spans="1:2" x14ac:dyDescent="0.3">
      <c r="A469" s="21" t="str">
        <f>A333</f>
        <v>As percentage</v>
      </c>
    </row>
    <row r="470" spans="1:2" x14ac:dyDescent="0.3">
      <c r="A470" s="90" t="s">
        <v>4</v>
      </c>
      <c r="B470" s="161">
        <f>IF(ibi_fed_percent_deprbas_fed="Yes",C622,0)</f>
        <v>0</v>
      </c>
    </row>
    <row r="471" spans="1:2" x14ac:dyDescent="0.3">
      <c r="A471" s="90" t="s">
        <v>5</v>
      </c>
      <c r="B471" s="161">
        <f>IF(ibi_sta_percent_deprbas_fed="Yes",C623,0)</f>
        <v>0</v>
      </c>
    </row>
    <row r="472" spans="1:2" x14ac:dyDescent="0.3">
      <c r="A472" s="90" t="s">
        <v>184</v>
      </c>
      <c r="B472" s="161">
        <f>IF(ibi_uti_percent_deprbas_fed="Yes",C624,0)</f>
        <v>0</v>
      </c>
    </row>
    <row r="473" spans="1:2" x14ac:dyDescent="0.3">
      <c r="A473" s="90" t="s">
        <v>185</v>
      </c>
      <c r="B473" s="162">
        <f>IF(ibi_oth_percent_deprbas_fed="Yes",C625,0)</f>
        <v>0</v>
      </c>
    </row>
    <row r="474" spans="1:2" x14ac:dyDescent="0.3">
      <c r="A474" s="90" t="str">
        <f>A338</f>
        <v>Total</v>
      </c>
      <c r="B474" s="161">
        <f>SUM(B470:B473)</f>
        <v>0</v>
      </c>
    </row>
    <row r="475" spans="1:2" x14ac:dyDescent="0.3">
      <c r="A475" s="89" t="str">
        <f>A339</f>
        <v>Capacity Based Incentive (CBI)</v>
      </c>
    </row>
    <row r="476" spans="1:2" x14ac:dyDescent="0.3">
      <c r="A476" s="21" t="s">
        <v>4</v>
      </c>
      <c r="B476" s="161">
        <f>IF(cbi_fed_deprbas_fed="Yes",C629,0)</f>
        <v>0</v>
      </c>
    </row>
    <row r="477" spans="1:2" x14ac:dyDescent="0.3">
      <c r="A477" s="21" t="s">
        <v>5</v>
      </c>
      <c r="B477" s="161">
        <f>IF(cbi_sta_deprbas_fed="Yes",C630,0)</f>
        <v>0</v>
      </c>
    </row>
    <row r="478" spans="1:2" x14ac:dyDescent="0.3">
      <c r="A478" s="21" t="s">
        <v>184</v>
      </c>
      <c r="B478" s="161">
        <f>IF(cbi_uti_deprbas_fed="Yes",C631,0)</f>
        <v>0</v>
      </c>
    </row>
    <row r="479" spans="1:2" x14ac:dyDescent="0.3">
      <c r="A479" s="21" t="s">
        <v>185</v>
      </c>
      <c r="B479" s="162">
        <f>IF(cbi_oth_deprbas_fed="Yes",C632,0)</f>
        <v>0</v>
      </c>
    </row>
    <row r="480" spans="1:2" x14ac:dyDescent="0.3">
      <c r="A480" s="21" t="str">
        <f>A344</f>
        <v>Total</v>
      </c>
      <c r="B480" s="162">
        <f>SUM(B476:B479)</f>
        <v>0</v>
      </c>
    </row>
    <row r="481" spans="1:42" x14ac:dyDescent="0.3">
      <c r="A481" s="89" t="str">
        <f>A345</f>
        <v>Total Basis Reduction</v>
      </c>
      <c r="B481" s="161">
        <f>B468+B474+B480</f>
        <v>0</v>
      </c>
    </row>
    <row r="483" spans="1:42" x14ac:dyDescent="0.3">
      <c r="A483" s="4" t="s">
        <v>84</v>
      </c>
    </row>
    <row r="484" spans="1:42" x14ac:dyDescent="0.3">
      <c r="A484" s="21" t="s">
        <v>58</v>
      </c>
    </row>
    <row r="485" spans="1:42" x14ac:dyDescent="0.3">
      <c r="A485" s="22" t="str">
        <f t="shared" ref="A485:A490" si="208">A452</f>
        <v>5-yr MACRS</v>
      </c>
      <c r="B485" s="169">
        <f t="array" ref="B485">SUM(IF(ISNUMBER(C485:AP485),C485:AP485))</f>
        <v>0</v>
      </c>
      <c r="C485" s="170" t="e">
        <f>LOOKUP(C$2,'Depreciation Schedules'!$A$3:$A$42,'Depreciation Schedules'!$B$3:$B$42)</f>
        <v>#N/A</v>
      </c>
      <c r="D485" s="170" t="e">
        <f>LOOKUP(D$2,'Depreciation Schedules'!$A$3:$A$42,'Depreciation Schedules'!$B$3:$B$42)</f>
        <v>#N/A</v>
      </c>
      <c r="E485" s="170" t="e">
        <f>LOOKUP(E$2,'Depreciation Schedules'!$A$3:$A$42,'Depreciation Schedules'!$B$3:$B$42)</f>
        <v>#N/A</v>
      </c>
      <c r="F485" s="170" t="e">
        <f>LOOKUP(F$2,'Depreciation Schedules'!$A$3:$A$42,'Depreciation Schedules'!$B$3:$B$42)</f>
        <v>#N/A</v>
      </c>
      <c r="G485" s="170" t="e">
        <f>LOOKUP(G$2,'Depreciation Schedules'!$A$3:$A$42,'Depreciation Schedules'!$B$3:$B$42)</f>
        <v>#N/A</v>
      </c>
      <c r="H485" s="170" t="e">
        <f>LOOKUP(H$2,'Depreciation Schedules'!$A$3:$A$42,'Depreciation Schedules'!$B$3:$B$42)</f>
        <v>#N/A</v>
      </c>
      <c r="I485" s="170" t="e">
        <f>LOOKUP(I$2,'Depreciation Schedules'!$A$3:$A$42,'Depreciation Schedules'!$B$3:$B$42)</f>
        <v>#N/A</v>
      </c>
      <c r="J485" s="170" t="e">
        <f>LOOKUP(J$2,'Depreciation Schedules'!$A$3:$A$42,'Depreciation Schedules'!$B$3:$B$42)</f>
        <v>#N/A</v>
      </c>
      <c r="K485" s="170" t="e">
        <f>LOOKUP(K$2,'Depreciation Schedules'!$A$3:$A$42,'Depreciation Schedules'!$B$3:$B$42)</f>
        <v>#N/A</v>
      </c>
      <c r="L485" s="170" t="e">
        <f>LOOKUP(L$2,'Depreciation Schedules'!$A$3:$A$42,'Depreciation Schedules'!$B$3:$B$42)</f>
        <v>#N/A</v>
      </c>
      <c r="M485" s="170" t="e">
        <f>LOOKUP(M$2,'Depreciation Schedules'!$A$3:$A$42,'Depreciation Schedules'!$B$3:$B$42)</f>
        <v>#N/A</v>
      </c>
      <c r="N485" s="170" t="e">
        <f>LOOKUP(N$2,'Depreciation Schedules'!$A$3:$A$42,'Depreciation Schedules'!$B$3:$B$42)</f>
        <v>#N/A</v>
      </c>
      <c r="O485" s="170" t="e">
        <f>LOOKUP(O$2,'Depreciation Schedules'!$A$3:$A$42,'Depreciation Schedules'!$B$3:$B$42)</f>
        <v>#N/A</v>
      </c>
      <c r="P485" s="170" t="e">
        <f>LOOKUP(P$2,'Depreciation Schedules'!$A$3:$A$42,'Depreciation Schedules'!$B$3:$B$42)</f>
        <v>#N/A</v>
      </c>
      <c r="Q485" s="170" t="e">
        <f>LOOKUP(Q$2,'Depreciation Schedules'!$A$3:$A$42,'Depreciation Schedules'!$B$3:$B$42)</f>
        <v>#N/A</v>
      </c>
      <c r="R485" s="170" t="e">
        <f>LOOKUP(R$2,'Depreciation Schedules'!$A$3:$A$42,'Depreciation Schedules'!$B$3:$B$42)</f>
        <v>#N/A</v>
      </c>
      <c r="S485" s="170" t="e">
        <f>LOOKUP(S$2,'Depreciation Schedules'!$A$3:$A$42,'Depreciation Schedules'!$B$3:$B$42)</f>
        <v>#N/A</v>
      </c>
      <c r="T485" s="170" t="e">
        <f>LOOKUP(T$2,'Depreciation Schedules'!$A$3:$A$42,'Depreciation Schedules'!$B$3:$B$42)</f>
        <v>#N/A</v>
      </c>
      <c r="U485" s="170" t="e">
        <f>LOOKUP(U$2,'Depreciation Schedules'!$A$3:$A$42,'Depreciation Schedules'!$B$3:$B$42)</f>
        <v>#N/A</v>
      </c>
      <c r="V485" s="170" t="e">
        <f>LOOKUP(V$2,'Depreciation Schedules'!$A$3:$A$42,'Depreciation Schedules'!$B$3:$B$42)</f>
        <v>#N/A</v>
      </c>
      <c r="W485" s="170" t="e">
        <f>LOOKUP(W$2,'Depreciation Schedules'!$A$3:$A$42,'Depreciation Schedules'!$B$3:$B$42)</f>
        <v>#N/A</v>
      </c>
      <c r="X485" s="170" t="e">
        <f>LOOKUP(X$2,'Depreciation Schedules'!$A$3:$A$42,'Depreciation Schedules'!$B$3:$B$42)</f>
        <v>#N/A</v>
      </c>
      <c r="Y485" s="170" t="e">
        <f>LOOKUP(Y$2,'Depreciation Schedules'!$A$3:$A$42,'Depreciation Schedules'!$B$3:$B$42)</f>
        <v>#N/A</v>
      </c>
      <c r="Z485" s="170" t="e">
        <f>LOOKUP(Z$2,'Depreciation Schedules'!$A$3:$A$42,'Depreciation Schedules'!$B$3:$B$42)</f>
        <v>#N/A</v>
      </c>
      <c r="AA485" s="170" t="e">
        <f>LOOKUP(AA$2,'Depreciation Schedules'!$A$3:$A$42,'Depreciation Schedules'!$B$3:$B$42)</f>
        <v>#N/A</v>
      </c>
      <c r="AB485" s="170" t="e">
        <f>LOOKUP(AB$2,'Depreciation Schedules'!$A$3:$A$42,'Depreciation Schedules'!$B$3:$B$42)</f>
        <v>#N/A</v>
      </c>
      <c r="AC485" s="170" t="e">
        <f>LOOKUP(AC$2,'Depreciation Schedules'!$A$3:$A$42,'Depreciation Schedules'!$B$3:$B$42)</f>
        <v>#N/A</v>
      </c>
      <c r="AD485" s="170" t="e">
        <f>LOOKUP(AD$2,'Depreciation Schedules'!$A$3:$A$42,'Depreciation Schedules'!$B$3:$B$42)</f>
        <v>#N/A</v>
      </c>
      <c r="AE485" s="170" t="e">
        <f>LOOKUP(AE$2,'Depreciation Schedules'!$A$3:$A$42,'Depreciation Schedules'!$B$3:$B$42)</f>
        <v>#N/A</v>
      </c>
      <c r="AF485" s="170" t="e">
        <f>LOOKUP(AF$2,'Depreciation Schedules'!$A$3:$A$42,'Depreciation Schedules'!$B$3:$B$42)</f>
        <v>#N/A</v>
      </c>
      <c r="AG485" s="170" t="e">
        <f>LOOKUP(AG$2,'Depreciation Schedules'!$A$3:$A$42,'Depreciation Schedules'!$B$3:$B$42)</f>
        <v>#N/A</v>
      </c>
      <c r="AH485" s="170" t="e">
        <f>LOOKUP(AH$2,'Depreciation Schedules'!$A$3:$A$42,'Depreciation Schedules'!$B$3:$B$42)</f>
        <v>#N/A</v>
      </c>
      <c r="AI485" s="170" t="e">
        <f>LOOKUP(AI$2,'Depreciation Schedules'!$A$3:$A$42,'Depreciation Schedules'!$B$3:$B$42)</f>
        <v>#N/A</v>
      </c>
      <c r="AJ485" s="170" t="e">
        <f>LOOKUP(AJ$2,'Depreciation Schedules'!$A$3:$A$42,'Depreciation Schedules'!$B$3:$B$42)</f>
        <v>#N/A</v>
      </c>
      <c r="AK485" s="170" t="e">
        <f>LOOKUP(AK$2,'Depreciation Schedules'!$A$3:$A$42,'Depreciation Schedules'!$B$3:$B$42)</f>
        <v>#N/A</v>
      </c>
      <c r="AL485" s="170" t="e">
        <f>LOOKUP(AL$2,'Depreciation Schedules'!$A$3:$A$42,'Depreciation Schedules'!$B$3:$B$42)</f>
        <v>#N/A</v>
      </c>
      <c r="AM485" s="170" t="e">
        <f>LOOKUP(AM$2,'Depreciation Schedules'!$A$3:$A$42,'Depreciation Schedules'!$B$3:$B$42)</f>
        <v>#N/A</v>
      </c>
      <c r="AN485" s="170" t="e">
        <f>LOOKUP(AN$2,'Depreciation Schedules'!$A$3:$A$42,'Depreciation Schedules'!$B$3:$B$42)</f>
        <v>#N/A</v>
      </c>
      <c r="AO485" s="170" t="e">
        <f>LOOKUP(AO$2,'Depreciation Schedules'!$A$3:$A$42,'Depreciation Schedules'!$B$3:$B$42)</f>
        <v>#N/A</v>
      </c>
      <c r="AP485" s="170" t="e">
        <f>LOOKUP(AP$2,'Depreciation Schedules'!$A$3:$A$42,'Depreciation Schedules'!$B$3:$B$42)</f>
        <v>#N/A</v>
      </c>
    </row>
    <row r="486" spans="1:42" x14ac:dyDescent="0.3">
      <c r="A486" s="22" t="str">
        <f t="shared" si="208"/>
        <v>15-yr MACRS</v>
      </c>
      <c r="B486" s="169">
        <f t="array" ref="B486">SUM(IF(ISNUMBER(C486:AP486),C486:AP486))</f>
        <v>0</v>
      </c>
      <c r="C486" s="170" t="e">
        <f>LOOKUP(C$2,'Depreciation Schedules'!$A$3:$A$42,'Depreciation Schedules'!$C$3:$C$42)</f>
        <v>#N/A</v>
      </c>
      <c r="D486" s="170" t="e">
        <f>LOOKUP(D$2,'Depreciation Schedules'!$A$3:$A$42,'Depreciation Schedules'!$C$3:$C$42)</f>
        <v>#N/A</v>
      </c>
      <c r="E486" s="170" t="e">
        <f>LOOKUP(E$2,'Depreciation Schedules'!$A$3:$A$42,'Depreciation Schedules'!$C$3:$C$42)</f>
        <v>#N/A</v>
      </c>
      <c r="F486" s="170" t="e">
        <f>LOOKUP(F$2,'Depreciation Schedules'!$A$3:$A$42,'Depreciation Schedules'!$C$3:$C$42)</f>
        <v>#N/A</v>
      </c>
      <c r="G486" s="170" t="e">
        <f>LOOKUP(G$2,'Depreciation Schedules'!$A$3:$A$42,'Depreciation Schedules'!$C$3:$C$42)</f>
        <v>#N/A</v>
      </c>
      <c r="H486" s="170" t="e">
        <f>LOOKUP(H$2,'Depreciation Schedules'!$A$3:$A$42,'Depreciation Schedules'!$C$3:$C$42)</f>
        <v>#N/A</v>
      </c>
      <c r="I486" s="170" t="e">
        <f>LOOKUP(I$2,'Depreciation Schedules'!$A$3:$A$42,'Depreciation Schedules'!$C$3:$C$42)</f>
        <v>#N/A</v>
      </c>
      <c r="J486" s="170" t="e">
        <f>LOOKUP(J$2,'Depreciation Schedules'!$A$3:$A$42,'Depreciation Schedules'!$C$3:$C$42)</f>
        <v>#N/A</v>
      </c>
      <c r="K486" s="170" t="e">
        <f>LOOKUP(K$2,'Depreciation Schedules'!$A$3:$A$42,'Depreciation Schedules'!$C$3:$C$42)</f>
        <v>#N/A</v>
      </c>
      <c r="L486" s="170" t="e">
        <f>LOOKUP(L$2,'Depreciation Schedules'!$A$3:$A$42,'Depreciation Schedules'!$C$3:$C$42)</f>
        <v>#N/A</v>
      </c>
      <c r="M486" s="170" t="e">
        <f>LOOKUP(M$2,'Depreciation Schedules'!$A$3:$A$42,'Depreciation Schedules'!$C$3:$C$42)</f>
        <v>#N/A</v>
      </c>
      <c r="N486" s="170" t="e">
        <f>LOOKUP(N$2,'Depreciation Schedules'!$A$3:$A$42,'Depreciation Schedules'!$C$3:$C$42)</f>
        <v>#N/A</v>
      </c>
      <c r="O486" s="170" t="e">
        <f>LOOKUP(O$2,'Depreciation Schedules'!$A$3:$A$42,'Depreciation Schedules'!$C$3:$C$42)</f>
        <v>#N/A</v>
      </c>
      <c r="P486" s="170" t="e">
        <f>LOOKUP(P$2,'Depreciation Schedules'!$A$3:$A$42,'Depreciation Schedules'!$C$3:$C$42)</f>
        <v>#N/A</v>
      </c>
      <c r="Q486" s="170" t="e">
        <f>LOOKUP(Q$2,'Depreciation Schedules'!$A$3:$A$42,'Depreciation Schedules'!$C$3:$C$42)</f>
        <v>#N/A</v>
      </c>
      <c r="R486" s="170" t="e">
        <f>LOOKUP(R$2,'Depreciation Schedules'!$A$3:$A$42,'Depreciation Schedules'!$C$3:$C$42)</f>
        <v>#N/A</v>
      </c>
      <c r="S486" s="170" t="e">
        <f>LOOKUP(S$2,'Depreciation Schedules'!$A$3:$A$42,'Depreciation Schedules'!$C$3:$C$42)</f>
        <v>#N/A</v>
      </c>
      <c r="T486" s="170" t="e">
        <f>LOOKUP(T$2,'Depreciation Schedules'!$A$3:$A$42,'Depreciation Schedules'!$C$3:$C$42)</f>
        <v>#N/A</v>
      </c>
      <c r="U486" s="170" t="e">
        <f>LOOKUP(U$2,'Depreciation Schedules'!$A$3:$A$42,'Depreciation Schedules'!$C$3:$C$42)</f>
        <v>#N/A</v>
      </c>
      <c r="V486" s="170" t="e">
        <f>LOOKUP(V$2,'Depreciation Schedules'!$A$3:$A$42,'Depreciation Schedules'!$C$3:$C$42)</f>
        <v>#N/A</v>
      </c>
      <c r="W486" s="170" t="e">
        <f>LOOKUP(W$2,'Depreciation Schedules'!$A$3:$A$42,'Depreciation Schedules'!$C$3:$C$42)</f>
        <v>#N/A</v>
      </c>
      <c r="X486" s="170" t="e">
        <f>LOOKUP(X$2,'Depreciation Schedules'!$A$3:$A$42,'Depreciation Schedules'!$C$3:$C$42)</f>
        <v>#N/A</v>
      </c>
      <c r="Y486" s="170" t="e">
        <f>LOOKUP(Y$2,'Depreciation Schedules'!$A$3:$A$42,'Depreciation Schedules'!$C$3:$C$42)</f>
        <v>#N/A</v>
      </c>
      <c r="Z486" s="170" t="e">
        <f>LOOKUP(Z$2,'Depreciation Schedules'!$A$3:$A$42,'Depreciation Schedules'!$C$3:$C$42)</f>
        <v>#N/A</v>
      </c>
      <c r="AA486" s="170" t="e">
        <f>LOOKUP(AA$2,'Depreciation Schedules'!$A$3:$A$42,'Depreciation Schedules'!$C$3:$C$42)</f>
        <v>#N/A</v>
      </c>
      <c r="AB486" s="170" t="e">
        <f>LOOKUP(AB$2,'Depreciation Schedules'!$A$3:$A$42,'Depreciation Schedules'!$C$3:$C$42)</f>
        <v>#N/A</v>
      </c>
      <c r="AC486" s="170" t="e">
        <f>LOOKUP(AC$2,'Depreciation Schedules'!$A$3:$A$42,'Depreciation Schedules'!$C$3:$C$42)</f>
        <v>#N/A</v>
      </c>
      <c r="AD486" s="170" t="e">
        <f>LOOKUP(AD$2,'Depreciation Schedules'!$A$3:$A$42,'Depreciation Schedules'!$C$3:$C$42)</f>
        <v>#N/A</v>
      </c>
      <c r="AE486" s="170" t="e">
        <f>LOOKUP(AE$2,'Depreciation Schedules'!$A$3:$A$42,'Depreciation Schedules'!$C$3:$C$42)</f>
        <v>#N/A</v>
      </c>
      <c r="AF486" s="170" t="e">
        <f>LOOKUP(AF$2,'Depreciation Schedules'!$A$3:$A$42,'Depreciation Schedules'!$C$3:$C$42)</f>
        <v>#N/A</v>
      </c>
      <c r="AG486" s="170" t="e">
        <f>LOOKUP(AG$2,'Depreciation Schedules'!$A$3:$A$42,'Depreciation Schedules'!$C$3:$C$42)</f>
        <v>#N/A</v>
      </c>
      <c r="AH486" s="170" t="e">
        <f>LOOKUP(AH$2,'Depreciation Schedules'!$A$3:$A$42,'Depreciation Schedules'!$C$3:$C$42)</f>
        <v>#N/A</v>
      </c>
      <c r="AI486" s="170" t="e">
        <f>LOOKUP(AI$2,'Depreciation Schedules'!$A$3:$A$42,'Depreciation Schedules'!$C$3:$C$42)</f>
        <v>#N/A</v>
      </c>
      <c r="AJ486" s="170" t="e">
        <f>LOOKUP(AJ$2,'Depreciation Schedules'!$A$3:$A$42,'Depreciation Schedules'!$C$3:$C$42)</f>
        <v>#N/A</v>
      </c>
      <c r="AK486" s="170" t="e">
        <f>LOOKUP(AK$2,'Depreciation Schedules'!$A$3:$A$42,'Depreciation Schedules'!$C$3:$C$42)</f>
        <v>#N/A</v>
      </c>
      <c r="AL486" s="170" t="e">
        <f>LOOKUP(AL$2,'Depreciation Schedules'!$A$3:$A$42,'Depreciation Schedules'!$C$3:$C$42)</f>
        <v>#N/A</v>
      </c>
      <c r="AM486" s="170" t="e">
        <f>LOOKUP(AM$2,'Depreciation Schedules'!$A$3:$A$42,'Depreciation Schedules'!$C$3:$C$42)</f>
        <v>#N/A</v>
      </c>
      <c r="AN486" s="170" t="e">
        <f>LOOKUP(AN$2,'Depreciation Schedules'!$A$3:$A$42,'Depreciation Schedules'!$C$3:$C$42)</f>
        <v>#N/A</v>
      </c>
      <c r="AO486" s="170" t="e">
        <f>LOOKUP(AO$2,'Depreciation Schedules'!$A$3:$A$42,'Depreciation Schedules'!$C$3:$C$42)</f>
        <v>#N/A</v>
      </c>
      <c r="AP486" s="170" t="e">
        <f>LOOKUP(AP$2,'Depreciation Schedules'!$A$3:$A$42,'Depreciation Schedules'!$C$3:$C$42)</f>
        <v>#N/A</v>
      </c>
    </row>
    <row r="487" spans="1:42" x14ac:dyDescent="0.3">
      <c r="A487" s="22" t="str">
        <f t="shared" si="208"/>
        <v>5-yr SL</v>
      </c>
      <c r="B487" s="169">
        <f t="array" ref="B487">SUM(IF(ISNUMBER(C487:AP487),C487:AP487))</f>
        <v>0</v>
      </c>
      <c r="C487" s="170" t="e">
        <f>LOOKUP(C$2,'Depreciation Schedules'!$A$3:$A$42,'Depreciation Schedules'!$D$3:$D$42)</f>
        <v>#N/A</v>
      </c>
      <c r="D487" s="170" t="e">
        <f>LOOKUP(D$2,'Depreciation Schedules'!$A$3:$A$42,'Depreciation Schedules'!$D$3:$D$42)</f>
        <v>#N/A</v>
      </c>
      <c r="E487" s="170" t="e">
        <f>LOOKUP(E$2,'Depreciation Schedules'!$A$3:$A$42,'Depreciation Schedules'!$D$3:$D$42)</f>
        <v>#N/A</v>
      </c>
      <c r="F487" s="170" t="e">
        <f>LOOKUP(F$2,'Depreciation Schedules'!$A$3:$A$42,'Depreciation Schedules'!$D$3:$D$42)</f>
        <v>#N/A</v>
      </c>
      <c r="G487" s="170" t="e">
        <f>LOOKUP(G$2,'Depreciation Schedules'!$A$3:$A$42,'Depreciation Schedules'!$D$3:$D$42)</f>
        <v>#N/A</v>
      </c>
      <c r="H487" s="170" t="e">
        <f>LOOKUP(H$2,'Depreciation Schedules'!$A$3:$A$42,'Depreciation Schedules'!$D$3:$D$42)</f>
        <v>#N/A</v>
      </c>
      <c r="I487" s="170" t="e">
        <f>LOOKUP(I$2,'Depreciation Schedules'!$A$3:$A$42,'Depreciation Schedules'!$D$3:$D$42)</f>
        <v>#N/A</v>
      </c>
      <c r="J487" s="170" t="e">
        <f>LOOKUP(J$2,'Depreciation Schedules'!$A$3:$A$42,'Depreciation Schedules'!$D$3:$D$42)</f>
        <v>#N/A</v>
      </c>
      <c r="K487" s="170" t="e">
        <f>LOOKUP(K$2,'Depreciation Schedules'!$A$3:$A$42,'Depreciation Schedules'!$D$3:$D$42)</f>
        <v>#N/A</v>
      </c>
      <c r="L487" s="170" t="e">
        <f>LOOKUP(L$2,'Depreciation Schedules'!$A$3:$A$42,'Depreciation Schedules'!$D$3:$D$42)</f>
        <v>#N/A</v>
      </c>
      <c r="M487" s="170" t="e">
        <f>LOOKUP(M$2,'Depreciation Schedules'!$A$3:$A$42,'Depreciation Schedules'!$D$3:$D$42)</f>
        <v>#N/A</v>
      </c>
      <c r="N487" s="170" t="e">
        <f>LOOKUP(N$2,'Depreciation Schedules'!$A$3:$A$42,'Depreciation Schedules'!$D$3:$D$42)</f>
        <v>#N/A</v>
      </c>
      <c r="O487" s="170" t="e">
        <f>LOOKUP(O$2,'Depreciation Schedules'!$A$3:$A$42,'Depreciation Schedules'!$D$3:$D$42)</f>
        <v>#N/A</v>
      </c>
      <c r="P487" s="170" t="e">
        <f>LOOKUP(P$2,'Depreciation Schedules'!$A$3:$A$42,'Depreciation Schedules'!$D$3:$D$42)</f>
        <v>#N/A</v>
      </c>
      <c r="Q487" s="170" t="e">
        <f>LOOKUP(Q$2,'Depreciation Schedules'!$A$3:$A$42,'Depreciation Schedules'!$D$3:$D$42)</f>
        <v>#N/A</v>
      </c>
      <c r="R487" s="170" t="e">
        <f>LOOKUP(R$2,'Depreciation Schedules'!$A$3:$A$42,'Depreciation Schedules'!$D$3:$D$42)</f>
        <v>#N/A</v>
      </c>
      <c r="S487" s="170" t="e">
        <f>LOOKUP(S$2,'Depreciation Schedules'!$A$3:$A$42,'Depreciation Schedules'!$D$3:$D$42)</f>
        <v>#N/A</v>
      </c>
      <c r="T487" s="170" t="e">
        <f>LOOKUP(T$2,'Depreciation Schedules'!$A$3:$A$42,'Depreciation Schedules'!$D$3:$D$42)</f>
        <v>#N/A</v>
      </c>
      <c r="U487" s="170" t="e">
        <f>LOOKUP(U$2,'Depreciation Schedules'!$A$3:$A$42,'Depreciation Schedules'!$D$3:$D$42)</f>
        <v>#N/A</v>
      </c>
      <c r="V487" s="170" t="e">
        <f>LOOKUP(V$2,'Depreciation Schedules'!$A$3:$A$42,'Depreciation Schedules'!$D$3:$D$42)</f>
        <v>#N/A</v>
      </c>
      <c r="W487" s="170" t="e">
        <f>LOOKUP(W$2,'Depreciation Schedules'!$A$3:$A$42,'Depreciation Schedules'!$D$3:$D$42)</f>
        <v>#N/A</v>
      </c>
      <c r="X487" s="170" t="e">
        <f>LOOKUP(X$2,'Depreciation Schedules'!$A$3:$A$42,'Depreciation Schedules'!$D$3:$D$42)</f>
        <v>#N/A</v>
      </c>
      <c r="Y487" s="170" t="e">
        <f>LOOKUP(Y$2,'Depreciation Schedules'!$A$3:$A$42,'Depreciation Schedules'!$D$3:$D$42)</f>
        <v>#N/A</v>
      </c>
      <c r="Z487" s="170" t="e">
        <f>LOOKUP(Z$2,'Depreciation Schedules'!$A$3:$A$42,'Depreciation Schedules'!$D$3:$D$42)</f>
        <v>#N/A</v>
      </c>
      <c r="AA487" s="170" t="e">
        <f>LOOKUP(AA$2,'Depreciation Schedules'!$A$3:$A$42,'Depreciation Schedules'!$D$3:$D$42)</f>
        <v>#N/A</v>
      </c>
      <c r="AB487" s="170" t="e">
        <f>LOOKUP(AB$2,'Depreciation Schedules'!$A$3:$A$42,'Depreciation Schedules'!$D$3:$D$42)</f>
        <v>#N/A</v>
      </c>
      <c r="AC487" s="170" t="e">
        <f>LOOKUP(AC$2,'Depreciation Schedules'!$A$3:$A$42,'Depreciation Schedules'!$D$3:$D$42)</f>
        <v>#N/A</v>
      </c>
      <c r="AD487" s="170" t="e">
        <f>LOOKUP(AD$2,'Depreciation Schedules'!$A$3:$A$42,'Depreciation Schedules'!$D$3:$D$42)</f>
        <v>#N/A</v>
      </c>
      <c r="AE487" s="170" t="e">
        <f>LOOKUP(AE$2,'Depreciation Schedules'!$A$3:$A$42,'Depreciation Schedules'!$D$3:$D$42)</f>
        <v>#N/A</v>
      </c>
      <c r="AF487" s="170" t="e">
        <f>LOOKUP(AF$2,'Depreciation Schedules'!$A$3:$A$42,'Depreciation Schedules'!$D$3:$D$42)</f>
        <v>#N/A</v>
      </c>
      <c r="AG487" s="170" t="e">
        <f>LOOKUP(AG$2,'Depreciation Schedules'!$A$3:$A$42,'Depreciation Schedules'!$D$3:$D$42)</f>
        <v>#N/A</v>
      </c>
      <c r="AH487" s="170" t="e">
        <f>LOOKUP(AH$2,'Depreciation Schedules'!$A$3:$A$42,'Depreciation Schedules'!$D$3:$D$42)</f>
        <v>#N/A</v>
      </c>
      <c r="AI487" s="170" t="e">
        <f>LOOKUP(AI$2,'Depreciation Schedules'!$A$3:$A$42,'Depreciation Schedules'!$D$3:$D$42)</f>
        <v>#N/A</v>
      </c>
      <c r="AJ487" s="170" t="e">
        <f>LOOKUP(AJ$2,'Depreciation Schedules'!$A$3:$A$42,'Depreciation Schedules'!$D$3:$D$42)</f>
        <v>#N/A</v>
      </c>
      <c r="AK487" s="170" t="e">
        <f>LOOKUP(AK$2,'Depreciation Schedules'!$A$3:$A$42,'Depreciation Schedules'!$D$3:$D$42)</f>
        <v>#N/A</v>
      </c>
      <c r="AL487" s="170" t="e">
        <f>LOOKUP(AL$2,'Depreciation Schedules'!$A$3:$A$42,'Depreciation Schedules'!$D$3:$D$42)</f>
        <v>#N/A</v>
      </c>
      <c r="AM487" s="170" t="e">
        <f>LOOKUP(AM$2,'Depreciation Schedules'!$A$3:$A$42,'Depreciation Schedules'!$D$3:$D$42)</f>
        <v>#N/A</v>
      </c>
      <c r="AN487" s="170" t="e">
        <f>LOOKUP(AN$2,'Depreciation Schedules'!$A$3:$A$42,'Depreciation Schedules'!$D$3:$D$42)</f>
        <v>#N/A</v>
      </c>
      <c r="AO487" s="170" t="e">
        <f>LOOKUP(AO$2,'Depreciation Schedules'!$A$3:$A$42,'Depreciation Schedules'!$D$3:$D$42)</f>
        <v>#N/A</v>
      </c>
      <c r="AP487" s="170" t="e">
        <f>LOOKUP(AP$2,'Depreciation Schedules'!$A$3:$A$42,'Depreciation Schedules'!$D$3:$D$42)</f>
        <v>#N/A</v>
      </c>
    </row>
    <row r="488" spans="1:42" x14ac:dyDescent="0.3">
      <c r="A488" s="22" t="str">
        <f t="shared" si="208"/>
        <v>15-yr SL</v>
      </c>
      <c r="B488" s="169">
        <f t="array" ref="B488">SUM(IF(ISNUMBER(C488:AP488),C488:AP488))</f>
        <v>0</v>
      </c>
      <c r="C488" s="170" t="e">
        <f>LOOKUP(C$2,'Depreciation Schedules'!$A$3:$A$42,'Depreciation Schedules'!$E$3:$E$42)</f>
        <v>#N/A</v>
      </c>
      <c r="D488" s="170" t="e">
        <f>LOOKUP(D$2,'Depreciation Schedules'!$A$3:$A$42,'Depreciation Schedules'!$E$3:$E$42)</f>
        <v>#N/A</v>
      </c>
      <c r="E488" s="170" t="e">
        <f>LOOKUP(E$2,'Depreciation Schedules'!$A$3:$A$42,'Depreciation Schedules'!$E$3:$E$42)</f>
        <v>#N/A</v>
      </c>
      <c r="F488" s="170" t="e">
        <f>LOOKUP(F$2,'Depreciation Schedules'!$A$3:$A$42,'Depreciation Schedules'!$E$3:$E$42)</f>
        <v>#N/A</v>
      </c>
      <c r="G488" s="170" t="e">
        <f>LOOKUP(G$2,'Depreciation Schedules'!$A$3:$A$42,'Depreciation Schedules'!$E$3:$E$42)</f>
        <v>#N/A</v>
      </c>
      <c r="H488" s="170" t="e">
        <f>LOOKUP(H$2,'Depreciation Schedules'!$A$3:$A$42,'Depreciation Schedules'!$E$3:$E$42)</f>
        <v>#N/A</v>
      </c>
      <c r="I488" s="170" t="e">
        <f>LOOKUP(I$2,'Depreciation Schedules'!$A$3:$A$42,'Depreciation Schedules'!$E$3:$E$42)</f>
        <v>#N/A</v>
      </c>
      <c r="J488" s="170" t="e">
        <f>LOOKUP(J$2,'Depreciation Schedules'!$A$3:$A$42,'Depreciation Schedules'!$E$3:$E$42)</f>
        <v>#N/A</v>
      </c>
      <c r="K488" s="170" t="e">
        <f>LOOKUP(K$2,'Depreciation Schedules'!$A$3:$A$42,'Depreciation Schedules'!$E$3:$E$42)</f>
        <v>#N/A</v>
      </c>
      <c r="L488" s="170" t="e">
        <f>LOOKUP(L$2,'Depreciation Schedules'!$A$3:$A$42,'Depreciation Schedules'!$E$3:$E$42)</f>
        <v>#N/A</v>
      </c>
      <c r="M488" s="170" t="e">
        <f>LOOKUP(M$2,'Depreciation Schedules'!$A$3:$A$42,'Depreciation Schedules'!$E$3:$E$42)</f>
        <v>#N/A</v>
      </c>
      <c r="N488" s="170" t="e">
        <f>LOOKUP(N$2,'Depreciation Schedules'!$A$3:$A$42,'Depreciation Schedules'!$E$3:$E$42)</f>
        <v>#N/A</v>
      </c>
      <c r="O488" s="170" t="e">
        <f>LOOKUP(O$2,'Depreciation Schedules'!$A$3:$A$42,'Depreciation Schedules'!$E$3:$E$42)</f>
        <v>#N/A</v>
      </c>
      <c r="P488" s="170" t="e">
        <f>LOOKUP(P$2,'Depreciation Schedules'!$A$3:$A$42,'Depreciation Schedules'!$E$3:$E$42)</f>
        <v>#N/A</v>
      </c>
      <c r="Q488" s="170" t="e">
        <f>LOOKUP(Q$2,'Depreciation Schedules'!$A$3:$A$42,'Depreciation Schedules'!$E$3:$E$42)</f>
        <v>#N/A</v>
      </c>
      <c r="R488" s="170" t="e">
        <f>LOOKUP(R$2,'Depreciation Schedules'!$A$3:$A$42,'Depreciation Schedules'!$E$3:$E$42)</f>
        <v>#N/A</v>
      </c>
      <c r="S488" s="170" t="e">
        <f>LOOKUP(S$2,'Depreciation Schedules'!$A$3:$A$42,'Depreciation Schedules'!$E$3:$E$42)</f>
        <v>#N/A</v>
      </c>
      <c r="T488" s="170" t="e">
        <f>LOOKUP(T$2,'Depreciation Schedules'!$A$3:$A$42,'Depreciation Schedules'!$E$3:$E$42)</f>
        <v>#N/A</v>
      </c>
      <c r="U488" s="170" t="e">
        <f>LOOKUP(U$2,'Depreciation Schedules'!$A$3:$A$42,'Depreciation Schedules'!$E$3:$E$42)</f>
        <v>#N/A</v>
      </c>
      <c r="V488" s="170" t="e">
        <f>LOOKUP(V$2,'Depreciation Schedules'!$A$3:$A$42,'Depreciation Schedules'!$E$3:$E$42)</f>
        <v>#N/A</v>
      </c>
      <c r="W488" s="170" t="e">
        <f>LOOKUP(W$2,'Depreciation Schedules'!$A$3:$A$42,'Depreciation Schedules'!$E$3:$E$42)</f>
        <v>#N/A</v>
      </c>
      <c r="X488" s="170" t="e">
        <f>LOOKUP(X$2,'Depreciation Schedules'!$A$3:$A$42,'Depreciation Schedules'!$E$3:$E$42)</f>
        <v>#N/A</v>
      </c>
      <c r="Y488" s="170" t="e">
        <f>LOOKUP(Y$2,'Depreciation Schedules'!$A$3:$A$42,'Depreciation Schedules'!$E$3:$E$42)</f>
        <v>#N/A</v>
      </c>
      <c r="Z488" s="170" t="e">
        <f>LOOKUP(Z$2,'Depreciation Schedules'!$A$3:$A$42,'Depreciation Schedules'!$E$3:$E$42)</f>
        <v>#N/A</v>
      </c>
      <c r="AA488" s="170" t="e">
        <f>LOOKUP(AA$2,'Depreciation Schedules'!$A$3:$A$42,'Depreciation Schedules'!$E$3:$E$42)</f>
        <v>#N/A</v>
      </c>
      <c r="AB488" s="170" t="e">
        <f>LOOKUP(AB$2,'Depreciation Schedules'!$A$3:$A$42,'Depreciation Schedules'!$E$3:$E$42)</f>
        <v>#N/A</v>
      </c>
      <c r="AC488" s="170" t="e">
        <f>LOOKUP(AC$2,'Depreciation Schedules'!$A$3:$A$42,'Depreciation Schedules'!$E$3:$E$42)</f>
        <v>#N/A</v>
      </c>
      <c r="AD488" s="170" t="e">
        <f>LOOKUP(AD$2,'Depreciation Schedules'!$A$3:$A$42,'Depreciation Schedules'!$E$3:$E$42)</f>
        <v>#N/A</v>
      </c>
      <c r="AE488" s="170" t="e">
        <f>LOOKUP(AE$2,'Depreciation Schedules'!$A$3:$A$42,'Depreciation Schedules'!$E$3:$E$42)</f>
        <v>#N/A</v>
      </c>
      <c r="AF488" s="170" t="e">
        <f>LOOKUP(AF$2,'Depreciation Schedules'!$A$3:$A$42,'Depreciation Schedules'!$E$3:$E$42)</f>
        <v>#N/A</v>
      </c>
      <c r="AG488" s="170" t="e">
        <f>LOOKUP(AG$2,'Depreciation Schedules'!$A$3:$A$42,'Depreciation Schedules'!$E$3:$E$42)</f>
        <v>#N/A</v>
      </c>
      <c r="AH488" s="170" t="e">
        <f>LOOKUP(AH$2,'Depreciation Schedules'!$A$3:$A$42,'Depreciation Schedules'!$E$3:$E$42)</f>
        <v>#N/A</v>
      </c>
      <c r="AI488" s="170" t="e">
        <f>LOOKUP(AI$2,'Depreciation Schedules'!$A$3:$A$42,'Depreciation Schedules'!$E$3:$E$42)</f>
        <v>#N/A</v>
      </c>
      <c r="AJ488" s="170" t="e">
        <f>LOOKUP(AJ$2,'Depreciation Schedules'!$A$3:$A$42,'Depreciation Schedules'!$E$3:$E$42)</f>
        <v>#N/A</v>
      </c>
      <c r="AK488" s="170" t="e">
        <f>LOOKUP(AK$2,'Depreciation Schedules'!$A$3:$A$42,'Depreciation Schedules'!$E$3:$E$42)</f>
        <v>#N/A</v>
      </c>
      <c r="AL488" s="170" t="e">
        <f>LOOKUP(AL$2,'Depreciation Schedules'!$A$3:$A$42,'Depreciation Schedules'!$E$3:$E$42)</f>
        <v>#N/A</v>
      </c>
      <c r="AM488" s="170" t="e">
        <f>LOOKUP(AM$2,'Depreciation Schedules'!$A$3:$A$42,'Depreciation Schedules'!$E$3:$E$42)</f>
        <v>#N/A</v>
      </c>
      <c r="AN488" s="170" t="e">
        <f>LOOKUP(AN$2,'Depreciation Schedules'!$A$3:$A$42,'Depreciation Schedules'!$E$3:$E$42)</f>
        <v>#N/A</v>
      </c>
      <c r="AO488" s="170" t="e">
        <f>LOOKUP(AO$2,'Depreciation Schedules'!$A$3:$A$42,'Depreciation Schedules'!$E$3:$E$42)</f>
        <v>#N/A</v>
      </c>
      <c r="AP488" s="170" t="e">
        <f>LOOKUP(AP$2,'Depreciation Schedules'!$A$3:$A$42,'Depreciation Schedules'!$E$3:$E$42)</f>
        <v>#N/A</v>
      </c>
    </row>
    <row r="489" spans="1:42" x14ac:dyDescent="0.3">
      <c r="A489" s="22" t="str">
        <f t="shared" si="208"/>
        <v>20-yr SL</v>
      </c>
      <c r="B489" s="169">
        <f t="array" ref="B489">SUM(IF(ISNUMBER(C489:AP489),C489:AP489))</f>
        <v>0</v>
      </c>
      <c r="C489" s="170" t="e">
        <f>LOOKUP(C$2,'Depreciation Schedules'!$A$3:$A$42,'Depreciation Schedules'!$F$3:$F$42)</f>
        <v>#N/A</v>
      </c>
      <c r="D489" s="170" t="e">
        <f>LOOKUP(D$2,'Depreciation Schedules'!$A$3:$A$42,'Depreciation Schedules'!$F$3:$F$42)</f>
        <v>#N/A</v>
      </c>
      <c r="E489" s="170" t="e">
        <f>LOOKUP(E$2,'Depreciation Schedules'!$A$3:$A$42,'Depreciation Schedules'!$F$3:$F$42)</f>
        <v>#N/A</v>
      </c>
      <c r="F489" s="170" t="e">
        <f>LOOKUP(F$2,'Depreciation Schedules'!$A$3:$A$42,'Depreciation Schedules'!$F$3:$F$42)</f>
        <v>#N/A</v>
      </c>
      <c r="G489" s="170" t="e">
        <f>LOOKUP(G$2,'Depreciation Schedules'!$A$3:$A$42,'Depreciation Schedules'!$F$3:$F$42)</f>
        <v>#N/A</v>
      </c>
      <c r="H489" s="170" t="e">
        <f>LOOKUP(H$2,'Depreciation Schedules'!$A$3:$A$42,'Depreciation Schedules'!$F$3:$F$42)</f>
        <v>#N/A</v>
      </c>
      <c r="I489" s="170" t="e">
        <f>LOOKUP(I$2,'Depreciation Schedules'!$A$3:$A$42,'Depreciation Schedules'!$F$3:$F$42)</f>
        <v>#N/A</v>
      </c>
      <c r="J489" s="170" t="e">
        <f>LOOKUP(J$2,'Depreciation Schedules'!$A$3:$A$42,'Depreciation Schedules'!$F$3:$F$42)</f>
        <v>#N/A</v>
      </c>
      <c r="K489" s="170" t="e">
        <f>LOOKUP(K$2,'Depreciation Schedules'!$A$3:$A$42,'Depreciation Schedules'!$F$3:$F$42)</f>
        <v>#N/A</v>
      </c>
      <c r="L489" s="170" t="e">
        <f>LOOKUP(L$2,'Depreciation Schedules'!$A$3:$A$42,'Depreciation Schedules'!$F$3:$F$42)</f>
        <v>#N/A</v>
      </c>
      <c r="M489" s="170" t="e">
        <f>LOOKUP(M$2,'Depreciation Schedules'!$A$3:$A$42,'Depreciation Schedules'!$F$3:$F$42)</f>
        <v>#N/A</v>
      </c>
      <c r="N489" s="170" t="e">
        <f>LOOKUP(N$2,'Depreciation Schedules'!$A$3:$A$42,'Depreciation Schedules'!$F$3:$F$42)</f>
        <v>#N/A</v>
      </c>
      <c r="O489" s="170" t="e">
        <f>LOOKUP(O$2,'Depreciation Schedules'!$A$3:$A$42,'Depreciation Schedules'!$F$3:$F$42)</f>
        <v>#N/A</v>
      </c>
      <c r="P489" s="170" t="e">
        <f>LOOKUP(P$2,'Depreciation Schedules'!$A$3:$A$42,'Depreciation Schedules'!$F$3:$F$42)</f>
        <v>#N/A</v>
      </c>
      <c r="Q489" s="170" t="e">
        <f>LOOKUP(Q$2,'Depreciation Schedules'!$A$3:$A$42,'Depreciation Schedules'!$F$3:$F$42)</f>
        <v>#N/A</v>
      </c>
      <c r="R489" s="170" t="e">
        <f>LOOKUP(R$2,'Depreciation Schedules'!$A$3:$A$42,'Depreciation Schedules'!$F$3:$F$42)</f>
        <v>#N/A</v>
      </c>
      <c r="S489" s="170" t="e">
        <f>LOOKUP(S$2,'Depreciation Schedules'!$A$3:$A$42,'Depreciation Schedules'!$F$3:$F$42)</f>
        <v>#N/A</v>
      </c>
      <c r="T489" s="170" t="e">
        <f>LOOKUP(T$2,'Depreciation Schedules'!$A$3:$A$42,'Depreciation Schedules'!$F$3:$F$42)</f>
        <v>#N/A</v>
      </c>
      <c r="U489" s="170" t="e">
        <f>LOOKUP(U$2,'Depreciation Schedules'!$A$3:$A$42,'Depreciation Schedules'!$F$3:$F$42)</f>
        <v>#N/A</v>
      </c>
      <c r="V489" s="170" t="e">
        <f>LOOKUP(V$2,'Depreciation Schedules'!$A$3:$A$42,'Depreciation Schedules'!$F$3:$F$42)</f>
        <v>#N/A</v>
      </c>
      <c r="W489" s="170" t="e">
        <f>LOOKUP(W$2,'Depreciation Schedules'!$A$3:$A$42,'Depreciation Schedules'!$F$3:$F$42)</f>
        <v>#N/A</v>
      </c>
      <c r="X489" s="170" t="e">
        <f>LOOKUP(X$2,'Depreciation Schedules'!$A$3:$A$42,'Depreciation Schedules'!$F$3:$F$42)</f>
        <v>#N/A</v>
      </c>
      <c r="Y489" s="170" t="e">
        <f>LOOKUP(Y$2,'Depreciation Schedules'!$A$3:$A$42,'Depreciation Schedules'!$F$3:$F$42)</f>
        <v>#N/A</v>
      </c>
      <c r="Z489" s="170" t="e">
        <f>LOOKUP(Z$2,'Depreciation Schedules'!$A$3:$A$42,'Depreciation Schedules'!$F$3:$F$42)</f>
        <v>#N/A</v>
      </c>
      <c r="AA489" s="170" t="e">
        <f>LOOKUP(AA$2,'Depreciation Schedules'!$A$3:$A$42,'Depreciation Schedules'!$F$3:$F$42)</f>
        <v>#N/A</v>
      </c>
      <c r="AB489" s="170" t="e">
        <f>LOOKUP(AB$2,'Depreciation Schedules'!$A$3:$A$42,'Depreciation Schedules'!$F$3:$F$42)</f>
        <v>#N/A</v>
      </c>
      <c r="AC489" s="170" t="e">
        <f>LOOKUP(AC$2,'Depreciation Schedules'!$A$3:$A$42,'Depreciation Schedules'!$F$3:$F$42)</f>
        <v>#N/A</v>
      </c>
      <c r="AD489" s="170" t="e">
        <f>LOOKUP(AD$2,'Depreciation Schedules'!$A$3:$A$42,'Depreciation Schedules'!$F$3:$F$42)</f>
        <v>#N/A</v>
      </c>
      <c r="AE489" s="170" t="e">
        <f>LOOKUP(AE$2,'Depreciation Schedules'!$A$3:$A$42,'Depreciation Schedules'!$F$3:$F$42)</f>
        <v>#N/A</v>
      </c>
      <c r="AF489" s="170" t="e">
        <f>LOOKUP(AF$2,'Depreciation Schedules'!$A$3:$A$42,'Depreciation Schedules'!$F$3:$F$42)</f>
        <v>#N/A</v>
      </c>
      <c r="AG489" s="170" t="e">
        <f>LOOKUP(AG$2,'Depreciation Schedules'!$A$3:$A$42,'Depreciation Schedules'!$F$3:$F$42)</f>
        <v>#N/A</v>
      </c>
      <c r="AH489" s="170" t="e">
        <f>LOOKUP(AH$2,'Depreciation Schedules'!$A$3:$A$42,'Depreciation Schedules'!$F$3:$F$42)</f>
        <v>#N/A</v>
      </c>
      <c r="AI489" s="170" t="e">
        <f>LOOKUP(AI$2,'Depreciation Schedules'!$A$3:$A$42,'Depreciation Schedules'!$F$3:$F$42)</f>
        <v>#N/A</v>
      </c>
      <c r="AJ489" s="170" t="e">
        <f>LOOKUP(AJ$2,'Depreciation Schedules'!$A$3:$A$42,'Depreciation Schedules'!$F$3:$F$42)</f>
        <v>#N/A</v>
      </c>
      <c r="AK489" s="170" t="e">
        <f>LOOKUP(AK$2,'Depreciation Schedules'!$A$3:$A$42,'Depreciation Schedules'!$F$3:$F$42)</f>
        <v>#N/A</v>
      </c>
      <c r="AL489" s="170" t="e">
        <f>LOOKUP(AL$2,'Depreciation Schedules'!$A$3:$A$42,'Depreciation Schedules'!$F$3:$F$42)</f>
        <v>#N/A</v>
      </c>
      <c r="AM489" s="170" t="e">
        <f>LOOKUP(AM$2,'Depreciation Schedules'!$A$3:$A$42,'Depreciation Schedules'!$F$3:$F$42)</f>
        <v>#N/A</v>
      </c>
      <c r="AN489" s="170" t="e">
        <f>LOOKUP(AN$2,'Depreciation Schedules'!$A$3:$A$42,'Depreciation Schedules'!$F$3:$F$42)</f>
        <v>#N/A</v>
      </c>
      <c r="AO489" s="170" t="e">
        <f>LOOKUP(AO$2,'Depreciation Schedules'!$A$3:$A$42,'Depreciation Schedules'!$F$3:$F$42)</f>
        <v>#N/A</v>
      </c>
      <c r="AP489" s="170" t="e">
        <f>LOOKUP(AP$2,'Depreciation Schedules'!$A$3:$A$42,'Depreciation Schedules'!$F$3:$F$42)</f>
        <v>#N/A</v>
      </c>
    </row>
    <row r="490" spans="1:42" x14ac:dyDescent="0.3">
      <c r="A490" s="22" t="str">
        <f t="shared" si="208"/>
        <v>39-yr SL</v>
      </c>
      <c r="B490" s="173">
        <f t="array" ref="B490">SUM(IF(ISNUMBER(C490:AP490),C490:AP490))</f>
        <v>0</v>
      </c>
      <c r="C490" s="170" t="e">
        <f>LOOKUP(C$2,'Depreciation Schedules'!$A$3:$A$42,'Depreciation Schedules'!$G$3:$G$42)</f>
        <v>#N/A</v>
      </c>
      <c r="D490" s="170" t="e">
        <f>LOOKUP(D$2,'Depreciation Schedules'!$A$3:$A$42,'Depreciation Schedules'!$G$3:$G$42)</f>
        <v>#N/A</v>
      </c>
      <c r="E490" s="170" t="e">
        <f>LOOKUP(E$2,'Depreciation Schedules'!$A$3:$A$42,'Depreciation Schedules'!$G$3:$G$42)</f>
        <v>#N/A</v>
      </c>
      <c r="F490" s="170" t="e">
        <f>LOOKUP(F$2,'Depreciation Schedules'!$A$3:$A$42,'Depreciation Schedules'!$G$3:$G$42)</f>
        <v>#N/A</v>
      </c>
      <c r="G490" s="170" t="e">
        <f>LOOKUP(G$2,'Depreciation Schedules'!$A$3:$A$42,'Depreciation Schedules'!$G$3:$G$42)</f>
        <v>#N/A</v>
      </c>
      <c r="H490" s="170" t="e">
        <f>LOOKUP(H$2,'Depreciation Schedules'!$A$3:$A$42,'Depreciation Schedules'!$G$3:$G$42)</f>
        <v>#N/A</v>
      </c>
      <c r="I490" s="170" t="e">
        <f>LOOKUP(I$2,'Depreciation Schedules'!$A$3:$A$42,'Depreciation Schedules'!$G$3:$G$42)</f>
        <v>#N/A</v>
      </c>
      <c r="J490" s="170" t="e">
        <f>LOOKUP(J$2,'Depreciation Schedules'!$A$3:$A$42,'Depreciation Schedules'!$G$3:$G$42)</f>
        <v>#N/A</v>
      </c>
      <c r="K490" s="170" t="e">
        <f>LOOKUP(K$2,'Depreciation Schedules'!$A$3:$A$42,'Depreciation Schedules'!$G$3:$G$42)</f>
        <v>#N/A</v>
      </c>
      <c r="L490" s="170" t="e">
        <f>LOOKUP(L$2,'Depreciation Schedules'!$A$3:$A$42,'Depreciation Schedules'!$G$3:$G$42)</f>
        <v>#N/A</v>
      </c>
      <c r="M490" s="170" t="e">
        <f>LOOKUP(M$2,'Depreciation Schedules'!$A$3:$A$42,'Depreciation Schedules'!$G$3:$G$42)</f>
        <v>#N/A</v>
      </c>
      <c r="N490" s="170" t="e">
        <f>LOOKUP(N$2,'Depreciation Schedules'!$A$3:$A$42,'Depreciation Schedules'!$G$3:$G$42)</f>
        <v>#N/A</v>
      </c>
      <c r="O490" s="170" t="e">
        <f>LOOKUP(O$2,'Depreciation Schedules'!$A$3:$A$42,'Depreciation Schedules'!$G$3:$G$42)</f>
        <v>#N/A</v>
      </c>
      <c r="P490" s="170" t="e">
        <f>LOOKUP(P$2,'Depreciation Schedules'!$A$3:$A$42,'Depreciation Schedules'!$G$3:$G$42)</f>
        <v>#N/A</v>
      </c>
      <c r="Q490" s="170" t="e">
        <f>LOOKUP(Q$2,'Depreciation Schedules'!$A$3:$A$42,'Depreciation Schedules'!$G$3:$G$42)</f>
        <v>#N/A</v>
      </c>
      <c r="R490" s="170" t="e">
        <f>LOOKUP(R$2,'Depreciation Schedules'!$A$3:$A$42,'Depreciation Schedules'!$G$3:$G$42)</f>
        <v>#N/A</v>
      </c>
      <c r="S490" s="170" t="e">
        <f>LOOKUP(S$2,'Depreciation Schedules'!$A$3:$A$42,'Depreciation Schedules'!$G$3:$G$42)</f>
        <v>#N/A</v>
      </c>
      <c r="T490" s="170" t="e">
        <f>LOOKUP(T$2,'Depreciation Schedules'!$A$3:$A$42,'Depreciation Schedules'!$G$3:$G$42)</f>
        <v>#N/A</v>
      </c>
      <c r="U490" s="170" t="e">
        <f>LOOKUP(U$2,'Depreciation Schedules'!$A$3:$A$42,'Depreciation Schedules'!$G$3:$G$42)</f>
        <v>#N/A</v>
      </c>
      <c r="V490" s="170" t="e">
        <f>LOOKUP(V$2,'Depreciation Schedules'!$A$3:$A$42,'Depreciation Schedules'!$G$3:$G$42)</f>
        <v>#N/A</v>
      </c>
      <c r="W490" s="170" t="e">
        <f>LOOKUP(W$2,'Depreciation Schedules'!$A$3:$A$42,'Depreciation Schedules'!$G$3:$G$42)</f>
        <v>#N/A</v>
      </c>
      <c r="X490" s="170" t="e">
        <f>LOOKUP(X$2,'Depreciation Schedules'!$A$3:$A$42,'Depreciation Schedules'!$G$3:$G$42)</f>
        <v>#N/A</v>
      </c>
      <c r="Y490" s="170" t="e">
        <f>LOOKUP(Y$2,'Depreciation Schedules'!$A$3:$A$42,'Depreciation Schedules'!$G$3:$G$42)</f>
        <v>#N/A</v>
      </c>
      <c r="Z490" s="170" t="e">
        <f>LOOKUP(Z$2,'Depreciation Schedules'!$A$3:$A$42,'Depreciation Schedules'!$G$3:$G$42)</f>
        <v>#N/A</v>
      </c>
      <c r="AA490" s="170" t="e">
        <f>LOOKUP(AA$2,'Depreciation Schedules'!$A$3:$A$42,'Depreciation Schedules'!$G$3:$G$42)</f>
        <v>#N/A</v>
      </c>
      <c r="AB490" s="170" t="e">
        <f>LOOKUP(AB$2,'Depreciation Schedules'!$A$3:$A$42,'Depreciation Schedules'!$G$3:$G$42)</f>
        <v>#N/A</v>
      </c>
      <c r="AC490" s="170" t="e">
        <f>LOOKUP(AC$2,'Depreciation Schedules'!$A$3:$A$42,'Depreciation Schedules'!$G$3:$G$42)</f>
        <v>#N/A</v>
      </c>
      <c r="AD490" s="170" t="e">
        <f>LOOKUP(AD$2,'Depreciation Schedules'!$A$3:$A$42,'Depreciation Schedules'!$G$3:$G$42)</f>
        <v>#N/A</v>
      </c>
      <c r="AE490" s="170" t="e">
        <f>LOOKUP(AE$2,'Depreciation Schedules'!$A$3:$A$42,'Depreciation Schedules'!$G$3:$G$42)</f>
        <v>#N/A</v>
      </c>
      <c r="AF490" s="170" t="e">
        <f>LOOKUP(AF$2,'Depreciation Schedules'!$A$3:$A$42,'Depreciation Schedules'!$G$3:$G$42)</f>
        <v>#N/A</v>
      </c>
      <c r="AG490" s="170" t="e">
        <f>LOOKUP(AG$2,'Depreciation Schedules'!$A$3:$A$42,'Depreciation Schedules'!$G$3:$G$42)</f>
        <v>#N/A</v>
      </c>
      <c r="AH490" s="170" t="e">
        <f>LOOKUP(AH$2,'Depreciation Schedules'!$A$3:$A$42,'Depreciation Schedules'!$G$3:$G$42)</f>
        <v>#N/A</v>
      </c>
      <c r="AI490" s="170" t="e">
        <f>LOOKUP(AI$2,'Depreciation Schedules'!$A$3:$A$42,'Depreciation Schedules'!$G$3:$G$42)</f>
        <v>#N/A</v>
      </c>
      <c r="AJ490" s="170" t="e">
        <f>LOOKUP(AJ$2,'Depreciation Schedules'!$A$3:$A$42,'Depreciation Schedules'!$G$3:$G$42)</f>
        <v>#N/A</v>
      </c>
      <c r="AK490" s="170" t="e">
        <f>LOOKUP(AK$2,'Depreciation Schedules'!$A$3:$A$42,'Depreciation Schedules'!$G$3:$G$42)</f>
        <v>#N/A</v>
      </c>
      <c r="AL490" s="170" t="e">
        <f>LOOKUP(AL$2,'Depreciation Schedules'!$A$3:$A$42,'Depreciation Schedules'!$G$3:$G$42)</f>
        <v>#N/A</v>
      </c>
      <c r="AM490" s="170" t="e">
        <f>LOOKUP(AM$2,'Depreciation Schedules'!$A$3:$A$42,'Depreciation Schedules'!$G$3:$G$42)</f>
        <v>#N/A</v>
      </c>
      <c r="AN490" s="170" t="e">
        <f>LOOKUP(AN$2,'Depreciation Schedules'!$A$3:$A$42,'Depreciation Schedules'!$G$3:$G$42)</f>
        <v>#N/A</v>
      </c>
      <c r="AO490" s="170" t="e">
        <f>LOOKUP(AO$2,'Depreciation Schedules'!$A$3:$A$42,'Depreciation Schedules'!$G$3:$G$42)</f>
        <v>#N/A</v>
      </c>
      <c r="AP490" s="170" t="e">
        <f>LOOKUP(AP$2,'Depreciation Schedules'!$A$3:$A$42,'Depreciation Schedules'!$G$3:$G$42)</f>
        <v>#N/A</v>
      </c>
    </row>
    <row r="491" spans="1:42" x14ac:dyDescent="0.3">
      <c r="A491" s="22" t="s">
        <v>308</v>
      </c>
      <c r="B491" s="173">
        <f t="array" ref="B491">SUM(IF(ISNUMBER(C491:AP491),C491:AP491))</f>
        <v>0</v>
      </c>
      <c r="C491" s="170">
        <f t="array" ref="C491:AP491">Inputs!D236:AQ236</f>
        <v>0</v>
      </c>
      <c r="D491" s="170">
        <v>0</v>
      </c>
      <c r="E491" s="170">
        <v>0</v>
      </c>
      <c r="F491" s="170">
        <v>0</v>
      </c>
      <c r="G491" s="170">
        <v>0</v>
      </c>
      <c r="H491" s="170">
        <v>0</v>
      </c>
      <c r="I491" s="170">
        <v>0</v>
      </c>
      <c r="J491" s="170">
        <v>0</v>
      </c>
      <c r="K491" s="170">
        <v>0</v>
      </c>
      <c r="L491" s="170">
        <v>0</v>
      </c>
      <c r="M491" s="170">
        <v>0</v>
      </c>
      <c r="N491" s="170">
        <v>0</v>
      </c>
      <c r="O491" s="170">
        <v>0</v>
      </c>
      <c r="P491" s="170">
        <v>0</v>
      </c>
      <c r="Q491" s="170">
        <v>0</v>
      </c>
      <c r="R491" s="170">
        <v>0</v>
      </c>
      <c r="S491" s="170">
        <v>0</v>
      </c>
      <c r="T491" s="170">
        <v>0</v>
      </c>
      <c r="U491" s="170">
        <v>0</v>
      </c>
      <c r="V491" s="170">
        <v>0</v>
      </c>
      <c r="W491" s="170">
        <v>0</v>
      </c>
      <c r="X491" s="170">
        <v>0</v>
      </c>
      <c r="Y491" s="170">
        <v>0</v>
      </c>
      <c r="Z491" s="170">
        <v>0</v>
      </c>
      <c r="AA491" s="170">
        <v>0</v>
      </c>
      <c r="AB491" s="170">
        <v>0</v>
      </c>
      <c r="AC491" s="170">
        <v>0</v>
      </c>
      <c r="AD491" s="170">
        <v>0</v>
      </c>
      <c r="AE491" s="170">
        <v>0</v>
      </c>
      <c r="AF491" s="170">
        <v>0</v>
      </c>
      <c r="AG491" s="170">
        <v>0</v>
      </c>
      <c r="AH491" s="170">
        <v>0</v>
      </c>
      <c r="AI491" s="170">
        <v>0</v>
      </c>
      <c r="AJ491" s="170">
        <v>0</v>
      </c>
      <c r="AK491" s="170">
        <v>0</v>
      </c>
      <c r="AL491" s="170">
        <v>0</v>
      </c>
      <c r="AM491" s="170">
        <v>0</v>
      </c>
      <c r="AN491" s="170">
        <v>0</v>
      </c>
      <c r="AO491" s="170">
        <v>0</v>
      </c>
      <c r="AP491" s="170">
        <v>0</v>
      </c>
    </row>
    <row r="492" spans="1:42" x14ac:dyDescent="0.3">
      <c r="A492" s="21" t="s">
        <v>3</v>
      </c>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3">
      <c r="A493" s="22" t="str">
        <f t="shared" ref="A493:A498" si="209">A485</f>
        <v>5-yr MACRS</v>
      </c>
      <c r="B493" s="182">
        <f t="array" ref="B493">SUM(IF(ISNUMBER(C493:AP493),C493:AP493))</f>
        <v>0</v>
      </c>
      <c r="C493" s="122" t="e">
        <f>C485/100*$Q$452</f>
        <v>#N/A</v>
      </c>
      <c r="D493" s="122" t="e">
        <f t="shared" ref="D493:AP493" si="210">D485/100*$Q$452</f>
        <v>#N/A</v>
      </c>
      <c r="E493" s="122" t="e">
        <f t="shared" si="210"/>
        <v>#N/A</v>
      </c>
      <c r="F493" s="122" t="e">
        <f t="shared" si="210"/>
        <v>#N/A</v>
      </c>
      <c r="G493" s="122" t="e">
        <f t="shared" si="210"/>
        <v>#N/A</v>
      </c>
      <c r="H493" s="122" t="e">
        <f t="shared" si="210"/>
        <v>#N/A</v>
      </c>
      <c r="I493" s="122" t="e">
        <f t="shared" si="210"/>
        <v>#N/A</v>
      </c>
      <c r="J493" s="122" t="e">
        <f t="shared" si="210"/>
        <v>#N/A</v>
      </c>
      <c r="K493" s="122" t="e">
        <f t="shared" si="210"/>
        <v>#N/A</v>
      </c>
      <c r="L493" s="122" t="e">
        <f t="shared" si="210"/>
        <v>#N/A</v>
      </c>
      <c r="M493" s="122" t="e">
        <f t="shared" si="210"/>
        <v>#N/A</v>
      </c>
      <c r="N493" s="122" t="e">
        <f t="shared" si="210"/>
        <v>#N/A</v>
      </c>
      <c r="O493" s="122" t="e">
        <f t="shared" si="210"/>
        <v>#N/A</v>
      </c>
      <c r="P493" s="122" t="e">
        <f t="shared" si="210"/>
        <v>#N/A</v>
      </c>
      <c r="Q493" s="122" t="e">
        <f t="shared" si="210"/>
        <v>#N/A</v>
      </c>
      <c r="R493" s="122" t="e">
        <f t="shared" si="210"/>
        <v>#N/A</v>
      </c>
      <c r="S493" s="122" t="e">
        <f t="shared" si="210"/>
        <v>#N/A</v>
      </c>
      <c r="T493" s="122" t="e">
        <f t="shared" si="210"/>
        <v>#N/A</v>
      </c>
      <c r="U493" s="122" t="e">
        <f t="shared" si="210"/>
        <v>#N/A</v>
      </c>
      <c r="V493" s="122" t="e">
        <f t="shared" si="210"/>
        <v>#N/A</v>
      </c>
      <c r="W493" s="122" t="e">
        <f t="shared" si="210"/>
        <v>#N/A</v>
      </c>
      <c r="X493" s="122" t="e">
        <f t="shared" si="210"/>
        <v>#N/A</v>
      </c>
      <c r="Y493" s="122" t="e">
        <f t="shared" si="210"/>
        <v>#N/A</v>
      </c>
      <c r="Z493" s="122" t="e">
        <f t="shared" si="210"/>
        <v>#N/A</v>
      </c>
      <c r="AA493" s="122" t="e">
        <f t="shared" si="210"/>
        <v>#N/A</v>
      </c>
      <c r="AB493" s="122" t="e">
        <f t="shared" si="210"/>
        <v>#N/A</v>
      </c>
      <c r="AC493" s="122" t="e">
        <f t="shared" si="210"/>
        <v>#N/A</v>
      </c>
      <c r="AD493" s="122" t="e">
        <f t="shared" si="210"/>
        <v>#N/A</v>
      </c>
      <c r="AE493" s="122" t="e">
        <f t="shared" si="210"/>
        <v>#N/A</v>
      </c>
      <c r="AF493" s="122" t="e">
        <f t="shared" si="210"/>
        <v>#N/A</v>
      </c>
      <c r="AG493" s="122" t="e">
        <f t="shared" si="210"/>
        <v>#N/A</v>
      </c>
      <c r="AH493" s="122" t="e">
        <f t="shared" si="210"/>
        <v>#N/A</v>
      </c>
      <c r="AI493" s="122" t="e">
        <f t="shared" si="210"/>
        <v>#N/A</v>
      </c>
      <c r="AJ493" s="122" t="e">
        <f t="shared" si="210"/>
        <v>#N/A</v>
      </c>
      <c r="AK493" s="122" t="e">
        <f t="shared" si="210"/>
        <v>#N/A</v>
      </c>
      <c r="AL493" s="122" t="e">
        <f t="shared" si="210"/>
        <v>#N/A</v>
      </c>
      <c r="AM493" s="122" t="e">
        <f t="shared" si="210"/>
        <v>#N/A</v>
      </c>
      <c r="AN493" s="122" t="e">
        <f t="shared" si="210"/>
        <v>#N/A</v>
      </c>
      <c r="AO493" s="122" t="e">
        <f t="shared" si="210"/>
        <v>#N/A</v>
      </c>
      <c r="AP493" s="122" t="e">
        <f t="shared" si="210"/>
        <v>#N/A</v>
      </c>
    </row>
    <row r="494" spans="1:42" x14ac:dyDescent="0.3">
      <c r="A494" s="22" t="str">
        <f t="shared" si="209"/>
        <v>15-yr MACRS</v>
      </c>
      <c r="B494" s="182">
        <f t="array" ref="B494">SUM(IF(ISNUMBER(C494:AP494),C494:AP494))</f>
        <v>0</v>
      </c>
      <c r="C494" s="122" t="e">
        <f>C486/100*$Q$453</f>
        <v>#N/A</v>
      </c>
      <c r="D494" s="122" t="e">
        <f t="shared" ref="D494:AP494" si="211">D486/100*$Q$453</f>
        <v>#N/A</v>
      </c>
      <c r="E494" s="122" t="e">
        <f t="shared" si="211"/>
        <v>#N/A</v>
      </c>
      <c r="F494" s="122" t="e">
        <f t="shared" si="211"/>
        <v>#N/A</v>
      </c>
      <c r="G494" s="122" t="e">
        <f t="shared" si="211"/>
        <v>#N/A</v>
      </c>
      <c r="H494" s="122" t="e">
        <f t="shared" si="211"/>
        <v>#N/A</v>
      </c>
      <c r="I494" s="122" t="e">
        <f t="shared" si="211"/>
        <v>#N/A</v>
      </c>
      <c r="J494" s="122" t="e">
        <f t="shared" si="211"/>
        <v>#N/A</v>
      </c>
      <c r="K494" s="122" t="e">
        <f t="shared" si="211"/>
        <v>#N/A</v>
      </c>
      <c r="L494" s="122" t="e">
        <f t="shared" si="211"/>
        <v>#N/A</v>
      </c>
      <c r="M494" s="122" t="e">
        <f t="shared" si="211"/>
        <v>#N/A</v>
      </c>
      <c r="N494" s="122" t="e">
        <f t="shared" si="211"/>
        <v>#N/A</v>
      </c>
      <c r="O494" s="122" t="e">
        <f t="shared" si="211"/>
        <v>#N/A</v>
      </c>
      <c r="P494" s="122" t="e">
        <f t="shared" si="211"/>
        <v>#N/A</v>
      </c>
      <c r="Q494" s="122" t="e">
        <f t="shared" si="211"/>
        <v>#N/A</v>
      </c>
      <c r="R494" s="122" t="e">
        <f t="shared" si="211"/>
        <v>#N/A</v>
      </c>
      <c r="S494" s="122" t="e">
        <f t="shared" si="211"/>
        <v>#N/A</v>
      </c>
      <c r="T494" s="122" t="e">
        <f t="shared" si="211"/>
        <v>#N/A</v>
      </c>
      <c r="U494" s="122" t="e">
        <f t="shared" si="211"/>
        <v>#N/A</v>
      </c>
      <c r="V494" s="122" t="e">
        <f t="shared" si="211"/>
        <v>#N/A</v>
      </c>
      <c r="W494" s="122" t="e">
        <f t="shared" si="211"/>
        <v>#N/A</v>
      </c>
      <c r="X494" s="122" t="e">
        <f t="shared" si="211"/>
        <v>#N/A</v>
      </c>
      <c r="Y494" s="122" t="e">
        <f t="shared" si="211"/>
        <v>#N/A</v>
      </c>
      <c r="Z494" s="122" t="e">
        <f t="shared" si="211"/>
        <v>#N/A</v>
      </c>
      <c r="AA494" s="122" t="e">
        <f t="shared" si="211"/>
        <v>#N/A</v>
      </c>
      <c r="AB494" s="122" t="e">
        <f t="shared" si="211"/>
        <v>#N/A</v>
      </c>
      <c r="AC494" s="122" t="e">
        <f t="shared" si="211"/>
        <v>#N/A</v>
      </c>
      <c r="AD494" s="122" t="e">
        <f t="shared" si="211"/>
        <v>#N/A</v>
      </c>
      <c r="AE494" s="122" t="e">
        <f t="shared" si="211"/>
        <v>#N/A</v>
      </c>
      <c r="AF494" s="122" t="e">
        <f t="shared" si="211"/>
        <v>#N/A</v>
      </c>
      <c r="AG494" s="122" t="e">
        <f t="shared" si="211"/>
        <v>#N/A</v>
      </c>
      <c r="AH494" s="122" t="e">
        <f t="shared" si="211"/>
        <v>#N/A</v>
      </c>
      <c r="AI494" s="122" t="e">
        <f t="shared" si="211"/>
        <v>#N/A</v>
      </c>
      <c r="AJ494" s="122" t="e">
        <f t="shared" si="211"/>
        <v>#N/A</v>
      </c>
      <c r="AK494" s="122" t="e">
        <f t="shared" si="211"/>
        <v>#N/A</v>
      </c>
      <c r="AL494" s="122" t="e">
        <f t="shared" si="211"/>
        <v>#N/A</v>
      </c>
      <c r="AM494" s="122" t="e">
        <f t="shared" si="211"/>
        <v>#N/A</v>
      </c>
      <c r="AN494" s="122" t="e">
        <f t="shared" si="211"/>
        <v>#N/A</v>
      </c>
      <c r="AO494" s="122" t="e">
        <f t="shared" si="211"/>
        <v>#N/A</v>
      </c>
      <c r="AP494" s="122" t="e">
        <f t="shared" si="211"/>
        <v>#N/A</v>
      </c>
    </row>
    <row r="495" spans="1:42" x14ac:dyDescent="0.3">
      <c r="A495" s="22" t="str">
        <f t="shared" si="209"/>
        <v>5-yr SL</v>
      </c>
      <c r="B495" s="182">
        <f t="array" ref="B495">SUM(IF(ISNUMBER(C495:AP495),C495:AP495))</f>
        <v>0</v>
      </c>
      <c r="C495" s="122" t="e">
        <f>C487/100*$Q$454</f>
        <v>#N/A</v>
      </c>
      <c r="D495" s="122" t="e">
        <f t="shared" ref="D495:AP495" si="212">D487/100*$Q$454</f>
        <v>#N/A</v>
      </c>
      <c r="E495" s="122" t="e">
        <f t="shared" si="212"/>
        <v>#N/A</v>
      </c>
      <c r="F495" s="122" t="e">
        <f t="shared" si="212"/>
        <v>#N/A</v>
      </c>
      <c r="G495" s="122" t="e">
        <f t="shared" si="212"/>
        <v>#N/A</v>
      </c>
      <c r="H495" s="122" t="e">
        <f t="shared" si="212"/>
        <v>#N/A</v>
      </c>
      <c r="I495" s="122" t="e">
        <f t="shared" si="212"/>
        <v>#N/A</v>
      </c>
      <c r="J495" s="122" t="e">
        <f t="shared" si="212"/>
        <v>#N/A</v>
      </c>
      <c r="K495" s="122" t="e">
        <f t="shared" si="212"/>
        <v>#N/A</v>
      </c>
      <c r="L495" s="122" t="e">
        <f t="shared" si="212"/>
        <v>#N/A</v>
      </c>
      <c r="M495" s="122" t="e">
        <f t="shared" si="212"/>
        <v>#N/A</v>
      </c>
      <c r="N495" s="122" t="e">
        <f t="shared" si="212"/>
        <v>#N/A</v>
      </c>
      <c r="O495" s="122" t="e">
        <f t="shared" si="212"/>
        <v>#N/A</v>
      </c>
      <c r="P495" s="122" t="e">
        <f t="shared" si="212"/>
        <v>#N/A</v>
      </c>
      <c r="Q495" s="122" t="e">
        <f t="shared" si="212"/>
        <v>#N/A</v>
      </c>
      <c r="R495" s="122" t="e">
        <f t="shared" si="212"/>
        <v>#N/A</v>
      </c>
      <c r="S495" s="122" t="e">
        <f t="shared" si="212"/>
        <v>#N/A</v>
      </c>
      <c r="T495" s="122" t="e">
        <f t="shared" si="212"/>
        <v>#N/A</v>
      </c>
      <c r="U495" s="122" t="e">
        <f t="shared" si="212"/>
        <v>#N/A</v>
      </c>
      <c r="V495" s="122" t="e">
        <f t="shared" si="212"/>
        <v>#N/A</v>
      </c>
      <c r="W495" s="122" t="e">
        <f t="shared" si="212"/>
        <v>#N/A</v>
      </c>
      <c r="X495" s="122" t="e">
        <f t="shared" si="212"/>
        <v>#N/A</v>
      </c>
      <c r="Y495" s="122" t="e">
        <f t="shared" si="212"/>
        <v>#N/A</v>
      </c>
      <c r="Z495" s="122" t="e">
        <f t="shared" si="212"/>
        <v>#N/A</v>
      </c>
      <c r="AA495" s="122" t="e">
        <f t="shared" si="212"/>
        <v>#N/A</v>
      </c>
      <c r="AB495" s="122" t="e">
        <f t="shared" si="212"/>
        <v>#N/A</v>
      </c>
      <c r="AC495" s="122" t="e">
        <f t="shared" si="212"/>
        <v>#N/A</v>
      </c>
      <c r="AD495" s="122" t="e">
        <f t="shared" si="212"/>
        <v>#N/A</v>
      </c>
      <c r="AE495" s="122" t="e">
        <f t="shared" si="212"/>
        <v>#N/A</v>
      </c>
      <c r="AF495" s="122" t="e">
        <f t="shared" si="212"/>
        <v>#N/A</v>
      </c>
      <c r="AG495" s="122" t="e">
        <f t="shared" si="212"/>
        <v>#N/A</v>
      </c>
      <c r="AH495" s="122" t="e">
        <f t="shared" si="212"/>
        <v>#N/A</v>
      </c>
      <c r="AI495" s="122" t="e">
        <f t="shared" si="212"/>
        <v>#N/A</v>
      </c>
      <c r="AJ495" s="122" t="e">
        <f t="shared" si="212"/>
        <v>#N/A</v>
      </c>
      <c r="AK495" s="122" t="e">
        <f t="shared" si="212"/>
        <v>#N/A</v>
      </c>
      <c r="AL495" s="122" t="e">
        <f t="shared" si="212"/>
        <v>#N/A</v>
      </c>
      <c r="AM495" s="122" t="e">
        <f t="shared" si="212"/>
        <v>#N/A</v>
      </c>
      <c r="AN495" s="122" t="e">
        <f t="shared" si="212"/>
        <v>#N/A</v>
      </c>
      <c r="AO495" s="122" t="e">
        <f t="shared" si="212"/>
        <v>#N/A</v>
      </c>
      <c r="AP495" s="122" t="e">
        <f t="shared" si="212"/>
        <v>#N/A</v>
      </c>
    </row>
    <row r="496" spans="1:42" x14ac:dyDescent="0.3">
      <c r="A496" s="22" t="str">
        <f t="shared" si="209"/>
        <v>15-yr SL</v>
      </c>
      <c r="B496" s="182">
        <f t="array" ref="B496">SUM(IF(ISNUMBER(C496:AP496),C496:AP496))</f>
        <v>0</v>
      </c>
      <c r="C496" s="122" t="e">
        <f>C488/100*$Q$455</f>
        <v>#N/A</v>
      </c>
      <c r="D496" s="122" t="e">
        <f t="shared" ref="D496:AP496" si="213">D488/100*$Q$455</f>
        <v>#N/A</v>
      </c>
      <c r="E496" s="122" t="e">
        <f t="shared" si="213"/>
        <v>#N/A</v>
      </c>
      <c r="F496" s="122" t="e">
        <f t="shared" si="213"/>
        <v>#N/A</v>
      </c>
      <c r="G496" s="122" t="e">
        <f t="shared" si="213"/>
        <v>#N/A</v>
      </c>
      <c r="H496" s="122" t="e">
        <f t="shared" si="213"/>
        <v>#N/A</v>
      </c>
      <c r="I496" s="122" t="e">
        <f t="shared" si="213"/>
        <v>#N/A</v>
      </c>
      <c r="J496" s="122" t="e">
        <f t="shared" si="213"/>
        <v>#N/A</v>
      </c>
      <c r="K496" s="122" t="e">
        <f t="shared" si="213"/>
        <v>#N/A</v>
      </c>
      <c r="L496" s="122" t="e">
        <f t="shared" si="213"/>
        <v>#N/A</v>
      </c>
      <c r="M496" s="122" t="e">
        <f t="shared" si="213"/>
        <v>#N/A</v>
      </c>
      <c r="N496" s="122" t="e">
        <f t="shared" si="213"/>
        <v>#N/A</v>
      </c>
      <c r="O496" s="122" t="e">
        <f t="shared" si="213"/>
        <v>#N/A</v>
      </c>
      <c r="P496" s="122" t="e">
        <f t="shared" si="213"/>
        <v>#N/A</v>
      </c>
      <c r="Q496" s="122" t="e">
        <f t="shared" si="213"/>
        <v>#N/A</v>
      </c>
      <c r="R496" s="122" t="e">
        <f t="shared" si="213"/>
        <v>#N/A</v>
      </c>
      <c r="S496" s="122" t="e">
        <f t="shared" si="213"/>
        <v>#N/A</v>
      </c>
      <c r="T496" s="122" t="e">
        <f t="shared" si="213"/>
        <v>#N/A</v>
      </c>
      <c r="U496" s="122" t="e">
        <f t="shared" si="213"/>
        <v>#N/A</v>
      </c>
      <c r="V496" s="122" t="e">
        <f t="shared" si="213"/>
        <v>#N/A</v>
      </c>
      <c r="W496" s="122" t="e">
        <f t="shared" si="213"/>
        <v>#N/A</v>
      </c>
      <c r="X496" s="122" t="e">
        <f t="shared" si="213"/>
        <v>#N/A</v>
      </c>
      <c r="Y496" s="122" t="e">
        <f t="shared" si="213"/>
        <v>#N/A</v>
      </c>
      <c r="Z496" s="122" t="e">
        <f t="shared" si="213"/>
        <v>#N/A</v>
      </c>
      <c r="AA496" s="122" t="e">
        <f t="shared" si="213"/>
        <v>#N/A</v>
      </c>
      <c r="AB496" s="122" t="e">
        <f t="shared" si="213"/>
        <v>#N/A</v>
      </c>
      <c r="AC496" s="122" t="e">
        <f t="shared" si="213"/>
        <v>#N/A</v>
      </c>
      <c r="AD496" s="122" t="e">
        <f t="shared" si="213"/>
        <v>#N/A</v>
      </c>
      <c r="AE496" s="122" t="e">
        <f t="shared" si="213"/>
        <v>#N/A</v>
      </c>
      <c r="AF496" s="122" t="e">
        <f t="shared" si="213"/>
        <v>#N/A</v>
      </c>
      <c r="AG496" s="122" t="e">
        <f t="shared" si="213"/>
        <v>#N/A</v>
      </c>
      <c r="AH496" s="122" t="e">
        <f t="shared" si="213"/>
        <v>#N/A</v>
      </c>
      <c r="AI496" s="122" t="e">
        <f t="shared" si="213"/>
        <v>#N/A</v>
      </c>
      <c r="AJ496" s="122" t="e">
        <f t="shared" si="213"/>
        <v>#N/A</v>
      </c>
      <c r="AK496" s="122" t="e">
        <f t="shared" si="213"/>
        <v>#N/A</v>
      </c>
      <c r="AL496" s="122" t="e">
        <f t="shared" si="213"/>
        <v>#N/A</v>
      </c>
      <c r="AM496" s="122" t="e">
        <f t="shared" si="213"/>
        <v>#N/A</v>
      </c>
      <c r="AN496" s="122" t="e">
        <f t="shared" si="213"/>
        <v>#N/A</v>
      </c>
      <c r="AO496" s="122" t="e">
        <f t="shared" si="213"/>
        <v>#N/A</v>
      </c>
      <c r="AP496" s="122" t="e">
        <f t="shared" si="213"/>
        <v>#N/A</v>
      </c>
    </row>
    <row r="497" spans="1:42" x14ac:dyDescent="0.3">
      <c r="A497" s="22" t="str">
        <f t="shared" si="209"/>
        <v>20-yr SL</v>
      </c>
      <c r="B497" s="182">
        <f t="array" ref="B497">SUM(IF(ISNUMBER(C497:AP497),C497:AP497))</f>
        <v>0</v>
      </c>
      <c r="C497" s="122" t="e">
        <f>C489/100*$Q$456</f>
        <v>#N/A</v>
      </c>
      <c r="D497" s="122" t="e">
        <f t="shared" ref="D497:AP497" si="214">D489/100*$Q$456</f>
        <v>#N/A</v>
      </c>
      <c r="E497" s="122" t="e">
        <f t="shared" si="214"/>
        <v>#N/A</v>
      </c>
      <c r="F497" s="122" t="e">
        <f t="shared" si="214"/>
        <v>#N/A</v>
      </c>
      <c r="G497" s="122" t="e">
        <f t="shared" si="214"/>
        <v>#N/A</v>
      </c>
      <c r="H497" s="122" t="e">
        <f t="shared" si="214"/>
        <v>#N/A</v>
      </c>
      <c r="I497" s="122" t="e">
        <f t="shared" si="214"/>
        <v>#N/A</v>
      </c>
      <c r="J497" s="122" t="e">
        <f t="shared" si="214"/>
        <v>#N/A</v>
      </c>
      <c r="K497" s="122" t="e">
        <f t="shared" si="214"/>
        <v>#N/A</v>
      </c>
      <c r="L497" s="122" t="e">
        <f t="shared" si="214"/>
        <v>#N/A</v>
      </c>
      <c r="M497" s="122" t="e">
        <f t="shared" si="214"/>
        <v>#N/A</v>
      </c>
      <c r="N497" s="122" t="e">
        <f t="shared" si="214"/>
        <v>#N/A</v>
      </c>
      <c r="O497" s="122" t="e">
        <f t="shared" si="214"/>
        <v>#N/A</v>
      </c>
      <c r="P497" s="122" t="e">
        <f t="shared" si="214"/>
        <v>#N/A</v>
      </c>
      <c r="Q497" s="122" t="e">
        <f t="shared" si="214"/>
        <v>#N/A</v>
      </c>
      <c r="R497" s="122" t="e">
        <f t="shared" si="214"/>
        <v>#N/A</v>
      </c>
      <c r="S497" s="122" t="e">
        <f t="shared" si="214"/>
        <v>#N/A</v>
      </c>
      <c r="T497" s="122" t="e">
        <f t="shared" si="214"/>
        <v>#N/A</v>
      </c>
      <c r="U497" s="122" t="e">
        <f t="shared" si="214"/>
        <v>#N/A</v>
      </c>
      <c r="V497" s="122" t="e">
        <f t="shared" si="214"/>
        <v>#N/A</v>
      </c>
      <c r="W497" s="122" t="e">
        <f t="shared" si="214"/>
        <v>#N/A</v>
      </c>
      <c r="X497" s="122" t="e">
        <f t="shared" si="214"/>
        <v>#N/A</v>
      </c>
      <c r="Y497" s="122" t="e">
        <f t="shared" si="214"/>
        <v>#N/A</v>
      </c>
      <c r="Z497" s="122" t="e">
        <f t="shared" si="214"/>
        <v>#N/A</v>
      </c>
      <c r="AA497" s="122" t="e">
        <f t="shared" si="214"/>
        <v>#N/A</v>
      </c>
      <c r="AB497" s="122" t="e">
        <f t="shared" si="214"/>
        <v>#N/A</v>
      </c>
      <c r="AC497" s="122" t="e">
        <f t="shared" si="214"/>
        <v>#N/A</v>
      </c>
      <c r="AD497" s="122" t="e">
        <f t="shared" si="214"/>
        <v>#N/A</v>
      </c>
      <c r="AE497" s="122" t="e">
        <f t="shared" si="214"/>
        <v>#N/A</v>
      </c>
      <c r="AF497" s="122" t="e">
        <f t="shared" si="214"/>
        <v>#N/A</v>
      </c>
      <c r="AG497" s="122" t="e">
        <f t="shared" si="214"/>
        <v>#N/A</v>
      </c>
      <c r="AH497" s="122" t="e">
        <f t="shared" si="214"/>
        <v>#N/A</v>
      </c>
      <c r="AI497" s="122" t="e">
        <f t="shared" si="214"/>
        <v>#N/A</v>
      </c>
      <c r="AJ497" s="122" t="e">
        <f t="shared" si="214"/>
        <v>#N/A</v>
      </c>
      <c r="AK497" s="122" t="e">
        <f t="shared" si="214"/>
        <v>#N/A</v>
      </c>
      <c r="AL497" s="122" t="e">
        <f t="shared" si="214"/>
        <v>#N/A</v>
      </c>
      <c r="AM497" s="122" t="e">
        <f t="shared" si="214"/>
        <v>#N/A</v>
      </c>
      <c r="AN497" s="122" t="e">
        <f t="shared" si="214"/>
        <v>#N/A</v>
      </c>
      <c r="AO497" s="122" t="e">
        <f t="shared" si="214"/>
        <v>#N/A</v>
      </c>
      <c r="AP497" s="122" t="e">
        <f t="shared" si="214"/>
        <v>#N/A</v>
      </c>
    </row>
    <row r="498" spans="1:42" x14ac:dyDescent="0.3">
      <c r="A498" s="22" t="str">
        <f t="shared" si="209"/>
        <v>39-yr SL</v>
      </c>
      <c r="B498" s="182">
        <f>SUM(IF(ISNUMBER(C498:AP498),C498:AP498))</f>
        <v>0</v>
      </c>
      <c r="C498" s="122" t="e">
        <f>C490/100*$Q$457</f>
        <v>#N/A</v>
      </c>
      <c r="D498" s="122" t="e">
        <f t="shared" ref="D498:AP498" si="215">D490/100*$Q$457</f>
        <v>#N/A</v>
      </c>
      <c r="E498" s="122" t="e">
        <f t="shared" si="215"/>
        <v>#N/A</v>
      </c>
      <c r="F498" s="122" t="e">
        <f t="shared" si="215"/>
        <v>#N/A</v>
      </c>
      <c r="G498" s="122" t="e">
        <f t="shared" si="215"/>
        <v>#N/A</v>
      </c>
      <c r="H498" s="122" t="e">
        <f t="shared" si="215"/>
        <v>#N/A</v>
      </c>
      <c r="I498" s="122" t="e">
        <f t="shared" si="215"/>
        <v>#N/A</v>
      </c>
      <c r="J498" s="122" t="e">
        <f t="shared" si="215"/>
        <v>#N/A</v>
      </c>
      <c r="K498" s="122" t="e">
        <f t="shared" si="215"/>
        <v>#N/A</v>
      </c>
      <c r="L498" s="122" t="e">
        <f t="shared" si="215"/>
        <v>#N/A</v>
      </c>
      <c r="M498" s="122" t="e">
        <f t="shared" si="215"/>
        <v>#N/A</v>
      </c>
      <c r="N498" s="122" t="e">
        <f t="shared" si="215"/>
        <v>#N/A</v>
      </c>
      <c r="O498" s="122" t="e">
        <f t="shared" si="215"/>
        <v>#N/A</v>
      </c>
      <c r="P498" s="122" t="e">
        <f t="shared" si="215"/>
        <v>#N/A</v>
      </c>
      <c r="Q498" s="122" t="e">
        <f t="shared" si="215"/>
        <v>#N/A</v>
      </c>
      <c r="R498" s="122" t="e">
        <f t="shared" si="215"/>
        <v>#N/A</v>
      </c>
      <c r="S498" s="122" t="e">
        <f t="shared" si="215"/>
        <v>#N/A</v>
      </c>
      <c r="T498" s="122" t="e">
        <f t="shared" si="215"/>
        <v>#N/A</v>
      </c>
      <c r="U498" s="122" t="e">
        <f t="shared" si="215"/>
        <v>#N/A</v>
      </c>
      <c r="V498" s="122" t="e">
        <f t="shared" si="215"/>
        <v>#N/A</v>
      </c>
      <c r="W498" s="122" t="e">
        <f t="shared" si="215"/>
        <v>#N/A</v>
      </c>
      <c r="X498" s="122" t="e">
        <f t="shared" si="215"/>
        <v>#N/A</v>
      </c>
      <c r="Y498" s="122" t="e">
        <f t="shared" si="215"/>
        <v>#N/A</v>
      </c>
      <c r="Z498" s="122" t="e">
        <f t="shared" si="215"/>
        <v>#N/A</v>
      </c>
      <c r="AA498" s="122" t="e">
        <f t="shared" si="215"/>
        <v>#N/A</v>
      </c>
      <c r="AB498" s="122" t="e">
        <f t="shared" si="215"/>
        <v>#N/A</v>
      </c>
      <c r="AC498" s="122" t="e">
        <f t="shared" si="215"/>
        <v>#N/A</v>
      </c>
      <c r="AD498" s="122" t="e">
        <f t="shared" si="215"/>
        <v>#N/A</v>
      </c>
      <c r="AE498" s="122" t="e">
        <f t="shared" si="215"/>
        <v>#N/A</v>
      </c>
      <c r="AF498" s="122" t="e">
        <f t="shared" si="215"/>
        <v>#N/A</v>
      </c>
      <c r="AG498" s="122" t="e">
        <f t="shared" si="215"/>
        <v>#N/A</v>
      </c>
      <c r="AH498" s="122" t="e">
        <f t="shared" si="215"/>
        <v>#N/A</v>
      </c>
      <c r="AI498" s="122" t="e">
        <f t="shared" si="215"/>
        <v>#N/A</v>
      </c>
      <c r="AJ498" s="122" t="e">
        <f t="shared" si="215"/>
        <v>#N/A</v>
      </c>
      <c r="AK498" s="122" t="e">
        <f t="shared" si="215"/>
        <v>#N/A</v>
      </c>
      <c r="AL498" s="122" t="e">
        <f t="shared" si="215"/>
        <v>#N/A</v>
      </c>
      <c r="AM498" s="122" t="e">
        <f t="shared" si="215"/>
        <v>#N/A</v>
      </c>
      <c r="AN498" s="122" t="e">
        <f t="shared" si="215"/>
        <v>#N/A</v>
      </c>
      <c r="AO498" s="122" t="e">
        <f t="shared" si="215"/>
        <v>#N/A</v>
      </c>
      <c r="AP498" s="122" t="e">
        <f t="shared" si="215"/>
        <v>#N/A</v>
      </c>
    </row>
    <row r="499" spans="1:42" x14ac:dyDescent="0.3">
      <c r="A499" s="22" t="s">
        <v>308</v>
      </c>
      <c r="B499" s="182">
        <f>SUM(IF(ISNUMBER(C499:AP499),C499:AP499))</f>
        <v>0</v>
      </c>
      <c r="C499" s="122">
        <f t="shared" ref="C499:AP499" si="216">IF(C2&lt;=analysis_period,C491/100*$Q$458,0)</f>
        <v>0</v>
      </c>
      <c r="D499" s="122">
        <f t="shared" si="216"/>
        <v>0</v>
      </c>
      <c r="E499" s="122">
        <f t="shared" si="216"/>
        <v>0</v>
      </c>
      <c r="F499" s="122">
        <f t="shared" si="216"/>
        <v>0</v>
      </c>
      <c r="G499" s="122">
        <f t="shared" si="216"/>
        <v>0</v>
      </c>
      <c r="H499" s="122">
        <f t="shared" si="216"/>
        <v>0</v>
      </c>
      <c r="I499" s="122">
        <f t="shared" si="216"/>
        <v>0</v>
      </c>
      <c r="J499" s="122">
        <f t="shared" si="216"/>
        <v>0</v>
      </c>
      <c r="K499" s="122">
        <f t="shared" si="216"/>
        <v>0</v>
      </c>
      <c r="L499" s="122">
        <f t="shared" si="216"/>
        <v>0</v>
      </c>
      <c r="M499" s="122">
        <f t="shared" si="216"/>
        <v>0</v>
      </c>
      <c r="N499" s="122">
        <f t="shared" si="216"/>
        <v>0</v>
      </c>
      <c r="O499" s="122">
        <f t="shared" si="216"/>
        <v>0</v>
      </c>
      <c r="P499" s="122">
        <f t="shared" si="216"/>
        <v>0</v>
      </c>
      <c r="Q499" s="122">
        <f t="shared" si="216"/>
        <v>0</v>
      </c>
      <c r="R499" s="122">
        <f t="shared" si="216"/>
        <v>0</v>
      </c>
      <c r="S499" s="122">
        <f t="shared" si="216"/>
        <v>0</v>
      </c>
      <c r="T499" s="122">
        <f t="shared" si="216"/>
        <v>0</v>
      </c>
      <c r="U499" s="122">
        <f t="shared" si="216"/>
        <v>0</v>
      </c>
      <c r="V499" s="122">
        <f t="shared" si="216"/>
        <v>0</v>
      </c>
      <c r="W499" s="122">
        <f t="shared" si="216"/>
        <v>0</v>
      </c>
      <c r="X499" s="122">
        <f t="shared" si="216"/>
        <v>0</v>
      </c>
      <c r="Y499" s="122">
        <f t="shared" si="216"/>
        <v>0</v>
      </c>
      <c r="Z499" s="122">
        <f t="shared" si="216"/>
        <v>0</v>
      </c>
      <c r="AA499" s="122">
        <f t="shared" si="216"/>
        <v>0</v>
      </c>
      <c r="AB499" s="122">
        <f t="shared" si="216"/>
        <v>0</v>
      </c>
      <c r="AC499" s="122">
        <f t="shared" si="216"/>
        <v>0</v>
      </c>
      <c r="AD499" s="122">
        <f t="shared" si="216"/>
        <v>0</v>
      </c>
      <c r="AE499" s="122">
        <f t="shared" si="216"/>
        <v>0</v>
      </c>
      <c r="AF499" s="122">
        <f t="shared" si="216"/>
        <v>0</v>
      </c>
      <c r="AG499" s="122">
        <f t="shared" si="216"/>
        <v>0</v>
      </c>
      <c r="AH499" s="122">
        <f t="shared" si="216"/>
        <v>0</v>
      </c>
      <c r="AI499" s="122">
        <f t="shared" si="216"/>
        <v>0</v>
      </c>
      <c r="AJ499" s="122">
        <f t="shared" si="216"/>
        <v>0</v>
      </c>
      <c r="AK499" s="122">
        <f t="shared" si="216"/>
        <v>0</v>
      </c>
      <c r="AL499" s="122">
        <f t="shared" si="216"/>
        <v>0</v>
      </c>
      <c r="AM499" s="122">
        <f t="shared" si="216"/>
        <v>0</v>
      </c>
      <c r="AN499" s="122">
        <f t="shared" si="216"/>
        <v>0</v>
      </c>
      <c r="AO499" s="122">
        <f t="shared" si="216"/>
        <v>0</v>
      </c>
      <c r="AP499" s="122">
        <f t="shared" si="216"/>
        <v>0</v>
      </c>
    </row>
    <row r="500" spans="1:42" x14ac:dyDescent="0.3">
      <c r="A500" s="22" t="s">
        <v>88</v>
      </c>
      <c r="B500" s="182">
        <f t="array" ref="B500">SUM(IF(ISNUMBER(C500:AP500),C500:AP500))</f>
        <v>0</v>
      </c>
      <c r="C500" s="123">
        <f>P459</f>
        <v>0</v>
      </c>
      <c r="D500" s="123">
        <v>0</v>
      </c>
      <c r="E500" s="123">
        <v>0</v>
      </c>
      <c r="F500" s="123">
        <v>0</v>
      </c>
      <c r="G500" s="123">
        <v>0</v>
      </c>
      <c r="H500" s="123">
        <v>0</v>
      </c>
      <c r="I500" s="123">
        <v>0</v>
      </c>
      <c r="J500" s="123">
        <v>0</v>
      </c>
      <c r="K500" s="123">
        <v>0</v>
      </c>
      <c r="L500" s="123">
        <v>0</v>
      </c>
      <c r="M500" s="123">
        <v>0</v>
      </c>
      <c r="N500" s="123">
        <v>0</v>
      </c>
      <c r="O500" s="123">
        <v>0</v>
      </c>
      <c r="P500" s="123">
        <v>0</v>
      </c>
      <c r="Q500" s="123">
        <v>0</v>
      </c>
      <c r="R500" s="123">
        <v>0</v>
      </c>
      <c r="S500" s="123">
        <v>0</v>
      </c>
      <c r="T500" s="123">
        <v>0</v>
      </c>
      <c r="U500" s="123">
        <v>0</v>
      </c>
      <c r="V500" s="123">
        <v>0</v>
      </c>
      <c r="W500" s="123">
        <v>0</v>
      </c>
      <c r="X500" s="123">
        <v>0</v>
      </c>
      <c r="Y500" s="123">
        <v>0</v>
      </c>
      <c r="Z500" s="123">
        <v>0</v>
      </c>
      <c r="AA500" s="123">
        <v>0</v>
      </c>
      <c r="AB500" s="123">
        <v>0</v>
      </c>
      <c r="AC500" s="123">
        <v>0</v>
      </c>
      <c r="AD500" s="123">
        <v>0</v>
      </c>
      <c r="AE500" s="123">
        <v>0</v>
      </c>
      <c r="AF500" s="123">
        <v>0</v>
      </c>
      <c r="AG500" s="123">
        <v>0</v>
      </c>
      <c r="AH500" s="123">
        <v>0</v>
      </c>
      <c r="AI500" s="123">
        <v>0</v>
      </c>
      <c r="AJ500" s="123">
        <v>0</v>
      </c>
      <c r="AK500" s="123">
        <v>0</v>
      </c>
      <c r="AL500" s="123">
        <v>0</v>
      </c>
      <c r="AM500" s="123">
        <v>0</v>
      </c>
      <c r="AN500" s="123">
        <v>0</v>
      </c>
      <c r="AO500" s="123">
        <v>0</v>
      </c>
      <c r="AP500" s="123">
        <v>0</v>
      </c>
    </row>
    <row r="501" spans="1:42" x14ac:dyDescent="0.3">
      <c r="A501" s="21"/>
      <c r="B501" s="183">
        <f t="array" ref="B501">SUM(IF(ISNUMBER(C501:AP501),C501:AP501))</f>
        <v>0</v>
      </c>
      <c r="C501" s="122" t="e">
        <f>SUM(C493:C500)</f>
        <v>#N/A</v>
      </c>
      <c r="D501" s="122" t="e">
        <f t="shared" ref="D501:AP501" si="217">SUM(D493:D500)</f>
        <v>#N/A</v>
      </c>
      <c r="E501" s="122" t="e">
        <f t="shared" si="217"/>
        <v>#N/A</v>
      </c>
      <c r="F501" s="122" t="e">
        <f t="shared" si="217"/>
        <v>#N/A</v>
      </c>
      <c r="G501" s="122" t="e">
        <f t="shared" si="217"/>
        <v>#N/A</v>
      </c>
      <c r="H501" s="122" t="e">
        <f t="shared" si="217"/>
        <v>#N/A</v>
      </c>
      <c r="I501" s="122" t="e">
        <f t="shared" si="217"/>
        <v>#N/A</v>
      </c>
      <c r="J501" s="122" t="e">
        <f t="shared" si="217"/>
        <v>#N/A</v>
      </c>
      <c r="K501" s="122" t="e">
        <f t="shared" si="217"/>
        <v>#N/A</v>
      </c>
      <c r="L501" s="122" t="e">
        <f t="shared" si="217"/>
        <v>#N/A</v>
      </c>
      <c r="M501" s="122" t="e">
        <f t="shared" si="217"/>
        <v>#N/A</v>
      </c>
      <c r="N501" s="122" t="e">
        <f t="shared" si="217"/>
        <v>#N/A</v>
      </c>
      <c r="O501" s="122" t="e">
        <f t="shared" si="217"/>
        <v>#N/A</v>
      </c>
      <c r="P501" s="122" t="e">
        <f t="shared" si="217"/>
        <v>#N/A</v>
      </c>
      <c r="Q501" s="122" t="e">
        <f t="shared" si="217"/>
        <v>#N/A</v>
      </c>
      <c r="R501" s="122" t="e">
        <f t="shared" si="217"/>
        <v>#N/A</v>
      </c>
      <c r="S501" s="122" t="e">
        <f t="shared" si="217"/>
        <v>#N/A</v>
      </c>
      <c r="T501" s="122" t="e">
        <f t="shared" si="217"/>
        <v>#N/A</v>
      </c>
      <c r="U501" s="122" t="e">
        <f t="shared" si="217"/>
        <v>#N/A</v>
      </c>
      <c r="V501" s="122" t="e">
        <f t="shared" si="217"/>
        <v>#N/A</v>
      </c>
      <c r="W501" s="122" t="e">
        <f t="shared" si="217"/>
        <v>#N/A</v>
      </c>
      <c r="X501" s="122" t="e">
        <f t="shared" si="217"/>
        <v>#N/A</v>
      </c>
      <c r="Y501" s="122" t="e">
        <f t="shared" si="217"/>
        <v>#N/A</v>
      </c>
      <c r="Z501" s="122" t="e">
        <f t="shared" si="217"/>
        <v>#N/A</v>
      </c>
      <c r="AA501" s="122" t="e">
        <f t="shared" si="217"/>
        <v>#N/A</v>
      </c>
      <c r="AB501" s="122" t="e">
        <f t="shared" si="217"/>
        <v>#N/A</v>
      </c>
      <c r="AC501" s="122" t="e">
        <f t="shared" si="217"/>
        <v>#N/A</v>
      </c>
      <c r="AD501" s="122" t="e">
        <f t="shared" si="217"/>
        <v>#N/A</v>
      </c>
      <c r="AE501" s="122" t="e">
        <f t="shared" si="217"/>
        <v>#N/A</v>
      </c>
      <c r="AF501" s="122" t="e">
        <f t="shared" si="217"/>
        <v>#N/A</v>
      </c>
      <c r="AG501" s="122" t="e">
        <f t="shared" si="217"/>
        <v>#N/A</v>
      </c>
      <c r="AH501" s="122" t="e">
        <f t="shared" si="217"/>
        <v>#N/A</v>
      </c>
      <c r="AI501" s="122" t="e">
        <f t="shared" si="217"/>
        <v>#N/A</v>
      </c>
      <c r="AJ501" s="122" t="e">
        <f t="shared" si="217"/>
        <v>#N/A</v>
      </c>
      <c r="AK501" s="122" t="e">
        <f t="shared" si="217"/>
        <v>#N/A</v>
      </c>
      <c r="AL501" s="122" t="e">
        <f t="shared" si="217"/>
        <v>#N/A</v>
      </c>
      <c r="AM501" s="122" t="e">
        <f t="shared" si="217"/>
        <v>#N/A</v>
      </c>
      <c r="AN501" s="122" t="e">
        <f t="shared" si="217"/>
        <v>#N/A</v>
      </c>
      <c r="AO501" s="122" t="e">
        <f t="shared" si="217"/>
        <v>#N/A</v>
      </c>
      <c r="AP501" s="122" t="e">
        <f t="shared" si="217"/>
        <v>#N/A</v>
      </c>
    </row>
    <row r="502" spans="1:42" x14ac:dyDescent="0.3">
      <c r="A502" s="21"/>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3">
      <c r="A503" s="18" t="s">
        <v>75</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3">
      <c r="A504" s="21" t="s">
        <v>77</v>
      </c>
      <c r="B504" s="26" t="str">
        <f>equip_reserve_depr_fed</f>
        <v>5-yr MACRS</v>
      </c>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3">
      <c r="A505" s="21" t="s">
        <v>78</v>
      </c>
      <c r="B505" s="178">
        <f t="shared" ref="B505:AP505" si="218">B2</f>
        <v>0</v>
      </c>
      <c r="C505" s="178" t="str">
        <f t="shared" si="218"/>
        <v/>
      </c>
      <c r="D505" s="178" t="str">
        <f t="shared" si="218"/>
        <v/>
      </c>
      <c r="E505" s="178" t="str">
        <f t="shared" si="218"/>
        <v/>
      </c>
      <c r="F505" s="178" t="str">
        <f t="shared" si="218"/>
        <v/>
      </c>
      <c r="G505" s="178" t="str">
        <f t="shared" si="218"/>
        <v/>
      </c>
      <c r="H505" s="178" t="str">
        <f t="shared" si="218"/>
        <v/>
      </c>
      <c r="I505" s="178" t="str">
        <f t="shared" si="218"/>
        <v/>
      </c>
      <c r="J505" s="178" t="str">
        <f t="shared" si="218"/>
        <v/>
      </c>
      <c r="K505" s="178" t="str">
        <f t="shared" si="218"/>
        <v/>
      </c>
      <c r="L505" s="178" t="str">
        <f t="shared" si="218"/>
        <v/>
      </c>
      <c r="M505" s="178" t="str">
        <f t="shared" si="218"/>
        <v/>
      </c>
      <c r="N505" s="178" t="str">
        <f t="shared" si="218"/>
        <v/>
      </c>
      <c r="O505" s="178" t="str">
        <f t="shared" si="218"/>
        <v/>
      </c>
      <c r="P505" s="178" t="str">
        <f t="shared" si="218"/>
        <v/>
      </c>
      <c r="Q505" s="178" t="str">
        <f t="shared" si="218"/>
        <v/>
      </c>
      <c r="R505" s="178" t="str">
        <f t="shared" si="218"/>
        <v/>
      </c>
      <c r="S505" s="178" t="str">
        <f t="shared" si="218"/>
        <v/>
      </c>
      <c r="T505" s="178" t="str">
        <f t="shared" si="218"/>
        <v/>
      </c>
      <c r="U505" s="178" t="str">
        <f t="shared" si="218"/>
        <v/>
      </c>
      <c r="V505" s="178" t="str">
        <f t="shared" si="218"/>
        <v/>
      </c>
      <c r="W505" s="178" t="str">
        <f t="shared" si="218"/>
        <v/>
      </c>
      <c r="X505" s="178" t="str">
        <f t="shared" si="218"/>
        <v/>
      </c>
      <c r="Y505" s="178" t="str">
        <f t="shared" si="218"/>
        <v/>
      </c>
      <c r="Z505" s="178" t="str">
        <f t="shared" si="218"/>
        <v/>
      </c>
      <c r="AA505" s="178" t="str">
        <f t="shared" si="218"/>
        <v/>
      </c>
      <c r="AB505" s="178" t="str">
        <f t="shared" si="218"/>
        <v/>
      </c>
      <c r="AC505" s="178" t="str">
        <f t="shared" si="218"/>
        <v/>
      </c>
      <c r="AD505" s="178" t="str">
        <f t="shared" si="218"/>
        <v/>
      </c>
      <c r="AE505" s="178" t="str">
        <f t="shared" si="218"/>
        <v/>
      </c>
      <c r="AF505" s="178" t="str">
        <f t="shared" si="218"/>
        <v/>
      </c>
      <c r="AG505" s="178" t="str">
        <f t="shared" si="218"/>
        <v/>
      </c>
      <c r="AH505" s="178" t="str">
        <f t="shared" si="218"/>
        <v/>
      </c>
      <c r="AI505" s="178" t="str">
        <f t="shared" si="218"/>
        <v/>
      </c>
      <c r="AJ505" s="178" t="str">
        <f t="shared" si="218"/>
        <v/>
      </c>
      <c r="AK505" s="178" t="str">
        <f t="shared" si="218"/>
        <v/>
      </c>
      <c r="AL505" s="178" t="str">
        <f t="shared" si="218"/>
        <v/>
      </c>
      <c r="AM505" s="178" t="str">
        <f t="shared" si="218"/>
        <v/>
      </c>
      <c r="AN505" s="178" t="str">
        <f t="shared" si="218"/>
        <v/>
      </c>
      <c r="AO505" s="178" t="str">
        <f t="shared" si="218"/>
        <v/>
      </c>
      <c r="AP505" s="178" t="str">
        <f t="shared" si="218"/>
        <v/>
      </c>
    </row>
    <row r="506" spans="1:42" x14ac:dyDescent="0.3">
      <c r="A506" s="21" t="s">
        <v>79</v>
      </c>
      <c r="B506" s="177">
        <v>0</v>
      </c>
      <c r="C506" s="170" t="e">
        <f t="shared" ref="C506:AP506" si="219">IF($B$504=$A485,C485,0)+IF($B$504=$A486,C486,0)+IF($B$504=$A487,C487,0)+IF($B$504=$A488,C488,0)+IF($B$504=$A489,C489,0)+IF($B$504=$A490,C490,0)</f>
        <v>#N/A</v>
      </c>
      <c r="D506" s="170" t="e">
        <f t="shared" si="219"/>
        <v>#N/A</v>
      </c>
      <c r="E506" s="170" t="e">
        <f t="shared" si="219"/>
        <v>#N/A</v>
      </c>
      <c r="F506" s="170" t="e">
        <f t="shared" si="219"/>
        <v>#N/A</v>
      </c>
      <c r="G506" s="170" t="e">
        <f t="shared" si="219"/>
        <v>#N/A</v>
      </c>
      <c r="H506" s="170" t="e">
        <f t="shared" si="219"/>
        <v>#N/A</v>
      </c>
      <c r="I506" s="170" t="e">
        <f t="shared" si="219"/>
        <v>#N/A</v>
      </c>
      <c r="J506" s="170" t="e">
        <f t="shared" si="219"/>
        <v>#N/A</v>
      </c>
      <c r="K506" s="170" t="e">
        <f t="shared" si="219"/>
        <v>#N/A</v>
      </c>
      <c r="L506" s="170" t="e">
        <f t="shared" si="219"/>
        <v>#N/A</v>
      </c>
      <c r="M506" s="170" t="e">
        <f t="shared" si="219"/>
        <v>#N/A</v>
      </c>
      <c r="N506" s="170" t="e">
        <f t="shared" si="219"/>
        <v>#N/A</v>
      </c>
      <c r="O506" s="170" t="e">
        <f t="shared" si="219"/>
        <v>#N/A</v>
      </c>
      <c r="P506" s="170" t="e">
        <f t="shared" si="219"/>
        <v>#N/A</v>
      </c>
      <c r="Q506" s="170" t="e">
        <f t="shared" si="219"/>
        <v>#N/A</v>
      </c>
      <c r="R506" s="170" t="e">
        <f t="shared" si="219"/>
        <v>#N/A</v>
      </c>
      <c r="S506" s="170" t="e">
        <f t="shared" si="219"/>
        <v>#N/A</v>
      </c>
      <c r="T506" s="170" t="e">
        <f t="shared" si="219"/>
        <v>#N/A</v>
      </c>
      <c r="U506" s="170" t="e">
        <f t="shared" si="219"/>
        <v>#N/A</v>
      </c>
      <c r="V506" s="170" t="e">
        <f t="shared" si="219"/>
        <v>#N/A</v>
      </c>
      <c r="W506" s="170" t="e">
        <f t="shared" si="219"/>
        <v>#N/A</v>
      </c>
      <c r="X506" s="170" t="e">
        <f t="shared" si="219"/>
        <v>#N/A</v>
      </c>
      <c r="Y506" s="170" t="e">
        <f t="shared" si="219"/>
        <v>#N/A</v>
      </c>
      <c r="Z506" s="170" t="e">
        <f t="shared" si="219"/>
        <v>#N/A</v>
      </c>
      <c r="AA506" s="170" t="e">
        <f t="shared" si="219"/>
        <v>#N/A</v>
      </c>
      <c r="AB506" s="170" t="e">
        <f t="shared" si="219"/>
        <v>#N/A</v>
      </c>
      <c r="AC506" s="170" t="e">
        <f t="shared" si="219"/>
        <v>#N/A</v>
      </c>
      <c r="AD506" s="170" t="e">
        <f t="shared" si="219"/>
        <v>#N/A</v>
      </c>
      <c r="AE506" s="170" t="e">
        <f t="shared" si="219"/>
        <v>#N/A</v>
      </c>
      <c r="AF506" s="170" t="e">
        <f t="shared" si="219"/>
        <v>#N/A</v>
      </c>
      <c r="AG506" s="170" t="e">
        <f t="shared" si="219"/>
        <v>#N/A</v>
      </c>
      <c r="AH506" s="170" t="e">
        <f t="shared" si="219"/>
        <v>#N/A</v>
      </c>
      <c r="AI506" s="170" t="e">
        <f t="shared" si="219"/>
        <v>#N/A</v>
      </c>
      <c r="AJ506" s="170" t="e">
        <f t="shared" si="219"/>
        <v>#N/A</v>
      </c>
      <c r="AK506" s="170" t="e">
        <f t="shared" si="219"/>
        <v>#N/A</v>
      </c>
      <c r="AL506" s="170" t="e">
        <f t="shared" si="219"/>
        <v>#N/A</v>
      </c>
      <c r="AM506" s="170" t="e">
        <f t="shared" si="219"/>
        <v>#N/A</v>
      </c>
      <c r="AN506" s="170" t="e">
        <f t="shared" si="219"/>
        <v>#N/A</v>
      </c>
      <c r="AO506" s="170" t="e">
        <f t="shared" si="219"/>
        <v>#N/A</v>
      </c>
      <c r="AP506" s="170" t="e">
        <f t="shared" si="219"/>
        <v>#N/A</v>
      </c>
    </row>
    <row r="507" spans="1:42" x14ac:dyDescent="0.3">
      <c r="A507" s="18"/>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3">
      <c r="A508" s="18" t="s">
        <v>90</v>
      </c>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3">
      <c r="A509" s="21" t="s">
        <v>76</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3">
      <c r="A510" s="4">
        <v>1</v>
      </c>
      <c r="C510" s="161">
        <f t="shared" ref="C510:AP510" si="220">C374</f>
        <v>0</v>
      </c>
      <c r="D510" s="161">
        <f t="shared" si="220"/>
        <v>0</v>
      </c>
      <c r="E510" s="161">
        <f t="shared" si="220"/>
        <v>0</v>
      </c>
      <c r="F510" s="161">
        <f t="shared" si="220"/>
        <v>0</v>
      </c>
      <c r="G510" s="161">
        <f t="shared" si="220"/>
        <v>0</v>
      </c>
      <c r="H510" s="161">
        <f t="shared" si="220"/>
        <v>0</v>
      </c>
      <c r="I510" s="161">
        <f t="shared" si="220"/>
        <v>0</v>
      </c>
      <c r="J510" s="161">
        <f t="shared" si="220"/>
        <v>0</v>
      </c>
      <c r="K510" s="161">
        <f t="shared" si="220"/>
        <v>0</v>
      </c>
      <c r="L510" s="161">
        <f t="shared" si="220"/>
        <v>0</v>
      </c>
      <c r="M510" s="161">
        <f t="shared" si="220"/>
        <v>0</v>
      </c>
      <c r="N510" s="161">
        <f t="shared" si="220"/>
        <v>0</v>
      </c>
      <c r="O510" s="161">
        <f t="shared" si="220"/>
        <v>0</v>
      </c>
      <c r="P510" s="161">
        <f t="shared" si="220"/>
        <v>0</v>
      </c>
      <c r="Q510" s="161">
        <f t="shared" si="220"/>
        <v>0</v>
      </c>
      <c r="R510" s="161">
        <f t="shared" si="220"/>
        <v>0</v>
      </c>
      <c r="S510" s="161">
        <f t="shared" si="220"/>
        <v>0</v>
      </c>
      <c r="T510" s="161">
        <f t="shared" si="220"/>
        <v>0</v>
      </c>
      <c r="U510" s="161">
        <f t="shared" si="220"/>
        <v>0</v>
      </c>
      <c r="V510" s="161">
        <f t="shared" si="220"/>
        <v>0</v>
      </c>
      <c r="W510" s="161">
        <f t="shared" si="220"/>
        <v>0</v>
      </c>
      <c r="X510" s="161">
        <f t="shared" si="220"/>
        <v>0</v>
      </c>
      <c r="Y510" s="161">
        <f t="shared" si="220"/>
        <v>0</v>
      </c>
      <c r="Z510" s="161">
        <f t="shared" si="220"/>
        <v>0</v>
      </c>
      <c r="AA510" s="161">
        <f t="shared" si="220"/>
        <v>0</v>
      </c>
      <c r="AB510" s="161">
        <f t="shared" si="220"/>
        <v>0</v>
      </c>
      <c r="AC510" s="161">
        <f t="shared" si="220"/>
        <v>0</v>
      </c>
      <c r="AD510" s="161">
        <f t="shared" si="220"/>
        <v>0</v>
      </c>
      <c r="AE510" s="161">
        <f t="shared" si="220"/>
        <v>0</v>
      </c>
      <c r="AF510" s="161">
        <f t="shared" si="220"/>
        <v>0</v>
      </c>
      <c r="AG510" s="161">
        <f t="shared" si="220"/>
        <v>0</v>
      </c>
      <c r="AH510" s="161">
        <f t="shared" si="220"/>
        <v>0</v>
      </c>
      <c r="AI510" s="161">
        <f t="shared" si="220"/>
        <v>0</v>
      </c>
      <c r="AJ510" s="161">
        <f t="shared" si="220"/>
        <v>0</v>
      </c>
      <c r="AK510" s="161">
        <f t="shared" si="220"/>
        <v>0</v>
      </c>
      <c r="AL510" s="161">
        <f t="shared" si="220"/>
        <v>0</v>
      </c>
      <c r="AM510" s="161">
        <f t="shared" si="220"/>
        <v>0</v>
      </c>
      <c r="AN510" s="161">
        <f t="shared" si="220"/>
        <v>0</v>
      </c>
      <c r="AO510" s="161">
        <f t="shared" si="220"/>
        <v>0</v>
      </c>
      <c r="AP510" s="161">
        <f t="shared" si="220"/>
        <v>0</v>
      </c>
    </row>
    <row r="511" spans="1:42" x14ac:dyDescent="0.3">
      <c r="A511" s="4">
        <f>A510+1</f>
        <v>2</v>
      </c>
      <c r="C511" s="161">
        <f t="shared" ref="C511:AP511" si="221">C375</f>
        <v>0</v>
      </c>
      <c r="D511" s="161">
        <f t="shared" si="221"/>
        <v>0</v>
      </c>
      <c r="E511" s="161">
        <f t="shared" si="221"/>
        <v>0</v>
      </c>
      <c r="F511" s="161">
        <f t="shared" si="221"/>
        <v>0</v>
      </c>
      <c r="G511" s="161">
        <f t="shared" si="221"/>
        <v>0</v>
      </c>
      <c r="H511" s="161">
        <f t="shared" si="221"/>
        <v>0</v>
      </c>
      <c r="I511" s="161">
        <f t="shared" si="221"/>
        <v>0</v>
      </c>
      <c r="J511" s="161">
        <f t="shared" si="221"/>
        <v>0</v>
      </c>
      <c r="K511" s="161">
        <f t="shared" si="221"/>
        <v>0</v>
      </c>
      <c r="L511" s="161">
        <f t="shared" si="221"/>
        <v>0</v>
      </c>
      <c r="M511" s="161">
        <f t="shared" si="221"/>
        <v>0</v>
      </c>
      <c r="N511" s="161">
        <f t="shared" si="221"/>
        <v>0</v>
      </c>
      <c r="O511" s="161">
        <f t="shared" si="221"/>
        <v>0</v>
      </c>
      <c r="P511" s="161">
        <f t="shared" si="221"/>
        <v>0</v>
      </c>
      <c r="Q511" s="161">
        <f t="shared" si="221"/>
        <v>0</v>
      </c>
      <c r="R511" s="161">
        <f t="shared" si="221"/>
        <v>0</v>
      </c>
      <c r="S511" s="161">
        <f t="shared" si="221"/>
        <v>0</v>
      </c>
      <c r="T511" s="161">
        <f t="shared" si="221"/>
        <v>0</v>
      </c>
      <c r="U511" s="161">
        <f t="shared" si="221"/>
        <v>0</v>
      </c>
      <c r="V511" s="161">
        <f t="shared" si="221"/>
        <v>0</v>
      </c>
      <c r="W511" s="161">
        <f t="shared" si="221"/>
        <v>0</v>
      </c>
      <c r="X511" s="161">
        <f t="shared" si="221"/>
        <v>0</v>
      </c>
      <c r="Y511" s="161">
        <f t="shared" si="221"/>
        <v>0</v>
      </c>
      <c r="Z511" s="161">
        <f t="shared" si="221"/>
        <v>0</v>
      </c>
      <c r="AA511" s="161">
        <f t="shared" si="221"/>
        <v>0</v>
      </c>
      <c r="AB511" s="161">
        <f t="shared" si="221"/>
        <v>0</v>
      </c>
      <c r="AC511" s="161">
        <f t="shared" si="221"/>
        <v>0</v>
      </c>
      <c r="AD511" s="161">
        <f t="shared" si="221"/>
        <v>0</v>
      </c>
      <c r="AE511" s="161">
        <f t="shared" si="221"/>
        <v>0</v>
      </c>
      <c r="AF511" s="161">
        <f t="shared" si="221"/>
        <v>0</v>
      </c>
      <c r="AG511" s="161">
        <f t="shared" si="221"/>
        <v>0</v>
      </c>
      <c r="AH511" s="161">
        <f t="shared" si="221"/>
        <v>0</v>
      </c>
      <c r="AI511" s="161">
        <f t="shared" si="221"/>
        <v>0</v>
      </c>
      <c r="AJ511" s="161">
        <f t="shared" si="221"/>
        <v>0</v>
      </c>
      <c r="AK511" s="161">
        <f t="shared" si="221"/>
        <v>0</v>
      </c>
      <c r="AL511" s="161">
        <f t="shared" si="221"/>
        <v>0</v>
      </c>
      <c r="AM511" s="161">
        <f t="shared" si="221"/>
        <v>0</v>
      </c>
      <c r="AN511" s="161">
        <f t="shared" si="221"/>
        <v>0</v>
      </c>
      <c r="AO511" s="161">
        <f t="shared" si="221"/>
        <v>0</v>
      </c>
      <c r="AP511" s="161">
        <f t="shared" si="221"/>
        <v>0</v>
      </c>
    </row>
    <row r="512" spans="1:42" x14ac:dyDescent="0.3">
      <c r="A512" s="4">
        <f t="shared" ref="A512:A517" si="222">A511+1</f>
        <v>3</v>
      </c>
      <c r="C512" s="161">
        <f t="shared" ref="C512:AP512" si="223">C376</f>
        <v>0</v>
      </c>
      <c r="D512" s="161">
        <f t="shared" si="223"/>
        <v>0</v>
      </c>
      <c r="E512" s="161">
        <f t="shared" si="223"/>
        <v>0</v>
      </c>
      <c r="F512" s="161">
        <f t="shared" si="223"/>
        <v>0</v>
      </c>
      <c r="G512" s="161">
        <f t="shared" si="223"/>
        <v>0</v>
      </c>
      <c r="H512" s="161">
        <f t="shared" si="223"/>
        <v>0</v>
      </c>
      <c r="I512" s="161">
        <f t="shared" si="223"/>
        <v>0</v>
      </c>
      <c r="J512" s="161">
        <f t="shared" si="223"/>
        <v>0</v>
      </c>
      <c r="K512" s="161">
        <f t="shared" si="223"/>
        <v>0</v>
      </c>
      <c r="L512" s="161">
        <f t="shared" si="223"/>
        <v>0</v>
      </c>
      <c r="M512" s="161">
        <f t="shared" si="223"/>
        <v>0</v>
      </c>
      <c r="N512" s="161">
        <f t="shared" si="223"/>
        <v>0</v>
      </c>
      <c r="O512" s="161">
        <f t="shared" si="223"/>
        <v>0</v>
      </c>
      <c r="P512" s="161">
        <f t="shared" si="223"/>
        <v>0</v>
      </c>
      <c r="Q512" s="161">
        <f t="shared" si="223"/>
        <v>0</v>
      </c>
      <c r="R512" s="161">
        <f t="shared" si="223"/>
        <v>0</v>
      </c>
      <c r="S512" s="161">
        <f t="shared" si="223"/>
        <v>0</v>
      </c>
      <c r="T512" s="161">
        <f t="shared" si="223"/>
        <v>0</v>
      </c>
      <c r="U512" s="161">
        <f t="shared" si="223"/>
        <v>0</v>
      </c>
      <c r="V512" s="161">
        <f t="shared" si="223"/>
        <v>0</v>
      </c>
      <c r="W512" s="161">
        <f t="shared" si="223"/>
        <v>0</v>
      </c>
      <c r="X512" s="161">
        <f t="shared" si="223"/>
        <v>0</v>
      </c>
      <c r="Y512" s="161">
        <f t="shared" si="223"/>
        <v>0</v>
      </c>
      <c r="Z512" s="161">
        <f t="shared" si="223"/>
        <v>0</v>
      </c>
      <c r="AA512" s="161">
        <f t="shared" si="223"/>
        <v>0</v>
      </c>
      <c r="AB512" s="161">
        <f t="shared" si="223"/>
        <v>0</v>
      </c>
      <c r="AC512" s="161">
        <f t="shared" si="223"/>
        <v>0</v>
      </c>
      <c r="AD512" s="161">
        <f t="shared" si="223"/>
        <v>0</v>
      </c>
      <c r="AE512" s="161">
        <f t="shared" si="223"/>
        <v>0</v>
      </c>
      <c r="AF512" s="161">
        <f t="shared" si="223"/>
        <v>0</v>
      </c>
      <c r="AG512" s="161">
        <f t="shared" si="223"/>
        <v>0</v>
      </c>
      <c r="AH512" s="161">
        <f t="shared" si="223"/>
        <v>0</v>
      </c>
      <c r="AI512" s="161">
        <f t="shared" si="223"/>
        <v>0</v>
      </c>
      <c r="AJ512" s="161">
        <f t="shared" si="223"/>
        <v>0</v>
      </c>
      <c r="AK512" s="161">
        <f t="shared" si="223"/>
        <v>0</v>
      </c>
      <c r="AL512" s="161">
        <f t="shared" si="223"/>
        <v>0</v>
      </c>
      <c r="AM512" s="161">
        <f t="shared" si="223"/>
        <v>0</v>
      </c>
      <c r="AN512" s="161">
        <f t="shared" si="223"/>
        <v>0</v>
      </c>
      <c r="AO512" s="161">
        <f t="shared" si="223"/>
        <v>0</v>
      </c>
      <c r="AP512" s="161">
        <f t="shared" si="223"/>
        <v>0</v>
      </c>
    </row>
    <row r="513" spans="1:42" x14ac:dyDescent="0.3">
      <c r="A513" s="4">
        <f t="shared" si="222"/>
        <v>4</v>
      </c>
      <c r="C513" s="161">
        <f t="shared" ref="C513:AP513" si="224">C377</f>
        <v>0</v>
      </c>
      <c r="D513" s="161">
        <f t="shared" si="224"/>
        <v>0</v>
      </c>
      <c r="E513" s="161">
        <f t="shared" si="224"/>
        <v>0</v>
      </c>
      <c r="F513" s="161">
        <f t="shared" si="224"/>
        <v>0</v>
      </c>
      <c r="G513" s="161">
        <f t="shared" si="224"/>
        <v>0</v>
      </c>
      <c r="H513" s="161">
        <f t="shared" si="224"/>
        <v>0</v>
      </c>
      <c r="I513" s="161">
        <f t="shared" si="224"/>
        <v>0</v>
      </c>
      <c r="J513" s="161">
        <f t="shared" si="224"/>
        <v>0</v>
      </c>
      <c r="K513" s="161">
        <f t="shared" si="224"/>
        <v>0</v>
      </c>
      <c r="L513" s="161">
        <f t="shared" si="224"/>
        <v>0</v>
      </c>
      <c r="M513" s="161">
        <f t="shared" si="224"/>
        <v>0</v>
      </c>
      <c r="N513" s="161">
        <f t="shared" si="224"/>
        <v>0</v>
      </c>
      <c r="O513" s="161">
        <f t="shared" si="224"/>
        <v>0</v>
      </c>
      <c r="P513" s="161">
        <f t="shared" si="224"/>
        <v>0</v>
      </c>
      <c r="Q513" s="161">
        <f t="shared" si="224"/>
        <v>0</v>
      </c>
      <c r="R513" s="161">
        <f t="shared" si="224"/>
        <v>0</v>
      </c>
      <c r="S513" s="161">
        <f t="shared" si="224"/>
        <v>0</v>
      </c>
      <c r="T513" s="161">
        <f t="shared" si="224"/>
        <v>0</v>
      </c>
      <c r="U513" s="161">
        <f t="shared" si="224"/>
        <v>0</v>
      </c>
      <c r="V513" s="161">
        <f t="shared" si="224"/>
        <v>0</v>
      </c>
      <c r="W513" s="161">
        <f t="shared" si="224"/>
        <v>0</v>
      </c>
      <c r="X513" s="161">
        <f t="shared" si="224"/>
        <v>0</v>
      </c>
      <c r="Y513" s="161">
        <f t="shared" si="224"/>
        <v>0</v>
      </c>
      <c r="Z513" s="161">
        <f t="shared" si="224"/>
        <v>0</v>
      </c>
      <c r="AA513" s="161">
        <f t="shared" si="224"/>
        <v>0</v>
      </c>
      <c r="AB513" s="161">
        <f t="shared" si="224"/>
        <v>0</v>
      </c>
      <c r="AC513" s="161">
        <f t="shared" si="224"/>
        <v>0</v>
      </c>
      <c r="AD513" s="161">
        <f t="shared" si="224"/>
        <v>0</v>
      </c>
      <c r="AE513" s="161">
        <f t="shared" si="224"/>
        <v>0</v>
      </c>
      <c r="AF513" s="161">
        <f t="shared" si="224"/>
        <v>0</v>
      </c>
      <c r="AG513" s="161">
        <f t="shared" si="224"/>
        <v>0</v>
      </c>
      <c r="AH513" s="161">
        <f t="shared" si="224"/>
        <v>0</v>
      </c>
      <c r="AI513" s="161">
        <f t="shared" si="224"/>
        <v>0</v>
      </c>
      <c r="AJ513" s="161">
        <f t="shared" si="224"/>
        <v>0</v>
      </c>
      <c r="AK513" s="161">
        <f t="shared" si="224"/>
        <v>0</v>
      </c>
      <c r="AL513" s="161">
        <f t="shared" si="224"/>
        <v>0</v>
      </c>
      <c r="AM513" s="161">
        <f t="shared" si="224"/>
        <v>0</v>
      </c>
      <c r="AN513" s="161">
        <f t="shared" si="224"/>
        <v>0</v>
      </c>
      <c r="AO513" s="161">
        <f t="shared" si="224"/>
        <v>0</v>
      </c>
      <c r="AP513" s="161">
        <f t="shared" si="224"/>
        <v>0</v>
      </c>
    </row>
    <row r="514" spans="1:42" x14ac:dyDescent="0.3">
      <c r="A514" s="4">
        <f t="shared" si="222"/>
        <v>5</v>
      </c>
      <c r="C514" s="161">
        <f t="shared" ref="C514:AP514" si="225">C378</f>
        <v>0</v>
      </c>
      <c r="D514" s="161">
        <f t="shared" si="225"/>
        <v>0</v>
      </c>
      <c r="E514" s="161">
        <f t="shared" si="225"/>
        <v>0</v>
      </c>
      <c r="F514" s="161">
        <f t="shared" si="225"/>
        <v>0</v>
      </c>
      <c r="G514" s="161">
        <f t="shared" si="225"/>
        <v>0</v>
      </c>
      <c r="H514" s="161">
        <f t="shared" si="225"/>
        <v>0</v>
      </c>
      <c r="I514" s="161">
        <f t="shared" si="225"/>
        <v>0</v>
      </c>
      <c r="J514" s="161">
        <f t="shared" si="225"/>
        <v>0</v>
      </c>
      <c r="K514" s="161">
        <f t="shared" si="225"/>
        <v>0</v>
      </c>
      <c r="L514" s="161">
        <f t="shared" si="225"/>
        <v>0</v>
      </c>
      <c r="M514" s="161">
        <f t="shared" si="225"/>
        <v>0</v>
      </c>
      <c r="N514" s="161">
        <f t="shared" si="225"/>
        <v>0</v>
      </c>
      <c r="O514" s="161">
        <f t="shared" si="225"/>
        <v>0</v>
      </c>
      <c r="P514" s="161">
        <f t="shared" si="225"/>
        <v>0</v>
      </c>
      <c r="Q514" s="161">
        <f t="shared" si="225"/>
        <v>0</v>
      </c>
      <c r="R514" s="161">
        <f t="shared" si="225"/>
        <v>0</v>
      </c>
      <c r="S514" s="161">
        <f t="shared" si="225"/>
        <v>0</v>
      </c>
      <c r="T514" s="161">
        <f t="shared" si="225"/>
        <v>0</v>
      </c>
      <c r="U514" s="161">
        <f t="shared" si="225"/>
        <v>0</v>
      </c>
      <c r="V514" s="161">
        <f t="shared" si="225"/>
        <v>0</v>
      </c>
      <c r="W514" s="161">
        <f t="shared" si="225"/>
        <v>0</v>
      </c>
      <c r="X514" s="161">
        <f t="shared" si="225"/>
        <v>0</v>
      </c>
      <c r="Y514" s="161">
        <f t="shared" si="225"/>
        <v>0</v>
      </c>
      <c r="Z514" s="161">
        <f t="shared" si="225"/>
        <v>0</v>
      </c>
      <c r="AA514" s="161">
        <f t="shared" si="225"/>
        <v>0</v>
      </c>
      <c r="AB514" s="161">
        <f t="shared" si="225"/>
        <v>0</v>
      </c>
      <c r="AC514" s="161">
        <f t="shared" si="225"/>
        <v>0</v>
      </c>
      <c r="AD514" s="161">
        <f t="shared" si="225"/>
        <v>0</v>
      </c>
      <c r="AE514" s="161">
        <f t="shared" si="225"/>
        <v>0</v>
      </c>
      <c r="AF514" s="161">
        <f t="shared" si="225"/>
        <v>0</v>
      </c>
      <c r="AG514" s="161">
        <f t="shared" si="225"/>
        <v>0</v>
      </c>
      <c r="AH514" s="161">
        <f t="shared" si="225"/>
        <v>0</v>
      </c>
      <c r="AI514" s="161">
        <f t="shared" si="225"/>
        <v>0</v>
      </c>
      <c r="AJ514" s="161">
        <f t="shared" si="225"/>
        <v>0</v>
      </c>
      <c r="AK514" s="161">
        <f t="shared" si="225"/>
        <v>0</v>
      </c>
      <c r="AL514" s="161">
        <f t="shared" si="225"/>
        <v>0</v>
      </c>
      <c r="AM514" s="161">
        <f t="shared" si="225"/>
        <v>0</v>
      </c>
      <c r="AN514" s="161">
        <f t="shared" si="225"/>
        <v>0</v>
      </c>
      <c r="AO514" s="161">
        <f t="shared" si="225"/>
        <v>0</v>
      </c>
      <c r="AP514" s="161">
        <f t="shared" si="225"/>
        <v>0</v>
      </c>
    </row>
    <row r="515" spans="1:42" x14ac:dyDescent="0.3">
      <c r="A515" s="4">
        <f t="shared" si="222"/>
        <v>6</v>
      </c>
      <c r="C515" s="161">
        <f t="shared" ref="C515:AP515" si="226">C379</f>
        <v>0</v>
      </c>
      <c r="D515" s="161">
        <f t="shared" si="226"/>
        <v>0</v>
      </c>
      <c r="E515" s="161">
        <f t="shared" si="226"/>
        <v>0</v>
      </c>
      <c r="F515" s="161">
        <f t="shared" si="226"/>
        <v>0</v>
      </c>
      <c r="G515" s="161">
        <f t="shared" si="226"/>
        <v>0</v>
      </c>
      <c r="H515" s="161">
        <f t="shared" si="226"/>
        <v>0</v>
      </c>
      <c r="I515" s="161">
        <f t="shared" si="226"/>
        <v>0</v>
      </c>
      <c r="J515" s="161">
        <f t="shared" si="226"/>
        <v>0</v>
      </c>
      <c r="K515" s="161">
        <f t="shared" si="226"/>
        <v>0</v>
      </c>
      <c r="L515" s="161">
        <f t="shared" si="226"/>
        <v>0</v>
      </c>
      <c r="M515" s="161">
        <f t="shared" si="226"/>
        <v>0</v>
      </c>
      <c r="N515" s="161">
        <f t="shared" si="226"/>
        <v>0</v>
      </c>
      <c r="O515" s="161">
        <f t="shared" si="226"/>
        <v>0</v>
      </c>
      <c r="P515" s="161">
        <f t="shared" si="226"/>
        <v>0</v>
      </c>
      <c r="Q515" s="161">
        <f t="shared" si="226"/>
        <v>0</v>
      </c>
      <c r="R515" s="161">
        <f t="shared" si="226"/>
        <v>0</v>
      </c>
      <c r="S515" s="161">
        <f t="shared" si="226"/>
        <v>0</v>
      </c>
      <c r="T515" s="161">
        <f t="shared" si="226"/>
        <v>0</v>
      </c>
      <c r="U515" s="161">
        <f t="shared" si="226"/>
        <v>0</v>
      </c>
      <c r="V515" s="161">
        <f t="shared" si="226"/>
        <v>0</v>
      </c>
      <c r="W515" s="161">
        <f t="shared" si="226"/>
        <v>0</v>
      </c>
      <c r="X515" s="161">
        <f t="shared" si="226"/>
        <v>0</v>
      </c>
      <c r="Y515" s="161">
        <f t="shared" si="226"/>
        <v>0</v>
      </c>
      <c r="Z515" s="161">
        <f t="shared" si="226"/>
        <v>0</v>
      </c>
      <c r="AA515" s="161">
        <f t="shared" si="226"/>
        <v>0</v>
      </c>
      <c r="AB515" s="161">
        <f t="shared" si="226"/>
        <v>0</v>
      </c>
      <c r="AC515" s="161">
        <f t="shared" si="226"/>
        <v>0</v>
      </c>
      <c r="AD515" s="161">
        <f t="shared" si="226"/>
        <v>0</v>
      </c>
      <c r="AE515" s="161">
        <f t="shared" si="226"/>
        <v>0</v>
      </c>
      <c r="AF515" s="161">
        <f t="shared" si="226"/>
        <v>0</v>
      </c>
      <c r="AG515" s="161">
        <f t="shared" si="226"/>
        <v>0</v>
      </c>
      <c r="AH515" s="161">
        <f t="shared" si="226"/>
        <v>0</v>
      </c>
      <c r="AI515" s="161">
        <f t="shared" si="226"/>
        <v>0</v>
      </c>
      <c r="AJ515" s="161">
        <f t="shared" si="226"/>
        <v>0</v>
      </c>
      <c r="AK515" s="161">
        <f t="shared" si="226"/>
        <v>0</v>
      </c>
      <c r="AL515" s="161">
        <f t="shared" si="226"/>
        <v>0</v>
      </c>
      <c r="AM515" s="161">
        <f t="shared" si="226"/>
        <v>0</v>
      </c>
      <c r="AN515" s="161">
        <f t="shared" si="226"/>
        <v>0</v>
      </c>
      <c r="AO515" s="161">
        <f t="shared" si="226"/>
        <v>0</v>
      </c>
      <c r="AP515" s="161">
        <f t="shared" si="226"/>
        <v>0</v>
      </c>
    </row>
    <row r="516" spans="1:42" x14ac:dyDescent="0.3">
      <c r="A516" s="4">
        <f t="shared" si="222"/>
        <v>7</v>
      </c>
      <c r="C516" s="161">
        <f t="shared" ref="C516:AP516" si="227">C380</f>
        <v>0</v>
      </c>
      <c r="D516" s="161">
        <f t="shared" si="227"/>
        <v>0</v>
      </c>
      <c r="E516" s="161">
        <f t="shared" si="227"/>
        <v>0</v>
      </c>
      <c r="F516" s="161">
        <f t="shared" si="227"/>
        <v>0</v>
      </c>
      <c r="G516" s="161">
        <f t="shared" si="227"/>
        <v>0</v>
      </c>
      <c r="H516" s="161">
        <f t="shared" si="227"/>
        <v>0</v>
      </c>
      <c r="I516" s="161">
        <f t="shared" si="227"/>
        <v>0</v>
      </c>
      <c r="J516" s="161">
        <f t="shared" si="227"/>
        <v>0</v>
      </c>
      <c r="K516" s="161">
        <f t="shared" si="227"/>
        <v>0</v>
      </c>
      <c r="L516" s="161">
        <f t="shared" si="227"/>
        <v>0</v>
      </c>
      <c r="M516" s="161">
        <f t="shared" si="227"/>
        <v>0</v>
      </c>
      <c r="N516" s="161">
        <f t="shared" si="227"/>
        <v>0</v>
      </c>
      <c r="O516" s="161">
        <f t="shared" si="227"/>
        <v>0</v>
      </c>
      <c r="P516" s="161">
        <f t="shared" si="227"/>
        <v>0</v>
      </c>
      <c r="Q516" s="161">
        <f t="shared" si="227"/>
        <v>0</v>
      </c>
      <c r="R516" s="161">
        <f t="shared" si="227"/>
        <v>0</v>
      </c>
      <c r="S516" s="161">
        <f t="shared" si="227"/>
        <v>0</v>
      </c>
      <c r="T516" s="161">
        <f t="shared" si="227"/>
        <v>0</v>
      </c>
      <c r="U516" s="161">
        <f t="shared" si="227"/>
        <v>0</v>
      </c>
      <c r="V516" s="161">
        <f t="shared" si="227"/>
        <v>0</v>
      </c>
      <c r="W516" s="161">
        <f t="shared" si="227"/>
        <v>0</v>
      </c>
      <c r="X516" s="161">
        <f t="shared" si="227"/>
        <v>0</v>
      </c>
      <c r="Y516" s="161">
        <f t="shared" si="227"/>
        <v>0</v>
      </c>
      <c r="Z516" s="161">
        <f t="shared" si="227"/>
        <v>0</v>
      </c>
      <c r="AA516" s="161">
        <f t="shared" si="227"/>
        <v>0</v>
      </c>
      <c r="AB516" s="161">
        <f t="shared" si="227"/>
        <v>0</v>
      </c>
      <c r="AC516" s="161">
        <f t="shared" si="227"/>
        <v>0</v>
      </c>
      <c r="AD516" s="161">
        <f t="shared" si="227"/>
        <v>0</v>
      </c>
      <c r="AE516" s="161">
        <f t="shared" si="227"/>
        <v>0</v>
      </c>
      <c r="AF516" s="161">
        <f t="shared" si="227"/>
        <v>0</v>
      </c>
      <c r="AG516" s="161">
        <f t="shared" si="227"/>
        <v>0</v>
      </c>
      <c r="AH516" s="161">
        <f t="shared" si="227"/>
        <v>0</v>
      </c>
      <c r="AI516" s="161">
        <f t="shared" si="227"/>
        <v>0</v>
      </c>
      <c r="AJ516" s="161">
        <f t="shared" si="227"/>
        <v>0</v>
      </c>
      <c r="AK516" s="161">
        <f t="shared" si="227"/>
        <v>0</v>
      </c>
      <c r="AL516" s="161">
        <f t="shared" si="227"/>
        <v>0</v>
      </c>
      <c r="AM516" s="161">
        <f t="shared" si="227"/>
        <v>0</v>
      </c>
      <c r="AN516" s="161">
        <f t="shared" si="227"/>
        <v>0</v>
      </c>
      <c r="AO516" s="161">
        <f t="shared" si="227"/>
        <v>0</v>
      </c>
      <c r="AP516" s="161">
        <f t="shared" si="227"/>
        <v>0</v>
      </c>
    </row>
    <row r="517" spans="1:42" x14ac:dyDescent="0.3">
      <c r="A517" s="4">
        <f t="shared" si="222"/>
        <v>8</v>
      </c>
      <c r="C517" s="161">
        <f t="shared" ref="C517:AP517" si="228">C381</f>
        <v>0</v>
      </c>
      <c r="D517" s="161">
        <f t="shared" si="228"/>
        <v>0</v>
      </c>
      <c r="E517" s="161">
        <f t="shared" si="228"/>
        <v>0</v>
      </c>
      <c r="F517" s="161">
        <f t="shared" si="228"/>
        <v>0</v>
      </c>
      <c r="G517" s="161">
        <f t="shared" si="228"/>
        <v>0</v>
      </c>
      <c r="H517" s="161">
        <f t="shared" si="228"/>
        <v>0</v>
      </c>
      <c r="I517" s="161">
        <f t="shared" si="228"/>
        <v>0</v>
      </c>
      <c r="J517" s="161">
        <f t="shared" si="228"/>
        <v>0</v>
      </c>
      <c r="K517" s="161">
        <f t="shared" si="228"/>
        <v>0</v>
      </c>
      <c r="L517" s="161">
        <f t="shared" si="228"/>
        <v>0</v>
      </c>
      <c r="M517" s="161">
        <f t="shared" si="228"/>
        <v>0</v>
      </c>
      <c r="N517" s="161">
        <f t="shared" si="228"/>
        <v>0</v>
      </c>
      <c r="O517" s="161">
        <f t="shared" si="228"/>
        <v>0</v>
      </c>
      <c r="P517" s="161">
        <f t="shared" si="228"/>
        <v>0</v>
      </c>
      <c r="Q517" s="161">
        <f t="shared" si="228"/>
        <v>0</v>
      </c>
      <c r="R517" s="161">
        <f t="shared" si="228"/>
        <v>0</v>
      </c>
      <c r="S517" s="161">
        <f t="shared" si="228"/>
        <v>0</v>
      </c>
      <c r="T517" s="161">
        <f t="shared" si="228"/>
        <v>0</v>
      </c>
      <c r="U517" s="161">
        <f t="shared" si="228"/>
        <v>0</v>
      </c>
      <c r="V517" s="161">
        <f t="shared" si="228"/>
        <v>0</v>
      </c>
      <c r="W517" s="161">
        <f t="shared" si="228"/>
        <v>0</v>
      </c>
      <c r="X517" s="161">
        <f t="shared" si="228"/>
        <v>0</v>
      </c>
      <c r="Y517" s="161">
        <f t="shared" si="228"/>
        <v>0</v>
      </c>
      <c r="Z517" s="161">
        <f t="shared" si="228"/>
        <v>0</v>
      </c>
      <c r="AA517" s="161">
        <f t="shared" si="228"/>
        <v>0</v>
      </c>
      <c r="AB517" s="161">
        <f t="shared" si="228"/>
        <v>0</v>
      </c>
      <c r="AC517" s="161">
        <f t="shared" si="228"/>
        <v>0</v>
      </c>
      <c r="AD517" s="161">
        <f t="shared" si="228"/>
        <v>0</v>
      </c>
      <c r="AE517" s="161">
        <f t="shared" si="228"/>
        <v>0</v>
      </c>
      <c r="AF517" s="161">
        <f t="shared" si="228"/>
        <v>0</v>
      </c>
      <c r="AG517" s="161">
        <f t="shared" si="228"/>
        <v>0</v>
      </c>
      <c r="AH517" s="161">
        <f t="shared" si="228"/>
        <v>0</v>
      </c>
      <c r="AI517" s="161">
        <f t="shared" si="228"/>
        <v>0</v>
      </c>
      <c r="AJ517" s="161">
        <f t="shared" si="228"/>
        <v>0</v>
      </c>
      <c r="AK517" s="161">
        <f t="shared" si="228"/>
        <v>0</v>
      </c>
      <c r="AL517" s="161">
        <f t="shared" si="228"/>
        <v>0</v>
      </c>
      <c r="AM517" s="161">
        <f t="shared" si="228"/>
        <v>0</v>
      </c>
      <c r="AN517" s="161">
        <f t="shared" si="228"/>
        <v>0</v>
      </c>
      <c r="AO517" s="161">
        <f t="shared" si="228"/>
        <v>0</v>
      </c>
      <c r="AP517" s="161">
        <f t="shared" si="228"/>
        <v>0</v>
      </c>
    </row>
    <row r="518" spans="1:42" x14ac:dyDescent="0.3">
      <c r="A518" s="4">
        <f>A517+1</f>
        <v>9</v>
      </c>
      <c r="C518" s="161">
        <f t="shared" ref="C518:AP518" si="229">C382</f>
        <v>0</v>
      </c>
      <c r="D518" s="161">
        <f t="shared" si="229"/>
        <v>0</v>
      </c>
      <c r="E518" s="161">
        <f t="shared" si="229"/>
        <v>0</v>
      </c>
      <c r="F518" s="161">
        <f t="shared" si="229"/>
        <v>0</v>
      </c>
      <c r="G518" s="161">
        <f t="shared" si="229"/>
        <v>0</v>
      </c>
      <c r="H518" s="161">
        <f t="shared" si="229"/>
        <v>0</v>
      </c>
      <c r="I518" s="161">
        <f t="shared" si="229"/>
        <v>0</v>
      </c>
      <c r="J518" s="161">
        <f t="shared" si="229"/>
        <v>0</v>
      </c>
      <c r="K518" s="161">
        <f t="shared" si="229"/>
        <v>0</v>
      </c>
      <c r="L518" s="161">
        <f t="shared" si="229"/>
        <v>0</v>
      </c>
      <c r="M518" s="161">
        <f t="shared" si="229"/>
        <v>0</v>
      </c>
      <c r="N518" s="161">
        <f t="shared" si="229"/>
        <v>0</v>
      </c>
      <c r="O518" s="161">
        <f t="shared" si="229"/>
        <v>0</v>
      </c>
      <c r="P518" s="161">
        <f t="shared" si="229"/>
        <v>0</v>
      </c>
      <c r="Q518" s="161">
        <f t="shared" si="229"/>
        <v>0</v>
      </c>
      <c r="R518" s="161">
        <f t="shared" si="229"/>
        <v>0</v>
      </c>
      <c r="S518" s="161">
        <f t="shared" si="229"/>
        <v>0</v>
      </c>
      <c r="T518" s="161">
        <f t="shared" si="229"/>
        <v>0</v>
      </c>
      <c r="U518" s="161">
        <f t="shared" si="229"/>
        <v>0</v>
      </c>
      <c r="V518" s="161">
        <f t="shared" si="229"/>
        <v>0</v>
      </c>
      <c r="W518" s="161">
        <f t="shared" si="229"/>
        <v>0</v>
      </c>
      <c r="X518" s="161">
        <f t="shared" si="229"/>
        <v>0</v>
      </c>
      <c r="Y518" s="161">
        <f t="shared" si="229"/>
        <v>0</v>
      </c>
      <c r="Z518" s="161">
        <f t="shared" si="229"/>
        <v>0</v>
      </c>
      <c r="AA518" s="161">
        <f t="shared" si="229"/>
        <v>0</v>
      </c>
      <c r="AB518" s="161">
        <f t="shared" si="229"/>
        <v>0</v>
      </c>
      <c r="AC518" s="161">
        <f t="shared" si="229"/>
        <v>0</v>
      </c>
      <c r="AD518" s="161">
        <f t="shared" si="229"/>
        <v>0</v>
      </c>
      <c r="AE518" s="161">
        <f t="shared" si="229"/>
        <v>0</v>
      </c>
      <c r="AF518" s="161">
        <f t="shared" si="229"/>
        <v>0</v>
      </c>
      <c r="AG518" s="161">
        <f t="shared" si="229"/>
        <v>0</v>
      </c>
      <c r="AH518" s="161">
        <f t="shared" si="229"/>
        <v>0</v>
      </c>
      <c r="AI518" s="161">
        <f t="shared" si="229"/>
        <v>0</v>
      </c>
      <c r="AJ518" s="161">
        <f t="shared" si="229"/>
        <v>0</v>
      </c>
      <c r="AK518" s="161">
        <f t="shared" si="229"/>
        <v>0</v>
      </c>
      <c r="AL518" s="161">
        <f t="shared" si="229"/>
        <v>0</v>
      </c>
      <c r="AM518" s="161">
        <f t="shared" si="229"/>
        <v>0</v>
      </c>
      <c r="AN518" s="161">
        <f t="shared" si="229"/>
        <v>0</v>
      </c>
      <c r="AO518" s="161">
        <f t="shared" si="229"/>
        <v>0</v>
      </c>
      <c r="AP518" s="161">
        <f t="shared" si="229"/>
        <v>0</v>
      </c>
    </row>
    <row r="519" spans="1:42" x14ac:dyDescent="0.3">
      <c r="A519" s="4">
        <f t="shared" ref="A519" si="230">A518+1</f>
        <v>10</v>
      </c>
      <c r="C519" s="161">
        <f t="shared" ref="C519:AP519" si="231">C383</f>
        <v>0</v>
      </c>
      <c r="D519" s="161">
        <f t="shared" si="231"/>
        <v>0</v>
      </c>
      <c r="E519" s="161">
        <f t="shared" si="231"/>
        <v>0</v>
      </c>
      <c r="F519" s="161">
        <f t="shared" si="231"/>
        <v>0</v>
      </c>
      <c r="G519" s="161">
        <f t="shared" si="231"/>
        <v>0</v>
      </c>
      <c r="H519" s="161">
        <f t="shared" si="231"/>
        <v>0</v>
      </c>
      <c r="I519" s="161">
        <f t="shared" si="231"/>
        <v>0</v>
      </c>
      <c r="J519" s="161">
        <f t="shared" si="231"/>
        <v>0</v>
      </c>
      <c r="K519" s="161">
        <f t="shared" si="231"/>
        <v>0</v>
      </c>
      <c r="L519" s="161">
        <f t="shared" si="231"/>
        <v>0</v>
      </c>
      <c r="M519" s="161">
        <f t="shared" si="231"/>
        <v>0</v>
      </c>
      <c r="N519" s="161">
        <f t="shared" si="231"/>
        <v>0</v>
      </c>
      <c r="O519" s="161">
        <f t="shared" si="231"/>
        <v>0</v>
      </c>
      <c r="P519" s="161">
        <f t="shared" si="231"/>
        <v>0</v>
      </c>
      <c r="Q519" s="161">
        <f t="shared" si="231"/>
        <v>0</v>
      </c>
      <c r="R519" s="161">
        <f t="shared" si="231"/>
        <v>0</v>
      </c>
      <c r="S519" s="161">
        <f t="shared" si="231"/>
        <v>0</v>
      </c>
      <c r="T519" s="161">
        <f t="shared" si="231"/>
        <v>0</v>
      </c>
      <c r="U519" s="161">
        <f t="shared" si="231"/>
        <v>0</v>
      </c>
      <c r="V519" s="161">
        <f t="shared" si="231"/>
        <v>0</v>
      </c>
      <c r="W519" s="161">
        <f t="shared" si="231"/>
        <v>0</v>
      </c>
      <c r="X519" s="161">
        <f t="shared" si="231"/>
        <v>0</v>
      </c>
      <c r="Y519" s="161">
        <f t="shared" si="231"/>
        <v>0</v>
      </c>
      <c r="Z519" s="161">
        <f t="shared" si="231"/>
        <v>0</v>
      </c>
      <c r="AA519" s="161">
        <f t="shared" si="231"/>
        <v>0</v>
      </c>
      <c r="AB519" s="161">
        <f t="shared" si="231"/>
        <v>0</v>
      </c>
      <c r="AC519" s="161">
        <f t="shared" si="231"/>
        <v>0</v>
      </c>
      <c r="AD519" s="161">
        <f t="shared" si="231"/>
        <v>0</v>
      </c>
      <c r="AE519" s="161">
        <f t="shared" si="231"/>
        <v>0</v>
      </c>
      <c r="AF519" s="161">
        <f t="shared" si="231"/>
        <v>0</v>
      </c>
      <c r="AG519" s="161">
        <f t="shared" si="231"/>
        <v>0</v>
      </c>
      <c r="AH519" s="161">
        <f t="shared" si="231"/>
        <v>0</v>
      </c>
      <c r="AI519" s="161">
        <f t="shared" si="231"/>
        <v>0</v>
      </c>
      <c r="AJ519" s="161">
        <f t="shared" si="231"/>
        <v>0</v>
      </c>
      <c r="AK519" s="161">
        <f t="shared" si="231"/>
        <v>0</v>
      </c>
      <c r="AL519" s="161">
        <f t="shared" si="231"/>
        <v>0</v>
      </c>
      <c r="AM519" s="161">
        <f t="shared" si="231"/>
        <v>0</v>
      </c>
      <c r="AN519" s="161">
        <f t="shared" si="231"/>
        <v>0</v>
      </c>
      <c r="AO519" s="161">
        <f t="shared" si="231"/>
        <v>0</v>
      </c>
      <c r="AP519" s="161">
        <f t="shared" si="231"/>
        <v>0</v>
      </c>
    </row>
    <row r="520" spans="1:42" x14ac:dyDescent="0.3">
      <c r="A520" s="21"/>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3">
      <c r="A521" s="21" t="s">
        <v>80</v>
      </c>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spans="1:42" x14ac:dyDescent="0.3">
      <c r="A522" s="4">
        <v>1</v>
      </c>
      <c r="B522" s="179">
        <f t="shared" ref="B522:B531" si="232">SUM(C522:AP522)</f>
        <v>0</v>
      </c>
      <c r="C522" s="181">
        <f t="shared" ref="C522:AP522" si="233">LOOKUP(C510,$B$505:$AP$505,$B$506:$AP$506)*$B709/100</f>
        <v>0</v>
      </c>
      <c r="D522" s="181">
        <f t="shared" si="233"/>
        <v>0</v>
      </c>
      <c r="E522" s="181">
        <f t="shared" si="233"/>
        <v>0</v>
      </c>
      <c r="F522" s="181">
        <f t="shared" si="233"/>
        <v>0</v>
      </c>
      <c r="G522" s="181">
        <f t="shared" si="233"/>
        <v>0</v>
      </c>
      <c r="H522" s="181">
        <f t="shared" si="233"/>
        <v>0</v>
      </c>
      <c r="I522" s="181">
        <f t="shared" si="233"/>
        <v>0</v>
      </c>
      <c r="J522" s="181">
        <f t="shared" si="233"/>
        <v>0</v>
      </c>
      <c r="K522" s="181">
        <f t="shared" si="233"/>
        <v>0</v>
      </c>
      <c r="L522" s="181">
        <f t="shared" si="233"/>
        <v>0</v>
      </c>
      <c r="M522" s="181">
        <f t="shared" si="233"/>
        <v>0</v>
      </c>
      <c r="N522" s="181">
        <f t="shared" si="233"/>
        <v>0</v>
      </c>
      <c r="O522" s="181">
        <f t="shared" si="233"/>
        <v>0</v>
      </c>
      <c r="P522" s="181">
        <f t="shared" si="233"/>
        <v>0</v>
      </c>
      <c r="Q522" s="181">
        <f t="shared" si="233"/>
        <v>0</v>
      </c>
      <c r="R522" s="181">
        <f t="shared" si="233"/>
        <v>0</v>
      </c>
      <c r="S522" s="181">
        <f t="shared" si="233"/>
        <v>0</v>
      </c>
      <c r="T522" s="181">
        <f t="shared" si="233"/>
        <v>0</v>
      </c>
      <c r="U522" s="181">
        <f t="shared" si="233"/>
        <v>0</v>
      </c>
      <c r="V522" s="181">
        <f t="shared" si="233"/>
        <v>0</v>
      </c>
      <c r="W522" s="181">
        <f t="shared" si="233"/>
        <v>0</v>
      </c>
      <c r="X522" s="181">
        <f t="shared" si="233"/>
        <v>0</v>
      </c>
      <c r="Y522" s="181">
        <f t="shared" si="233"/>
        <v>0</v>
      </c>
      <c r="Z522" s="181">
        <f t="shared" si="233"/>
        <v>0</v>
      </c>
      <c r="AA522" s="181">
        <f t="shared" si="233"/>
        <v>0</v>
      </c>
      <c r="AB522" s="181">
        <f t="shared" si="233"/>
        <v>0</v>
      </c>
      <c r="AC522" s="181">
        <f t="shared" si="233"/>
        <v>0</v>
      </c>
      <c r="AD522" s="181">
        <f t="shared" si="233"/>
        <v>0</v>
      </c>
      <c r="AE522" s="181">
        <f t="shared" si="233"/>
        <v>0</v>
      </c>
      <c r="AF522" s="181">
        <f t="shared" si="233"/>
        <v>0</v>
      </c>
      <c r="AG522" s="181">
        <f t="shared" si="233"/>
        <v>0</v>
      </c>
      <c r="AH522" s="181">
        <f t="shared" si="233"/>
        <v>0</v>
      </c>
      <c r="AI522" s="181">
        <f t="shared" si="233"/>
        <v>0</v>
      </c>
      <c r="AJ522" s="181">
        <f t="shared" si="233"/>
        <v>0</v>
      </c>
      <c r="AK522" s="181">
        <f t="shared" si="233"/>
        <v>0</v>
      </c>
      <c r="AL522" s="181">
        <f t="shared" si="233"/>
        <v>0</v>
      </c>
      <c r="AM522" s="181">
        <f t="shared" si="233"/>
        <v>0</v>
      </c>
      <c r="AN522" s="181">
        <f t="shared" si="233"/>
        <v>0</v>
      </c>
      <c r="AO522" s="181">
        <f t="shared" si="233"/>
        <v>0</v>
      </c>
      <c r="AP522" s="181">
        <f t="shared" si="233"/>
        <v>0</v>
      </c>
    </row>
    <row r="523" spans="1:42" x14ac:dyDescent="0.3">
      <c r="A523" s="4">
        <f>A522+1</f>
        <v>2</v>
      </c>
      <c r="B523" s="179">
        <f t="shared" si="232"/>
        <v>0</v>
      </c>
      <c r="C523" s="181">
        <f t="shared" ref="C523:AP523" si="234">LOOKUP(C511,$B$505:$AP$505,$B$506:$AP$506)*$B710/100</f>
        <v>0</v>
      </c>
      <c r="D523" s="181">
        <f t="shared" si="234"/>
        <v>0</v>
      </c>
      <c r="E523" s="181">
        <f t="shared" si="234"/>
        <v>0</v>
      </c>
      <c r="F523" s="181">
        <f t="shared" si="234"/>
        <v>0</v>
      </c>
      <c r="G523" s="181">
        <f t="shared" si="234"/>
        <v>0</v>
      </c>
      <c r="H523" s="181">
        <f t="shared" si="234"/>
        <v>0</v>
      </c>
      <c r="I523" s="181">
        <f t="shared" si="234"/>
        <v>0</v>
      </c>
      <c r="J523" s="181">
        <f t="shared" si="234"/>
        <v>0</v>
      </c>
      <c r="K523" s="181">
        <f t="shared" si="234"/>
        <v>0</v>
      </c>
      <c r="L523" s="181">
        <f t="shared" si="234"/>
        <v>0</v>
      </c>
      <c r="M523" s="181">
        <f t="shared" si="234"/>
        <v>0</v>
      </c>
      <c r="N523" s="181">
        <f t="shared" si="234"/>
        <v>0</v>
      </c>
      <c r="O523" s="181">
        <f t="shared" si="234"/>
        <v>0</v>
      </c>
      <c r="P523" s="181">
        <f t="shared" si="234"/>
        <v>0</v>
      </c>
      <c r="Q523" s="181">
        <f t="shared" si="234"/>
        <v>0</v>
      </c>
      <c r="R523" s="181">
        <f t="shared" si="234"/>
        <v>0</v>
      </c>
      <c r="S523" s="181">
        <f t="shared" si="234"/>
        <v>0</v>
      </c>
      <c r="T523" s="181">
        <f t="shared" si="234"/>
        <v>0</v>
      </c>
      <c r="U523" s="181">
        <f t="shared" si="234"/>
        <v>0</v>
      </c>
      <c r="V523" s="181">
        <f t="shared" si="234"/>
        <v>0</v>
      </c>
      <c r="W523" s="181">
        <f t="shared" si="234"/>
        <v>0</v>
      </c>
      <c r="X523" s="181">
        <f t="shared" si="234"/>
        <v>0</v>
      </c>
      <c r="Y523" s="181">
        <f t="shared" si="234"/>
        <v>0</v>
      </c>
      <c r="Z523" s="181">
        <f t="shared" si="234"/>
        <v>0</v>
      </c>
      <c r="AA523" s="181">
        <f t="shared" si="234"/>
        <v>0</v>
      </c>
      <c r="AB523" s="181">
        <f t="shared" si="234"/>
        <v>0</v>
      </c>
      <c r="AC523" s="181">
        <f t="shared" si="234"/>
        <v>0</v>
      </c>
      <c r="AD523" s="181">
        <f t="shared" si="234"/>
        <v>0</v>
      </c>
      <c r="AE523" s="181">
        <f t="shared" si="234"/>
        <v>0</v>
      </c>
      <c r="AF523" s="181">
        <f t="shared" si="234"/>
        <v>0</v>
      </c>
      <c r="AG523" s="181">
        <f t="shared" si="234"/>
        <v>0</v>
      </c>
      <c r="AH523" s="181">
        <f t="shared" si="234"/>
        <v>0</v>
      </c>
      <c r="AI523" s="181">
        <f t="shared" si="234"/>
        <v>0</v>
      </c>
      <c r="AJ523" s="181">
        <f t="shared" si="234"/>
        <v>0</v>
      </c>
      <c r="AK523" s="181">
        <f t="shared" si="234"/>
        <v>0</v>
      </c>
      <c r="AL523" s="181">
        <f t="shared" si="234"/>
        <v>0</v>
      </c>
      <c r="AM523" s="181">
        <f t="shared" si="234"/>
        <v>0</v>
      </c>
      <c r="AN523" s="181">
        <f t="shared" si="234"/>
        <v>0</v>
      </c>
      <c r="AO523" s="181">
        <f t="shared" si="234"/>
        <v>0</v>
      </c>
      <c r="AP523" s="181">
        <f t="shared" si="234"/>
        <v>0</v>
      </c>
    </row>
    <row r="524" spans="1:42" x14ac:dyDescent="0.3">
      <c r="A524" s="4">
        <f t="shared" ref="A524:A529" si="235">A523+1</f>
        <v>3</v>
      </c>
      <c r="B524" s="179">
        <f t="shared" si="232"/>
        <v>0</v>
      </c>
      <c r="C524" s="181">
        <f t="shared" ref="C524:AP524" si="236">LOOKUP(C512,$B$505:$AP$505,$B$506:$AP$506)*$B711/100</f>
        <v>0</v>
      </c>
      <c r="D524" s="181">
        <f t="shared" si="236"/>
        <v>0</v>
      </c>
      <c r="E524" s="181">
        <f t="shared" si="236"/>
        <v>0</v>
      </c>
      <c r="F524" s="181">
        <f t="shared" si="236"/>
        <v>0</v>
      </c>
      <c r="G524" s="181">
        <f t="shared" si="236"/>
        <v>0</v>
      </c>
      <c r="H524" s="181">
        <f t="shared" si="236"/>
        <v>0</v>
      </c>
      <c r="I524" s="181">
        <f t="shared" si="236"/>
        <v>0</v>
      </c>
      <c r="J524" s="181">
        <f t="shared" si="236"/>
        <v>0</v>
      </c>
      <c r="K524" s="181">
        <f t="shared" si="236"/>
        <v>0</v>
      </c>
      <c r="L524" s="181">
        <f t="shared" si="236"/>
        <v>0</v>
      </c>
      <c r="M524" s="181">
        <f t="shared" si="236"/>
        <v>0</v>
      </c>
      <c r="N524" s="181">
        <f t="shared" si="236"/>
        <v>0</v>
      </c>
      <c r="O524" s="181">
        <f t="shared" si="236"/>
        <v>0</v>
      </c>
      <c r="P524" s="181">
        <f t="shared" si="236"/>
        <v>0</v>
      </c>
      <c r="Q524" s="181">
        <f t="shared" si="236"/>
        <v>0</v>
      </c>
      <c r="R524" s="181">
        <f t="shared" si="236"/>
        <v>0</v>
      </c>
      <c r="S524" s="181">
        <f t="shared" si="236"/>
        <v>0</v>
      </c>
      <c r="T524" s="181">
        <f t="shared" si="236"/>
        <v>0</v>
      </c>
      <c r="U524" s="181">
        <f t="shared" si="236"/>
        <v>0</v>
      </c>
      <c r="V524" s="181">
        <f t="shared" si="236"/>
        <v>0</v>
      </c>
      <c r="W524" s="181">
        <f t="shared" si="236"/>
        <v>0</v>
      </c>
      <c r="X524" s="181">
        <f t="shared" si="236"/>
        <v>0</v>
      </c>
      <c r="Y524" s="181">
        <f t="shared" si="236"/>
        <v>0</v>
      </c>
      <c r="Z524" s="181">
        <f t="shared" si="236"/>
        <v>0</v>
      </c>
      <c r="AA524" s="181">
        <f t="shared" si="236"/>
        <v>0</v>
      </c>
      <c r="AB524" s="181">
        <f t="shared" si="236"/>
        <v>0</v>
      </c>
      <c r="AC524" s="181">
        <f t="shared" si="236"/>
        <v>0</v>
      </c>
      <c r="AD524" s="181">
        <f t="shared" si="236"/>
        <v>0</v>
      </c>
      <c r="AE524" s="181">
        <f t="shared" si="236"/>
        <v>0</v>
      </c>
      <c r="AF524" s="181">
        <f t="shared" si="236"/>
        <v>0</v>
      </c>
      <c r="AG524" s="181">
        <f t="shared" si="236"/>
        <v>0</v>
      </c>
      <c r="AH524" s="181">
        <f t="shared" si="236"/>
        <v>0</v>
      </c>
      <c r="AI524" s="181">
        <f t="shared" si="236"/>
        <v>0</v>
      </c>
      <c r="AJ524" s="181">
        <f t="shared" si="236"/>
        <v>0</v>
      </c>
      <c r="AK524" s="181">
        <f t="shared" si="236"/>
        <v>0</v>
      </c>
      <c r="AL524" s="181">
        <f t="shared" si="236"/>
        <v>0</v>
      </c>
      <c r="AM524" s="181">
        <f t="shared" si="236"/>
        <v>0</v>
      </c>
      <c r="AN524" s="181">
        <f t="shared" si="236"/>
        <v>0</v>
      </c>
      <c r="AO524" s="181">
        <f t="shared" si="236"/>
        <v>0</v>
      </c>
      <c r="AP524" s="181">
        <f t="shared" si="236"/>
        <v>0</v>
      </c>
    </row>
    <row r="525" spans="1:42" x14ac:dyDescent="0.3">
      <c r="A525" s="4">
        <f t="shared" si="235"/>
        <v>4</v>
      </c>
      <c r="B525" s="179">
        <f t="shared" si="232"/>
        <v>0</v>
      </c>
      <c r="C525" s="181">
        <f t="shared" ref="C525:AP525" si="237">LOOKUP(C513,$B$505:$AP$505,$B$506:$AP$506)*$B712/100</f>
        <v>0</v>
      </c>
      <c r="D525" s="181">
        <f t="shared" si="237"/>
        <v>0</v>
      </c>
      <c r="E525" s="181">
        <f t="shared" si="237"/>
        <v>0</v>
      </c>
      <c r="F525" s="181">
        <f t="shared" si="237"/>
        <v>0</v>
      </c>
      <c r="G525" s="181">
        <f t="shared" si="237"/>
        <v>0</v>
      </c>
      <c r="H525" s="181">
        <f t="shared" si="237"/>
        <v>0</v>
      </c>
      <c r="I525" s="181">
        <f t="shared" si="237"/>
        <v>0</v>
      </c>
      <c r="J525" s="181">
        <f t="shared" si="237"/>
        <v>0</v>
      </c>
      <c r="K525" s="181">
        <f t="shared" si="237"/>
        <v>0</v>
      </c>
      <c r="L525" s="181">
        <f t="shared" si="237"/>
        <v>0</v>
      </c>
      <c r="M525" s="181">
        <f t="shared" si="237"/>
        <v>0</v>
      </c>
      <c r="N525" s="181">
        <f t="shared" si="237"/>
        <v>0</v>
      </c>
      <c r="O525" s="181">
        <f t="shared" si="237"/>
        <v>0</v>
      </c>
      <c r="P525" s="181">
        <f t="shared" si="237"/>
        <v>0</v>
      </c>
      <c r="Q525" s="181">
        <f t="shared" si="237"/>
        <v>0</v>
      </c>
      <c r="R525" s="181">
        <f t="shared" si="237"/>
        <v>0</v>
      </c>
      <c r="S525" s="181">
        <f t="shared" si="237"/>
        <v>0</v>
      </c>
      <c r="T525" s="181">
        <f t="shared" si="237"/>
        <v>0</v>
      </c>
      <c r="U525" s="181">
        <f t="shared" si="237"/>
        <v>0</v>
      </c>
      <c r="V525" s="181">
        <f t="shared" si="237"/>
        <v>0</v>
      </c>
      <c r="W525" s="181">
        <f t="shared" si="237"/>
        <v>0</v>
      </c>
      <c r="X525" s="181">
        <f t="shared" si="237"/>
        <v>0</v>
      </c>
      <c r="Y525" s="181">
        <f t="shared" si="237"/>
        <v>0</v>
      </c>
      <c r="Z525" s="181">
        <f t="shared" si="237"/>
        <v>0</v>
      </c>
      <c r="AA525" s="181">
        <f t="shared" si="237"/>
        <v>0</v>
      </c>
      <c r="AB525" s="181">
        <f t="shared" si="237"/>
        <v>0</v>
      </c>
      <c r="AC525" s="181">
        <f t="shared" si="237"/>
        <v>0</v>
      </c>
      <c r="AD525" s="181">
        <f t="shared" si="237"/>
        <v>0</v>
      </c>
      <c r="AE525" s="181">
        <f t="shared" si="237"/>
        <v>0</v>
      </c>
      <c r="AF525" s="181">
        <f t="shared" si="237"/>
        <v>0</v>
      </c>
      <c r="AG525" s="181">
        <f t="shared" si="237"/>
        <v>0</v>
      </c>
      <c r="AH525" s="181">
        <f t="shared" si="237"/>
        <v>0</v>
      </c>
      <c r="AI525" s="181">
        <f t="shared" si="237"/>
        <v>0</v>
      </c>
      <c r="AJ525" s="181">
        <f t="shared" si="237"/>
        <v>0</v>
      </c>
      <c r="AK525" s="181">
        <f t="shared" si="237"/>
        <v>0</v>
      </c>
      <c r="AL525" s="181">
        <f t="shared" si="237"/>
        <v>0</v>
      </c>
      <c r="AM525" s="181">
        <f t="shared" si="237"/>
        <v>0</v>
      </c>
      <c r="AN525" s="181">
        <f t="shared" si="237"/>
        <v>0</v>
      </c>
      <c r="AO525" s="181">
        <f t="shared" si="237"/>
        <v>0</v>
      </c>
      <c r="AP525" s="181">
        <f t="shared" si="237"/>
        <v>0</v>
      </c>
    </row>
    <row r="526" spans="1:42" x14ac:dyDescent="0.3">
      <c r="A526" s="4">
        <f t="shared" si="235"/>
        <v>5</v>
      </c>
      <c r="B526" s="179">
        <f t="shared" si="232"/>
        <v>0</v>
      </c>
      <c r="C526" s="181">
        <f t="shared" ref="C526:AP526" si="238">LOOKUP(C514,$B$505:$AP$505,$B$506:$AP$506)*$B713/100</f>
        <v>0</v>
      </c>
      <c r="D526" s="181">
        <f t="shared" si="238"/>
        <v>0</v>
      </c>
      <c r="E526" s="181">
        <f t="shared" si="238"/>
        <v>0</v>
      </c>
      <c r="F526" s="181">
        <f t="shared" si="238"/>
        <v>0</v>
      </c>
      <c r="G526" s="181">
        <f t="shared" si="238"/>
        <v>0</v>
      </c>
      <c r="H526" s="181">
        <f t="shared" si="238"/>
        <v>0</v>
      </c>
      <c r="I526" s="181">
        <f t="shared" si="238"/>
        <v>0</v>
      </c>
      <c r="J526" s="181">
        <f t="shared" si="238"/>
        <v>0</v>
      </c>
      <c r="K526" s="181">
        <f t="shared" si="238"/>
        <v>0</v>
      </c>
      <c r="L526" s="181">
        <f t="shared" si="238"/>
        <v>0</v>
      </c>
      <c r="M526" s="181">
        <f t="shared" si="238"/>
        <v>0</v>
      </c>
      <c r="N526" s="181">
        <f t="shared" si="238"/>
        <v>0</v>
      </c>
      <c r="O526" s="181">
        <f t="shared" si="238"/>
        <v>0</v>
      </c>
      <c r="P526" s="181">
        <f t="shared" si="238"/>
        <v>0</v>
      </c>
      <c r="Q526" s="181">
        <f t="shared" si="238"/>
        <v>0</v>
      </c>
      <c r="R526" s="181">
        <f t="shared" si="238"/>
        <v>0</v>
      </c>
      <c r="S526" s="181">
        <f t="shared" si="238"/>
        <v>0</v>
      </c>
      <c r="T526" s="181">
        <f t="shared" si="238"/>
        <v>0</v>
      </c>
      <c r="U526" s="181">
        <f t="shared" si="238"/>
        <v>0</v>
      </c>
      <c r="V526" s="181">
        <f t="shared" si="238"/>
        <v>0</v>
      </c>
      <c r="W526" s="181">
        <f t="shared" si="238"/>
        <v>0</v>
      </c>
      <c r="X526" s="181">
        <f t="shared" si="238"/>
        <v>0</v>
      </c>
      <c r="Y526" s="181">
        <f t="shared" si="238"/>
        <v>0</v>
      </c>
      <c r="Z526" s="181">
        <f t="shared" si="238"/>
        <v>0</v>
      </c>
      <c r="AA526" s="181">
        <f t="shared" si="238"/>
        <v>0</v>
      </c>
      <c r="AB526" s="181">
        <f t="shared" si="238"/>
        <v>0</v>
      </c>
      <c r="AC526" s="181">
        <f t="shared" si="238"/>
        <v>0</v>
      </c>
      <c r="AD526" s="181">
        <f t="shared" si="238"/>
        <v>0</v>
      </c>
      <c r="AE526" s="181">
        <f t="shared" si="238"/>
        <v>0</v>
      </c>
      <c r="AF526" s="181">
        <f t="shared" si="238"/>
        <v>0</v>
      </c>
      <c r="AG526" s="181">
        <f t="shared" si="238"/>
        <v>0</v>
      </c>
      <c r="AH526" s="181">
        <f t="shared" si="238"/>
        <v>0</v>
      </c>
      <c r="AI526" s="181">
        <f t="shared" si="238"/>
        <v>0</v>
      </c>
      <c r="AJ526" s="181">
        <f t="shared" si="238"/>
        <v>0</v>
      </c>
      <c r="AK526" s="181">
        <f t="shared" si="238"/>
        <v>0</v>
      </c>
      <c r="AL526" s="181">
        <f t="shared" si="238"/>
        <v>0</v>
      </c>
      <c r="AM526" s="181">
        <f t="shared" si="238"/>
        <v>0</v>
      </c>
      <c r="AN526" s="181">
        <f t="shared" si="238"/>
        <v>0</v>
      </c>
      <c r="AO526" s="181">
        <f t="shared" si="238"/>
        <v>0</v>
      </c>
      <c r="AP526" s="181">
        <f t="shared" si="238"/>
        <v>0</v>
      </c>
    </row>
    <row r="527" spans="1:42" x14ac:dyDescent="0.3">
      <c r="A527" s="4">
        <f t="shared" si="235"/>
        <v>6</v>
      </c>
      <c r="B527" s="179">
        <f t="shared" si="232"/>
        <v>0</v>
      </c>
      <c r="C527" s="181">
        <f t="shared" ref="C527:AP527" si="239">LOOKUP(C515,$B$505:$AP$505,$B$506:$AP$506)*$B714/100</f>
        <v>0</v>
      </c>
      <c r="D527" s="181">
        <f t="shared" si="239"/>
        <v>0</v>
      </c>
      <c r="E527" s="181">
        <f t="shared" si="239"/>
        <v>0</v>
      </c>
      <c r="F527" s="181">
        <f t="shared" si="239"/>
        <v>0</v>
      </c>
      <c r="G527" s="181">
        <f t="shared" si="239"/>
        <v>0</v>
      </c>
      <c r="H527" s="181">
        <f t="shared" si="239"/>
        <v>0</v>
      </c>
      <c r="I527" s="181">
        <f t="shared" si="239"/>
        <v>0</v>
      </c>
      <c r="J527" s="181">
        <f t="shared" si="239"/>
        <v>0</v>
      </c>
      <c r="K527" s="181">
        <f t="shared" si="239"/>
        <v>0</v>
      </c>
      <c r="L527" s="181">
        <f t="shared" si="239"/>
        <v>0</v>
      </c>
      <c r="M527" s="181">
        <f t="shared" si="239"/>
        <v>0</v>
      </c>
      <c r="N527" s="181">
        <f t="shared" si="239"/>
        <v>0</v>
      </c>
      <c r="O527" s="181">
        <f t="shared" si="239"/>
        <v>0</v>
      </c>
      <c r="P527" s="181">
        <f t="shared" si="239"/>
        <v>0</v>
      </c>
      <c r="Q527" s="181">
        <f t="shared" si="239"/>
        <v>0</v>
      </c>
      <c r="R527" s="181">
        <f t="shared" si="239"/>
        <v>0</v>
      </c>
      <c r="S527" s="181">
        <f t="shared" si="239"/>
        <v>0</v>
      </c>
      <c r="T527" s="181">
        <f t="shared" si="239"/>
        <v>0</v>
      </c>
      <c r="U527" s="181">
        <f t="shared" si="239"/>
        <v>0</v>
      </c>
      <c r="V527" s="181">
        <f t="shared" si="239"/>
        <v>0</v>
      </c>
      <c r="W527" s="181">
        <f t="shared" si="239"/>
        <v>0</v>
      </c>
      <c r="X527" s="181">
        <f t="shared" si="239"/>
        <v>0</v>
      </c>
      <c r="Y527" s="181">
        <f t="shared" si="239"/>
        <v>0</v>
      </c>
      <c r="Z527" s="181">
        <f t="shared" si="239"/>
        <v>0</v>
      </c>
      <c r="AA527" s="181">
        <f t="shared" si="239"/>
        <v>0</v>
      </c>
      <c r="AB527" s="181">
        <f t="shared" si="239"/>
        <v>0</v>
      </c>
      <c r="AC527" s="181">
        <f t="shared" si="239"/>
        <v>0</v>
      </c>
      <c r="AD527" s="181">
        <f t="shared" si="239"/>
        <v>0</v>
      </c>
      <c r="AE527" s="181">
        <f t="shared" si="239"/>
        <v>0</v>
      </c>
      <c r="AF527" s="181">
        <f t="shared" si="239"/>
        <v>0</v>
      </c>
      <c r="AG527" s="181">
        <f t="shared" si="239"/>
        <v>0</v>
      </c>
      <c r="AH527" s="181">
        <f t="shared" si="239"/>
        <v>0</v>
      </c>
      <c r="AI527" s="181">
        <f t="shared" si="239"/>
        <v>0</v>
      </c>
      <c r="AJ527" s="181">
        <f t="shared" si="239"/>
        <v>0</v>
      </c>
      <c r="AK527" s="181">
        <f t="shared" si="239"/>
        <v>0</v>
      </c>
      <c r="AL527" s="181">
        <f t="shared" si="239"/>
        <v>0</v>
      </c>
      <c r="AM527" s="181">
        <f t="shared" si="239"/>
        <v>0</v>
      </c>
      <c r="AN527" s="181">
        <f t="shared" si="239"/>
        <v>0</v>
      </c>
      <c r="AO527" s="181">
        <f t="shared" si="239"/>
        <v>0</v>
      </c>
      <c r="AP527" s="181">
        <f t="shared" si="239"/>
        <v>0</v>
      </c>
    </row>
    <row r="528" spans="1:42" x14ac:dyDescent="0.3">
      <c r="A528" s="4">
        <f t="shared" si="235"/>
        <v>7</v>
      </c>
      <c r="B528" s="179">
        <f t="shared" si="232"/>
        <v>0</v>
      </c>
      <c r="C528" s="181">
        <f t="shared" ref="C528:AP528" si="240">LOOKUP(C516,$B$505:$AP$505,$B$506:$AP$506)*$B715/100</f>
        <v>0</v>
      </c>
      <c r="D528" s="181">
        <f t="shared" si="240"/>
        <v>0</v>
      </c>
      <c r="E528" s="181">
        <f t="shared" si="240"/>
        <v>0</v>
      </c>
      <c r="F528" s="181">
        <f t="shared" si="240"/>
        <v>0</v>
      </c>
      <c r="G528" s="181">
        <f t="shared" si="240"/>
        <v>0</v>
      </c>
      <c r="H528" s="181">
        <f t="shared" si="240"/>
        <v>0</v>
      </c>
      <c r="I528" s="181">
        <f t="shared" si="240"/>
        <v>0</v>
      </c>
      <c r="J528" s="181">
        <f t="shared" si="240"/>
        <v>0</v>
      </c>
      <c r="K528" s="181">
        <f t="shared" si="240"/>
        <v>0</v>
      </c>
      <c r="L528" s="181">
        <f t="shared" si="240"/>
        <v>0</v>
      </c>
      <c r="M528" s="181">
        <f t="shared" si="240"/>
        <v>0</v>
      </c>
      <c r="N528" s="181">
        <f t="shared" si="240"/>
        <v>0</v>
      </c>
      <c r="O528" s="181">
        <f t="shared" si="240"/>
        <v>0</v>
      </c>
      <c r="P528" s="181">
        <f t="shared" si="240"/>
        <v>0</v>
      </c>
      <c r="Q528" s="181">
        <f t="shared" si="240"/>
        <v>0</v>
      </c>
      <c r="R528" s="181">
        <f t="shared" si="240"/>
        <v>0</v>
      </c>
      <c r="S528" s="181">
        <f t="shared" si="240"/>
        <v>0</v>
      </c>
      <c r="T528" s="181">
        <f t="shared" si="240"/>
        <v>0</v>
      </c>
      <c r="U528" s="181">
        <f t="shared" si="240"/>
        <v>0</v>
      </c>
      <c r="V528" s="181">
        <f t="shared" si="240"/>
        <v>0</v>
      </c>
      <c r="W528" s="181">
        <f t="shared" si="240"/>
        <v>0</v>
      </c>
      <c r="X528" s="181">
        <f t="shared" si="240"/>
        <v>0</v>
      </c>
      <c r="Y528" s="181">
        <f t="shared" si="240"/>
        <v>0</v>
      </c>
      <c r="Z528" s="181">
        <f t="shared" si="240"/>
        <v>0</v>
      </c>
      <c r="AA528" s="181">
        <f t="shared" si="240"/>
        <v>0</v>
      </c>
      <c r="AB528" s="181">
        <f t="shared" si="240"/>
        <v>0</v>
      </c>
      <c r="AC528" s="181">
        <f t="shared" si="240"/>
        <v>0</v>
      </c>
      <c r="AD528" s="181">
        <f t="shared" si="240"/>
        <v>0</v>
      </c>
      <c r="AE528" s="181">
        <f t="shared" si="240"/>
        <v>0</v>
      </c>
      <c r="AF528" s="181">
        <f t="shared" si="240"/>
        <v>0</v>
      </c>
      <c r="AG528" s="181">
        <f t="shared" si="240"/>
        <v>0</v>
      </c>
      <c r="AH528" s="181">
        <f t="shared" si="240"/>
        <v>0</v>
      </c>
      <c r="AI528" s="181">
        <f t="shared" si="240"/>
        <v>0</v>
      </c>
      <c r="AJ528" s="181">
        <f t="shared" si="240"/>
        <v>0</v>
      </c>
      <c r="AK528" s="181">
        <f t="shared" si="240"/>
        <v>0</v>
      </c>
      <c r="AL528" s="181">
        <f t="shared" si="240"/>
        <v>0</v>
      </c>
      <c r="AM528" s="181">
        <f t="shared" si="240"/>
        <v>0</v>
      </c>
      <c r="AN528" s="181">
        <f t="shared" si="240"/>
        <v>0</v>
      </c>
      <c r="AO528" s="181">
        <f t="shared" si="240"/>
        <v>0</v>
      </c>
      <c r="AP528" s="181">
        <f t="shared" si="240"/>
        <v>0</v>
      </c>
    </row>
    <row r="529" spans="1:42" x14ac:dyDescent="0.3">
      <c r="A529" s="4">
        <f t="shared" si="235"/>
        <v>8</v>
      </c>
      <c r="B529" s="179">
        <f t="shared" si="232"/>
        <v>0</v>
      </c>
      <c r="C529" s="181">
        <f t="shared" ref="C529:AP529" si="241">LOOKUP(C517,$B$505:$AP$505,$B$506:$AP$506)*$B716/100</f>
        <v>0</v>
      </c>
      <c r="D529" s="181">
        <f t="shared" si="241"/>
        <v>0</v>
      </c>
      <c r="E529" s="181">
        <f t="shared" si="241"/>
        <v>0</v>
      </c>
      <c r="F529" s="181">
        <f t="shared" si="241"/>
        <v>0</v>
      </c>
      <c r="G529" s="181">
        <f t="shared" si="241"/>
        <v>0</v>
      </c>
      <c r="H529" s="181">
        <f t="shared" si="241"/>
        <v>0</v>
      </c>
      <c r="I529" s="181">
        <f t="shared" si="241"/>
        <v>0</v>
      </c>
      <c r="J529" s="181">
        <f t="shared" si="241"/>
        <v>0</v>
      </c>
      <c r="K529" s="181">
        <f t="shared" si="241"/>
        <v>0</v>
      </c>
      <c r="L529" s="181">
        <f t="shared" si="241"/>
        <v>0</v>
      </c>
      <c r="M529" s="181">
        <f t="shared" si="241"/>
        <v>0</v>
      </c>
      <c r="N529" s="181">
        <f t="shared" si="241"/>
        <v>0</v>
      </c>
      <c r="O529" s="181">
        <f t="shared" si="241"/>
        <v>0</v>
      </c>
      <c r="P529" s="181">
        <f t="shared" si="241"/>
        <v>0</v>
      </c>
      <c r="Q529" s="181">
        <f t="shared" si="241"/>
        <v>0</v>
      </c>
      <c r="R529" s="181">
        <f t="shared" si="241"/>
        <v>0</v>
      </c>
      <c r="S529" s="181">
        <f t="shared" si="241"/>
        <v>0</v>
      </c>
      <c r="T529" s="181">
        <f t="shared" si="241"/>
        <v>0</v>
      </c>
      <c r="U529" s="181">
        <f t="shared" si="241"/>
        <v>0</v>
      </c>
      <c r="V529" s="181">
        <f t="shared" si="241"/>
        <v>0</v>
      </c>
      <c r="W529" s="181">
        <f t="shared" si="241"/>
        <v>0</v>
      </c>
      <c r="X529" s="181">
        <f t="shared" si="241"/>
        <v>0</v>
      </c>
      <c r="Y529" s="181">
        <f t="shared" si="241"/>
        <v>0</v>
      </c>
      <c r="Z529" s="181">
        <f t="shared" si="241"/>
        <v>0</v>
      </c>
      <c r="AA529" s="181">
        <f t="shared" si="241"/>
        <v>0</v>
      </c>
      <c r="AB529" s="181">
        <f t="shared" si="241"/>
        <v>0</v>
      </c>
      <c r="AC529" s="181">
        <f t="shared" si="241"/>
        <v>0</v>
      </c>
      <c r="AD529" s="181">
        <f t="shared" si="241"/>
        <v>0</v>
      </c>
      <c r="AE529" s="181">
        <f t="shared" si="241"/>
        <v>0</v>
      </c>
      <c r="AF529" s="181">
        <f t="shared" si="241"/>
        <v>0</v>
      </c>
      <c r="AG529" s="181">
        <f t="shared" si="241"/>
        <v>0</v>
      </c>
      <c r="AH529" s="181">
        <f t="shared" si="241"/>
        <v>0</v>
      </c>
      <c r="AI529" s="181">
        <f t="shared" si="241"/>
        <v>0</v>
      </c>
      <c r="AJ529" s="181">
        <f t="shared" si="241"/>
        <v>0</v>
      </c>
      <c r="AK529" s="181">
        <f t="shared" si="241"/>
        <v>0</v>
      </c>
      <c r="AL529" s="181">
        <f t="shared" si="241"/>
        <v>0</v>
      </c>
      <c r="AM529" s="181">
        <f t="shared" si="241"/>
        <v>0</v>
      </c>
      <c r="AN529" s="181">
        <f t="shared" si="241"/>
        <v>0</v>
      </c>
      <c r="AO529" s="181">
        <f t="shared" si="241"/>
        <v>0</v>
      </c>
      <c r="AP529" s="181">
        <f t="shared" si="241"/>
        <v>0</v>
      </c>
    </row>
    <row r="530" spans="1:42" x14ac:dyDescent="0.3">
      <c r="A530" s="4">
        <f>A529+1</f>
        <v>9</v>
      </c>
      <c r="B530" s="179">
        <f t="shared" si="232"/>
        <v>0</v>
      </c>
      <c r="C530" s="181">
        <f t="shared" ref="C530:AP530" si="242">LOOKUP(C518,$B$505:$AP$505,$B$506:$AP$506)*$B717/100</f>
        <v>0</v>
      </c>
      <c r="D530" s="181">
        <f t="shared" si="242"/>
        <v>0</v>
      </c>
      <c r="E530" s="181">
        <f t="shared" si="242"/>
        <v>0</v>
      </c>
      <c r="F530" s="181">
        <f t="shared" si="242"/>
        <v>0</v>
      </c>
      <c r="G530" s="181">
        <f t="shared" si="242"/>
        <v>0</v>
      </c>
      <c r="H530" s="181">
        <f t="shared" si="242"/>
        <v>0</v>
      </c>
      <c r="I530" s="181">
        <f t="shared" si="242"/>
        <v>0</v>
      </c>
      <c r="J530" s="181">
        <f t="shared" si="242"/>
        <v>0</v>
      </c>
      <c r="K530" s="181">
        <f t="shared" si="242"/>
        <v>0</v>
      </c>
      <c r="L530" s="181">
        <f t="shared" si="242"/>
        <v>0</v>
      </c>
      <c r="M530" s="181">
        <f t="shared" si="242"/>
        <v>0</v>
      </c>
      <c r="N530" s="181">
        <f t="shared" si="242"/>
        <v>0</v>
      </c>
      <c r="O530" s="181">
        <f t="shared" si="242"/>
        <v>0</v>
      </c>
      <c r="P530" s="181">
        <f t="shared" si="242"/>
        <v>0</v>
      </c>
      <c r="Q530" s="181">
        <f t="shared" si="242"/>
        <v>0</v>
      </c>
      <c r="R530" s="181">
        <f t="shared" si="242"/>
        <v>0</v>
      </c>
      <c r="S530" s="181">
        <f t="shared" si="242"/>
        <v>0</v>
      </c>
      <c r="T530" s="181">
        <f t="shared" si="242"/>
        <v>0</v>
      </c>
      <c r="U530" s="181">
        <f t="shared" si="242"/>
        <v>0</v>
      </c>
      <c r="V530" s="181">
        <f t="shared" si="242"/>
        <v>0</v>
      </c>
      <c r="W530" s="181">
        <f t="shared" si="242"/>
        <v>0</v>
      </c>
      <c r="X530" s="181">
        <f t="shared" si="242"/>
        <v>0</v>
      </c>
      <c r="Y530" s="181">
        <f t="shared" si="242"/>
        <v>0</v>
      </c>
      <c r="Z530" s="181">
        <f t="shared" si="242"/>
        <v>0</v>
      </c>
      <c r="AA530" s="181">
        <f t="shared" si="242"/>
        <v>0</v>
      </c>
      <c r="AB530" s="181">
        <f t="shared" si="242"/>
        <v>0</v>
      </c>
      <c r="AC530" s="181">
        <f t="shared" si="242"/>
        <v>0</v>
      </c>
      <c r="AD530" s="181">
        <f t="shared" si="242"/>
        <v>0</v>
      </c>
      <c r="AE530" s="181">
        <f t="shared" si="242"/>
        <v>0</v>
      </c>
      <c r="AF530" s="181">
        <f t="shared" si="242"/>
        <v>0</v>
      </c>
      <c r="AG530" s="181">
        <f t="shared" si="242"/>
        <v>0</v>
      </c>
      <c r="AH530" s="181">
        <f t="shared" si="242"/>
        <v>0</v>
      </c>
      <c r="AI530" s="181">
        <f t="shared" si="242"/>
        <v>0</v>
      </c>
      <c r="AJ530" s="181">
        <f t="shared" si="242"/>
        <v>0</v>
      </c>
      <c r="AK530" s="181">
        <f t="shared" si="242"/>
        <v>0</v>
      </c>
      <c r="AL530" s="181">
        <f t="shared" si="242"/>
        <v>0</v>
      </c>
      <c r="AM530" s="181">
        <f t="shared" si="242"/>
        <v>0</v>
      </c>
      <c r="AN530" s="181">
        <f t="shared" si="242"/>
        <v>0</v>
      </c>
      <c r="AO530" s="181">
        <f t="shared" si="242"/>
        <v>0</v>
      </c>
      <c r="AP530" s="181">
        <f t="shared" si="242"/>
        <v>0</v>
      </c>
    </row>
    <row r="531" spans="1:42" x14ac:dyDescent="0.3">
      <c r="A531" s="4">
        <f t="shared" ref="A531" si="243">A530+1</f>
        <v>10</v>
      </c>
      <c r="B531" s="179">
        <f t="shared" si="232"/>
        <v>0</v>
      </c>
      <c r="C531" s="181">
        <f t="shared" ref="C531:AP531" si="244">LOOKUP(C519,$B$505:$AP$505,$B$506:$AP$506)*$B718/100</f>
        <v>0</v>
      </c>
      <c r="D531" s="181">
        <f t="shared" si="244"/>
        <v>0</v>
      </c>
      <c r="E531" s="181">
        <f t="shared" si="244"/>
        <v>0</v>
      </c>
      <c r="F531" s="181">
        <f t="shared" si="244"/>
        <v>0</v>
      </c>
      <c r="G531" s="181">
        <f t="shared" si="244"/>
        <v>0</v>
      </c>
      <c r="H531" s="181">
        <f t="shared" si="244"/>
        <v>0</v>
      </c>
      <c r="I531" s="181">
        <f t="shared" si="244"/>
        <v>0</v>
      </c>
      <c r="J531" s="181">
        <f t="shared" si="244"/>
        <v>0</v>
      </c>
      <c r="K531" s="181">
        <f t="shared" si="244"/>
        <v>0</v>
      </c>
      <c r="L531" s="181">
        <f t="shared" si="244"/>
        <v>0</v>
      </c>
      <c r="M531" s="181">
        <f t="shared" si="244"/>
        <v>0</v>
      </c>
      <c r="N531" s="181">
        <f t="shared" si="244"/>
        <v>0</v>
      </c>
      <c r="O531" s="181">
        <f t="shared" si="244"/>
        <v>0</v>
      </c>
      <c r="P531" s="181">
        <f t="shared" si="244"/>
        <v>0</v>
      </c>
      <c r="Q531" s="181">
        <f t="shared" si="244"/>
        <v>0</v>
      </c>
      <c r="R531" s="181">
        <f t="shared" si="244"/>
        <v>0</v>
      </c>
      <c r="S531" s="181">
        <f t="shared" si="244"/>
        <v>0</v>
      </c>
      <c r="T531" s="181">
        <f t="shared" si="244"/>
        <v>0</v>
      </c>
      <c r="U531" s="181">
        <f t="shared" si="244"/>
        <v>0</v>
      </c>
      <c r="V531" s="181">
        <f t="shared" si="244"/>
        <v>0</v>
      </c>
      <c r="W531" s="181">
        <f t="shared" si="244"/>
        <v>0</v>
      </c>
      <c r="X531" s="181">
        <f t="shared" si="244"/>
        <v>0</v>
      </c>
      <c r="Y531" s="181">
        <f t="shared" si="244"/>
        <v>0</v>
      </c>
      <c r="Z531" s="181">
        <f t="shared" si="244"/>
        <v>0</v>
      </c>
      <c r="AA531" s="181">
        <f t="shared" si="244"/>
        <v>0</v>
      </c>
      <c r="AB531" s="181">
        <f t="shared" si="244"/>
        <v>0</v>
      </c>
      <c r="AC531" s="181">
        <f t="shared" si="244"/>
        <v>0</v>
      </c>
      <c r="AD531" s="181">
        <f t="shared" si="244"/>
        <v>0</v>
      </c>
      <c r="AE531" s="181">
        <f t="shared" si="244"/>
        <v>0</v>
      </c>
      <c r="AF531" s="181">
        <f t="shared" si="244"/>
        <v>0</v>
      </c>
      <c r="AG531" s="181">
        <f t="shared" si="244"/>
        <v>0</v>
      </c>
      <c r="AH531" s="181">
        <f t="shared" si="244"/>
        <v>0</v>
      </c>
      <c r="AI531" s="181">
        <f t="shared" si="244"/>
        <v>0</v>
      </c>
      <c r="AJ531" s="181">
        <f t="shared" si="244"/>
        <v>0</v>
      </c>
      <c r="AK531" s="181">
        <f t="shared" si="244"/>
        <v>0</v>
      </c>
      <c r="AL531" s="181">
        <f t="shared" si="244"/>
        <v>0</v>
      </c>
      <c r="AM531" s="181">
        <f t="shared" si="244"/>
        <v>0</v>
      </c>
      <c r="AN531" s="181">
        <f t="shared" si="244"/>
        <v>0</v>
      </c>
      <c r="AO531" s="181">
        <f t="shared" si="244"/>
        <v>0</v>
      </c>
      <c r="AP531" s="181">
        <f t="shared" si="244"/>
        <v>0</v>
      </c>
    </row>
    <row r="532" spans="1:42" x14ac:dyDescent="0.3">
      <c r="A532" s="26" t="s">
        <v>12</v>
      </c>
      <c r="B532" s="15"/>
      <c r="C532" s="161">
        <f>SUM(C522:C531)</f>
        <v>0</v>
      </c>
      <c r="D532" s="161">
        <f t="shared" ref="D532:AP532" si="245">SUM(D522:D531)</f>
        <v>0</v>
      </c>
      <c r="E532" s="161">
        <f t="shared" si="245"/>
        <v>0</v>
      </c>
      <c r="F532" s="161">
        <f t="shared" si="245"/>
        <v>0</v>
      </c>
      <c r="G532" s="161">
        <f t="shared" si="245"/>
        <v>0</v>
      </c>
      <c r="H532" s="161">
        <f t="shared" si="245"/>
        <v>0</v>
      </c>
      <c r="I532" s="161">
        <f t="shared" si="245"/>
        <v>0</v>
      </c>
      <c r="J532" s="161">
        <f t="shared" si="245"/>
        <v>0</v>
      </c>
      <c r="K532" s="161">
        <f t="shared" si="245"/>
        <v>0</v>
      </c>
      <c r="L532" s="161">
        <f t="shared" si="245"/>
        <v>0</v>
      </c>
      <c r="M532" s="161">
        <f t="shared" si="245"/>
        <v>0</v>
      </c>
      <c r="N532" s="161">
        <f t="shared" si="245"/>
        <v>0</v>
      </c>
      <c r="O532" s="161">
        <f t="shared" si="245"/>
        <v>0</v>
      </c>
      <c r="P532" s="161">
        <f t="shared" si="245"/>
        <v>0</v>
      </c>
      <c r="Q532" s="161">
        <f t="shared" si="245"/>
        <v>0</v>
      </c>
      <c r="R532" s="161">
        <f t="shared" si="245"/>
        <v>0</v>
      </c>
      <c r="S532" s="161">
        <f t="shared" si="245"/>
        <v>0</v>
      </c>
      <c r="T532" s="161">
        <f t="shared" si="245"/>
        <v>0</v>
      </c>
      <c r="U532" s="161">
        <f t="shared" si="245"/>
        <v>0</v>
      </c>
      <c r="V532" s="161">
        <f t="shared" si="245"/>
        <v>0</v>
      </c>
      <c r="W532" s="161">
        <f t="shared" si="245"/>
        <v>0</v>
      </c>
      <c r="X532" s="161">
        <f t="shared" si="245"/>
        <v>0</v>
      </c>
      <c r="Y532" s="161">
        <f t="shared" si="245"/>
        <v>0</v>
      </c>
      <c r="Z532" s="161">
        <f t="shared" si="245"/>
        <v>0</v>
      </c>
      <c r="AA532" s="161">
        <f t="shared" si="245"/>
        <v>0</v>
      </c>
      <c r="AB532" s="161">
        <f t="shared" si="245"/>
        <v>0</v>
      </c>
      <c r="AC532" s="161">
        <f t="shared" si="245"/>
        <v>0</v>
      </c>
      <c r="AD532" s="161">
        <f t="shared" si="245"/>
        <v>0</v>
      </c>
      <c r="AE532" s="161">
        <f t="shared" si="245"/>
        <v>0</v>
      </c>
      <c r="AF532" s="161">
        <f t="shared" si="245"/>
        <v>0</v>
      </c>
      <c r="AG532" s="161">
        <f t="shared" si="245"/>
        <v>0</v>
      </c>
      <c r="AH532" s="161">
        <f t="shared" si="245"/>
        <v>0</v>
      </c>
      <c r="AI532" s="161">
        <f t="shared" si="245"/>
        <v>0</v>
      </c>
      <c r="AJ532" s="161">
        <f t="shared" si="245"/>
        <v>0</v>
      </c>
      <c r="AK532" s="161">
        <f t="shared" si="245"/>
        <v>0</v>
      </c>
      <c r="AL532" s="161">
        <f t="shared" si="245"/>
        <v>0</v>
      </c>
      <c r="AM532" s="161">
        <f t="shared" si="245"/>
        <v>0</v>
      </c>
      <c r="AN532" s="161">
        <f t="shared" si="245"/>
        <v>0</v>
      </c>
      <c r="AO532" s="161">
        <f t="shared" si="245"/>
        <v>0</v>
      </c>
      <c r="AP532" s="161">
        <f t="shared" si="245"/>
        <v>0</v>
      </c>
    </row>
    <row r="533" spans="1:42" x14ac:dyDescent="0.3">
      <c r="A533" s="26"/>
      <c r="B533" s="15"/>
      <c r="C533" s="161"/>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3">
      <c r="A534" s="18" t="s">
        <v>93</v>
      </c>
      <c r="C534" s="161"/>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3">
      <c r="A535" s="21" t="s">
        <v>76</v>
      </c>
      <c r="C535" s="161"/>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3">
      <c r="A536" s="4">
        <v>1</v>
      </c>
      <c r="C536" s="161">
        <f t="shared" ref="C536:AP536" si="246">C399</f>
        <v>0</v>
      </c>
      <c r="D536" s="161">
        <f t="shared" si="246"/>
        <v>0</v>
      </c>
      <c r="E536" s="161">
        <f t="shared" si="246"/>
        <v>0</v>
      </c>
      <c r="F536" s="161">
        <f t="shared" si="246"/>
        <v>0</v>
      </c>
      <c r="G536" s="161">
        <f t="shared" si="246"/>
        <v>0</v>
      </c>
      <c r="H536" s="161">
        <f t="shared" si="246"/>
        <v>0</v>
      </c>
      <c r="I536" s="161">
        <f t="shared" si="246"/>
        <v>0</v>
      </c>
      <c r="J536" s="161">
        <f t="shared" si="246"/>
        <v>0</v>
      </c>
      <c r="K536" s="161">
        <f t="shared" si="246"/>
        <v>0</v>
      </c>
      <c r="L536" s="161">
        <f t="shared" si="246"/>
        <v>0</v>
      </c>
      <c r="M536" s="161">
        <f t="shared" si="246"/>
        <v>0</v>
      </c>
      <c r="N536" s="161">
        <f t="shared" si="246"/>
        <v>0</v>
      </c>
      <c r="O536" s="161">
        <f t="shared" si="246"/>
        <v>0</v>
      </c>
      <c r="P536" s="161">
        <f t="shared" si="246"/>
        <v>0</v>
      </c>
      <c r="Q536" s="161">
        <f t="shared" si="246"/>
        <v>0</v>
      </c>
      <c r="R536" s="161">
        <f t="shared" si="246"/>
        <v>0</v>
      </c>
      <c r="S536" s="161">
        <f t="shared" si="246"/>
        <v>0</v>
      </c>
      <c r="T536" s="161">
        <f t="shared" si="246"/>
        <v>0</v>
      </c>
      <c r="U536" s="161">
        <f t="shared" si="246"/>
        <v>0</v>
      </c>
      <c r="V536" s="161">
        <f t="shared" si="246"/>
        <v>0</v>
      </c>
      <c r="W536" s="161">
        <f t="shared" si="246"/>
        <v>0</v>
      </c>
      <c r="X536" s="161">
        <f t="shared" si="246"/>
        <v>0</v>
      </c>
      <c r="Y536" s="161">
        <f t="shared" si="246"/>
        <v>0</v>
      </c>
      <c r="Z536" s="161">
        <f t="shared" si="246"/>
        <v>0</v>
      </c>
      <c r="AA536" s="161">
        <f t="shared" si="246"/>
        <v>0</v>
      </c>
      <c r="AB536" s="161">
        <f t="shared" si="246"/>
        <v>0</v>
      </c>
      <c r="AC536" s="161">
        <f t="shared" si="246"/>
        <v>0</v>
      </c>
      <c r="AD536" s="161">
        <f t="shared" si="246"/>
        <v>0</v>
      </c>
      <c r="AE536" s="161">
        <f t="shared" si="246"/>
        <v>0</v>
      </c>
      <c r="AF536" s="161">
        <f t="shared" si="246"/>
        <v>0</v>
      </c>
      <c r="AG536" s="161">
        <f t="shared" si="246"/>
        <v>0</v>
      </c>
      <c r="AH536" s="161">
        <f t="shared" si="246"/>
        <v>0</v>
      </c>
      <c r="AI536" s="161">
        <f t="shared" si="246"/>
        <v>0</v>
      </c>
      <c r="AJ536" s="161">
        <f t="shared" si="246"/>
        <v>0</v>
      </c>
      <c r="AK536" s="161">
        <f t="shared" si="246"/>
        <v>0</v>
      </c>
      <c r="AL536" s="161">
        <f t="shared" si="246"/>
        <v>0</v>
      </c>
      <c r="AM536" s="161">
        <f t="shared" si="246"/>
        <v>0</v>
      </c>
      <c r="AN536" s="161">
        <f t="shared" si="246"/>
        <v>0</v>
      </c>
      <c r="AO536" s="161">
        <f t="shared" si="246"/>
        <v>0</v>
      </c>
      <c r="AP536" s="161">
        <f t="shared" si="246"/>
        <v>0</v>
      </c>
    </row>
    <row r="537" spans="1:42" x14ac:dyDescent="0.3">
      <c r="A537" s="4">
        <f>A536+1</f>
        <v>2</v>
      </c>
      <c r="C537" s="161">
        <f t="shared" ref="C537:AP537" si="247">C400</f>
        <v>0</v>
      </c>
      <c r="D537" s="161">
        <f t="shared" si="247"/>
        <v>0</v>
      </c>
      <c r="E537" s="161">
        <f t="shared" si="247"/>
        <v>0</v>
      </c>
      <c r="F537" s="161">
        <f t="shared" si="247"/>
        <v>0</v>
      </c>
      <c r="G537" s="161">
        <f t="shared" si="247"/>
        <v>0</v>
      </c>
      <c r="H537" s="161">
        <f t="shared" si="247"/>
        <v>0</v>
      </c>
      <c r="I537" s="161">
        <f t="shared" si="247"/>
        <v>0</v>
      </c>
      <c r="J537" s="161">
        <f t="shared" si="247"/>
        <v>0</v>
      </c>
      <c r="K537" s="161">
        <f t="shared" si="247"/>
        <v>0</v>
      </c>
      <c r="L537" s="161">
        <f t="shared" si="247"/>
        <v>0</v>
      </c>
      <c r="M537" s="161">
        <f t="shared" si="247"/>
        <v>0</v>
      </c>
      <c r="N537" s="161">
        <f t="shared" si="247"/>
        <v>0</v>
      </c>
      <c r="O537" s="161">
        <f t="shared" si="247"/>
        <v>0</v>
      </c>
      <c r="P537" s="161">
        <f t="shared" si="247"/>
        <v>0</v>
      </c>
      <c r="Q537" s="161">
        <f t="shared" si="247"/>
        <v>0</v>
      </c>
      <c r="R537" s="161">
        <f t="shared" si="247"/>
        <v>0</v>
      </c>
      <c r="S537" s="161">
        <f t="shared" si="247"/>
        <v>0</v>
      </c>
      <c r="T537" s="161">
        <f t="shared" si="247"/>
        <v>0</v>
      </c>
      <c r="U537" s="161">
        <f t="shared" si="247"/>
        <v>0</v>
      </c>
      <c r="V537" s="161">
        <f t="shared" si="247"/>
        <v>0</v>
      </c>
      <c r="W537" s="161">
        <f t="shared" si="247"/>
        <v>0</v>
      </c>
      <c r="X537" s="161">
        <f t="shared" si="247"/>
        <v>0</v>
      </c>
      <c r="Y537" s="161">
        <f t="shared" si="247"/>
        <v>0</v>
      </c>
      <c r="Z537" s="161">
        <f t="shared" si="247"/>
        <v>0</v>
      </c>
      <c r="AA537" s="161">
        <f t="shared" si="247"/>
        <v>0</v>
      </c>
      <c r="AB537" s="161">
        <f t="shared" si="247"/>
        <v>0</v>
      </c>
      <c r="AC537" s="161">
        <f t="shared" si="247"/>
        <v>0</v>
      </c>
      <c r="AD537" s="161">
        <f t="shared" si="247"/>
        <v>0</v>
      </c>
      <c r="AE537" s="161">
        <f t="shared" si="247"/>
        <v>0</v>
      </c>
      <c r="AF537" s="161">
        <f t="shared" si="247"/>
        <v>0</v>
      </c>
      <c r="AG537" s="161">
        <f t="shared" si="247"/>
        <v>0</v>
      </c>
      <c r="AH537" s="161">
        <f t="shared" si="247"/>
        <v>0</v>
      </c>
      <c r="AI537" s="161">
        <f t="shared" si="247"/>
        <v>0</v>
      </c>
      <c r="AJ537" s="161">
        <f t="shared" si="247"/>
        <v>0</v>
      </c>
      <c r="AK537" s="161">
        <f t="shared" si="247"/>
        <v>0</v>
      </c>
      <c r="AL537" s="161">
        <f t="shared" si="247"/>
        <v>0</v>
      </c>
      <c r="AM537" s="161">
        <f t="shared" si="247"/>
        <v>0</v>
      </c>
      <c r="AN537" s="161">
        <f t="shared" si="247"/>
        <v>0</v>
      </c>
      <c r="AO537" s="161">
        <f t="shared" si="247"/>
        <v>0</v>
      </c>
      <c r="AP537" s="161">
        <f t="shared" si="247"/>
        <v>0</v>
      </c>
    </row>
    <row r="538" spans="1:42" x14ac:dyDescent="0.3">
      <c r="A538" s="4">
        <f t="shared" ref="A538:A543" si="248">A537+1</f>
        <v>3</v>
      </c>
      <c r="C538" s="161">
        <f t="shared" ref="C538:AP538" si="249">C401</f>
        <v>0</v>
      </c>
      <c r="D538" s="161">
        <f t="shared" si="249"/>
        <v>0</v>
      </c>
      <c r="E538" s="161">
        <f t="shared" si="249"/>
        <v>0</v>
      </c>
      <c r="F538" s="161">
        <f t="shared" si="249"/>
        <v>0</v>
      </c>
      <c r="G538" s="161">
        <f t="shared" si="249"/>
        <v>0</v>
      </c>
      <c r="H538" s="161">
        <f t="shared" si="249"/>
        <v>0</v>
      </c>
      <c r="I538" s="161">
        <f t="shared" si="249"/>
        <v>0</v>
      </c>
      <c r="J538" s="161">
        <f t="shared" si="249"/>
        <v>0</v>
      </c>
      <c r="K538" s="161">
        <f t="shared" si="249"/>
        <v>0</v>
      </c>
      <c r="L538" s="161">
        <f t="shared" si="249"/>
        <v>0</v>
      </c>
      <c r="M538" s="161">
        <f t="shared" si="249"/>
        <v>0</v>
      </c>
      <c r="N538" s="161">
        <f t="shared" si="249"/>
        <v>0</v>
      </c>
      <c r="O538" s="161">
        <f t="shared" si="249"/>
        <v>0</v>
      </c>
      <c r="P538" s="161">
        <f t="shared" si="249"/>
        <v>0</v>
      </c>
      <c r="Q538" s="161">
        <f t="shared" si="249"/>
        <v>0</v>
      </c>
      <c r="R538" s="161">
        <f t="shared" si="249"/>
        <v>0</v>
      </c>
      <c r="S538" s="161">
        <f t="shared" si="249"/>
        <v>0</v>
      </c>
      <c r="T538" s="161">
        <f t="shared" si="249"/>
        <v>0</v>
      </c>
      <c r="U538" s="161">
        <f t="shared" si="249"/>
        <v>0</v>
      </c>
      <c r="V538" s="161">
        <f t="shared" si="249"/>
        <v>0</v>
      </c>
      <c r="W538" s="161">
        <f t="shared" si="249"/>
        <v>0</v>
      </c>
      <c r="X538" s="161">
        <f t="shared" si="249"/>
        <v>0</v>
      </c>
      <c r="Y538" s="161">
        <f t="shared" si="249"/>
        <v>0</v>
      </c>
      <c r="Z538" s="161">
        <f t="shared" si="249"/>
        <v>0</v>
      </c>
      <c r="AA538" s="161">
        <f t="shared" si="249"/>
        <v>0</v>
      </c>
      <c r="AB538" s="161">
        <f t="shared" si="249"/>
        <v>0</v>
      </c>
      <c r="AC538" s="161">
        <f t="shared" si="249"/>
        <v>0</v>
      </c>
      <c r="AD538" s="161">
        <f t="shared" si="249"/>
        <v>0</v>
      </c>
      <c r="AE538" s="161">
        <f t="shared" si="249"/>
        <v>0</v>
      </c>
      <c r="AF538" s="161">
        <f t="shared" si="249"/>
        <v>0</v>
      </c>
      <c r="AG538" s="161">
        <f t="shared" si="249"/>
        <v>0</v>
      </c>
      <c r="AH538" s="161">
        <f t="shared" si="249"/>
        <v>0</v>
      </c>
      <c r="AI538" s="161">
        <f t="shared" si="249"/>
        <v>0</v>
      </c>
      <c r="AJ538" s="161">
        <f t="shared" si="249"/>
        <v>0</v>
      </c>
      <c r="AK538" s="161">
        <f t="shared" si="249"/>
        <v>0</v>
      </c>
      <c r="AL538" s="161">
        <f t="shared" si="249"/>
        <v>0</v>
      </c>
      <c r="AM538" s="161">
        <f t="shared" si="249"/>
        <v>0</v>
      </c>
      <c r="AN538" s="161">
        <f t="shared" si="249"/>
        <v>0</v>
      </c>
      <c r="AO538" s="161">
        <f t="shared" si="249"/>
        <v>0</v>
      </c>
      <c r="AP538" s="161">
        <f t="shared" si="249"/>
        <v>0</v>
      </c>
    </row>
    <row r="539" spans="1:42" x14ac:dyDescent="0.3">
      <c r="A539" s="4">
        <f t="shared" si="248"/>
        <v>4</v>
      </c>
      <c r="C539" s="161">
        <f t="shared" ref="C539:AP539" si="250">C402</f>
        <v>0</v>
      </c>
      <c r="D539" s="161">
        <f t="shared" si="250"/>
        <v>0</v>
      </c>
      <c r="E539" s="161">
        <f t="shared" si="250"/>
        <v>0</v>
      </c>
      <c r="F539" s="161">
        <f t="shared" si="250"/>
        <v>0</v>
      </c>
      <c r="G539" s="161">
        <f t="shared" si="250"/>
        <v>0</v>
      </c>
      <c r="H539" s="161">
        <f t="shared" si="250"/>
        <v>0</v>
      </c>
      <c r="I539" s="161">
        <f t="shared" si="250"/>
        <v>0</v>
      </c>
      <c r="J539" s="161">
        <f t="shared" si="250"/>
        <v>0</v>
      </c>
      <c r="K539" s="161">
        <f t="shared" si="250"/>
        <v>0</v>
      </c>
      <c r="L539" s="161">
        <f t="shared" si="250"/>
        <v>0</v>
      </c>
      <c r="M539" s="161">
        <f t="shared" si="250"/>
        <v>0</v>
      </c>
      <c r="N539" s="161">
        <f t="shared" si="250"/>
        <v>0</v>
      </c>
      <c r="O539" s="161">
        <f t="shared" si="250"/>
        <v>0</v>
      </c>
      <c r="P539" s="161">
        <f t="shared" si="250"/>
        <v>0</v>
      </c>
      <c r="Q539" s="161">
        <f t="shared" si="250"/>
        <v>0</v>
      </c>
      <c r="R539" s="161">
        <f t="shared" si="250"/>
        <v>0</v>
      </c>
      <c r="S539" s="161">
        <f t="shared" si="250"/>
        <v>0</v>
      </c>
      <c r="T539" s="161">
        <f t="shared" si="250"/>
        <v>0</v>
      </c>
      <c r="U539" s="161">
        <f t="shared" si="250"/>
        <v>0</v>
      </c>
      <c r="V539" s="161">
        <f t="shared" si="250"/>
        <v>0</v>
      </c>
      <c r="W539" s="161">
        <f t="shared" si="250"/>
        <v>0</v>
      </c>
      <c r="X539" s="161">
        <f t="shared" si="250"/>
        <v>0</v>
      </c>
      <c r="Y539" s="161">
        <f t="shared" si="250"/>
        <v>0</v>
      </c>
      <c r="Z539" s="161">
        <f t="shared" si="250"/>
        <v>0</v>
      </c>
      <c r="AA539" s="161">
        <f t="shared" si="250"/>
        <v>0</v>
      </c>
      <c r="AB539" s="161">
        <f t="shared" si="250"/>
        <v>0</v>
      </c>
      <c r="AC539" s="161">
        <f t="shared" si="250"/>
        <v>0</v>
      </c>
      <c r="AD539" s="161">
        <f t="shared" si="250"/>
        <v>0</v>
      </c>
      <c r="AE539" s="161">
        <f t="shared" si="250"/>
        <v>0</v>
      </c>
      <c r="AF539" s="161">
        <f t="shared" si="250"/>
        <v>0</v>
      </c>
      <c r="AG539" s="161">
        <f t="shared" si="250"/>
        <v>0</v>
      </c>
      <c r="AH539" s="161">
        <f t="shared" si="250"/>
        <v>0</v>
      </c>
      <c r="AI539" s="161">
        <f t="shared" si="250"/>
        <v>0</v>
      </c>
      <c r="AJ539" s="161">
        <f t="shared" si="250"/>
        <v>0</v>
      </c>
      <c r="AK539" s="161">
        <f t="shared" si="250"/>
        <v>0</v>
      </c>
      <c r="AL539" s="161">
        <f t="shared" si="250"/>
        <v>0</v>
      </c>
      <c r="AM539" s="161">
        <f t="shared" si="250"/>
        <v>0</v>
      </c>
      <c r="AN539" s="161">
        <f t="shared" si="250"/>
        <v>0</v>
      </c>
      <c r="AO539" s="161">
        <f t="shared" si="250"/>
        <v>0</v>
      </c>
      <c r="AP539" s="161">
        <f t="shared" si="250"/>
        <v>0</v>
      </c>
    </row>
    <row r="540" spans="1:42" x14ac:dyDescent="0.3">
      <c r="A540" s="4">
        <f t="shared" si="248"/>
        <v>5</v>
      </c>
      <c r="C540" s="161">
        <f t="shared" ref="C540:AP540" si="251">C403</f>
        <v>0</v>
      </c>
      <c r="D540" s="161">
        <f t="shared" si="251"/>
        <v>0</v>
      </c>
      <c r="E540" s="161">
        <f t="shared" si="251"/>
        <v>0</v>
      </c>
      <c r="F540" s="161">
        <f t="shared" si="251"/>
        <v>0</v>
      </c>
      <c r="G540" s="161">
        <f t="shared" si="251"/>
        <v>0</v>
      </c>
      <c r="H540" s="161">
        <f t="shared" si="251"/>
        <v>0</v>
      </c>
      <c r="I540" s="161">
        <f t="shared" si="251"/>
        <v>0</v>
      </c>
      <c r="J540" s="161">
        <f t="shared" si="251"/>
        <v>0</v>
      </c>
      <c r="K540" s="161">
        <f t="shared" si="251"/>
        <v>0</v>
      </c>
      <c r="L540" s="161">
        <f t="shared" si="251"/>
        <v>0</v>
      </c>
      <c r="M540" s="161">
        <f t="shared" si="251"/>
        <v>0</v>
      </c>
      <c r="N540" s="161">
        <f t="shared" si="251"/>
        <v>0</v>
      </c>
      <c r="O540" s="161">
        <f t="shared" si="251"/>
        <v>0</v>
      </c>
      <c r="P540" s="161">
        <f t="shared" si="251"/>
        <v>0</v>
      </c>
      <c r="Q540" s="161">
        <f t="shared" si="251"/>
        <v>0</v>
      </c>
      <c r="R540" s="161">
        <f t="shared" si="251"/>
        <v>0</v>
      </c>
      <c r="S540" s="161">
        <f t="shared" si="251"/>
        <v>0</v>
      </c>
      <c r="T540" s="161">
        <f t="shared" si="251"/>
        <v>0</v>
      </c>
      <c r="U540" s="161">
        <f t="shared" si="251"/>
        <v>0</v>
      </c>
      <c r="V540" s="161">
        <f t="shared" si="251"/>
        <v>0</v>
      </c>
      <c r="W540" s="161">
        <f t="shared" si="251"/>
        <v>0</v>
      </c>
      <c r="X540" s="161">
        <f t="shared" si="251"/>
        <v>0</v>
      </c>
      <c r="Y540" s="161">
        <f t="shared" si="251"/>
        <v>0</v>
      </c>
      <c r="Z540" s="161">
        <f t="shared" si="251"/>
        <v>0</v>
      </c>
      <c r="AA540" s="161">
        <f t="shared" si="251"/>
        <v>0</v>
      </c>
      <c r="AB540" s="161">
        <f t="shared" si="251"/>
        <v>0</v>
      </c>
      <c r="AC540" s="161">
        <f t="shared" si="251"/>
        <v>0</v>
      </c>
      <c r="AD540" s="161">
        <f t="shared" si="251"/>
        <v>0</v>
      </c>
      <c r="AE540" s="161">
        <f t="shared" si="251"/>
        <v>0</v>
      </c>
      <c r="AF540" s="161">
        <f t="shared" si="251"/>
        <v>0</v>
      </c>
      <c r="AG540" s="161">
        <f t="shared" si="251"/>
        <v>0</v>
      </c>
      <c r="AH540" s="161">
        <f t="shared" si="251"/>
        <v>0</v>
      </c>
      <c r="AI540" s="161">
        <f t="shared" si="251"/>
        <v>0</v>
      </c>
      <c r="AJ540" s="161">
        <f t="shared" si="251"/>
        <v>0</v>
      </c>
      <c r="AK540" s="161">
        <f t="shared" si="251"/>
        <v>0</v>
      </c>
      <c r="AL540" s="161">
        <f t="shared" si="251"/>
        <v>0</v>
      </c>
      <c r="AM540" s="161">
        <f t="shared" si="251"/>
        <v>0</v>
      </c>
      <c r="AN540" s="161">
        <f t="shared" si="251"/>
        <v>0</v>
      </c>
      <c r="AO540" s="161">
        <f t="shared" si="251"/>
        <v>0</v>
      </c>
      <c r="AP540" s="161">
        <f t="shared" si="251"/>
        <v>0</v>
      </c>
    </row>
    <row r="541" spans="1:42" x14ac:dyDescent="0.3">
      <c r="A541" s="4">
        <f t="shared" si="248"/>
        <v>6</v>
      </c>
      <c r="C541" s="161">
        <f t="shared" ref="C541:AP541" si="252">C404</f>
        <v>0</v>
      </c>
      <c r="D541" s="161">
        <f t="shared" si="252"/>
        <v>0</v>
      </c>
      <c r="E541" s="161">
        <f t="shared" si="252"/>
        <v>0</v>
      </c>
      <c r="F541" s="161">
        <f t="shared" si="252"/>
        <v>0</v>
      </c>
      <c r="G541" s="161">
        <f t="shared" si="252"/>
        <v>0</v>
      </c>
      <c r="H541" s="161">
        <f t="shared" si="252"/>
        <v>0</v>
      </c>
      <c r="I541" s="161">
        <f t="shared" si="252"/>
        <v>0</v>
      </c>
      <c r="J541" s="161">
        <f t="shared" si="252"/>
        <v>0</v>
      </c>
      <c r="K541" s="161">
        <f t="shared" si="252"/>
        <v>0</v>
      </c>
      <c r="L541" s="161">
        <f t="shared" si="252"/>
        <v>0</v>
      </c>
      <c r="M541" s="161">
        <f t="shared" si="252"/>
        <v>0</v>
      </c>
      <c r="N541" s="161">
        <f t="shared" si="252"/>
        <v>0</v>
      </c>
      <c r="O541" s="161">
        <f t="shared" si="252"/>
        <v>0</v>
      </c>
      <c r="P541" s="161">
        <f t="shared" si="252"/>
        <v>0</v>
      </c>
      <c r="Q541" s="161">
        <f t="shared" si="252"/>
        <v>0</v>
      </c>
      <c r="R541" s="161">
        <f t="shared" si="252"/>
        <v>0</v>
      </c>
      <c r="S541" s="161">
        <f t="shared" si="252"/>
        <v>0</v>
      </c>
      <c r="T541" s="161">
        <f t="shared" si="252"/>
        <v>0</v>
      </c>
      <c r="U541" s="161">
        <f t="shared" si="252"/>
        <v>0</v>
      </c>
      <c r="V541" s="161">
        <f t="shared" si="252"/>
        <v>0</v>
      </c>
      <c r="W541" s="161">
        <f t="shared" si="252"/>
        <v>0</v>
      </c>
      <c r="X541" s="161">
        <f t="shared" si="252"/>
        <v>0</v>
      </c>
      <c r="Y541" s="161">
        <f t="shared" si="252"/>
        <v>0</v>
      </c>
      <c r="Z541" s="161">
        <f t="shared" si="252"/>
        <v>0</v>
      </c>
      <c r="AA541" s="161">
        <f t="shared" si="252"/>
        <v>0</v>
      </c>
      <c r="AB541" s="161">
        <f t="shared" si="252"/>
        <v>0</v>
      </c>
      <c r="AC541" s="161">
        <f t="shared" si="252"/>
        <v>0</v>
      </c>
      <c r="AD541" s="161">
        <f t="shared" si="252"/>
        <v>0</v>
      </c>
      <c r="AE541" s="161">
        <f t="shared" si="252"/>
        <v>0</v>
      </c>
      <c r="AF541" s="161">
        <f t="shared" si="252"/>
        <v>0</v>
      </c>
      <c r="AG541" s="161">
        <f t="shared" si="252"/>
        <v>0</v>
      </c>
      <c r="AH541" s="161">
        <f t="shared" si="252"/>
        <v>0</v>
      </c>
      <c r="AI541" s="161">
        <f t="shared" si="252"/>
        <v>0</v>
      </c>
      <c r="AJ541" s="161">
        <f t="shared" si="252"/>
        <v>0</v>
      </c>
      <c r="AK541" s="161">
        <f t="shared" si="252"/>
        <v>0</v>
      </c>
      <c r="AL541" s="161">
        <f t="shared" si="252"/>
        <v>0</v>
      </c>
      <c r="AM541" s="161">
        <f t="shared" si="252"/>
        <v>0</v>
      </c>
      <c r="AN541" s="161">
        <f t="shared" si="252"/>
        <v>0</v>
      </c>
      <c r="AO541" s="161">
        <f t="shared" si="252"/>
        <v>0</v>
      </c>
      <c r="AP541" s="161">
        <f t="shared" si="252"/>
        <v>0</v>
      </c>
    </row>
    <row r="542" spans="1:42" x14ac:dyDescent="0.3">
      <c r="A542" s="4">
        <f t="shared" si="248"/>
        <v>7</v>
      </c>
      <c r="C542" s="161">
        <f t="shared" ref="C542:AP542" si="253">C405</f>
        <v>0</v>
      </c>
      <c r="D542" s="161">
        <f t="shared" si="253"/>
        <v>0</v>
      </c>
      <c r="E542" s="161">
        <f t="shared" si="253"/>
        <v>0</v>
      </c>
      <c r="F542" s="161">
        <f t="shared" si="253"/>
        <v>0</v>
      </c>
      <c r="G542" s="161">
        <f t="shared" si="253"/>
        <v>0</v>
      </c>
      <c r="H542" s="161">
        <f t="shared" si="253"/>
        <v>0</v>
      </c>
      <c r="I542" s="161">
        <f t="shared" si="253"/>
        <v>0</v>
      </c>
      <c r="J542" s="161">
        <f t="shared" si="253"/>
        <v>0</v>
      </c>
      <c r="K542" s="161">
        <f t="shared" si="253"/>
        <v>0</v>
      </c>
      <c r="L542" s="161">
        <f t="shared" si="253"/>
        <v>0</v>
      </c>
      <c r="M542" s="161">
        <f t="shared" si="253"/>
        <v>0</v>
      </c>
      <c r="N542" s="161">
        <f t="shared" si="253"/>
        <v>0</v>
      </c>
      <c r="O542" s="161">
        <f t="shared" si="253"/>
        <v>0</v>
      </c>
      <c r="P542" s="161">
        <f t="shared" si="253"/>
        <v>0</v>
      </c>
      <c r="Q542" s="161">
        <f t="shared" si="253"/>
        <v>0</v>
      </c>
      <c r="R542" s="161">
        <f t="shared" si="253"/>
        <v>0</v>
      </c>
      <c r="S542" s="161">
        <f t="shared" si="253"/>
        <v>0</v>
      </c>
      <c r="T542" s="161">
        <f t="shared" si="253"/>
        <v>0</v>
      </c>
      <c r="U542" s="161">
        <f t="shared" si="253"/>
        <v>0</v>
      </c>
      <c r="V542" s="161">
        <f t="shared" si="253"/>
        <v>0</v>
      </c>
      <c r="W542" s="161">
        <f t="shared" si="253"/>
        <v>0</v>
      </c>
      <c r="X542" s="161">
        <f t="shared" si="253"/>
        <v>0</v>
      </c>
      <c r="Y542" s="161">
        <f t="shared" si="253"/>
        <v>0</v>
      </c>
      <c r="Z542" s="161">
        <f t="shared" si="253"/>
        <v>0</v>
      </c>
      <c r="AA542" s="161">
        <f t="shared" si="253"/>
        <v>0</v>
      </c>
      <c r="AB542" s="161">
        <f t="shared" si="253"/>
        <v>0</v>
      </c>
      <c r="AC542" s="161">
        <f t="shared" si="253"/>
        <v>0</v>
      </c>
      <c r="AD542" s="161">
        <f t="shared" si="253"/>
        <v>0</v>
      </c>
      <c r="AE542" s="161">
        <f t="shared" si="253"/>
        <v>0</v>
      </c>
      <c r="AF542" s="161">
        <f t="shared" si="253"/>
        <v>0</v>
      </c>
      <c r="AG542" s="161">
        <f t="shared" si="253"/>
        <v>0</v>
      </c>
      <c r="AH542" s="161">
        <f t="shared" si="253"/>
        <v>0</v>
      </c>
      <c r="AI542" s="161">
        <f t="shared" si="253"/>
        <v>0</v>
      </c>
      <c r="AJ542" s="161">
        <f t="shared" si="253"/>
        <v>0</v>
      </c>
      <c r="AK542" s="161">
        <f t="shared" si="253"/>
        <v>0</v>
      </c>
      <c r="AL542" s="161">
        <f t="shared" si="253"/>
        <v>0</v>
      </c>
      <c r="AM542" s="161">
        <f t="shared" si="253"/>
        <v>0</v>
      </c>
      <c r="AN542" s="161">
        <f t="shared" si="253"/>
        <v>0</v>
      </c>
      <c r="AO542" s="161">
        <f t="shared" si="253"/>
        <v>0</v>
      </c>
      <c r="AP542" s="161">
        <f t="shared" si="253"/>
        <v>0</v>
      </c>
    </row>
    <row r="543" spans="1:42" x14ac:dyDescent="0.3">
      <c r="A543" s="4">
        <f t="shared" si="248"/>
        <v>8</v>
      </c>
      <c r="C543" s="161">
        <f t="shared" ref="C543:AP543" si="254">C406</f>
        <v>0</v>
      </c>
      <c r="D543" s="161">
        <f t="shared" si="254"/>
        <v>0</v>
      </c>
      <c r="E543" s="161">
        <f t="shared" si="254"/>
        <v>0</v>
      </c>
      <c r="F543" s="161">
        <f t="shared" si="254"/>
        <v>0</v>
      </c>
      <c r="G543" s="161">
        <f t="shared" si="254"/>
        <v>0</v>
      </c>
      <c r="H543" s="161">
        <f t="shared" si="254"/>
        <v>0</v>
      </c>
      <c r="I543" s="161">
        <f t="shared" si="254"/>
        <v>0</v>
      </c>
      <c r="J543" s="161">
        <f t="shared" si="254"/>
        <v>0</v>
      </c>
      <c r="K543" s="161">
        <f t="shared" si="254"/>
        <v>0</v>
      </c>
      <c r="L543" s="161">
        <f t="shared" si="254"/>
        <v>0</v>
      </c>
      <c r="M543" s="161">
        <f t="shared" si="254"/>
        <v>0</v>
      </c>
      <c r="N543" s="161">
        <f t="shared" si="254"/>
        <v>0</v>
      </c>
      <c r="O543" s="161">
        <f t="shared" si="254"/>
        <v>0</v>
      </c>
      <c r="P543" s="161">
        <f t="shared" si="254"/>
        <v>0</v>
      </c>
      <c r="Q543" s="161">
        <f t="shared" si="254"/>
        <v>0</v>
      </c>
      <c r="R543" s="161">
        <f t="shared" si="254"/>
        <v>0</v>
      </c>
      <c r="S543" s="161">
        <f t="shared" si="254"/>
        <v>0</v>
      </c>
      <c r="T543" s="161">
        <f t="shared" si="254"/>
        <v>0</v>
      </c>
      <c r="U543" s="161">
        <f t="shared" si="254"/>
        <v>0</v>
      </c>
      <c r="V543" s="161">
        <f t="shared" si="254"/>
        <v>0</v>
      </c>
      <c r="W543" s="161">
        <f t="shared" si="254"/>
        <v>0</v>
      </c>
      <c r="X543" s="161">
        <f t="shared" si="254"/>
        <v>0</v>
      </c>
      <c r="Y543" s="161">
        <f t="shared" si="254"/>
        <v>0</v>
      </c>
      <c r="Z543" s="161">
        <f t="shared" si="254"/>
        <v>0</v>
      </c>
      <c r="AA543" s="161">
        <f t="shared" si="254"/>
        <v>0</v>
      </c>
      <c r="AB543" s="161">
        <f t="shared" si="254"/>
        <v>0</v>
      </c>
      <c r="AC543" s="161">
        <f t="shared" si="254"/>
        <v>0</v>
      </c>
      <c r="AD543" s="161">
        <f t="shared" si="254"/>
        <v>0</v>
      </c>
      <c r="AE543" s="161">
        <f t="shared" si="254"/>
        <v>0</v>
      </c>
      <c r="AF543" s="161">
        <f t="shared" si="254"/>
        <v>0</v>
      </c>
      <c r="AG543" s="161">
        <f t="shared" si="254"/>
        <v>0</v>
      </c>
      <c r="AH543" s="161">
        <f t="shared" si="254"/>
        <v>0</v>
      </c>
      <c r="AI543" s="161">
        <f t="shared" si="254"/>
        <v>0</v>
      </c>
      <c r="AJ543" s="161">
        <f t="shared" si="254"/>
        <v>0</v>
      </c>
      <c r="AK543" s="161">
        <f t="shared" si="254"/>
        <v>0</v>
      </c>
      <c r="AL543" s="161">
        <f t="shared" si="254"/>
        <v>0</v>
      </c>
      <c r="AM543" s="161">
        <f t="shared" si="254"/>
        <v>0</v>
      </c>
      <c r="AN543" s="161">
        <f t="shared" si="254"/>
        <v>0</v>
      </c>
      <c r="AO543" s="161">
        <f t="shared" si="254"/>
        <v>0</v>
      </c>
      <c r="AP543" s="161">
        <f t="shared" si="254"/>
        <v>0</v>
      </c>
    </row>
    <row r="544" spans="1:42" x14ac:dyDescent="0.3">
      <c r="A544" s="4">
        <f>A543+1</f>
        <v>9</v>
      </c>
      <c r="C544" s="161">
        <f t="shared" ref="C544:AP544" si="255">C407</f>
        <v>0</v>
      </c>
      <c r="D544" s="161">
        <f t="shared" si="255"/>
        <v>0</v>
      </c>
      <c r="E544" s="161">
        <f t="shared" si="255"/>
        <v>0</v>
      </c>
      <c r="F544" s="161">
        <f t="shared" si="255"/>
        <v>0</v>
      </c>
      <c r="G544" s="161">
        <f t="shared" si="255"/>
        <v>0</v>
      </c>
      <c r="H544" s="161">
        <f t="shared" si="255"/>
        <v>0</v>
      </c>
      <c r="I544" s="161">
        <f t="shared" si="255"/>
        <v>0</v>
      </c>
      <c r="J544" s="161">
        <f t="shared" si="255"/>
        <v>0</v>
      </c>
      <c r="K544" s="161">
        <f t="shared" si="255"/>
        <v>0</v>
      </c>
      <c r="L544" s="161">
        <f t="shared" si="255"/>
        <v>0</v>
      </c>
      <c r="M544" s="161">
        <f t="shared" si="255"/>
        <v>0</v>
      </c>
      <c r="N544" s="161">
        <f t="shared" si="255"/>
        <v>0</v>
      </c>
      <c r="O544" s="161">
        <f t="shared" si="255"/>
        <v>0</v>
      </c>
      <c r="P544" s="161">
        <f t="shared" si="255"/>
        <v>0</v>
      </c>
      <c r="Q544" s="161">
        <f t="shared" si="255"/>
        <v>0</v>
      </c>
      <c r="R544" s="161">
        <f t="shared" si="255"/>
        <v>0</v>
      </c>
      <c r="S544" s="161">
        <f t="shared" si="255"/>
        <v>0</v>
      </c>
      <c r="T544" s="161">
        <f t="shared" si="255"/>
        <v>0</v>
      </c>
      <c r="U544" s="161">
        <f t="shared" si="255"/>
        <v>0</v>
      </c>
      <c r="V544" s="161">
        <f t="shared" si="255"/>
        <v>0</v>
      </c>
      <c r="W544" s="161">
        <f t="shared" si="255"/>
        <v>0</v>
      </c>
      <c r="X544" s="161">
        <f t="shared" si="255"/>
        <v>0</v>
      </c>
      <c r="Y544" s="161">
        <f t="shared" si="255"/>
        <v>0</v>
      </c>
      <c r="Z544" s="161">
        <f t="shared" si="255"/>
        <v>0</v>
      </c>
      <c r="AA544" s="161">
        <f t="shared" si="255"/>
        <v>0</v>
      </c>
      <c r="AB544" s="161">
        <f t="shared" si="255"/>
        <v>0</v>
      </c>
      <c r="AC544" s="161">
        <f t="shared" si="255"/>
        <v>0</v>
      </c>
      <c r="AD544" s="161">
        <f t="shared" si="255"/>
        <v>0</v>
      </c>
      <c r="AE544" s="161">
        <f t="shared" si="255"/>
        <v>0</v>
      </c>
      <c r="AF544" s="161">
        <f t="shared" si="255"/>
        <v>0</v>
      </c>
      <c r="AG544" s="161">
        <f t="shared" si="255"/>
        <v>0</v>
      </c>
      <c r="AH544" s="161">
        <f t="shared" si="255"/>
        <v>0</v>
      </c>
      <c r="AI544" s="161">
        <f t="shared" si="255"/>
        <v>0</v>
      </c>
      <c r="AJ544" s="161">
        <f t="shared" si="255"/>
        <v>0</v>
      </c>
      <c r="AK544" s="161">
        <f t="shared" si="255"/>
        <v>0</v>
      </c>
      <c r="AL544" s="161">
        <f t="shared" si="255"/>
        <v>0</v>
      </c>
      <c r="AM544" s="161">
        <f t="shared" si="255"/>
        <v>0</v>
      </c>
      <c r="AN544" s="161">
        <f t="shared" si="255"/>
        <v>0</v>
      </c>
      <c r="AO544" s="161">
        <f t="shared" si="255"/>
        <v>0</v>
      </c>
      <c r="AP544" s="161">
        <f t="shared" si="255"/>
        <v>0</v>
      </c>
    </row>
    <row r="545" spans="1:42" x14ac:dyDescent="0.3">
      <c r="A545" s="4">
        <f t="shared" ref="A545" si="256">A544+1</f>
        <v>10</v>
      </c>
      <c r="C545" s="161">
        <f t="shared" ref="C545:AP545" si="257">C408</f>
        <v>0</v>
      </c>
      <c r="D545" s="161">
        <f t="shared" si="257"/>
        <v>0</v>
      </c>
      <c r="E545" s="161">
        <f t="shared" si="257"/>
        <v>0</v>
      </c>
      <c r="F545" s="161">
        <f t="shared" si="257"/>
        <v>0</v>
      </c>
      <c r="G545" s="161">
        <f t="shared" si="257"/>
        <v>0</v>
      </c>
      <c r="H545" s="161">
        <f t="shared" si="257"/>
        <v>0</v>
      </c>
      <c r="I545" s="161">
        <f t="shared" si="257"/>
        <v>0</v>
      </c>
      <c r="J545" s="161">
        <f t="shared" si="257"/>
        <v>0</v>
      </c>
      <c r="K545" s="161">
        <f t="shared" si="257"/>
        <v>0</v>
      </c>
      <c r="L545" s="161">
        <f t="shared" si="257"/>
        <v>0</v>
      </c>
      <c r="M545" s="161">
        <f t="shared" si="257"/>
        <v>0</v>
      </c>
      <c r="N545" s="161">
        <f t="shared" si="257"/>
        <v>0</v>
      </c>
      <c r="O545" s="161">
        <f t="shared" si="257"/>
        <v>0</v>
      </c>
      <c r="P545" s="161">
        <f t="shared" si="257"/>
        <v>0</v>
      </c>
      <c r="Q545" s="161">
        <f t="shared" si="257"/>
        <v>0</v>
      </c>
      <c r="R545" s="161">
        <f t="shared" si="257"/>
        <v>0</v>
      </c>
      <c r="S545" s="161">
        <f t="shared" si="257"/>
        <v>0</v>
      </c>
      <c r="T545" s="161">
        <f t="shared" si="257"/>
        <v>0</v>
      </c>
      <c r="U545" s="161">
        <f t="shared" si="257"/>
        <v>0</v>
      </c>
      <c r="V545" s="161">
        <f t="shared" si="257"/>
        <v>0</v>
      </c>
      <c r="W545" s="161">
        <f t="shared" si="257"/>
        <v>0</v>
      </c>
      <c r="X545" s="161">
        <f t="shared" si="257"/>
        <v>0</v>
      </c>
      <c r="Y545" s="161">
        <f t="shared" si="257"/>
        <v>0</v>
      </c>
      <c r="Z545" s="161">
        <f t="shared" si="257"/>
        <v>0</v>
      </c>
      <c r="AA545" s="161">
        <f t="shared" si="257"/>
        <v>0</v>
      </c>
      <c r="AB545" s="161">
        <f t="shared" si="257"/>
        <v>0</v>
      </c>
      <c r="AC545" s="161">
        <f t="shared" si="257"/>
        <v>0</v>
      </c>
      <c r="AD545" s="161">
        <f t="shared" si="257"/>
        <v>0</v>
      </c>
      <c r="AE545" s="161">
        <f t="shared" si="257"/>
        <v>0</v>
      </c>
      <c r="AF545" s="161">
        <f t="shared" si="257"/>
        <v>0</v>
      </c>
      <c r="AG545" s="161">
        <f t="shared" si="257"/>
        <v>0</v>
      </c>
      <c r="AH545" s="161">
        <f t="shared" si="257"/>
        <v>0</v>
      </c>
      <c r="AI545" s="161">
        <f t="shared" si="257"/>
        <v>0</v>
      </c>
      <c r="AJ545" s="161">
        <f t="shared" si="257"/>
        <v>0</v>
      </c>
      <c r="AK545" s="161">
        <f t="shared" si="257"/>
        <v>0</v>
      </c>
      <c r="AL545" s="161">
        <f t="shared" si="257"/>
        <v>0</v>
      </c>
      <c r="AM545" s="161">
        <f t="shared" si="257"/>
        <v>0</v>
      </c>
      <c r="AN545" s="161">
        <f t="shared" si="257"/>
        <v>0</v>
      </c>
      <c r="AO545" s="161">
        <f t="shared" si="257"/>
        <v>0</v>
      </c>
      <c r="AP545" s="161">
        <f t="shared" si="257"/>
        <v>0</v>
      </c>
    </row>
    <row r="546" spans="1:42" x14ac:dyDescent="0.3">
      <c r="A546" s="21"/>
      <c r="C546" s="161"/>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3">
      <c r="A547" s="21" t="s">
        <v>80</v>
      </c>
      <c r="C547" s="161"/>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3">
      <c r="A548" s="4">
        <v>1</v>
      </c>
      <c r="B548" s="152">
        <f t="shared" ref="B548:B557" si="258">SUM(C548:AP548)</f>
        <v>0</v>
      </c>
      <c r="C548" s="161">
        <f t="shared" ref="C548:AP548" si="259">LOOKUP(C536,$B$505:$AP$505,$B$506:$AP$506)*$B741/100</f>
        <v>0</v>
      </c>
      <c r="D548" s="161">
        <f t="shared" si="259"/>
        <v>0</v>
      </c>
      <c r="E548" s="161">
        <f t="shared" si="259"/>
        <v>0</v>
      </c>
      <c r="F548" s="161">
        <f t="shared" si="259"/>
        <v>0</v>
      </c>
      <c r="G548" s="161">
        <f t="shared" si="259"/>
        <v>0</v>
      </c>
      <c r="H548" s="161">
        <f t="shared" si="259"/>
        <v>0</v>
      </c>
      <c r="I548" s="161">
        <f t="shared" si="259"/>
        <v>0</v>
      </c>
      <c r="J548" s="161">
        <f t="shared" si="259"/>
        <v>0</v>
      </c>
      <c r="K548" s="161">
        <f t="shared" si="259"/>
        <v>0</v>
      </c>
      <c r="L548" s="161">
        <f t="shared" si="259"/>
        <v>0</v>
      </c>
      <c r="M548" s="161">
        <f t="shared" si="259"/>
        <v>0</v>
      </c>
      <c r="N548" s="161">
        <f t="shared" si="259"/>
        <v>0</v>
      </c>
      <c r="O548" s="161">
        <f t="shared" si="259"/>
        <v>0</v>
      </c>
      <c r="P548" s="161">
        <f t="shared" si="259"/>
        <v>0</v>
      </c>
      <c r="Q548" s="161">
        <f t="shared" si="259"/>
        <v>0</v>
      </c>
      <c r="R548" s="161">
        <f t="shared" si="259"/>
        <v>0</v>
      </c>
      <c r="S548" s="161">
        <f t="shared" si="259"/>
        <v>0</v>
      </c>
      <c r="T548" s="161">
        <f t="shared" si="259"/>
        <v>0</v>
      </c>
      <c r="U548" s="161">
        <f t="shared" si="259"/>
        <v>0</v>
      </c>
      <c r="V548" s="161">
        <f t="shared" si="259"/>
        <v>0</v>
      </c>
      <c r="W548" s="161">
        <f t="shared" si="259"/>
        <v>0</v>
      </c>
      <c r="X548" s="161">
        <f t="shared" si="259"/>
        <v>0</v>
      </c>
      <c r="Y548" s="161">
        <f t="shared" si="259"/>
        <v>0</v>
      </c>
      <c r="Z548" s="161">
        <f t="shared" si="259"/>
        <v>0</v>
      </c>
      <c r="AA548" s="161">
        <f t="shared" si="259"/>
        <v>0</v>
      </c>
      <c r="AB548" s="161">
        <f t="shared" si="259"/>
        <v>0</v>
      </c>
      <c r="AC548" s="161">
        <f t="shared" si="259"/>
        <v>0</v>
      </c>
      <c r="AD548" s="161">
        <f t="shared" si="259"/>
        <v>0</v>
      </c>
      <c r="AE548" s="161">
        <f t="shared" si="259"/>
        <v>0</v>
      </c>
      <c r="AF548" s="161">
        <f t="shared" si="259"/>
        <v>0</v>
      </c>
      <c r="AG548" s="161">
        <f t="shared" si="259"/>
        <v>0</v>
      </c>
      <c r="AH548" s="161">
        <f t="shared" si="259"/>
        <v>0</v>
      </c>
      <c r="AI548" s="161">
        <f t="shared" si="259"/>
        <v>0</v>
      </c>
      <c r="AJ548" s="161">
        <f t="shared" si="259"/>
        <v>0</v>
      </c>
      <c r="AK548" s="161">
        <f t="shared" si="259"/>
        <v>0</v>
      </c>
      <c r="AL548" s="161">
        <f t="shared" si="259"/>
        <v>0</v>
      </c>
      <c r="AM548" s="161">
        <f t="shared" si="259"/>
        <v>0</v>
      </c>
      <c r="AN548" s="161">
        <f t="shared" si="259"/>
        <v>0</v>
      </c>
      <c r="AO548" s="161">
        <f t="shared" si="259"/>
        <v>0</v>
      </c>
      <c r="AP548" s="161">
        <f t="shared" si="259"/>
        <v>0</v>
      </c>
    </row>
    <row r="549" spans="1:42" x14ac:dyDescent="0.3">
      <c r="A549" s="4">
        <f>A548+1</f>
        <v>2</v>
      </c>
      <c r="B549" s="152">
        <f t="shared" si="258"/>
        <v>0</v>
      </c>
      <c r="C549" s="161">
        <f t="shared" ref="C549:AP549" si="260">LOOKUP(C537,$B$505:$AP$505,$B$506:$AP$506)*$B742/100</f>
        <v>0</v>
      </c>
      <c r="D549" s="161">
        <f t="shared" si="260"/>
        <v>0</v>
      </c>
      <c r="E549" s="161">
        <f t="shared" si="260"/>
        <v>0</v>
      </c>
      <c r="F549" s="161">
        <f t="shared" si="260"/>
        <v>0</v>
      </c>
      <c r="G549" s="161">
        <f t="shared" si="260"/>
        <v>0</v>
      </c>
      <c r="H549" s="161">
        <f t="shared" si="260"/>
        <v>0</v>
      </c>
      <c r="I549" s="161">
        <f t="shared" si="260"/>
        <v>0</v>
      </c>
      <c r="J549" s="161">
        <f t="shared" si="260"/>
        <v>0</v>
      </c>
      <c r="K549" s="161">
        <f t="shared" si="260"/>
        <v>0</v>
      </c>
      <c r="L549" s="161">
        <f t="shared" si="260"/>
        <v>0</v>
      </c>
      <c r="M549" s="161">
        <f t="shared" si="260"/>
        <v>0</v>
      </c>
      <c r="N549" s="161">
        <f t="shared" si="260"/>
        <v>0</v>
      </c>
      <c r="O549" s="161">
        <f t="shared" si="260"/>
        <v>0</v>
      </c>
      <c r="P549" s="161">
        <f t="shared" si="260"/>
        <v>0</v>
      </c>
      <c r="Q549" s="161">
        <f t="shared" si="260"/>
        <v>0</v>
      </c>
      <c r="R549" s="161">
        <f t="shared" si="260"/>
        <v>0</v>
      </c>
      <c r="S549" s="161">
        <f t="shared" si="260"/>
        <v>0</v>
      </c>
      <c r="T549" s="161">
        <f t="shared" si="260"/>
        <v>0</v>
      </c>
      <c r="U549" s="161">
        <f t="shared" si="260"/>
        <v>0</v>
      </c>
      <c r="V549" s="161">
        <f t="shared" si="260"/>
        <v>0</v>
      </c>
      <c r="W549" s="161">
        <f t="shared" si="260"/>
        <v>0</v>
      </c>
      <c r="X549" s="161">
        <f t="shared" si="260"/>
        <v>0</v>
      </c>
      <c r="Y549" s="161">
        <f t="shared" si="260"/>
        <v>0</v>
      </c>
      <c r="Z549" s="161">
        <f t="shared" si="260"/>
        <v>0</v>
      </c>
      <c r="AA549" s="161">
        <f t="shared" si="260"/>
        <v>0</v>
      </c>
      <c r="AB549" s="161">
        <f t="shared" si="260"/>
        <v>0</v>
      </c>
      <c r="AC549" s="161">
        <f t="shared" si="260"/>
        <v>0</v>
      </c>
      <c r="AD549" s="161">
        <f t="shared" si="260"/>
        <v>0</v>
      </c>
      <c r="AE549" s="161">
        <f t="shared" si="260"/>
        <v>0</v>
      </c>
      <c r="AF549" s="161">
        <f t="shared" si="260"/>
        <v>0</v>
      </c>
      <c r="AG549" s="161">
        <f t="shared" si="260"/>
        <v>0</v>
      </c>
      <c r="AH549" s="161">
        <f t="shared" si="260"/>
        <v>0</v>
      </c>
      <c r="AI549" s="161">
        <f t="shared" si="260"/>
        <v>0</v>
      </c>
      <c r="AJ549" s="161">
        <f t="shared" si="260"/>
        <v>0</v>
      </c>
      <c r="AK549" s="161">
        <f t="shared" si="260"/>
        <v>0</v>
      </c>
      <c r="AL549" s="161">
        <f t="shared" si="260"/>
        <v>0</v>
      </c>
      <c r="AM549" s="161">
        <f t="shared" si="260"/>
        <v>0</v>
      </c>
      <c r="AN549" s="161">
        <f t="shared" si="260"/>
        <v>0</v>
      </c>
      <c r="AO549" s="161">
        <f t="shared" si="260"/>
        <v>0</v>
      </c>
      <c r="AP549" s="161">
        <f t="shared" si="260"/>
        <v>0</v>
      </c>
    </row>
    <row r="550" spans="1:42" x14ac:dyDescent="0.3">
      <c r="A550" s="4">
        <f t="shared" ref="A550:A555" si="261">A549+1</f>
        <v>3</v>
      </c>
      <c r="B550" s="152">
        <f t="shared" si="258"/>
        <v>0</v>
      </c>
      <c r="C550" s="161">
        <f t="shared" ref="C550:AP550" si="262">LOOKUP(C538,$B$505:$AP$505,$B$506:$AP$506)*$B743/100</f>
        <v>0</v>
      </c>
      <c r="D550" s="161">
        <f t="shared" si="262"/>
        <v>0</v>
      </c>
      <c r="E550" s="161">
        <f t="shared" si="262"/>
        <v>0</v>
      </c>
      <c r="F550" s="161">
        <f t="shared" si="262"/>
        <v>0</v>
      </c>
      <c r="G550" s="161">
        <f t="shared" si="262"/>
        <v>0</v>
      </c>
      <c r="H550" s="161">
        <f t="shared" si="262"/>
        <v>0</v>
      </c>
      <c r="I550" s="161">
        <f t="shared" si="262"/>
        <v>0</v>
      </c>
      <c r="J550" s="161">
        <f t="shared" si="262"/>
        <v>0</v>
      </c>
      <c r="K550" s="161">
        <f t="shared" si="262"/>
        <v>0</v>
      </c>
      <c r="L550" s="161">
        <f t="shared" si="262"/>
        <v>0</v>
      </c>
      <c r="M550" s="161">
        <f t="shared" si="262"/>
        <v>0</v>
      </c>
      <c r="N550" s="161">
        <f t="shared" si="262"/>
        <v>0</v>
      </c>
      <c r="O550" s="161">
        <f t="shared" si="262"/>
        <v>0</v>
      </c>
      <c r="P550" s="161">
        <f t="shared" si="262"/>
        <v>0</v>
      </c>
      <c r="Q550" s="161">
        <f t="shared" si="262"/>
        <v>0</v>
      </c>
      <c r="R550" s="161">
        <f t="shared" si="262"/>
        <v>0</v>
      </c>
      <c r="S550" s="161">
        <f t="shared" si="262"/>
        <v>0</v>
      </c>
      <c r="T550" s="161">
        <f t="shared" si="262"/>
        <v>0</v>
      </c>
      <c r="U550" s="161">
        <f t="shared" si="262"/>
        <v>0</v>
      </c>
      <c r="V550" s="161">
        <f t="shared" si="262"/>
        <v>0</v>
      </c>
      <c r="W550" s="161">
        <f t="shared" si="262"/>
        <v>0</v>
      </c>
      <c r="X550" s="161">
        <f t="shared" si="262"/>
        <v>0</v>
      </c>
      <c r="Y550" s="161">
        <f t="shared" si="262"/>
        <v>0</v>
      </c>
      <c r="Z550" s="161">
        <f t="shared" si="262"/>
        <v>0</v>
      </c>
      <c r="AA550" s="161">
        <f t="shared" si="262"/>
        <v>0</v>
      </c>
      <c r="AB550" s="161">
        <f t="shared" si="262"/>
        <v>0</v>
      </c>
      <c r="AC550" s="161">
        <f t="shared" si="262"/>
        <v>0</v>
      </c>
      <c r="AD550" s="161">
        <f t="shared" si="262"/>
        <v>0</v>
      </c>
      <c r="AE550" s="161">
        <f t="shared" si="262"/>
        <v>0</v>
      </c>
      <c r="AF550" s="161">
        <f t="shared" si="262"/>
        <v>0</v>
      </c>
      <c r="AG550" s="161">
        <f t="shared" si="262"/>
        <v>0</v>
      </c>
      <c r="AH550" s="161">
        <f t="shared" si="262"/>
        <v>0</v>
      </c>
      <c r="AI550" s="161">
        <f t="shared" si="262"/>
        <v>0</v>
      </c>
      <c r="AJ550" s="161">
        <f t="shared" si="262"/>
        <v>0</v>
      </c>
      <c r="AK550" s="161">
        <f t="shared" si="262"/>
        <v>0</v>
      </c>
      <c r="AL550" s="161">
        <f t="shared" si="262"/>
        <v>0</v>
      </c>
      <c r="AM550" s="161">
        <f t="shared" si="262"/>
        <v>0</v>
      </c>
      <c r="AN550" s="161">
        <f t="shared" si="262"/>
        <v>0</v>
      </c>
      <c r="AO550" s="161">
        <f t="shared" si="262"/>
        <v>0</v>
      </c>
      <c r="AP550" s="161">
        <f t="shared" si="262"/>
        <v>0</v>
      </c>
    </row>
    <row r="551" spans="1:42" x14ac:dyDescent="0.3">
      <c r="A551" s="4">
        <f t="shared" si="261"/>
        <v>4</v>
      </c>
      <c r="B551" s="152">
        <f t="shared" si="258"/>
        <v>0</v>
      </c>
      <c r="C551" s="161">
        <f t="shared" ref="C551:AP551" si="263">LOOKUP(C539,$B$505:$AP$505,$B$506:$AP$506)*$B744/100</f>
        <v>0</v>
      </c>
      <c r="D551" s="161">
        <f t="shared" si="263"/>
        <v>0</v>
      </c>
      <c r="E551" s="161">
        <f t="shared" si="263"/>
        <v>0</v>
      </c>
      <c r="F551" s="161">
        <f t="shared" si="263"/>
        <v>0</v>
      </c>
      <c r="G551" s="161">
        <f t="shared" si="263"/>
        <v>0</v>
      </c>
      <c r="H551" s="161">
        <f t="shared" si="263"/>
        <v>0</v>
      </c>
      <c r="I551" s="161">
        <f t="shared" si="263"/>
        <v>0</v>
      </c>
      <c r="J551" s="161">
        <f t="shared" si="263"/>
        <v>0</v>
      </c>
      <c r="K551" s="161">
        <f t="shared" si="263"/>
        <v>0</v>
      </c>
      <c r="L551" s="161">
        <f t="shared" si="263"/>
        <v>0</v>
      </c>
      <c r="M551" s="161">
        <f t="shared" si="263"/>
        <v>0</v>
      </c>
      <c r="N551" s="161">
        <f t="shared" si="263"/>
        <v>0</v>
      </c>
      <c r="O551" s="161">
        <f t="shared" si="263"/>
        <v>0</v>
      </c>
      <c r="P551" s="161">
        <f t="shared" si="263"/>
        <v>0</v>
      </c>
      <c r="Q551" s="161">
        <f t="shared" si="263"/>
        <v>0</v>
      </c>
      <c r="R551" s="161">
        <f t="shared" si="263"/>
        <v>0</v>
      </c>
      <c r="S551" s="161">
        <f t="shared" si="263"/>
        <v>0</v>
      </c>
      <c r="T551" s="161">
        <f t="shared" si="263"/>
        <v>0</v>
      </c>
      <c r="U551" s="161">
        <f t="shared" si="263"/>
        <v>0</v>
      </c>
      <c r="V551" s="161">
        <f t="shared" si="263"/>
        <v>0</v>
      </c>
      <c r="W551" s="161">
        <f t="shared" si="263"/>
        <v>0</v>
      </c>
      <c r="X551" s="161">
        <f t="shared" si="263"/>
        <v>0</v>
      </c>
      <c r="Y551" s="161">
        <f t="shared" si="263"/>
        <v>0</v>
      </c>
      <c r="Z551" s="161">
        <f t="shared" si="263"/>
        <v>0</v>
      </c>
      <c r="AA551" s="161">
        <f t="shared" si="263"/>
        <v>0</v>
      </c>
      <c r="AB551" s="161">
        <f t="shared" si="263"/>
        <v>0</v>
      </c>
      <c r="AC551" s="161">
        <f t="shared" si="263"/>
        <v>0</v>
      </c>
      <c r="AD551" s="161">
        <f t="shared" si="263"/>
        <v>0</v>
      </c>
      <c r="AE551" s="161">
        <f t="shared" si="263"/>
        <v>0</v>
      </c>
      <c r="AF551" s="161">
        <f t="shared" si="263"/>
        <v>0</v>
      </c>
      <c r="AG551" s="161">
        <f t="shared" si="263"/>
        <v>0</v>
      </c>
      <c r="AH551" s="161">
        <f t="shared" si="263"/>
        <v>0</v>
      </c>
      <c r="AI551" s="161">
        <f t="shared" si="263"/>
        <v>0</v>
      </c>
      <c r="AJ551" s="161">
        <f t="shared" si="263"/>
        <v>0</v>
      </c>
      <c r="AK551" s="161">
        <f t="shared" si="263"/>
        <v>0</v>
      </c>
      <c r="AL551" s="161">
        <f t="shared" si="263"/>
        <v>0</v>
      </c>
      <c r="AM551" s="161">
        <f t="shared" si="263"/>
        <v>0</v>
      </c>
      <c r="AN551" s="161">
        <f t="shared" si="263"/>
        <v>0</v>
      </c>
      <c r="AO551" s="161">
        <f t="shared" si="263"/>
        <v>0</v>
      </c>
      <c r="AP551" s="161">
        <f t="shared" si="263"/>
        <v>0</v>
      </c>
    </row>
    <row r="552" spans="1:42" x14ac:dyDescent="0.3">
      <c r="A552" s="4">
        <f t="shared" si="261"/>
        <v>5</v>
      </c>
      <c r="B552" s="152">
        <f t="shared" si="258"/>
        <v>0</v>
      </c>
      <c r="C552" s="161">
        <f t="shared" ref="C552:AP552" si="264">LOOKUP(C540,$B$505:$AP$505,$B$506:$AP$506)*$B745/100</f>
        <v>0</v>
      </c>
      <c r="D552" s="161">
        <f t="shared" si="264"/>
        <v>0</v>
      </c>
      <c r="E552" s="161">
        <f t="shared" si="264"/>
        <v>0</v>
      </c>
      <c r="F552" s="161">
        <f t="shared" si="264"/>
        <v>0</v>
      </c>
      <c r="G552" s="161">
        <f t="shared" si="264"/>
        <v>0</v>
      </c>
      <c r="H552" s="161">
        <f t="shared" si="264"/>
        <v>0</v>
      </c>
      <c r="I552" s="161">
        <f t="shared" si="264"/>
        <v>0</v>
      </c>
      <c r="J552" s="161">
        <f t="shared" si="264"/>
        <v>0</v>
      </c>
      <c r="K552" s="161">
        <f t="shared" si="264"/>
        <v>0</v>
      </c>
      <c r="L552" s="161">
        <f t="shared" si="264"/>
        <v>0</v>
      </c>
      <c r="M552" s="161">
        <f t="shared" si="264"/>
        <v>0</v>
      </c>
      <c r="N552" s="161">
        <f t="shared" si="264"/>
        <v>0</v>
      </c>
      <c r="O552" s="161">
        <f t="shared" si="264"/>
        <v>0</v>
      </c>
      <c r="P552" s="161">
        <f t="shared" si="264"/>
        <v>0</v>
      </c>
      <c r="Q552" s="161">
        <f t="shared" si="264"/>
        <v>0</v>
      </c>
      <c r="R552" s="161">
        <f t="shared" si="264"/>
        <v>0</v>
      </c>
      <c r="S552" s="161">
        <f t="shared" si="264"/>
        <v>0</v>
      </c>
      <c r="T552" s="161">
        <f t="shared" si="264"/>
        <v>0</v>
      </c>
      <c r="U552" s="161">
        <f t="shared" si="264"/>
        <v>0</v>
      </c>
      <c r="V552" s="161">
        <f t="shared" si="264"/>
        <v>0</v>
      </c>
      <c r="W552" s="161">
        <f t="shared" si="264"/>
        <v>0</v>
      </c>
      <c r="X552" s="161">
        <f t="shared" si="264"/>
        <v>0</v>
      </c>
      <c r="Y552" s="161">
        <f t="shared" si="264"/>
        <v>0</v>
      </c>
      <c r="Z552" s="161">
        <f t="shared" si="264"/>
        <v>0</v>
      </c>
      <c r="AA552" s="161">
        <f t="shared" si="264"/>
        <v>0</v>
      </c>
      <c r="AB552" s="161">
        <f t="shared" si="264"/>
        <v>0</v>
      </c>
      <c r="AC552" s="161">
        <f t="shared" si="264"/>
        <v>0</v>
      </c>
      <c r="AD552" s="161">
        <f t="shared" si="264"/>
        <v>0</v>
      </c>
      <c r="AE552" s="161">
        <f t="shared" si="264"/>
        <v>0</v>
      </c>
      <c r="AF552" s="161">
        <f t="shared" si="264"/>
        <v>0</v>
      </c>
      <c r="AG552" s="161">
        <f t="shared" si="264"/>
        <v>0</v>
      </c>
      <c r="AH552" s="161">
        <f t="shared" si="264"/>
        <v>0</v>
      </c>
      <c r="AI552" s="161">
        <f t="shared" si="264"/>
        <v>0</v>
      </c>
      <c r="AJ552" s="161">
        <f t="shared" si="264"/>
        <v>0</v>
      </c>
      <c r="AK552" s="161">
        <f t="shared" si="264"/>
        <v>0</v>
      </c>
      <c r="AL552" s="161">
        <f t="shared" si="264"/>
        <v>0</v>
      </c>
      <c r="AM552" s="161">
        <f t="shared" si="264"/>
        <v>0</v>
      </c>
      <c r="AN552" s="161">
        <f t="shared" si="264"/>
        <v>0</v>
      </c>
      <c r="AO552" s="161">
        <f t="shared" si="264"/>
        <v>0</v>
      </c>
      <c r="AP552" s="161">
        <f t="shared" si="264"/>
        <v>0</v>
      </c>
    </row>
    <row r="553" spans="1:42" x14ac:dyDescent="0.3">
      <c r="A553" s="4">
        <f t="shared" si="261"/>
        <v>6</v>
      </c>
      <c r="B553" s="152">
        <f t="shared" si="258"/>
        <v>0</v>
      </c>
      <c r="C553" s="161">
        <f t="shared" ref="C553:AP553" si="265">LOOKUP(C541,$B$505:$AP$505,$B$506:$AP$506)*$B746/100</f>
        <v>0</v>
      </c>
      <c r="D553" s="161">
        <f t="shared" si="265"/>
        <v>0</v>
      </c>
      <c r="E553" s="161">
        <f t="shared" si="265"/>
        <v>0</v>
      </c>
      <c r="F553" s="161">
        <f t="shared" si="265"/>
        <v>0</v>
      </c>
      <c r="G553" s="161">
        <f t="shared" si="265"/>
        <v>0</v>
      </c>
      <c r="H553" s="161">
        <f t="shared" si="265"/>
        <v>0</v>
      </c>
      <c r="I553" s="161">
        <f t="shared" si="265"/>
        <v>0</v>
      </c>
      <c r="J553" s="161">
        <f t="shared" si="265"/>
        <v>0</v>
      </c>
      <c r="K553" s="161">
        <f t="shared" si="265"/>
        <v>0</v>
      </c>
      <c r="L553" s="161">
        <f t="shared" si="265"/>
        <v>0</v>
      </c>
      <c r="M553" s="161">
        <f t="shared" si="265"/>
        <v>0</v>
      </c>
      <c r="N553" s="161">
        <f t="shared" si="265"/>
        <v>0</v>
      </c>
      <c r="O553" s="161">
        <f t="shared" si="265"/>
        <v>0</v>
      </c>
      <c r="P553" s="161">
        <f t="shared" si="265"/>
        <v>0</v>
      </c>
      <c r="Q553" s="161">
        <f t="shared" si="265"/>
        <v>0</v>
      </c>
      <c r="R553" s="161">
        <f t="shared" si="265"/>
        <v>0</v>
      </c>
      <c r="S553" s="161">
        <f t="shared" si="265"/>
        <v>0</v>
      </c>
      <c r="T553" s="161">
        <f t="shared" si="265"/>
        <v>0</v>
      </c>
      <c r="U553" s="161">
        <f t="shared" si="265"/>
        <v>0</v>
      </c>
      <c r="V553" s="161">
        <f t="shared" si="265"/>
        <v>0</v>
      </c>
      <c r="W553" s="161">
        <f t="shared" si="265"/>
        <v>0</v>
      </c>
      <c r="X553" s="161">
        <f t="shared" si="265"/>
        <v>0</v>
      </c>
      <c r="Y553" s="161">
        <f t="shared" si="265"/>
        <v>0</v>
      </c>
      <c r="Z553" s="161">
        <f t="shared" si="265"/>
        <v>0</v>
      </c>
      <c r="AA553" s="161">
        <f t="shared" si="265"/>
        <v>0</v>
      </c>
      <c r="AB553" s="161">
        <f t="shared" si="265"/>
        <v>0</v>
      </c>
      <c r="AC553" s="161">
        <f t="shared" si="265"/>
        <v>0</v>
      </c>
      <c r="AD553" s="161">
        <f t="shared" si="265"/>
        <v>0</v>
      </c>
      <c r="AE553" s="161">
        <f t="shared" si="265"/>
        <v>0</v>
      </c>
      <c r="AF553" s="161">
        <f t="shared" si="265"/>
        <v>0</v>
      </c>
      <c r="AG553" s="161">
        <f t="shared" si="265"/>
        <v>0</v>
      </c>
      <c r="AH553" s="161">
        <f t="shared" si="265"/>
        <v>0</v>
      </c>
      <c r="AI553" s="161">
        <f t="shared" si="265"/>
        <v>0</v>
      </c>
      <c r="AJ553" s="161">
        <f t="shared" si="265"/>
        <v>0</v>
      </c>
      <c r="AK553" s="161">
        <f t="shared" si="265"/>
        <v>0</v>
      </c>
      <c r="AL553" s="161">
        <f t="shared" si="265"/>
        <v>0</v>
      </c>
      <c r="AM553" s="161">
        <f t="shared" si="265"/>
        <v>0</v>
      </c>
      <c r="AN553" s="161">
        <f t="shared" si="265"/>
        <v>0</v>
      </c>
      <c r="AO553" s="161">
        <f t="shared" si="265"/>
        <v>0</v>
      </c>
      <c r="AP553" s="161">
        <f t="shared" si="265"/>
        <v>0</v>
      </c>
    </row>
    <row r="554" spans="1:42" x14ac:dyDescent="0.3">
      <c r="A554" s="4">
        <f t="shared" si="261"/>
        <v>7</v>
      </c>
      <c r="B554" s="152">
        <f t="shared" si="258"/>
        <v>0</v>
      </c>
      <c r="C554" s="161">
        <f t="shared" ref="C554:AP554" si="266">LOOKUP(C542,$B$505:$AP$505,$B$506:$AP$506)*$B747/100</f>
        <v>0</v>
      </c>
      <c r="D554" s="161">
        <f t="shared" si="266"/>
        <v>0</v>
      </c>
      <c r="E554" s="161">
        <f t="shared" si="266"/>
        <v>0</v>
      </c>
      <c r="F554" s="161">
        <f t="shared" si="266"/>
        <v>0</v>
      </c>
      <c r="G554" s="161">
        <f t="shared" si="266"/>
        <v>0</v>
      </c>
      <c r="H554" s="161">
        <f t="shared" si="266"/>
        <v>0</v>
      </c>
      <c r="I554" s="161">
        <f t="shared" si="266"/>
        <v>0</v>
      </c>
      <c r="J554" s="161">
        <f t="shared" si="266"/>
        <v>0</v>
      </c>
      <c r="K554" s="161">
        <f t="shared" si="266"/>
        <v>0</v>
      </c>
      <c r="L554" s="161">
        <f t="shared" si="266"/>
        <v>0</v>
      </c>
      <c r="M554" s="161">
        <f t="shared" si="266"/>
        <v>0</v>
      </c>
      <c r="N554" s="161">
        <f t="shared" si="266"/>
        <v>0</v>
      </c>
      <c r="O554" s="161">
        <f t="shared" si="266"/>
        <v>0</v>
      </c>
      <c r="P554" s="161">
        <f t="shared" si="266"/>
        <v>0</v>
      </c>
      <c r="Q554" s="161">
        <f t="shared" si="266"/>
        <v>0</v>
      </c>
      <c r="R554" s="161">
        <f t="shared" si="266"/>
        <v>0</v>
      </c>
      <c r="S554" s="161">
        <f t="shared" si="266"/>
        <v>0</v>
      </c>
      <c r="T554" s="161">
        <f t="shared" si="266"/>
        <v>0</v>
      </c>
      <c r="U554" s="161">
        <f t="shared" si="266"/>
        <v>0</v>
      </c>
      <c r="V554" s="161">
        <f t="shared" si="266"/>
        <v>0</v>
      </c>
      <c r="W554" s="161">
        <f t="shared" si="266"/>
        <v>0</v>
      </c>
      <c r="X554" s="161">
        <f t="shared" si="266"/>
        <v>0</v>
      </c>
      <c r="Y554" s="161">
        <f t="shared" si="266"/>
        <v>0</v>
      </c>
      <c r="Z554" s="161">
        <f t="shared" si="266"/>
        <v>0</v>
      </c>
      <c r="AA554" s="161">
        <f t="shared" si="266"/>
        <v>0</v>
      </c>
      <c r="AB554" s="161">
        <f t="shared" si="266"/>
        <v>0</v>
      </c>
      <c r="AC554" s="161">
        <f t="shared" si="266"/>
        <v>0</v>
      </c>
      <c r="AD554" s="161">
        <f t="shared" si="266"/>
        <v>0</v>
      </c>
      <c r="AE554" s="161">
        <f t="shared" si="266"/>
        <v>0</v>
      </c>
      <c r="AF554" s="161">
        <f t="shared" si="266"/>
        <v>0</v>
      </c>
      <c r="AG554" s="161">
        <f t="shared" si="266"/>
        <v>0</v>
      </c>
      <c r="AH554" s="161">
        <f t="shared" si="266"/>
        <v>0</v>
      </c>
      <c r="AI554" s="161">
        <f t="shared" si="266"/>
        <v>0</v>
      </c>
      <c r="AJ554" s="161">
        <f t="shared" si="266"/>
        <v>0</v>
      </c>
      <c r="AK554" s="161">
        <f t="shared" si="266"/>
        <v>0</v>
      </c>
      <c r="AL554" s="161">
        <f t="shared" si="266"/>
        <v>0</v>
      </c>
      <c r="AM554" s="161">
        <f t="shared" si="266"/>
        <v>0</v>
      </c>
      <c r="AN554" s="161">
        <f t="shared" si="266"/>
        <v>0</v>
      </c>
      <c r="AO554" s="161">
        <f t="shared" si="266"/>
        <v>0</v>
      </c>
      <c r="AP554" s="161">
        <f t="shared" si="266"/>
        <v>0</v>
      </c>
    </row>
    <row r="555" spans="1:42" x14ac:dyDescent="0.3">
      <c r="A555" s="4">
        <f t="shared" si="261"/>
        <v>8</v>
      </c>
      <c r="B555" s="152">
        <f t="shared" si="258"/>
        <v>0</v>
      </c>
      <c r="C555" s="161">
        <f t="shared" ref="C555:AP555" si="267">LOOKUP(C543,$B$505:$AP$505,$B$506:$AP$506)*$B748/100</f>
        <v>0</v>
      </c>
      <c r="D555" s="161">
        <f t="shared" si="267"/>
        <v>0</v>
      </c>
      <c r="E555" s="161">
        <f t="shared" si="267"/>
        <v>0</v>
      </c>
      <c r="F555" s="161">
        <f t="shared" si="267"/>
        <v>0</v>
      </c>
      <c r="G555" s="161">
        <f t="shared" si="267"/>
        <v>0</v>
      </c>
      <c r="H555" s="161">
        <f t="shared" si="267"/>
        <v>0</v>
      </c>
      <c r="I555" s="161">
        <f t="shared" si="267"/>
        <v>0</v>
      </c>
      <c r="J555" s="161">
        <f t="shared" si="267"/>
        <v>0</v>
      </c>
      <c r="K555" s="161">
        <f t="shared" si="267"/>
        <v>0</v>
      </c>
      <c r="L555" s="161">
        <f t="shared" si="267"/>
        <v>0</v>
      </c>
      <c r="M555" s="161">
        <f t="shared" si="267"/>
        <v>0</v>
      </c>
      <c r="N555" s="161">
        <f t="shared" si="267"/>
        <v>0</v>
      </c>
      <c r="O555" s="161">
        <f t="shared" si="267"/>
        <v>0</v>
      </c>
      <c r="P555" s="161">
        <f t="shared" si="267"/>
        <v>0</v>
      </c>
      <c r="Q555" s="161">
        <f t="shared" si="267"/>
        <v>0</v>
      </c>
      <c r="R555" s="161">
        <f t="shared" si="267"/>
        <v>0</v>
      </c>
      <c r="S555" s="161">
        <f t="shared" si="267"/>
        <v>0</v>
      </c>
      <c r="T555" s="161">
        <f t="shared" si="267"/>
        <v>0</v>
      </c>
      <c r="U555" s="161">
        <f t="shared" si="267"/>
        <v>0</v>
      </c>
      <c r="V555" s="161">
        <f t="shared" si="267"/>
        <v>0</v>
      </c>
      <c r="W555" s="161">
        <f t="shared" si="267"/>
        <v>0</v>
      </c>
      <c r="X555" s="161">
        <f t="shared" si="267"/>
        <v>0</v>
      </c>
      <c r="Y555" s="161">
        <f t="shared" si="267"/>
        <v>0</v>
      </c>
      <c r="Z555" s="161">
        <f t="shared" si="267"/>
        <v>0</v>
      </c>
      <c r="AA555" s="161">
        <f t="shared" si="267"/>
        <v>0</v>
      </c>
      <c r="AB555" s="161">
        <f t="shared" si="267"/>
        <v>0</v>
      </c>
      <c r="AC555" s="161">
        <f t="shared" si="267"/>
        <v>0</v>
      </c>
      <c r="AD555" s="161">
        <f t="shared" si="267"/>
        <v>0</v>
      </c>
      <c r="AE555" s="161">
        <f t="shared" si="267"/>
        <v>0</v>
      </c>
      <c r="AF555" s="161">
        <f t="shared" si="267"/>
        <v>0</v>
      </c>
      <c r="AG555" s="161">
        <f t="shared" si="267"/>
        <v>0</v>
      </c>
      <c r="AH555" s="161">
        <f t="shared" si="267"/>
        <v>0</v>
      </c>
      <c r="AI555" s="161">
        <f t="shared" si="267"/>
        <v>0</v>
      </c>
      <c r="AJ555" s="161">
        <f t="shared" si="267"/>
        <v>0</v>
      </c>
      <c r="AK555" s="161">
        <f t="shared" si="267"/>
        <v>0</v>
      </c>
      <c r="AL555" s="161">
        <f t="shared" si="267"/>
        <v>0</v>
      </c>
      <c r="AM555" s="161">
        <f t="shared" si="267"/>
        <v>0</v>
      </c>
      <c r="AN555" s="161">
        <f t="shared" si="267"/>
        <v>0</v>
      </c>
      <c r="AO555" s="161">
        <f t="shared" si="267"/>
        <v>0</v>
      </c>
      <c r="AP555" s="161">
        <f t="shared" si="267"/>
        <v>0</v>
      </c>
    </row>
    <row r="556" spans="1:42" x14ac:dyDescent="0.3">
      <c r="A556" s="4">
        <f>A555+1</f>
        <v>9</v>
      </c>
      <c r="B556" s="152">
        <f t="shared" si="258"/>
        <v>0</v>
      </c>
      <c r="C556" s="161">
        <f t="shared" ref="C556:AP556" si="268">LOOKUP(C544,$B$505:$AP$505,$B$506:$AP$506)*$B749/100</f>
        <v>0</v>
      </c>
      <c r="D556" s="161">
        <f t="shared" si="268"/>
        <v>0</v>
      </c>
      <c r="E556" s="161">
        <f t="shared" si="268"/>
        <v>0</v>
      </c>
      <c r="F556" s="161">
        <f t="shared" si="268"/>
        <v>0</v>
      </c>
      <c r="G556" s="161">
        <f t="shared" si="268"/>
        <v>0</v>
      </c>
      <c r="H556" s="161">
        <f t="shared" si="268"/>
        <v>0</v>
      </c>
      <c r="I556" s="161">
        <f t="shared" si="268"/>
        <v>0</v>
      </c>
      <c r="J556" s="161">
        <f t="shared" si="268"/>
        <v>0</v>
      </c>
      <c r="K556" s="161">
        <f t="shared" si="268"/>
        <v>0</v>
      </c>
      <c r="L556" s="161">
        <f t="shared" si="268"/>
        <v>0</v>
      </c>
      <c r="M556" s="161">
        <f t="shared" si="268"/>
        <v>0</v>
      </c>
      <c r="N556" s="161">
        <f t="shared" si="268"/>
        <v>0</v>
      </c>
      <c r="O556" s="161">
        <f t="shared" si="268"/>
        <v>0</v>
      </c>
      <c r="P556" s="161">
        <f t="shared" si="268"/>
        <v>0</v>
      </c>
      <c r="Q556" s="161">
        <f t="shared" si="268"/>
        <v>0</v>
      </c>
      <c r="R556" s="161">
        <f t="shared" si="268"/>
        <v>0</v>
      </c>
      <c r="S556" s="161">
        <f t="shared" si="268"/>
        <v>0</v>
      </c>
      <c r="T556" s="161">
        <f t="shared" si="268"/>
        <v>0</v>
      </c>
      <c r="U556" s="161">
        <f t="shared" si="268"/>
        <v>0</v>
      </c>
      <c r="V556" s="161">
        <f t="shared" si="268"/>
        <v>0</v>
      </c>
      <c r="W556" s="161">
        <f t="shared" si="268"/>
        <v>0</v>
      </c>
      <c r="X556" s="161">
        <f t="shared" si="268"/>
        <v>0</v>
      </c>
      <c r="Y556" s="161">
        <f t="shared" si="268"/>
        <v>0</v>
      </c>
      <c r="Z556" s="161">
        <f t="shared" si="268"/>
        <v>0</v>
      </c>
      <c r="AA556" s="161">
        <f t="shared" si="268"/>
        <v>0</v>
      </c>
      <c r="AB556" s="161">
        <f t="shared" si="268"/>
        <v>0</v>
      </c>
      <c r="AC556" s="161">
        <f t="shared" si="268"/>
        <v>0</v>
      </c>
      <c r="AD556" s="161">
        <f t="shared" si="268"/>
        <v>0</v>
      </c>
      <c r="AE556" s="161">
        <f t="shared" si="268"/>
        <v>0</v>
      </c>
      <c r="AF556" s="161">
        <f t="shared" si="268"/>
        <v>0</v>
      </c>
      <c r="AG556" s="161">
        <f t="shared" si="268"/>
        <v>0</v>
      </c>
      <c r="AH556" s="161">
        <f t="shared" si="268"/>
        <v>0</v>
      </c>
      <c r="AI556" s="161">
        <f t="shared" si="268"/>
        <v>0</v>
      </c>
      <c r="AJ556" s="161">
        <f t="shared" si="268"/>
        <v>0</v>
      </c>
      <c r="AK556" s="161">
        <f t="shared" si="268"/>
        <v>0</v>
      </c>
      <c r="AL556" s="161">
        <f t="shared" si="268"/>
        <v>0</v>
      </c>
      <c r="AM556" s="161">
        <f t="shared" si="268"/>
        <v>0</v>
      </c>
      <c r="AN556" s="161">
        <f t="shared" si="268"/>
        <v>0</v>
      </c>
      <c r="AO556" s="161">
        <f t="shared" si="268"/>
        <v>0</v>
      </c>
      <c r="AP556" s="161">
        <f t="shared" si="268"/>
        <v>0</v>
      </c>
    </row>
    <row r="557" spans="1:42" x14ac:dyDescent="0.3">
      <c r="A557" s="4">
        <f t="shared" ref="A557" si="269">A556+1</f>
        <v>10</v>
      </c>
      <c r="B557" s="152">
        <f t="shared" si="258"/>
        <v>0</v>
      </c>
      <c r="C557" s="161">
        <f t="shared" ref="C557:AP557" si="270">LOOKUP(C545,$B$505:$AP$505,$B$506:$AP$506)*$B750/100</f>
        <v>0</v>
      </c>
      <c r="D557" s="161">
        <f t="shared" si="270"/>
        <v>0</v>
      </c>
      <c r="E557" s="161">
        <f t="shared" si="270"/>
        <v>0</v>
      </c>
      <c r="F557" s="161">
        <f t="shared" si="270"/>
        <v>0</v>
      </c>
      <c r="G557" s="161">
        <f t="shared" si="270"/>
        <v>0</v>
      </c>
      <c r="H557" s="161">
        <f t="shared" si="270"/>
        <v>0</v>
      </c>
      <c r="I557" s="161">
        <f t="shared" si="270"/>
        <v>0</v>
      </c>
      <c r="J557" s="161">
        <f t="shared" si="270"/>
        <v>0</v>
      </c>
      <c r="K557" s="161">
        <f t="shared" si="270"/>
        <v>0</v>
      </c>
      <c r="L557" s="161">
        <f t="shared" si="270"/>
        <v>0</v>
      </c>
      <c r="M557" s="161">
        <f t="shared" si="270"/>
        <v>0</v>
      </c>
      <c r="N557" s="161">
        <f t="shared" si="270"/>
        <v>0</v>
      </c>
      <c r="O557" s="161">
        <f t="shared" si="270"/>
        <v>0</v>
      </c>
      <c r="P557" s="161">
        <f t="shared" si="270"/>
        <v>0</v>
      </c>
      <c r="Q557" s="161">
        <f t="shared" si="270"/>
        <v>0</v>
      </c>
      <c r="R557" s="161">
        <f t="shared" si="270"/>
        <v>0</v>
      </c>
      <c r="S557" s="161">
        <f t="shared" si="270"/>
        <v>0</v>
      </c>
      <c r="T557" s="161">
        <f t="shared" si="270"/>
        <v>0</v>
      </c>
      <c r="U557" s="161">
        <f t="shared" si="270"/>
        <v>0</v>
      </c>
      <c r="V557" s="161">
        <f t="shared" si="270"/>
        <v>0</v>
      </c>
      <c r="W557" s="161">
        <f t="shared" si="270"/>
        <v>0</v>
      </c>
      <c r="X557" s="161">
        <f t="shared" si="270"/>
        <v>0</v>
      </c>
      <c r="Y557" s="161">
        <f t="shared" si="270"/>
        <v>0</v>
      </c>
      <c r="Z557" s="161">
        <f t="shared" si="270"/>
        <v>0</v>
      </c>
      <c r="AA557" s="161">
        <f t="shared" si="270"/>
        <v>0</v>
      </c>
      <c r="AB557" s="161">
        <f t="shared" si="270"/>
        <v>0</v>
      </c>
      <c r="AC557" s="161">
        <f t="shared" si="270"/>
        <v>0</v>
      </c>
      <c r="AD557" s="161">
        <f t="shared" si="270"/>
        <v>0</v>
      </c>
      <c r="AE557" s="161">
        <f t="shared" si="270"/>
        <v>0</v>
      </c>
      <c r="AF557" s="161">
        <f t="shared" si="270"/>
        <v>0</v>
      </c>
      <c r="AG557" s="161">
        <f t="shared" si="270"/>
        <v>0</v>
      </c>
      <c r="AH557" s="161">
        <f t="shared" si="270"/>
        <v>0</v>
      </c>
      <c r="AI557" s="161">
        <f t="shared" si="270"/>
        <v>0</v>
      </c>
      <c r="AJ557" s="161">
        <f t="shared" si="270"/>
        <v>0</v>
      </c>
      <c r="AK557" s="161">
        <f t="shared" si="270"/>
        <v>0</v>
      </c>
      <c r="AL557" s="161">
        <f t="shared" si="270"/>
        <v>0</v>
      </c>
      <c r="AM557" s="161">
        <f t="shared" si="270"/>
        <v>0</v>
      </c>
      <c r="AN557" s="161">
        <f t="shared" si="270"/>
        <v>0</v>
      </c>
      <c r="AO557" s="161">
        <f t="shared" si="270"/>
        <v>0</v>
      </c>
      <c r="AP557" s="161">
        <f t="shared" si="270"/>
        <v>0</v>
      </c>
    </row>
    <row r="558" spans="1:42" x14ac:dyDescent="0.3">
      <c r="A558" s="26" t="s">
        <v>12</v>
      </c>
      <c r="B558" s="15"/>
      <c r="C558" s="161">
        <f>SUM(C548:C557)</f>
        <v>0</v>
      </c>
      <c r="D558" s="161">
        <f t="shared" ref="D558:AP558" si="271">SUM(D548:D557)</f>
        <v>0</v>
      </c>
      <c r="E558" s="161">
        <f t="shared" si="271"/>
        <v>0</v>
      </c>
      <c r="F558" s="161">
        <f t="shared" si="271"/>
        <v>0</v>
      </c>
      <c r="G558" s="161">
        <f t="shared" si="271"/>
        <v>0</v>
      </c>
      <c r="H558" s="161">
        <f t="shared" si="271"/>
        <v>0</v>
      </c>
      <c r="I558" s="161">
        <f t="shared" si="271"/>
        <v>0</v>
      </c>
      <c r="J558" s="161">
        <f t="shared" si="271"/>
        <v>0</v>
      </c>
      <c r="K558" s="161">
        <f t="shared" si="271"/>
        <v>0</v>
      </c>
      <c r="L558" s="161">
        <f t="shared" si="271"/>
        <v>0</v>
      </c>
      <c r="M558" s="161">
        <f t="shared" si="271"/>
        <v>0</v>
      </c>
      <c r="N558" s="161">
        <f t="shared" si="271"/>
        <v>0</v>
      </c>
      <c r="O558" s="161">
        <f t="shared" si="271"/>
        <v>0</v>
      </c>
      <c r="P558" s="161">
        <f t="shared" si="271"/>
        <v>0</v>
      </c>
      <c r="Q558" s="161">
        <f t="shared" si="271"/>
        <v>0</v>
      </c>
      <c r="R558" s="161">
        <f t="shared" si="271"/>
        <v>0</v>
      </c>
      <c r="S558" s="161">
        <f t="shared" si="271"/>
        <v>0</v>
      </c>
      <c r="T558" s="161">
        <f t="shared" si="271"/>
        <v>0</v>
      </c>
      <c r="U558" s="161">
        <f t="shared" si="271"/>
        <v>0</v>
      </c>
      <c r="V558" s="161">
        <f t="shared" si="271"/>
        <v>0</v>
      </c>
      <c r="W558" s="161">
        <f t="shared" si="271"/>
        <v>0</v>
      </c>
      <c r="X558" s="161">
        <f t="shared" si="271"/>
        <v>0</v>
      </c>
      <c r="Y558" s="161">
        <f t="shared" si="271"/>
        <v>0</v>
      </c>
      <c r="Z558" s="161">
        <f t="shared" si="271"/>
        <v>0</v>
      </c>
      <c r="AA558" s="161">
        <f t="shared" si="271"/>
        <v>0</v>
      </c>
      <c r="AB558" s="161">
        <f t="shared" si="271"/>
        <v>0</v>
      </c>
      <c r="AC558" s="161">
        <f t="shared" si="271"/>
        <v>0</v>
      </c>
      <c r="AD558" s="161">
        <f t="shared" si="271"/>
        <v>0</v>
      </c>
      <c r="AE558" s="161">
        <f t="shared" si="271"/>
        <v>0</v>
      </c>
      <c r="AF558" s="161">
        <f t="shared" si="271"/>
        <v>0</v>
      </c>
      <c r="AG558" s="161">
        <f t="shared" si="271"/>
        <v>0</v>
      </c>
      <c r="AH558" s="161">
        <f t="shared" si="271"/>
        <v>0</v>
      </c>
      <c r="AI558" s="161">
        <f t="shared" si="271"/>
        <v>0</v>
      </c>
      <c r="AJ558" s="161">
        <f t="shared" si="271"/>
        <v>0</v>
      </c>
      <c r="AK558" s="161">
        <f t="shared" si="271"/>
        <v>0</v>
      </c>
      <c r="AL558" s="161">
        <f t="shared" si="271"/>
        <v>0</v>
      </c>
      <c r="AM558" s="161">
        <f t="shared" si="271"/>
        <v>0</v>
      </c>
      <c r="AN558" s="161">
        <f t="shared" si="271"/>
        <v>0</v>
      </c>
      <c r="AO558" s="161">
        <f t="shared" si="271"/>
        <v>0</v>
      </c>
      <c r="AP558" s="161">
        <f t="shared" si="271"/>
        <v>0</v>
      </c>
    </row>
    <row r="559" spans="1:42" x14ac:dyDescent="0.3">
      <c r="A559" s="26"/>
      <c r="B559" s="15"/>
      <c r="C559" s="161"/>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3">
      <c r="A560" s="18" t="s">
        <v>94</v>
      </c>
      <c r="C560" s="161"/>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3">
      <c r="A561" s="21" t="s">
        <v>76</v>
      </c>
      <c r="C561" s="1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3">
      <c r="A562" s="4">
        <v>1</v>
      </c>
      <c r="C562" s="161">
        <f t="shared" ref="C562:AP562" si="272">C425</f>
        <v>0</v>
      </c>
      <c r="D562" s="161">
        <f t="shared" si="272"/>
        <v>0</v>
      </c>
      <c r="E562" s="161">
        <f t="shared" si="272"/>
        <v>0</v>
      </c>
      <c r="F562" s="161">
        <f t="shared" si="272"/>
        <v>0</v>
      </c>
      <c r="G562" s="161">
        <f t="shared" si="272"/>
        <v>0</v>
      </c>
      <c r="H562" s="161">
        <f t="shared" si="272"/>
        <v>0</v>
      </c>
      <c r="I562" s="161">
        <f t="shared" si="272"/>
        <v>0</v>
      </c>
      <c r="J562" s="161">
        <f t="shared" si="272"/>
        <v>0</v>
      </c>
      <c r="K562" s="161">
        <f t="shared" si="272"/>
        <v>0</v>
      </c>
      <c r="L562" s="161">
        <f t="shared" si="272"/>
        <v>0</v>
      </c>
      <c r="M562" s="161">
        <f t="shared" si="272"/>
        <v>0</v>
      </c>
      <c r="N562" s="161">
        <f t="shared" si="272"/>
        <v>0</v>
      </c>
      <c r="O562" s="161">
        <f t="shared" si="272"/>
        <v>0</v>
      </c>
      <c r="P562" s="161">
        <f t="shared" si="272"/>
        <v>0</v>
      </c>
      <c r="Q562" s="161">
        <f t="shared" si="272"/>
        <v>0</v>
      </c>
      <c r="R562" s="161">
        <f t="shared" si="272"/>
        <v>0</v>
      </c>
      <c r="S562" s="161">
        <f t="shared" si="272"/>
        <v>0</v>
      </c>
      <c r="T562" s="161">
        <f t="shared" si="272"/>
        <v>0</v>
      </c>
      <c r="U562" s="161">
        <f t="shared" si="272"/>
        <v>0</v>
      </c>
      <c r="V562" s="161">
        <f t="shared" si="272"/>
        <v>0</v>
      </c>
      <c r="W562" s="161">
        <f t="shared" si="272"/>
        <v>0</v>
      </c>
      <c r="X562" s="161">
        <f t="shared" si="272"/>
        <v>0</v>
      </c>
      <c r="Y562" s="161">
        <f t="shared" si="272"/>
        <v>0</v>
      </c>
      <c r="Z562" s="161">
        <f t="shared" si="272"/>
        <v>0</v>
      </c>
      <c r="AA562" s="161">
        <f t="shared" si="272"/>
        <v>0</v>
      </c>
      <c r="AB562" s="161">
        <f t="shared" si="272"/>
        <v>0</v>
      </c>
      <c r="AC562" s="161">
        <f t="shared" si="272"/>
        <v>0</v>
      </c>
      <c r="AD562" s="161">
        <f t="shared" si="272"/>
        <v>0</v>
      </c>
      <c r="AE562" s="161">
        <f t="shared" si="272"/>
        <v>0</v>
      </c>
      <c r="AF562" s="161">
        <f t="shared" si="272"/>
        <v>0</v>
      </c>
      <c r="AG562" s="161">
        <f t="shared" si="272"/>
        <v>0</v>
      </c>
      <c r="AH562" s="161">
        <f t="shared" si="272"/>
        <v>0</v>
      </c>
      <c r="AI562" s="161">
        <f t="shared" si="272"/>
        <v>0</v>
      </c>
      <c r="AJ562" s="161">
        <f t="shared" si="272"/>
        <v>0</v>
      </c>
      <c r="AK562" s="161">
        <f t="shared" si="272"/>
        <v>0</v>
      </c>
      <c r="AL562" s="161">
        <f t="shared" si="272"/>
        <v>0</v>
      </c>
      <c r="AM562" s="161">
        <f t="shared" si="272"/>
        <v>0</v>
      </c>
      <c r="AN562" s="161">
        <f t="shared" si="272"/>
        <v>0</v>
      </c>
      <c r="AO562" s="161">
        <f t="shared" si="272"/>
        <v>0</v>
      </c>
      <c r="AP562" s="161">
        <f t="shared" si="272"/>
        <v>0</v>
      </c>
    </row>
    <row r="563" spans="1:42" x14ac:dyDescent="0.3">
      <c r="A563" s="4">
        <f>A562+1</f>
        <v>2</v>
      </c>
      <c r="C563" s="161">
        <f t="shared" ref="C563:AP563" si="273">C426</f>
        <v>0</v>
      </c>
      <c r="D563" s="161">
        <f t="shared" si="273"/>
        <v>0</v>
      </c>
      <c r="E563" s="161">
        <f t="shared" si="273"/>
        <v>0</v>
      </c>
      <c r="F563" s="161">
        <f t="shared" si="273"/>
        <v>0</v>
      </c>
      <c r="G563" s="161">
        <f t="shared" si="273"/>
        <v>0</v>
      </c>
      <c r="H563" s="161">
        <f t="shared" si="273"/>
        <v>0</v>
      </c>
      <c r="I563" s="161">
        <f t="shared" si="273"/>
        <v>0</v>
      </c>
      <c r="J563" s="161">
        <f t="shared" si="273"/>
        <v>0</v>
      </c>
      <c r="K563" s="161">
        <f t="shared" si="273"/>
        <v>0</v>
      </c>
      <c r="L563" s="161">
        <f t="shared" si="273"/>
        <v>0</v>
      </c>
      <c r="M563" s="161">
        <f t="shared" si="273"/>
        <v>0</v>
      </c>
      <c r="N563" s="161">
        <f t="shared" si="273"/>
        <v>0</v>
      </c>
      <c r="O563" s="161">
        <f t="shared" si="273"/>
        <v>0</v>
      </c>
      <c r="P563" s="161">
        <f t="shared" si="273"/>
        <v>0</v>
      </c>
      <c r="Q563" s="161">
        <f t="shared" si="273"/>
        <v>0</v>
      </c>
      <c r="R563" s="161">
        <f t="shared" si="273"/>
        <v>0</v>
      </c>
      <c r="S563" s="161">
        <f t="shared" si="273"/>
        <v>0</v>
      </c>
      <c r="T563" s="161">
        <f t="shared" si="273"/>
        <v>0</v>
      </c>
      <c r="U563" s="161">
        <f t="shared" si="273"/>
        <v>0</v>
      </c>
      <c r="V563" s="161">
        <f t="shared" si="273"/>
        <v>0</v>
      </c>
      <c r="W563" s="161">
        <f t="shared" si="273"/>
        <v>0</v>
      </c>
      <c r="X563" s="161">
        <f t="shared" si="273"/>
        <v>0</v>
      </c>
      <c r="Y563" s="161">
        <f t="shared" si="273"/>
        <v>0</v>
      </c>
      <c r="Z563" s="161">
        <f t="shared" si="273"/>
        <v>0</v>
      </c>
      <c r="AA563" s="161">
        <f t="shared" si="273"/>
        <v>0</v>
      </c>
      <c r="AB563" s="161">
        <f t="shared" si="273"/>
        <v>0</v>
      </c>
      <c r="AC563" s="161">
        <f t="shared" si="273"/>
        <v>0</v>
      </c>
      <c r="AD563" s="161">
        <f t="shared" si="273"/>
        <v>0</v>
      </c>
      <c r="AE563" s="161">
        <f t="shared" si="273"/>
        <v>0</v>
      </c>
      <c r="AF563" s="161">
        <f t="shared" si="273"/>
        <v>0</v>
      </c>
      <c r="AG563" s="161">
        <f t="shared" si="273"/>
        <v>0</v>
      </c>
      <c r="AH563" s="161">
        <f t="shared" si="273"/>
        <v>0</v>
      </c>
      <c r="AI563" s="161">
        <f t="shared" si="273"/>
        <v>0</v>
      </c>
      <c r="AJ563" s="161">
        <f t="shared" si="273"/>
        <v>0</v>
      </c>
      <c r="AK563" s="161">
        <f t="shared" si="273"/>
        <v>0</v>
      </c>
      <c r="AL563" s="161">
        <f t="shared" si="273"/>
        <v>0</v>
      </c>
      <c r="AM563" s="161">
        <f t="shared" si="273"/>
        <v>0</v>
      </c>
      <c r="AN563" s="161">
        <f t="shared" si="273"/>
        <v>0</v>
      </c>
      <c r="AO563" s="161">
        <f t="shared" si="273"/>
        <v>0</v>
      </c>
      <c r="AP563" s="161">
        <f t="shared" si="273"/>
        <v>0</v>
      </c>
    </row>
    <row r="564" spans="1:42" x14ac:dyDescent="0.3">
      <c r="A564" s="4">
        <f t="shared" ref="A564:A569" si="274">A563+1</f>
        <v>3</v>
      </c>
      <c r="C564" s="161">
        <f t="shared" ref="C564:AP564" si="275">C427</f>
        <v>0</v>
      </c>
      <c r="D564" s="161">
        <f t="shared" si="275"/>
        <v>0</v>
      </c>
      <c r="E564" s="161">
        <f t="shared" si="275"/>
        <v>0</v>
      </c>
      <c r="F564" s="161">
        <f t="shared" si="275"/>
        <v>0</v>
      </c>
      <c r="G564" s="161">
        <f t="shared" si="275"/>
        <v>0</v>
      </c>
      <c r="H564" s="161">
        <f t="shared" si="275"/>
        <v>0</v>
      </c>
      <c r="I564" s="161">
        <f t="shared" si="275"/>
        <v>0</v>
      </c>
      <c r="J564" s="161">
        <f t="shared" si="275"/>
        <v>0</v>
      </c>
      <c r="K564" s="161">
        <f t="shared" si="275"/>
        <v>0</v>
      </c>
      <c r="L564" s="161">
        <f t="shared" si="275"/>
        <v>0</v>
      </c>
      <c r="M564" s="161">
        <f t="shared" si="275"/>
        <v>0</v>
      </c>
      <c r="N564" s="161">
        <f t="shared" si="275"/>
        <v>0</v>
      </c>
      <c r="O564" s="161">
        <f t="shared" si="275"/>
        <v>0</v>
      </c>
      <c r="P564" s="161">
        <f t="shared" si="275"/>
        <v>0</v>
      </c>
      <c r="Q564" s="161">
        <f t="shared" si="275"/>
        <v>0</v>
      </c>
      <c r="R564" s="161">
        <f t="shared" si="275"/>
        <v>0</v>
      </c>
      <c r="S564" s="161">
        <f t="shared" si="275"/>
        <v>0</v>
      </c>
      <c r="T564" s="161">
        <f t="shared" si="275"/>
        <v>0</v>
      </c>
      <c r="U564" s="161">
        <f t="shared" si="275"/>
        <v>0</v>
      </c>
      <c r="V564" s="161">
        <f t="shared" si="275"/>
        <v>0</v>
      </c>
      <c r="W564" s="161">
        <f t="shared" si="275"/>
        <v>0</v>
      </c>
      <c r="X564" s="161">
        <f t="shared" si="275"/>
        <v>0</v>
      </c>
      <c r="Y564" s="161">
        <f t="shared" si="275"/>
        <v>0</v>
      </c>
      <c r="Z564" s="161">
        <f t="shared" si="275"/>
        <v>0</v>
      </c>
      <c r="AA564" s="161">
        <f t="shared" si="275"/>
        <v>0</v>
      </c>
      <c r="AB564" s="161">
        <f t="shared" si="275"/>
        <v>0</v>
      </c>
      <c r="AC564" s="161">
        <f t="shared" si="275"/>
        <v>0</v>
      </c>
      <c r="AD564" s="161">
        <f t="shared" si="275"/>
        <v>0</v>
      </c>
      <c r="AE564" s="161">
        <f t="shared" si="275"/>
        <v>0</v>
      </c>
      <c r="AF564" s="161">
        <f t="shared" si="275"/>
        <v>0</v>
      </c>
      <c r="AG564" s="161">
        <f t="shared" si="275"/>
        <v>0</v>
      </c>
      <c r="AH564" s="161">
        <f t="shared" si="275"/>
        <v>0</v>
      </c>
      <c r="AI564" s="161">
        <f t="shared" si="275"/>
        <v>0</v>
      </c>
      <c r="AJ564" s="161">
        <f t="shared" si="275"/>
        <v>0</v>
      </c>
      <c r="AK564" s="161">
        <f t="shared" si="275"/>
        <v>0</v>
      </c>
      <c r="AL564" s="161">
        <f t="shared" si="275"/>
        <v>0</v>
      </c>
      <c r="AM564" s="161">
        <f t="shared" si="275"/>
        <v>0</v>
      </c>
      <c r="AN564" s="161">
        <f t="shared" si="275"/>
        <v>0</v>
      </c>
      <c r="AO564" s="161">
        <f t="shared" si="275"/>
        <v>0</v>
      </c>
      <c r="AP564" s="161">
        <f t="shared" si="275"/>
        <v>0</v>
      </c>
    </row>
    <row r="565" spans="1:42" x14ac:dyDescent="0.3">
      <c r="A565" s="4">
        <f t="shared" si="274"/>
        <v>4</v>
      </c>
      <c r="C565" s="161">
        <f t="shared" ref="C565:AP565" si="276">C428</f>
        <v>0</v>
      </c>
      <c r="D565" s="161">
        <f t="shared" si="276"/>
        <v>0</v>
      </c>
      <c r="E565" s="161">
        <f t="shared" si="276"/>
        <v>0</v>
      </c>
      <c r="F565" s="161">
        <f t="shared" si="276"/>
        <v>0</v>
      </c>
      <c r="G565" s="161">
        <f t="shared" si="276"/>
        <v>0</v>
      </c>
      <c r="H565" s="161">
        <f t="shared" si="276"/>
        <v>0</v>
      </c>
      <c r="I565" s="161">
        <f t="shared" si="276"/>
        <v>0</v>
      </c>
      <c r="J565" s="161">
        <f t="shared" si="276"/>
        <v>0</v>
      </c>
      <c r="K565" s="161">
        <f t="shared" si="276"/>
        <v>0</v>
      </c>
      <c r="L565" s="161">
        <f t="shared" si="276"/>
        <v>0</v>
      </c>
      <c r="M565" s="161">
        <f t="shared" si="276"/>
        <v>0</v>
      </c>
      <c r="N565" s="161">
        <f t="shared" si="276"/>
        <v>0</v>
      </c>
      <c r="O565" s="161">
        <f t="shared" si="276"/>
        <v>0</v>
      </c>
      <c r="P565" s="161">
        <f t="shared" si="276"/>
        <v>0</v>
      </c>
      <c r="Q565" s="161">
        <f t="shared" si="276"/>
        <v>0</v>
      </c>
      <c r="R565" s="161">
        <f t="shared" si="276"/>
        <v>0</v>
      </c>
      <c r="S565" s="161">
        <f t="shared" si="276"/>
        <v>0</v>
      </c>
      <c r="T565" s="161">
        <f t="shared" si="276"/>
        <v>0</v>
      </c>
      <c r="U565" s="161">
        <f t="shared" si="276"/>
        <v>0</v>
      </c>
      <c r="V565" s="161">
        <f t="shared" si="276"/>
        <v>0</v>
      </c>
      <c r="W565" s="161">
        <f t="shared" si="276"/>
        <v>0</v>
      </c>
      <c r="X565" s="161">
        <f t="shared" si="276"/>
        <v>0</v>
      </c>
      <c r="Y565" s="161">
        <f t="shared" si="276"/>
        <v>0</v>
      </c>
      <c r="Z565" s="161">
        <f t="shared" si="276"/>
        <v>0</v>
      </c>
      <c r="AA565" s="161">
        <f t="shared" si="276"/>
        <v>0</v>
      </c>
      <c r="AB565" s="161">
        <f t="shared" si="276"/>
        <v>0</v>
      </c>
      <c r="AC565" s="161">
        <f t="shared" si="276"/>
        <v>0</v>
      </c>
      <c r="AD565" s="161">
        <f t="shared" si="276"/>
        <v>0</v>
      </c>
      <c r="AE565" s="161">
        <f t="shared" si="276"/>
        <v>0</v>
      </c>
      <c r="AF565" s="161">
        <f t="shared" si="276"/>
        <v>0</v>
      </c>
      <c r="AG565" s="161">
        <f t="shared" si="276"/>
        <v>0</v>
      </c>
      <c r="AH565" s="161">
        <f t="shared" si="276"/>
        <v>0</v>
      </c>
      <c r="AI565" s="161">
        <f t="shared" si="276"/>
        <v>0</v>
      </c>
      <c r="AJ565" s="161">
        <f t="shared" si="276"/>
        <v>0</v>
      </c>
      <c r="AK565" s="161">
        <f t="shared" si="276"/>
        <v>0</v>
      </c>
      <c r="AL565" s="161">
        <f t="shared" si="276"/>
        <v>0</v>
      </c>
      <c r="AM565" s="161">
        <f t="shared" si="276"/>
        <v>0</v>
      </c>
      <c r="AN565" s="161">
        <f t="shared" si="276"/>
        <v>0</v>
      </c>
      <c r="AO565" s="161">
        <f t="shared" si="276"/>
        <v>0</v>
      </c>
      <c r="AP565" s="161">
        <f t="shared" si="276"/>
        <v>0</v>
      </c>
    </row>
    <row r="566" spans="1:42" x14ac:dyDescent="0.3">
      <c r="A566" s="4">
        <f t="shared" si="274"/>
        <v>5</v>
      </c>
      <c r="C566" s="161">
        <f t="shared" ref="C566:AP566" si="277">C429</f>
        <v>0</v>
      </c>
      <c r="D566" s="161">
        <f t="shared" si="277"/>
        <v>0</v>
      </c>
      <c r="E566" s="161">
        <f t="shared" si="277"/>
        <v>0</v>
      </c>
      <c r="F566" s="161">
        <f t="shared" si="277"/>
        <v>0</v>
      </c>
      <c r="G566" s="161">
        <f t="shared" si="277"/>
        <v>0</v>
      </c>
      <c r="H566" s="161">
        <f t="shared" si="277"/>
        <v>0</v>
      </c>
      <c r="I566" s="161">
        <f t="shared" si="277"/>
        <v>0</v>
      </c>
      <c r="J566" s="161">
        <f t="shared" si="277"/>
        <v>0</v>
      </c>
      <c r="K566" s="161">
        <f t="shared" si="277"/>
        <v>0</v>
      </c>
      <c r="L566" s="161">
        <f t="shared" si="277"/>
        <v>0</v>
      </c>
      <c r="M566" s="161">
        <f t="shared" si="277"/>
        <v>0</v>
      </c>
      <c r="N566" s="161">
        <f t="shared" si="277"/>
        <v>0</v>
      </c>
      <c r="O566" s="161">
        <f t="shared" si="277"/>
        <v>0</v>
      </c>
      <c r="P566" s="161">
        <f t="shared" si="277"/>
        <v>0</v>
      </c>
      <c r="Q566" s="161">
        <f t="shared" si="277"/>
        <v>0</v>
      </c>
      <c r="R566" s="161">
        <f t="shared" si="277"/>
        <v>0</v>
      </c>
      <c r="S566" s="161">
        <f t="shared" si="277"/>
        <v>0</v>
      </c>
      <c r="T566" s="161">
        <f t="shared" si="277"/>
        <v>0</v>
      </c>
      <c r="U566" s="161">
        <f t="shared" si="277"/>
        <v>0</v>
      </c>
      <c r="V566" s="161">
        <f t="shared" si="277"/>
        <v>0</v>
      </c>
      <c r="W566" s="161">
        <f t="shared" si="277"/>
        <v>0</v>
      </c>
      <c r="X566" s="161">
        <f t="shared" si="277"/>
        <v>0</v>
      </c>
      <c r="Y566" s="161">
        <f t="shared" si="277"/>
        <v>0</v>
      </c>
      <c r="Z566" s="161">
        <f t="shared" si="277"/>
        <v>0</v>
      </c>
      <c r="AA566" s="161">
        <f t="shared" si="277"/>
        <v>0</v>
      </c>
      <c r="AB566" s="161">
        <f t="shared" si="277"/>
        <v>0</v>
      </c>
      <c r="AC566" s="161">
        <f t="shared" si="277"/>
        <v>0</v>
      </c>
      <c r="AD566" s="161">
        <f t="shared" si="277"/>
        <v>0</v>
      </c>
      <c r="AE566" s="161">
        <f t="shared" si="277"/>
        <v>0</v>
      </c>
      <c r="AF566" s="161">
        <f t="shared" si="277"/>
        <v>0</v>
      </c>
      <c r="AG566" s="161">
        <f t="shared" si="277"/>
        <v>0</v>
      </c>
      <c r="AH566" s="161">
        <f t="shared" si="277"/>
        <v>0</v>
      </c>
      <c r="AI566" s="161">
        <f t="shared" si="277"/>
        <v>0</v>
      </c>
      <c r="AJ566" s="161">
        <f t="shared" si="277"/>
        <v>0</v>
      </c>
      <c r="AK566" s="161">
        <f t="shared" si="277"/>
        <v>0</v>
      </c>
      <c r="AL566" s="161">
        <f t="shared" si="277"/>
        <v>0</v>
      </c>
      <c r="AM566" s="161">
        <f t="shared" si="277"/>
        <v>0</v>
      </c>
      <c r="AN566" s="161">
        <f t="shared" si="277"/>
        <v>0</v>
      </c>
      <c r="AO566" s="161">
        <f t="shared" si="277"/>
        <v>0</v>
      </c>
      <c r="AP566" s="161">
        <f t="shared" si="277"/>
        <v>0</v>
      </c>
    </row>
    <row r="567" spans="1:42" x14ac:dyDescent="0.3">
      <c r="A567" s="4">
        <f t="shared" si="274"/>
        <v>6</v>
      </c>
      <c r="C567" s="161">
        <f t="shared" ref="C567:AP567" si="278">C430</f>
        <v>0</v>
      </c>
      <c r="D567" s="161">
        <f t="shared" si="278"/>
        <v>0</v>
      </c>
      <c r="E567" s="161">
        <f t="shared" si="278"/>
        <v>0</v>
      </c>
      <c r="F567" s="161">
        <f t="shared" si="278"/>
        <v>0</v>
      </c>
      <c r="G567" s="161">
        <f t="shared" si="278"/>
        <v>0</v>
      </c>
      <c r="H567" s="161">
        <f t="shared" si="278"/>
        <v>0</v>
      </c>
      <c r="I567" s="161">
        <f t="shared" si="278"/>
        <v>0</v>
      </c>
      <c r="J567" s="161">
        <f t="shared" si="278"/>
        <v>0</v>
      </c>
      <c r="K567" s="161">
        <f t="shared" si="278"/>
        <v>0</v>
      </c>
      <c r="L567" s="161">
        <f t="shared" si="278"/>
        <v>0</v>
      </c>
      <c r="M567" s="161">
        <f t="shared" si="278"/>
        <v>0</v>
      </c>
      <c r="N567" s="161">
        <f t="shared" si="278"/>
        <v>0</v>
      </c>
      <c r="O567" s="161">
        <f t="shared" si="278"/>
        <v>0</v>
      </c>
      <c r="P567" s="161">
        <f t="shared" si="278"/>
        <v>0</v>
      </c>
      <c r="Q567" s="161">
        <f t="shared" si="278"/>
        <v>0</v>
      </c>
      <c r="R567" s="161">
        <f t="shared" si="278"/>
        <v>0</v>
      </c>
      <c r="S567" s="161">
        <f t="shared" si="278"/>
        <v>0</v>
      </c>
      <c r="T567" s="161">
        <f t="shared" si="278"/>
        <v>0</v>
      </c>
      <c r="U567" s="161">
        <f t="shared" si="278"/>
        <v>0</v>
      </c>
      <c r="V567" s="161">
        <f t="shared" si="278"/>
        <v>0</v>
      </c>
      <c r="W567" s="161">
        <f t="shared" si="278"/>
        <v>0</v>
      </c>
      <c r="X567" s="161">
        <f t="shared" si="278"/>
        <v>0</v>
      </c>
      <c r="Y567" s="161">
        <f t="shared" si="278"/>
        <v>0</v>
      </c>
      <c r="Z567" s="161">
        <f t="shared" si="278"/>
        <v>0</v>
      </c>
      <c r="AA567" s="161">
        <f t="shared" si="278"/>
        <v>0</v>
      </c>
      <c r="AB567" s="161">
        <f t="shared" si="278"/>
        <v>0</v>
      </c>
      <c r="AC567" s="161">
        <f t="shared" si="278"/>
        <v>0</v>
      </c>
      <c r="AD567" s="161">
        <f t="shared" si="278"/>
        <v>0</v>
      </c>
      <c r="AE567" s="161">
        <f t="shared" si="278"/>
        <v>0</v>
      </c>
      <c r="AF567" s="161">
        <f t="shared" si="278"/>
        <v>0</v>
      </c>
      <c r="AG567" s="161">
        <f t="shared" si="278"/>
        <v>0</v>
      </c>
      <c r="AH567" s="161">
        <f t="shared" si="278"/>
        <v>0</v>
      </c>
      <c r="AI567" s="161">
        <f t="shared" si="278"/>
        <v>0</v>
      </c>
      <c r="AJ567" s="161">
        <f t="shared" si="278"/>
        <v>0</v>
      </c>
      <c r="AK567" s="161">
        <f t="shared" si="278"/>
        <v>0</v>
      </c>
      <c r="AL567" s="161">
        <f t="shared" si="278"/>
        <v>0</v>
      </c>
      <c r="AM567" s="161">
        <f t="shared" si="278"/>
        <v>0</v>
      </c>
      <c r="AN567" s="161">
        <f t="shared" si="278"/>
        <v>0</v>
      </c>
      <c r="AO567" s="161">
        <f t="shared" si="278"/>
        <v>0</v>
      </c>
      <c r="AP567" s="161">
        <f t="shared" si="278"/>
        <v>0</v>
      </c>
    </row>
    <row r="568" spans="1:42" x14ac:dyDescent="0.3">
      <c r="A568" s="4">
        <f t="shared" si="274"/>
        <v>7</v>
      </c>
      <c r="C568" s="161">
        <f t="shared" ref="C568:AP568" si="279">C431</f>
        <v>0</v>
      </c>
      <c r="D568" s="161">
        <f t="shared" si="279"/>
        <v>0</v>
      </c>
      <c r="E568" s="161">
        <f t="shared" si="279"/>
        <v>0</v>
      </c>
      <c r="F568" s="161">
        <f t="shared" si="279"/>
        <v>0</v>
      </c>
      <c r="G568" s="161">
        <f t="shared" si="279"/>
        <v>0</v>
      </c>
      <c r="H568" s="161">
        <f t="shared" si="279"/>
        <v>0</v>
      </c>
      <c r="I568" s="161">
        <f t="shared" si="279"/>
        <v>0</v>
      </c>
      <c r="J568" s="161">
        <f t="shared" si="279"/>
        <v>0</v>
      </c>
      <c r="K568" s="161">
        <f t="shared" si="279"/>
        <v>0</v>
      </c>
      <c r="L568" s="161">
        <f t="shared" si="279"/>
        <v>0</v>
      </c>
      <c r="M568" s="161">
        <f t="shared" si="279"/>
        <v>0</v>
      </c>
      <c r="N568" s="161">
        <f t="shared" si="279"/>
        <v>0</v>
      </c>
      <c r="O568" s="161">
        <f t="shared" si="279"/>
        <v>0</v>
      </c>
      <c r="P568" s="161">
        <f t="shared" si="279"/>
        <v>0</v>
      </c>
      <c r="Q568" s="161">
        <f t="shared" si="279"/>
        <v>0</v>
      </c>
      <c r="R568" s="161">
        <f t="shared" si="279"/>
        <v>0</v>
      </c>
      <c r="S568" s="161">
        <f t="shared" si="279"/>
        <v>0</v>
      </c>
      <c r="T568" s="161">
        <f t="shared" si="279"/>
        <v>0</v>
      </c>
      <c r="U568" s="161">
        <f t="shared" si="279"/>
        <v>0</v>
      </c>
      <c r="V568" s="161">
        <f t="shared" si="279"/>
        <v>0</v>
      </c>
      <c r="W568" s="161">
        <f t="shared" si="279"/>
        <v>0</v>
      </c>
      <c r="X568" s="161">
        <f t="shared" si="279"/>
        <v>0</v>
      </c>
      <c r="Y568" s="161">
        <f t="shared" si="279"/>
        <v>0</v>
      </c>
      <c r="Z568" s="161">
        <f t="shared" si="279"/>
        <v>0</v>
      </c>
      <c r="AA568" s="161">
        <f t="shared" si="279"/>
        <v>0</v>
      </c>
      <c r="AB568" s="161">
        <f t="shared" si="279"/>
        <v>0</v>
      </c>
      <c r="AC568" s="161">
        <f t="shared" si="279"/>
        <v>0</v>
      </c>
      <c r="AD568" s="161">
        <f t="shared" si="279"/>
        <v>0</v>
      </c>
      <c r="AE568" s="161">
        <f t="shared" si="279"/>
        <v>0</v>
      </c>
      <c r="AF568" s="161">
        <f t="shared" si="279"/>
        <v>0</v>
      </c>
      <c r="AG568" s="161">
        <f t="shared" si="279"/>
        <v>0</v>
      </c>
      <c r="AH568" s="161">
        <f t="shared" si="279"/>
        <v>0</v>
      </c>
      <c r="AI568" s="161">
        <f t="shared" si="279"/>
        <v>0</v>
      </c>
      <c r="AJ568" s="161">
        <f t="shared" si="279"/>
        <v>0</v>
      </c>
      <c r="AK568" s="161">
        <f t="shared" si="279"/>
        <v>0</v>
      </c>
      <c r="AL568" s="161">
        <f t="shared" si="279"/>
        <v>0</v>
      </c>
      <c r="AM568" s="161">
        <f t="shared" si="279"/>
        <v>0</v>
      </c>
      <c r="AN568" s="161">
        <f t="shared" si="279"/>
        <v>0</v>
      </c>
      <c r="AO568" s="161">
        <f t="shared" si="279"/>
        <v>0</v>
      </c>
      <c r="AP568" s="161">
        <f t="shared" si="279"/>
        <v>0</v>
      </c>
    </row>
    <row r="569" spans="1:42" x14ac:dyDescent="0.3">
      <c r="A569" s="4">
        <f t="shared" si="274"/>
        <v>8</v>
      </c>
      <c r="C569" s="161">
        <f t="shared" ref="C569:AP569" si="280">C432</f>
        <v>0</v>
      </c>
      <c r="D569" s="161">
        <f t="shared" si="280"/>
        <v>0</v>
      </c>
      <c r="E569" s="161">
        <f t="shared" si="280"/>
        <v>0</v>
      </c>
      <c r="F569" s="161">
        <f t="shared" si="280"/>
        <v>0</v>
      </c>
      <c r="G569" s="161">
        <f t="shared" si="280"/>
        <v>0</v>
      </c>
      <c r="H569" s="161">
        <f t="shared" si="280"/>
        <v>0</v>
      </c>
      <c r="I569" s="161">
        <f t="shared" si="280"/>
        <v>0</v>
      </c>
      <c r="J569" s="161">
        <f t="shared" si="280"/>
        <v>0</v>
      </c>
      <c r="K569" s="161">
        <f t="shared" si="280"/>
        <v>0</v>
      </c>
      <c r="L569" s="161">
        <f t="shared" si="280"/>
        <v>0</v>
      </c>
      <c r="M569" s="161">
        <f t="shared" si="280"/>
        <v>0</v>
      </c>
      <c r="N569" s="161">
        <f t="shared" si="280"/>
        <v>0</v>
      </c>
      <c r="O569" s="161">
        <f t="shared" si="280"/>
        <v>0</v>
      </c>
      <c r="P569" s="161">
        <f t="shared" si="280"/>
        <v>0</v>
      </c>
      <c r="Q569" s="161">
        <f t="shared" si="280"/>
        <v>0</v>
      </c>
      <c r="R569" s="161">
        <f t="shared" si="280"/>
        <v>0</v>
      </c>
      <c r="S569" s="161">
        <f t="shared" si="280"/>
        <v>0</v>
      </c>
      <c r="T569" s="161">
        <f t="shared" si="280"/>
        <v>0</v>
      </c>
      <c r="U569" s="161">
        <f t="shared" si="280"/>
        <v>0</v>
      </c>
      <c r="V569" s="161">
        <f t="shared" si="280"/>
        <v>0</v>
      </c>
      <c r="W569" s="161">
        <f t="shared" si="280"/>
        <v>0</v>
      </c>
      <c r="X569" s="161">
        <f t="shared" si="280"/>
        <v>0</v>
      </c>
      <c r="Y569" s="161">
        <f t="shared" si="280"/>
        <v>0</v>
      </c>
      <c r="Z569" s="161">
        <f t="shared" si="280"/>
        <v>0</v>
      </c>
      <c r="AA569" s="161">
        <f t="shared" si="280"/>
        <v>0</v>
      </c>
      <c r="AB569" s="161">
        <f t="shared" si="280"/>
        <v>0</v>
      </c>
      <c r="AC569" s="161">
        <f t="shared" si="280"/>
        <v>0</v>
      </c>
      <c r="AD569" s="161">
        <f t="shared" si="280"/>
        <v>0</v>
      </c>
      <c r="AE569" s="161">
        <f t="shared" si="280"/>
        <v>0</v>
      </c>
      <c r="AF569" s="161">
        <f t="shared" si="280"/>
        <v>0</v>
      </c>
      <c r="AG569" s="161">
        <f t="shared" si="280"/>
        <v>0</v>
      </c>
      <c r="AH569" s="161">
        <f t="shared" si="280"/>
        <v>0</v>
      </c>
      <c r="AI569" s="161">
        <f t="shared" si="280"/>
        <v>0</v>
      </c>
      <c r="AJ569" s="161">
        <f t="shared" si="280"/>
        <v>0</v>
      </c>
      <c r="AK569" s="161">
        <f t="shared" si="280"/>
        <v>0</v>
      </c>
      <c r="AL569" s="161">
        <f t="shared" si="280"/>
        <v>0</v>
      </c>
      <c r="AM569" s="161">
        <f t="shared" si="280"/>
        <v>0</v>
      </c>
      <c r="AN569" s="161">
        <f t="shared" si="280"/>
        <v>0</v>
      </c>
      <c r="AO569" s="161">
        <f t="shared" si="280"/>
        <v>0</v>
      </c>
      <c r="AP569" s="161">
        <f t="shared" si="280"/>
        <v>0</v>
      </c>
    </row>
    <row r="570" spans="1:42" x14ac:dyDescent="0.3">
      <c r="A570" s="4">
        <f>A569+1</f>
        <v>9</v>
      </c>
      <c r="C570" s="161">
        <f t="shared" ref="C570:AP570" si="281">C433</f>
        <v>0</v>
      </c>
      <c r="D570" s="161">
        <f t="shared" si="281"/>
        <v>0</v>
      </c>
      <c r="E570" s="161">
        <f t="shared" si="281"/>
        <v>0</v>
      </c>
      <c r="F570" s="161">
        <f t="shared" si="281"/>
        <v>0</v>
      </c>
      <c r="G570" s="161">
        <f t="shared" si="281"/>
        <v>0</v>
      </c>
      <c r="H570" s="161">
        <f t="shared" si="281"/>
        <v>0</v>
      </c>
      <c r="I570" s="161">
        <f t="shared" si="281"/>
        <v>0</v>
      </c>
      <c r="J570" s="161">
        <f t="shared" si="281"/>
        <v>0</v>
      </c>
      <c r="K570" s="161">
        <f t="shared" si="281"/>
        <v>0</v>
      </c>
      <c r="L570" s="161">
        <f t="shared" si="281"/>
        <v>0</v>
      </c>
      <c r="M570" s="161">
        <f t="shared" si="281"/>
        <v>0</v>
      </c>
      <c r="N570" s="161">
        <f t="shared" si="281"/>
        <v>0</v>
      </c>
      <c r="O570" s="161">
        <f t="shared" si="281"/>
        <v>0</v>
      </c>
      <c r="P570" s="161">
        <f t="shared" si="281"/>
        <v>0</v>
      </c>
      <c r="Q570" s="161">
        <f t="shared" si="281"/>
        <v>0</v>
      </c>
      <c r="R570" s="161">
        <f t="shared" si="281"/>
        <v>0</v>
      </c>
      <c r="S570" s="161">
        <f t="shared" si="281"/>
        <v>0</v>
      </c>
      <c r="T570" s="161">
        <f t="shared" si="281"/>
        <v>0</v>
      </c>
      <c r="U570" s="161">
        <f t="shared" si="281"/>
        <v>0</v>
      </c>
      <c r="V570" s="161">
        <f t="shared" si="281"/>
        <v>0</v>
      </c>
      <c r="W570" s="161">
        <f t="shared" si="281"/>
        <v>0</v>
      </c>
      <c r="X570" s="161">
        <f t="shared" si="281"/>
        <v>0</v>
      </c>
      <c r="Y570" s="161">
        <f t="shared" si="281"/>
        <v>0</v>
      </c>
      <c r="Z570" s="161">
        <f t="shared" si="281"/>
        <v>0</v>
      </c>
      <c r="AA570" s="161">
        <f t="shared" si="281"/>
        <v>0</v>
      </c>
      <c r="AB570" s="161">
        <f t="shared" si="281"/>
        <v>0</v>
      </c>
      <c r="AC570" s="161">
        <f t="shared" si="281"/>
        <v>0</v>
      </c>
      <c r="AD570" s="161">
        <f t="shared" si="281"/>
        <v>0</v>
      </c>
      <c r="AE570" s="161">
        <f t="shared" si="281"/>
        <v>0</v>
      </c>
      <c r="AF570" s="161">
        <f t="shared" si="281"/>
        <v>0</v>
      </c>
      <c r="AG570" s="161">
        <f t="shared" si="281"/>
        <v>0</v>
      </c>
      <c r="AH570" s="161">
        <f t="shared" si="281"/>
        <v>0</v>
      </c>
      <c r="AI570" s="161">
        <f t="shared" si="281"/>
        <v>0</v>
      </c>
      <c r="AJ570" s="161">
        <f t="shared" si="281"/>
        <v>0</v>
      </c>
      <c r="AK570" s="161">
        <f t="shared" si="281"/>
        <v>0</v>
      </c>
      <c r="AL570" s="161">
        <f t="shared" si="281"/>
        <v>0</v>
      </c>
      <c r="AM570" s="161">
        <f t="shared" si="281"/>
        <v>0</v>
      </c>
      <c r="AN570" s="161">
        <f t="shared" si="281"/>
        <v>0</v>
      </c>
      <c r="AO570" s="161">
        <f t="shared" si="281"/>
        <v>0</v>
      </c>
      <c r="AP570" s="161">
        <f t="shared" si="281"/>
        <v>0</v>
      </c>
    </row>
    <row r="571" spans="1:42" x14ac:dyDescent="0.3">
      <c r="A571" s="4">
        <f t="shared" ref="A571" si="282">A570+1</f>
        <v>10</v>
      </c>
      <c r="C571" s="161">
        <f t="shared" ref="C571:AP571" si="283">C434</f>
        <v>0</v>
      </c>
      <c r="D571" s="161">
        <f t="shared" si="283"/>
        <v>0</v>
      </c>
      <c r="E571" s="161">
        <f t="shared" si="283"/>
        <v>0</v>
      </c>
      <c r="F571" s="161">
        <f t="shared" si="283"/>
        <v>0</v>
      </c>
      <c r="G571" s="161">
        <f t="shared" si="283"/>
        <v>0</v>
      </c>
      <c r="H571" s="161">
        <f t="shared" si="283"/>
        <v>0</v>
      </c>
      <c r="I571" s="161">
        <f t="shared" si="283"/>
        <v>0</v>
      </c>
      <c r="J571" s="161">
        <f t="shared" si="283"/>
        <v>0</v>
      </c>
      <c r="K571" s="161">
        <f t="shared" si="283"/>
        <v>0</v>
      </c>
      <c r="L571" s="161">
        <f t="shared" si="283"/>
        <v>0</v>
      </c>
      <c r="M571" s="161">
        <f t="shared" si="283"/>
        <v>0</v>
      </c>
      <c r="N571" s="161">
        <f t="shared" si="283"/>
        <v>0</v>
      </c>
      <c r="O571" s="161">
        <f t="shared" si="283"/>
        <v>0</v>
      </c>
      <c r="P571" s="161">
        <f t="shared" si="283"/>
        <v>0</v>
      </c>
      <c r="Q571" s="161">
        <f t="shared" si="283"/>
        <v>0</v>
      </c>
      <c r="R571" s="161">
        <f t="shared" si="283"/>
        <v>0</v>
      </c>
      <c r="S571" s="161">
        <f t="shared" si="283"/>
        <v>0</v>
      </c>
      <c r="T571" s="161">
        <f t="shared" si="283"/>
        <v>0</v>
      </c>
      <c r="U571" s="161">
        <f t="shared" si="283"/>
        <v>0</v>
      </c>
      <c r="V571" s="161">
        <f t="shared" si="283"/>
        <v>0</v>
      </c>
      <c r="W571" s="161">
        <f t="shared" si="283"/>
        <v>0</v>
      </c>
      <c r="X571" s="161">
        <f t="shared" si="283"/>
        <v>0</v>
      </c>
      <c r="Y571" s="161">
        <f t="shared" si="283"/>
        <v>0</v>
      </c>
      <c r="Z571" s="161">
        <f t="shared" si="283"/>
        <v>0</v>
      </c>
      <c r="AA571" s="161">
        <f t="shared" si="283"/>
        <v>0</v>
      </c>
      <c r="AB571" s="161">
        <f t="shared" si="283"/>
        <v>0</v>
      </c>
      <c r="AC571" s="161">
        <f t="shared" si="283"/>
        <v>0</v>
      </c>
      <c r="AD571" s="161">
        <f t="shared" si="283"/>
        <v>0</v>
      </c>
      <c r="AE571" s="161">
        <f t="shared" si="283"/>
        <v>0</v>
      </c>
      <c r="AF571" s="161">
        <f t="shared" si="283"/>
        <v>0</v>
      </c>
      <c r="AG571" s="161">
        <f t="shared" si="283"/>
        <v>0</v>
      </c>
      <c r="AH571" s="161">
        <f t="shared" si="283"/>
        <v>0</v>
      </c>
      <c r="AI571" s="161">
        <f t="shared" si="283"/>
        <v>0</v>
      </c>
      <c r="AJ571" s="161">
        <f t="shared" si="283"/>
        <v>0</v>
      </c>
      <c r="AK571" s="161">
        <f t="shared" si="283"/>
        <v>0</v>
      </c>
      <c r="AL571" s="161">
        <f t="shared" si="283"/>
        <v>0</v>
      </c>
      <c r="AM571" s="161">
        <f t="shared" si="283"/>
        <v>0</v>
      </c>
      <c r="AN571" s="161">
        <f t="shared" si="283"/>
        <v>0</v>
      </c>
      <c r="AO571" s="161">
        <f t="shared" si="283"/>
        <v>0</v>
      </c>
      <c r="AP571" s="161">
        <f t="shared" si="283"/>
        <v>0</v>
      </c>
    </row>
    <row r="572" spans="1:42" x14ac:dyDescent="0.3">
      <c r="A572" s="21"/>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3">
      <c r="A573" s="21" t="s">
        <v>80</v>
      </c>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3">
      <c r="A574" s="4">
        <v>1</v>
      </c>
      <c r="B574" s="179">
        <f t="shared" ref="B574:B583" si="284">SUM(C574:AP574)</f>
        <v>0</v>
      </c>
      <c r="C574" s="181">
        <f t="shared" ref="C574:AP574" si="285">LOOKUP(C562,$B$505:$AP$505,$B$506:$AP$506)*$B773/100</f>
        <v>0</v>
      </c>
      <c r="D574" s="181">
        <f t="shared" si="285"/>
        <v>0</v>
      </c>
      <c r="E574" s="181">
        <f t="shared" si="285"/>
        <v>0</v>
      </c>
      <c r="F574" s="181">
        <f t="shared" si="285"/>
        <v>0</v>
      </c>
      <c r="G574" s="181">
        <f t="shared" si="285"/>
        <v>0</v>
      </c>
      <c r="H574" s="181">
        <f t="shared" si="285"/>
        <v>0</v>
      </c>
      <c r="I574" s="181">
        <f t="shared" si="285"/>
        <v>0</v>
      </c>
      <c r="J574" s="181">
        <f t="shared" si="285"/>
        <v>0</v>
      </c>
      <c r="K574" s="181">
        <f t="shared" si="285"/>
        <v>0</v>
      </c>
      <c r="L574" s="181">
        <f t="shared" si="285"/>
        <v>0</v>
      </c>
      <c r="M574" s="181">
        <f t="shared" si="285"/>
        <v>0</v>
      </c>
      <c r="N574" s="181">
        <f t="shared" si="285"/>
        <v>0</v>
      </c>
      <c r="O574" s="181">
        <f t="shared" si="285"/>
        <v>0</v>
      </c>
      <c r="P574" s="181">
        <f t="shared" si="285"/>
        <v>0</v>
      </c>
      <c r="Q574" s="181">
        <f t="shared" si="285"/>
        <v>0</v>
      </c>
      <c r="R574" s="181">
        <f t="shared" si="285"/>
        <v>0</v>
      </c>
      <c r="S574" s="181">
        <f t="shared" si="285"/>
        <v>0</v>
      </c>
      <c r="T574" s="181">
        <f t="shared" si="285"/>
        <v>0</v>
      </c>
      <c r="U574" s="181">
        <f t="shared" si="285"/>
        <v>0</v>
      </c>
      <c r="V574" s="181">
        <f t="shared" si="285"/>
        <v>0</v>
      </c>
      <c r="W574" s="181">
        <f t="shared" si="285"/>
        <v>0</v>
      </c>
      <c r="X574" s="181">
        <f t="shared" si="285"/>
        <v>0</v>
      </c>
      <c r="Y574" s="181">
        <f t="shared" si="285"/>
        <v>0</v>
      </c>
      <c r="Z574" s="181">
        <f t="shared" si="285"/>
        <v>0</v>
      </c>
      <c r="AA574" s="181">
        <f t="shared" si="285"/>
        <v>0</v>
      </c>
      <c r="AB574" s="181">
        <f t="shared" si="285"/>
        <v>0</v>
      </c>
      <c r="AC574" s="181">
        <f t="shared" si="285"/>
        <v>0</v>
      </c>
      <c r="AD574" s="181">
        <f t="shared" si="285"/>
        <v>0</v>
      </c>
      <c r="AE574" s="181">
        <f t="shared" si="285"/>
        <v>0</v>
      </c>
      <c r="AF574" s="181">
        <f t="shared" si="285"/>
        <v>0</v>
      </c>
      <c r="AG574" s="181">
        <f t="shared" si="285"/>
        <v>0</v>
      </c>
      <c r="AH574" s="181">
        <f t="shared" si="285"/>
        <v>0</v>
      </c>
      <c r="AI574" s="181">
        <f t="shared" si="285"/>
        <v>0</v>
      </c>
      <c r="AJ574" s="181">
        <f t="shared" si="285"/>
        <v>0</v>
      </c>
      <c r="AK574" s="181">
        <f t="shared" si="285"/>
        <v>0</v>
      </c>
      <c r="AL574" s="181">
        <f t="shared" si="285"/>
        <v>0</v>
      </c>
      <c r="AM574" s="181">
        <f t="shared" si="285"/>
        <v>0</v>
      </c>
      <c r="AN574" s="181">
        <f t="shared" si="285"/>
        <v>0</v>
      </c>
      <c r="AO574" s="181">
        <f t="shared" si="285"/>
        <v>0</v>
      </c>
      <c r="AP574" s="181">
        <f t="shared" si="285"/>
        <v>0</v>
      </c>
    </row>
    <row r="575" spans="1:42" x14ac:dyDescent="0.3">
      <c r="A575" s="4">
        <f>A574+1</f>
        <v>2</v>
      </c>
      <c r="B575" s="179">
        <f t="shared" si="284"/>
        <v>0</v>
      </c>
      <c r="C575" s="181">
        <f t="shared" ref="C575:AP575" si="286">LOOKUP(C563,$B$505:$AP$505,$B$506:$AP$506)*$B774/100</f>
        <v>0</v>
      </c>
      <c r="D575" s="181">
        <f t="shared" si="286"/>
        <v>0</v>
      </c>
      <c r="E575" s="181">
        <f t="shared" si="286"/>
        <v>0</v>
      </c>
      <c r="F575" s="181">
        <f t="shared" si="286"/>
        <v>0</v>
      </c>
      <c r="G575" s="181">
        <f t="shared" si="286"/>
        <v>0</v>
      </c>
      <c r="H575" s="181">
        <f t="shared" si="286"/>
        <v>0</v>
      </c>
      <c r="I575" s="181">
        <f t="shared" si="286"/>
        <v>0</v>
      </c>
      <c r="J575" s="181">
        <f t="shared" si="286"/>
        <v>0</v>
      </c>
      <c r="K575" s="181">
        <f t="shared" si="286"/>
        <v>0</v>
      </c>
      <c r="L575" s="181">
        <f t="shared" si="286"/>
        <v>0</v>
      </c>
      <c r="M575" s="181">
        <f t="shared" si="286"/>
        <v>0</v>
      </c>
      <c r="N575" s="181">
        <f t="shared" si="286"/>
        <v>0</v>
      </c>
      <c r="O575" s="181">
        <f t="shared" si="286"/>
        <v>0</v>
      </c>
      <c r="P575" s="181">
        <f t="shared" si="286"/>
        <v>0</v>
      </c>
      <c r="Q575" s="181">
        <f t="shared" si="286"/>
        <v>0</v>
      </c>
      <c r="R575" s="181">
        <f t="shared" si="286"/>
        <v>0</v>
      </c>
      <c r="S575" s="181">
        <f t="shared" si="286"/>
        <v>0</v>
      </c>
      <c r="T575" s="181">
        <f t="shared" si="286"/>
        <v>0</v>
      </c>
      <c r="U575" s="181">
        <f t="shared" si="286"/>
        <v>0</v>
      </c>
      <c r="V575" s="181">
        <f t="shared" si="286"/>
        <v>0</v>
      </c>
      <c r="W575" s="181">
        <f t="shared" si="286"/>
        <v>0</v>
      </c>
      <c r="X575" s="181">
        <f t="shared" si="286"/>
        <v>0</v>
      </c>
      <c r="Y575" s="181">
        <f t="shared" si="286"/>
        <v>0</v>
      </c>
      <c r="Z575" s="181">
        <f t="shared" si="286"/>
        <v>0</v>
      </c>
      <c r="AA575" s="181">
        <f t="shared" si="286"/>
        <v>0</v>
      </c>
      <c r="AB575" s="181">
        <f t="shared" si="286"/>
        <v>0</v>
      </c>
      <c r="AC575" s="181">
        <f t="shared" si="286"/>
        <v>0</v>
      </c>
      <c r="AD575" s="181">
        <f t="shared" si="286"/>
        <v>0</v>
      </c>
      <c r="AE575" s="181">
        <f t="shared" si="286"/>
        <v>0</v>
      </c>
      <c r="AF575" s="181">
        <f t="shared" si="286"/>
        <v>0</v>
      </c>
      <c r="AG575" s="181">
        <f t="shared" si="286"/>
        <v>0</v>
      </c>
      <c r="AH575" s="181">
        <f t="shared" si="286"/>
        <v>0</v>
      </c>
      <c r="AI575" s="181">
        <f t="shared" si="286"/>
        <v>0</v>
      </c>
      <c r="AJ575" s="181">
        <f t="shared" si="286"/>
        <v>0</v>
      </c>
      <c r="AK575" s="181">
        <f t="shared" si="286"/>
        <v>0</v>
      </c>
      <c r="AL575" s="181">
        <f t="shared" si="286"/>
        <v>0</v>
      </c>
      <c r="AM575" s="181">
        <f t="shared" si="286"/>
        <v>0</v>
      </c>
      <c r="AN575" s="181">
        <f t="shared" si="286"/>
        <v>0</v>
      </c>
      <c r="AO575" s="181">
        <f t="shared" si="286"/>
        <v>0</v>
      </c>
      <c r="AP575" s="181">
        <f t="shared" si="286"/>
        <v>0</v>
      </c>
    </row>
    <row r="576" spans="1:42" x14ac:dyDescent="0.3">
      <c r="A576" s="4">
        <f t="shared" ref="A576:A581" si="287">A575+1</f>
        <v>3</v>
      </c>
      <c r="B576" s="179">
        <f t="shared" si="284"/>
        <v>0</v>
      </c>
      <c r="C576" s="181">
        <f t="shared" ref="C576:AP576" si="288">LOOKUP(C564,$B$505:$AP$505,$B$506:$AP$506)*$B775/100</f>
        <v>0</v>
      </c>
      <c r="D576" s="181">
        <f t="shared" si="288"/>
        <v>0</v>
      </c>
      <c r="E576" s="181">
        <f t="shared" si="288"/>
        <v>0</v>
      </c>
      <c r="F576" s="181">
        <f t="shared" si="288"/>
        <v>0</v>
      </c>
      <c r="G576" s="181">
        <f t="shared" si="288"/>
        <v>0</v>
      </c>
      <c r="H576" s="181">
        <f t="shared" si="288"/>
        <v>0</v>
      </c>
      <c r="I576" s="181">
        <f t="shared" si="288"/>
        <v>0</v>
      </c>
      <c r="J576" s="181">
        <f t="shared" si="288"/>
        <v>0</v>
      </c>
      <c r="K576" s="181">
        <f t="shared" si="288"/>
        <v>0</v>
      </c>
      <c r="L576" s="181">
        <f t="shared" si="288"/>
        <v>0</v>
      </c>
      <c r="M576" s="181">
        <f t="shared" si="288"/>
        <v>0</v>
      </c>
      <c r="N576" s="181">
        <f t="shared" si="288"/>
        <v>0</v>
      </c>
      <c r="O576" s="181">
        <f t="shared" si="288"/>
        <v>0</v>
      </c>
      <c r="P576" s="181">
        <f t="shared" si="288"/>
        <v>0</v>
      </c>
      <c r="Q576" s="181">
        <f t="shared" si="288"/>
        <v>0</v>
      </c>
      <c r="R576" s="181">
        <f t="shared" si="288"/>
        <v>0</v>
      </c>
      <c r="S576" s="181">
        <f t="shared" si="288"/>
        <v>0</v>
      </c>
      <c r="T576" s="181">
        <f t="shared" si="288"/>
        <v>0</v>
      </c>
      <c r="U576" s="181">
        <f t="shared" si="288"/>
        <v>0</v>
      </c>
      <c r="V576" s="181">
        <f t="shared" si="288"/>
        <v>0</v>
      </c>
      <c r="W576" s="181">
        <f t="shared" si="288"/>
        <v>0</v>
      </c>
      <c r="X576" s="181">
        <f t="shared" si="288"/>
        <v>0</v>
      </c>
      <c r="Y576" s="181">
        <f t="shared" si="288"/>
        <v>0</v>
      </c>
      <c r="Z576" s="181">
        <f t="shared" si="288"/>
        <v>0</v>
      </c>
      <c r="AA576" s="181">
        <f t="shared" si="288"/>
        <v>0</v>
      </c>
      <c r="AB576" s="181">
        <f t="shared" si="288"/>
        <v>0</v>
      </c>
      <c r="AC576" s="181">
        <f t="shared" si="288"/>
        <v>0</v>
      </c>
      <c r="AD576" s="181">
        <f t="shared" si="288"/>
        <v>0</v>
      </c>
      <c r="AE576" s="181">
        <f t="shared" si="288"/>
        <v>0</v>
      </c>
      <c r="AF576" s="181">
        <f t="shared" si="288"/>
        <v>0</v>
      </c>
      <c r="AG576" s="181">
        <f t="shared" si="288"/>
        <v>0</v>
      </c>
      <c r="AH576" s="181">
        <f t="shared" si="288"/>
        <v>0</v>
      </c>
      <c r="AI576" s="181">
        <f t="shared" si="288"/>
        <v>0</v>
      </c>
      <c r="AJ576" s="181">
        <f t="shared" si="288"/>
        <v>0</v>
      </c>
      <c r="AK576" s="181">
        <f t="shared" si="288"/>
        <v>0</v>
      </c>
      <c r="AL576" s="181">
        <f t="shared" si="288"/>
        <v>0</v>
      </c>
      <c r="AM576" s="181">
        <f t="shared" si="288"/>
        <v>0</v>
      </c>
      <c r="AN576" s="181">
        <f t="shared" si="288"/>
        <v>0</v>
      </c>
      <c r="AO576" s="181">
        <f t="shared" si="288"/>
        <v>0</v>
      </c>
      <c r="AP576" s="181">
        <f t="shared" si="288"/>
        <v>0</v>
      </c>
    </row>
    <row r="577" spans="1:42" x14ac:dyDescent="0.3">
      <c r="A577" s="4">
        <f t="shared" si="287"/>
        <v>4</v>
      </c>
      <c r="B577" s="179">
        <f t="shared" si="284"/>
        <v>0</v>
      </c>
      <c r="C577" s="181">
        <f t="shared" ref="C577:AP577" si="289">LOOKUP(C565,$B$505:$AP$505,$B$506:$AP$506)*$B776/100</f>
        <v>0</v>
      </c>
      <c r="D577" s="181">
        <f t="shared" si="289"/>
        <v>0</v>
      </c>
      <c r="E577" s="181">
        <f t="shared" si="289"/>
        <v>0</v>
      </c>
      <c r="F577" s="181">
        <f t="shared" si="289"/>
        <v>0</v>
      </c>
      <c r="G577" s="181">
        <f t="shared" si="289"/>
        <v>0</v>
      </c>
      <c r="H577" s="181">
        <f t="shared" si="289"/>
        <v>0</v>
      </c>
      <c r="I577" s="181">
        <f t="shared" si="289"/>
        <v>0</v>
      </c>
      <c r="J577" s="181">
        <f t="shared" si="289"/>
        <v>0</v>
      </c>
      <c r="K577" s="181">
        <f t="shared" si="289"/>
        <v>0</v>
      </c>
      <c r="L577" s="181">
        <f t="shared" si="289"/>
        <v>0</v>
      </c>
      <c r="M577" s="181">
        <f t="shared" si="289"/>
        <v>0</v>
      </c>
      <c r="N577" s="181">
        <f t="shared" si="289"/>
        <v>0</v>
      </c>
      <c r="O577" s="181">
        <f t="shared" si="289"/>
        <v>0</v>
      </c>
      <c r="P577" s="181">
        <f t="shared" si="289"/>
        <v>0</v>
      </c>
      <c r="Q577" s="181">
        <f t="shared" si="289"/>
        <v>0</v>
      </c>
      <c r="R577" s="181">
        <f t="shared" si="289"/>
        <v>0</v>
      </c>
      <c r="S577" s="181">
        <f t="shared" si="289"/>
        <v>0</v>
      </c>
      <c r="T577" s="181">
        <f t="shared" si="289"/>
        <v>0</v>
      </c>
      <c r="U577" s="181">
        <f t="shared" si="289"/>
        <v>0</v>
      </c>
      <c r="V577" s="181">
        <f t="shared" si="289"/>
        <v>0</v>
      </c>
      <c r="W577" s="181">
        <f t="shared" si="289"/>
        <v>0</v>
      </c>
      <c r="X577" s="181">
        <f t="shared" si="289"/>
        <v>0</v>
      </c>
      <c r="Y577" s="181">
        <f t="shared" si="289"/>
        <v>0</v>
      </c>
      <c r="Z577" s="181">
        <f t="shared" si="289"/>
        <v>0</v>
      </c>
      <c r="AA577" s="181">
        <f t="shared" si="289"/>
        <v>0</v>
      </c>
      <c r="AB577" s="181">
        <f t="shared" si="289"/>
        <v>0</v>
      </c>
      <c r="AC577" s="181">
        <f t="shared" si="289"/>
        <v>0</v>
      </c>
      <c r="AD577" s="181">
        <f t="shared" si="289"/>
        <v>0</v>
      </c>
      <c r="AE577" s="181">
        <f t="shared" si="289"/>
        <v>0</v>
      </c>
      <c r="AF577" s="181">
        <f t="shared" si="289"/>
        <v>0</v>
      </c>
      <c r="AG577" s="181">
        <f t="shared" si="289"/>
        <v>0</v>
      </c>
      <c r="AH577" s="181">
        <f t="shared" si="289"/>
        <v>0</v>
      </c>
      <c r="AI577" s="181">
        <f t="shared" si="289"/>
        <v>0</v>
      </c>
      <c r="AJ577" s="181">
        <f t="shared" si="289"/>
        <v>0</v>
      </c>
      <c r="AK577" s="181">
        <f t="shared" si="289"/>
        <v>0</v>
      </c>
      <c r="AL577" s="181">
        <f t="shared" si="289"/>
        <v>0</v>
      </c>
      <c r="AM577" s="181">
        <f t="shared" si="289"/>
        <v>0</v>
      </c>
      <c r="AN577" s="181">
        <f t="shared" si="289"/>
        <v>0</v>
      </c>
      <c r="AO577" s="181">
        <f t="shared" si="289"/>
        <v>0</v>
      </c>
      <c r="AP577" s="181">
        <f t="shared" si="289"/>
        <v>0</v>
      </c>
    </row>
    <row r="578" spans="1:42" x14ac:dyDescent="0.3">
      <c r="A578" s="4">
        <f t="shared" si="287"/>
        <v>5</v>
      </c>
      <c r="B578" s="179">
        <f t="shared" si="284"/>
        <v>0</v>
      </c>
      <c r="C578" s="181">
        <f t="shared" ref="C578:AP578" si="290">LOOKUP(C566,$B$505:$AP$505,$B$506:$AP$506)*$B777/100</f>
        <v>0</v>
      </c>
      <c r="D578" s="181">
        <f t="shared" si="290"/>
        <v>0</v>
      </c>
      <c r="E578" s="181">
        <f t="shared" si="290"/>
        <v>0</v>
      </c>
      <c r="F578" s="181">
        <f t="shared" si="290"/>
        <v>0</v>
      </c>
      <c r="G578" s="181">
        <f t="shared" si="290"/>
        <v>0</v>
      </c>
      <c r="H578" s="181">
        <f t="shared" si="290"/>
        <v>0</v>
      </c>
      <c r="I578" s="181">
        <f t="shared" si="290"/>
        <v>0</v>
      </c>
      <c r="J578" s="181">
        <f t="shared" si="290"/>
        <v>0</v>
      </c>
      <c r="K578" s="181">
        <f t="shared" si="290"/>
        <v>0</v>
      </c>
      <c r="L578" s="181">
        <f t="shared" si="290"/>
        <v>0</v>
      </c>
      <c r="M578" s="181">
        <f t="shared" si="290"/>
        <v>0</v>
      </c>
      <c r="N578" s="181">
        <f t="shared" si="290"/>
        <v>0</v>
      </c>
      <c r="O578" s="181">
        <f t="shared" si="290"/>
        <v>0</v>
      </c>
      <c r="P578" s="181">
        <f t="shared" si="290"/>
        <v>0</v>
      </c>
      <c r="Q578" s="181">
        <f t="shared" si="290"/>
        <v>0</v>
      </c>
      <c r="R578" s="181">
        <f t="shared" si="290"/>
        <v>0</v>
      </c>
      <c r="S578" s="181">
        <f t="shared" si="290"/>
        <v>0</v>
      </c>
      <c r="T578" s="181">
        <f t="shared" si="290"/>
        <v>0</v>
      </c>
      <c r="U578" s="181">
        <f t="shared" si="290"/>
        <v>0</v>
      </c>
      <c r="V578" s="181">
        <f t="shared" si="290"/>
        <v>0</v>
      </c>
      <c r="W578" s="181">
        <f t="shared" si="290"/>
        <v>0</v>
      </c>
      <c r="X578" s="181">
        <f t="shared" si="290"/>
        <v>0</v>
      </c>
      <c r="Y578" s="181">
        <f t="shared" si="290"/>
        <v>0</v>
      </c>
      <c r="Z578" s="181">
        <f t="shared" si="290"/>
        <v>0</v>
      </c>
      <c r="AA578" s="181">
        <f t="shared" si="290"/>
        <v>0</v>
      </c>
      <c r="AB578" s="181">
        <f t="shared" si="290"/>
        <v>0</v>
      </c>
      <c r="AC578" s="181">
        <f t="shared" si="290"/>
        <v>0</v>
      </c>
      <c r="AD578" s="181">
        <f t="shared" si="290"/>
        <v>0</v>
      </c>
      <c r="AE578" s="181">
        <f t="shared" si="290"/>
        <v>0</v>
      </c>
      <c r="AF578" s="181">
        <f t="shared" si="290"/>
        <v>0</v>
      </c>
      <c r="AG578" s="181">
        <f t="shared" si="290"/>
        <v>0</v>
      </c>
      <c r="AH578" s="181">
        <f t="shared" si="290"/>
        <v>0</v>
      </c>
      <c r="AI578" s="181">
        <f t="shared" si="290"/>
        <v>0</v>
      </c>
      <c r="AJ578" s="181">
        <f t="shared" si="290"/>
        <v>0</v>
      </c>
      <c r="AK578" s="181">
        <f t="shared" si="290"/>
        <v>0</v>
      </c>
      <c r="AL578" s="181">
        <f t="shared" si="290"/>
        <v>0</v>
      </c>
      <c r="AM578" s="181">
        <f t="shared" si="290"/>
        <v>0</v>
      </c>
      <c r="AN578" s="181">
        <f t="shared" si="290"/>
        <v>0</v>
      </c>
      <c r="AO578" s="181">
        <f t="shared" si="290"/>
        <v>0</v>
      </c>
      <c r="AP578" s="181">
        <f t="shared" si="290"/>
        <v>0</v>
      </c>
    </row>
    <row r="579" spans="1:42" x14ac:dyDescent="0.3">
      <c r="A579" s="4">
        <f t="shared" si="287"/>
        <v>6</v>
      </c>
      <c r="B579" s="179">
        <f t="shared" si="284"/>
        <v>0</v>
      </c>
      <c r="C579" s="181">
        <f t="shared" ref="C579:AP579" si="291">LOOKUP(C567,$B$505:$AP$505,$B$506:$AP$506)*$B778/100</f>
        <v>0</v>
      </c>
      <c r="D579" s="181">
        <f t="shared" si="291"/>
        <v>0</v>
      </c>
      <c r="E579" s="181">
        <f t="shared" si="291"/>
        <v>0</v>
      </c>
      <c r="F579" s="181">
        <f t="shared" si="291"/>
        <v>0</v>
      </c>
      <c r="G579" s="181">
        <f t="shared" si="291"/>
        <v>0</v>
      </c>
      <c r="H579" s="181">
        <f t="shared" si="291"/>
        <v>0</v>
      </c>
      <c r="I579" s="181">
        <f t="shared" si="291"/>
        <v>0</v>
      </c>
      <c r="J579" s="181">
        <f t="shared" si="291"/>
        <v>0</v>
      </c>
      <c r="K579" s="181">
        <f t="shared" si="291"/>
        <v>0</v>
      </c>
      <c r="L579" s="181">
        <f t="shared" si="291"/>
        <v>0</v>
      </c>
      <c r="M579" s="181">
        <f t="shared" si="291"/>
        <v>0</v>
      </c>
      <c r="N579" s="181">
        <f t="shared" si="291"/>
        <v>0</v>
      </c>
      <c r="O579" s="181">
        <f t="shared" si="291"/>
        <v>0</v>
      </c>
      <c r="P579" s="181">
        <f t="shared" si="291"/>
        <v>0</v>
      </c>
      <c r="Q579" s="181">
        <f t="shared" si="291"/>
        <v>0</v>
      </c>
      <c r="R579" s="181">
        <f t="shared" si="291"/>
        <v>0</v>
      </c>
      <c r="S579" s="181">
        <f t="shared" si="291"/>
        <v>0</v>
      </c>
      <c r="T579" s="181">
        <f t="shared" si="291"/>
        <v>0</v>
      </c>
      <c r="U579" s="181">
        <f t="shared" si="291"/>
        <v>0</v>
      </c>
      <c r="V579" s="181">
        <f t="shared" si="291"/>
        <v>0</v>
      </c>
      <c r="W579" s="181">
        <f t="shared" si="291"/>
        <v>0</v>
      </c>
      <c r="X579" s="181">
        <f t="shared" si="291"/>
        <v>0</v>
      </c>
      <c r="Y579" s="181">
        <f t="shared" si="291"/>
        <v>0</v>
      </c>
      <c r="Z579" s="181">
        <f t="shared" si="291"/>
        <v>0</v>
      </c>
      <c r="AA579" s="181">
        <f t="shared" si="291"/>
        <v>0</v>
      </c>
      <c r="AB579" s="181">
        <f t="shared" si="291"/>
        <v>0</v>
      </c>
      <c r="AC579" s="181">
        <f t="shared" si="291"/>
        <v>0</v>
      </c>
      <c r="AD579" s="181">
        <f t="shared" si="291"/>
        <v>0</v>
      </c>
      <c r="AE579" s="181">
        <f t="shared" si="291"/>
        <v>0</v>
      </c>
      <c r="AF579" s="181">
        <f t="shared" si="291"/>
        <v>0</v>
      </c>
      <c r="AG579" s="181">
        <f t="shared" si="291"/>
        <v>0</v>
      </c>
      <c r="AH579" s="181">
        <f t="shared" si="291"/>
        <v>0</v>
      </c>
      <c r="AI579" s="181">
        <f t="shared" si="291"/>
        <v>0</v>
      </c>
      <c r="AJ579" s="181">
        <f t="shared" si="291"/>
        <v>0</v>
      </c>
      <c r="AK579" s="181">
        <f t="shared" si="291"/>
        <v>0</v>
      </c>
      <c r="AL579" s="181">
        <f t="shared" si="291"/>
        <v>0</v>
      </c>
      <c r="AM579" s="181">
        <f t="shared" si="291"/>
        <v>0</v>
      </c>
      <c r="AN579" s="181">
        <f t="shared" si="291"/>
        <v>0</v>
      </c>
      <c r="AO579" s="181">
        <f t="shared" si="291"/>
        <v>0</v>
      </c>
      <c r="AP579" s="181">
        <f t="shared" si="291"/>
        <v>0</v>
      </c>
    </row>
    <row r="580" spans="1:42" x14ac:dyDescent="0.3">
      <c r="A580" s="4">
        <f t="shared" si="287"/>
        <v>7</v>
      </c>
      <c r="B580" s="179">
        <f t="shared" si="284"/>
        <v>0</v>
      </c>
      <c r="C580" s="181">
        <f t="shared" ref="C580:AP580" si="292">LOOKUP(C568,$B$505:$AP$505,$B$506:$AP$506)*$B779/100</f>
        <v>0</v>
      </c>
      <c r="D580" s="181">
        <f t="shared" si="292"/>
        <v>0</v>
      </c>
      <c r="E580" s="181">
        <f t="shared" si="292"/>
        <v>0</v>
      </c>
      <c r="F580" s="181">
        <f t="shared" si="292"/>
        <v>0</v>
      </c>
      <c r="G580" s="181">
        <f t="shared" si="292"/>
        <v>0</v>
      </c>
      <c r="H580" s="181">
        <f t="shared" si="292"/>
        <v>0</v>
      </c>
      <c r="I580" s="181">
        <f t="shared" si="292"/>
        <v>0</v>
      </c>
      <c r="J580" s="181">
        <f t="shared" si="292"/>
        <v>0</v>
      </c>
      <c r="K580" s="181">
        <f t="shared" si="292"/>
        <v>0</v>
      </c>
      <c r="L580" s="181">
        <f t="shared" si="292"/>
        <v>0</v>
      </c>
      <c r="M580" s="181">
        <f t="shared" si="292"/>
        <v>0</v>
      </c>
      <c r="N580" s="181">
        <f t="shared" si="292"/>
        <v>0</v>
      </c>
      <c r="O580" s="181">
        <f t="shared" si="292"/>
        <v>0</v>
      </c>
      <c r="P580" s="181">
        <f t="shared" si="292"/>
        <v>0</v>
      </c>
      <c r="Q580" s="181">
        <f t="shared" si="292"/>
        <v>0</v>
      </c>
      <c r="R580" s="181">
        <f t="shared" si="292"/>
        <v>0</v>
      </c>
      <c r="S580" s="181">
        <f t="shared" si="292"/>
        <v>0</v>
      </c>
      <c r="T580" s="181">
        <f t="shared" si="292"/>
        <v>0</v>
      </c>
      <c r="U580" s="181">
        <f t="shared" si="292"/>
        <v>0</v>
      </c>
      <c r="V580" s="181">
        <f t="shared" si="292"/>
        <v>0</v>
      </c>
      <c r="W580" s="181">
        <f t="shared" si="292"/>
        <v>0</v>
      </c>
      <c r="X580" s="181">
        <f t="shared" si="292"/>
        <v>0</v>
      </c>
      <c r="Y580" s="181">
        <f t="shared" si="292"/>
        <v>0</v>
      </c>
      <c r="Z580" s="181">
        <f t="shared" si="292"/>
        <v>0</v>
      </c>
      <c r="AA580" s="181">
        <f t="shared" si="292"/>
        <v>0</v>
      </c>
      <c r="AB580" s="181">
        <f t="shared" si="292"/>
        <v>0</v>
      </c>
      <c r="AC580" s="181">
        <f t="shared" si="292"/>
        <v>0</v>
      </c>
      <c r="AD580" s="181">
        <f t="shared" si="292"/>
        <v>0</v>
      </c>
      <c r="AE580" s="181">
        <f t="shared" si="292"/>
        <v>0</v>
      </c>
      <c r="AF580" s="181">
        <f t="shared" si="292"/>
        <v>0</v>
      </c>
      <c r="AG580" s="181">
        <f t="shared" si="292"/>
        <v>0</v>
      </c>
      <c r="AH580" s="181">
        <f t="shared" si="292"/>
        <v>0</v>
      </c>
      <c r="AI580" s="181">
        <f t="shared" si="292"/>
        <v>0</v>
      </c>
      <c r="AJ580" s="181">
        <f t="shared" si="292"/>
        <v>0</v>
      </c>
      <c r="AK580" s="181">
        <f t="shared" si="292"/>
        <v>0</v>
      </c>
      <c r="AL580" s="181">
        <f t="shared" si="292"/>
        <v>0</v>
      </c>
      <c r="AM580" s="181">
        <f t="shared" si="292"/>
        <v>0</v>
      </c>
      <c r="AN580" s="181">
        <f t="shared" si="292"/>
        <v>0</v>
      </c>
      <c r="AO580" s="181">
        <f t="shared" si="292"/>
        <v>0</v>
      </c>
      <c r="AP580" s="181">
        <f t="shared" si="292"/>
        <v>0</v>
      </c>
    </row>
    <row r="581" spans="1:42" x14ac:dyDescent="0.3">
      <c r="A581" s="4">
        <f t="shared" si="287"/>
        <v>8</v>
      </c>
      <c r="B581" s="179">
        <f t="shared" si="284"/>
        <v>0</v>
      </c>
      <c r="C581" s="181">
        <f t="shared" ref="C581:AP581" si="293">LOOKUP(C569,$B$505:$AP$505,$B$506:$AP$506)*$B780/100</f>
        <v>0</v>
      </c>
      <c r="D581" s="181">
        <f t="shared" si="293"/>
        <v>0</v>
      </c>
      <c r="E581" s="181">
        <f t="shared" si="293"/>
        <v>0</v>
      </c>
      <c r="F581" s="181">
        <f t="shared" si="293"/>
        <v>0</v>
      </c>
      <c r="G581" s="181">
        <f t="shared" si="293"/>
        <v>0</v>
      </c>
      <c r="H581" s="181">
        <f t="shared" si="293"/>
        <v>0</v>
      </c>
      <c r="I581" s="181">
        <f t="shared" si="293"/>
        <v>0</v>
      </c>
      <c r="J581" s="181">
        <f t="shared" si="293"/>
        <v>0</v>
      </c>
      <c r="K581" s="181">
        <f t="shared" si="293"/>
        <v>0</v>
      </c>
      <c r="L581" s="181">
        <f t="shared" si="293"/>
        <v>0</v>
      </c>
      <c r="M581" s="181">
        <f t="shared" si="293"/>
        <v>0</v>
      </c>
      <c r="N581" s="181">
        <f t="shared" si="293"/>
        <v>0</v>
      </c>
      <c r="O581" s="181">
        <f t="shared" si="293"/>
        <v>0</v>
      </c>
      <c r="P581" s="181">
        <f t="shared" si="293"/>
        <v>0</v>
      </c>
      <c r="Q581" s="181">
        <f t="shared" si="293"/>
        <v>0</v>
      </c>
      <c r="R581" s="181">
        <f t="shared" si="293"/>
        <v>0</v>
      </c>
      <c r="S581" s="181">
        <f t="shared" si="293"/>
        <v>0</v>
      </c>
      <c r="T581" s="181">
        <f t="shared" si="293"/>
        <v>0</v>
      </c>
      <c r="U581" s="181">
        <f t="shared" si="293"/>
        <v>0</v>
      </c>
      <c r="V581" s="181">
        <f t="shared" si="293"/>
        <v>0</v>
      </c>
      <c r="W581" s="181">
        <f t="shared" si="293"/>
        <v>0</v>
      </c>
      <c r="X581" s="181">
        <f t="shared" si="293"/>
        <v>0</v>
      </c>
      <c r="Y581" s="181">
        <f t="shared" si="293"/>
        <v>0</v>
      </c>
      <c r="Z581" s="181">
        <f t="shared" si="293"/>
        <v>0</v>
      </c>
      <c r="AA581" s="181">
        <f t="shared" si="293"/>
        <v>0</v>
      </c>
      <c r="AB581" s="181">
        <f t="shared" si="293"/>
        <v>0</v>
      </c>
      <c r="AC581" s="181">
        <f t="shared" si="293"/>
        <v>0</v>
      </c>
      <c r="AD581" s="181">
        <f t="shared" si="293"/>
        <v>0</v>
      </c>
      <c r="AE581" s="181">
        <f t="shared" si="293"/>
        <v>0</v>
      </c>
      <c r="AF581" s="181">
        <f t="shared" si="293"/>
        <v>0</v>
      </c>
      <c r="AG581" s="181">
        <f t="shared" si="293"/>
        <v>0</v>
      </c>
      <c r="AH581" s="181">
        <f t="shared" si="293"/>
        <v>0</v>
      </c>
      <c r="AI581" s="181">
        <f t="shared" si="293"/>
        <v>0</v>
      </c>
      <c r="AJ581" s="181">
        <f t="shared" si="293"/>
        <v>0</v>
      </c>
      <c r="AK581" s="181">
        <f t="shared" si="293"/>
        <v>0</v>
      </c>
      <c r="AL581" s="181">
        <f t="shared" si="293"/>
        <v>0</v>
      </c>
      <c r="AM581" s="181">
        <f t="shared" si="293"/>
        <v>0</v>
      </c>
      <c r="AN581" s="181">
        <f t="shared" si="293"/>
        <v>0</v>
      </c>
      <c r="AO581" s="181">
        <f t="shared" si="293"/>
        <v>0</v>
      </c>
      <c r="AP581" s="181">
        <f t="shared" si="293"/>
        <v>0</v>
      </c>
    </row>
    <row r="582" spans="1:42" x14ac:dyDescent="0.3">
      <c r="A582" s="4">
        <f>A581+1</f>
        <v>9</v>
      </c>
      <c r="B582" s="179">
        <f t="shared" si="284"/>
        <v>0</v>
      </c>
      <c r="C582" s="181">
        <f t="shared" ref="C582:AP582" si="294">LOOKUP(C570,$B$505:$AP$505,$B$506:$AP$506)*$B781/100</f>
        <v>0</v>
      </c>
      <c r="D582" s="181">
        <f t="shared" si="294"/>
        <v>0</v>
      </c>
      <c r="E582" s="181">
        <f t="shared" si="294"/>
        <v>0</v>
      </c>
      <c r="F582" s="181">
        <f t="shared" si="294"/>
        <v>0</v>
      </c>
      <c r="G582" s="181">
        <f t="shared" si="294"/>
        <v>0</v>
      </c>
      <c r="H582" s="181">
        <f t="shared" si="294"/>
        <v>0</v>
      </c>
      <c r="I582" s="181">
        <f t="shared" si="294"/>
        <v>0</v>
      </c>
      <c r="J582" s="181">
        <f t="shared" si="294"/>
        <v>0</v>
      </c>
      <c r="K582" s="181">
        <f t="shared" si="294"/>
        <v>0</v>
      </c>
      <c r="L582" s="181">
        <f t="shared" si="294"/>
        <v>0</v>
      </c>
      <c r="M582" s="181">
        <f t="shared" si="294"/>
        <v>0</v>
      </c>
      <c r="N582" s="181">
        <f t="shared" si="294"/>
        <v>0</v>
      </c>
      <c r="O582" s="181">
        <f t="shared" si="294"/>
        <v>0</v>
      </c>
      <c r="P582" s="181">
        <f t="shared" si="294"/>
        <v>0</v>
      </c>
      <c r="Q582" s="181">
        <f t="shared" si="294"/>
        <v>0</v>
      </c>
      <c r="R582" s="181">
        <f t="shared" si="294"/>
        <v>0</v>
      </c>
      <c r="S582" s="181">
        <f t="shared" si="294"/>
        <v>0</v>
      </c>
      <c r="T582" s="181">
        <f t="shared" si="294"/>
        <v>0</v>
      </c>
      <c r="U582" s="181">
        <f t="shared" si="294"/>
        <v>0</v>
      </c>
      <c r="V582" s="181">
        <f t="shared" si="294"/>
        <v>0</v>
      </c>
      <c r="W582" s="181">
        <f t="shared" si="294"/>
        <v>0</v>
      </c>
      <c r="X582" s="181">
        <f t="shared" si="294"/>
        <v>0</v>
      </c>
      <c r="Y582" s="181">
        <f t="shared" si="294"/>
        <v>0</v>
      </c>
      <c r="Z582" s="181">
        <f t="shared" si="294"/>
        <v>0</v>
      </c>
      <c r="AA582" s="181">
        <f t="shared" si="294"/>
        <v>0</v>
      </c>
      <c r="AB582" s="181">
        <f t="shared" si="294"/>
        <v>0</v>
      </c>
      <c r="AC582" s="181">
        <f t="shared" si="294"/>
        <v>0</v>
      </c>
      <c r="AD582" s="181">
        <f t="shared" si="294"/>
        <v>0</v>
      </c>
      <c r="AE582" s="181">
        <f t="shared" si="294"/>
        <v>0</v>
      </c>
      <c r="AF582" s="181">
        <f t="shared" si="294"/>
        <v>0</v>
      </c>
      <c r="AG582" s="181">
        <f t="shared" si="294"/>
        <v>0</v>
      </c>
      <c r="AH582" s="181">
        <f t="shared" si="294"/>
        <v>0</v>
      </c>
      <c r="AI582" s="181">
        <f t="shared" si="294"/>
        <v>0</v>
      </c>
      <c r="AJ582" s="181">
        <f t="shared" si="294"/>
        <v>0</v>
      </c>
      <c r="AK582" s="181">
        <f t="shared" si="294"/>
        <v>0</v>
      </c>
      <c r="AL582" s="181">
        <f t="shared" si="294"/>
        <v>0</v>
      </c>
      <c r="AM582" s="181">
        <f t="shared" si="294"/>
        <v>0</v>
      </c>
      <c r="AN582" s="181">
        <f t="shared" si="294"/>
        <v>0</v>
      </c>
      <c r="AO582" s="181">
        <f t="shared" si="294"/>
        <v>0</v>
      </c>
      <c r="AP582" s="181">
        <f t="shared" si="294"/>
        <v>0</v>
      </c>
    </row>
    <row r="583" spans="1:42" x14ac:dyDescent="0.3">
      <c r="A583" s="4">
        <f t="shared" ref="A583" si="295">A582+1</f>
        <v>10</v>
      </c>
      <c r="B583" s="179">
        <f t="shared" si="284"/>
        <v>0</v>
      </c>
      <c r="C583" s="181">
        <f t="shared" ref="C583:AP583" si="296">LOOKUP(C571,$B$505:$AP$505,$B$506:$AP$506)*$B782/100</f>
        <v>0</v>
      </c>
      <c r="D583" s="181">
        <f t="shared" si="296"/>
        <v>0</v>
      </c>
      <c r="E583" s="181">
        <f t="shared" si="296"/>
        <v>0</v>
      </c>
      <c r="F583" s="181">
        <f t="shared" si="296"/>
        <v>0</v>
      </c>
      <c r="G583" s="181">
        <f t="shared" si="296"/>
        <v>0</v>
      </c>
      <c r="H583" s="181">
        <f t="shared" si="296"/>
        <v>0</v>
      </c>
      <c r="I583" s="181">
        <f t="shared" si="296"/>
        <v>0</v>
      </c>
      <c r="J583" s="181">
        <f t="shared" si="296"/>
        <v>0</v>
      </c>
      <c r="K583" s="181">
        <f t="shared" si="296"/>
        <v>0</v>
      </c>
      <c r="L583" s="181">
        <f t="shared" si="296"/>
        <v>0</v>
      </c>
      <c r="M583" s="181">
        <f t="shared" si="296"/>
        <v>0</v>
      </c>
      <c r="N583" s="181">
        <f t="shared" si="296"/>
        <v>0</v>
      </c>
      <c r="O583" s="181">
        <f t="shared" si="296"/>
        <v>0</v>
      </c>
      <c r="P583" s="181">
        <f t="shared" si="296"/>
        <v>0</v>
      </c>
      <c r="Q583" s="181">
        <f t="shared" si="296"/>
        <v>0</v>
      </c>
      <c r="R583" s="181">
        <f t="shared" si="296"/>
        <v>0</v>
      </c>
      <c r="S583" s="181">
        <f t="shared" si="296"/>
        <v>0</v>
      </c>
      <c r="T583" s="181">
        <f t="shared" si="296"/>
        <v>0</v>
      </c>
      <c r="U583" s="181">
        <f t="shared" si="296"/>
        <v>0</v>
      </c>
      <c r="V583" s="181">
        <f t="shared" si="296"/>
        <v>0</v>
      </c>
      <c r="W583" s="181">
        <f t="shared" si="296"/>
        <v>0</v>
      </c>
      <c r="X583" s="181">
        <f t="shared" si="296"/>
        <v>0</v>
      </c>
      <c r="Y583" s="181">
        <f t="shared" si="296"/>
        <v>0</v>
      </c>
      <c r="Z583" s="181">
        <f t="shared" si="296"/>
        <v>0</v>
      </c>
      <c r="AA583" s="181">
        <f t="shared" si="296"/>
        <v>0</v>
      </c>
      <c r="AB583" s="181">
        <f t="shared" si="296"/>
        <v>0</v>
      </c>
      <c r="AC583" s="181">
        <f t="shared" si="296"/>
        <v>0</v>
      </c>
      <c r="AD583" s="181">
        <f t="shared" si="296"/>
        <v>0</v>
      </c>
      <c r="AE583" s="181">
        <f t="shared" si="296"/>
        <v>0</v>
      </c>
      <c r="AF583" s="181">
        <f t="shared" si="296"/>
        <v>0</v>
      </c>
      <c r="AG583" s="181">
        <f t="shared" si="296"/>
        <v>0</v>
      </c>
      <c r="AH583" s="181">
        <f t="shared" si="296"/>
        <v>0</v>
      </c>
      <c r="AI583" s="181">
        <f t="shared" si="296"/>
        <v>0</v>
      </c>
      <c r="AJ583" s="181">
        <f t="shared" si="296"/>
        <v>0</v>
      </c>
      <c r="AK583" s="181">
        <f t="shared" si="296"/>
        <v>0</v>
      </c>
      <c r="AL583" s="181">
        <f t="shared" si="296"/>
        <v>0</v>
      </c>
      <c r="AM583" s="181">
        <f t="shared" si="296"/>
        <v>0</v>
      </c>
      <c r="AN583" s="181">
        <f t="shared" si="296"/>
        <v>0</v>
      </c>
      <c r="AO583" s="181">
        <f t="shared" si="296"/>
        <v>0</v>
      </c>
      <c r="AP583" s="181">
        <f t="shared" si="296"/>
        <v>0</v>
      </c>
    </row>
    <row r="584" spans="1:42" x14ac:dyDescent="0.3">
      <c r="A584" s="26" t="s">
        <v>12</v>
      </c>
      <c r="B584" s="15"/>
      <c r="C584" s="161">
        <f>SUM(C574:C583)</f>
        <v>0</v>
      </c>
      <c r="D584" s="161">
        <f t="shared" ref="D584:AP584" si="297">SUM(D574:D583)</f>
        <v>0</v>
      </c>
      <c r="E584" s="161">
        <f t="shared" si="297"/>
        <v>0</v>
      </c>
      <c r="F584" s="161">
        <f t="shared" si="297"/>
        <v>0</v>
      </c>
      <c r="G584" s="161">
        <f t="shared" si="297"/>
        <v>0</v>
      </c>
      <c r="H584" s="161">
        <f t="shared" si="297"/>
        <v>0</v>
      </c>
      <c r="I584" s="161">
        <f t="shared" si="297"/>
        <v>0</v>
      </c>
      <c r="J584" s="161">
        <f t="shared" si="297"/>
        <v>0</v>
      </c>
      <c r="K584" s="161">
        <f t="shared" si="297"/>
        <v>0</v>
      </c>
      <c r="L584" s="161">
        <f t="shared" si="297"/>
        <v>0</v>
      </c>
      <c r="M584" s="161">
        <f t="shared" si="297"/>
        <v>0</v>
      </c>
      <c r="N584" s="161">
        <f t="shared" si="297"/>
        <v>0</v>
      </c>
      <c r="O584" s="161">
        <f t="shared" si="297"/>
        <v>0</v>
      </c>
      <c r="P584" s="161">
        <f t="shared" si="297"/>
        <v>0</v>
      </c>
      <c r="Q584" s="161">
        <f t="shared" si="297"/>
        <v>0</v>
      </c>
      <c r="R584" s="161">
        <f t="shared" si="297"/>
        <v>0</v>
      </c>
      <c r="S584" s="161">
        <f t="shared" si="297"/>
        <v>0</v>
      </c>
      <c r="T584" s="161">
        <f t="shared" si="297"/>
        <v>0</v>
      </c>
      <c r="U584" s="161">
        <f t="shared" si="297"/>
        <v>0</v>
      </c>
      <c r="V584" s="161">
        <f t="shared" si="297"/>
        <v>0</v>
      </c>
      <c r="W584" s="161">
        <f t="shared" si="297"/>
        <v>0</v>
      </c>
      <c r="X584" s="161">
        <f t="shared" si="297"/>
        <v>0</v>
      </c>
      <c r="Y584" s="161">
        <f t="shared" si="297"/>
        <v>0</v>
      </c>
      <c r="Z584" s="161">
        <f t="shared" si="297"/>
        <v>0</v>
      </c>
      <c r="AA584" s="161">
        <f t="shared" si="297"/>
        <v>0</v>
      </c>
      <c r="AB584" s="161">
        <f t="shared" si="297"/>
        <v>0</v>
      </c>
      <c r="AC584" s="161">
        <f t="shared" si="297"/>
        <v>0</v>
      </c>
      <c r="AD584" s="161">
        <f t="shared" si="297"/>
        <v>0</v>
      </c>
      <c r="AE584" s="161">
        <f t="shared" si="297"/>
        <v>0</v>
      </c>
      <c r="AF584" s="161">
        <f t="shared" si="297"/>
        <v>0</v>
      </c>
      <c r="AG584" s="161">
        <f t="shared" si="297"/>
        <v>0</v>
      </c>
      <c r="AH584" s="161">
        <f t="shared" si="297"/>
        <v>0</v>
      </c>
      <c r="AI584" s="161">
        <f t="shared" si="297"/>
        <v>0</v>
      </c>
      <c r="AJ584" s="161">
        <f t="shared" si="297"/>
        <v>0</v>
      </c>
      <c r="AK584" s="161">
        <f t="shared" si="297"/>
        <v>0</v>
      </c>
      <c r="AL584" s="161">
        <f t="shared" si="297"/>
        <v>0</v>
      </c>
      <c r="AM584" s="161">
        <f t="shared" si="297"/>
        <v>0</v>
      </c>
      <c r="AN584" s="161">
        <f t="shared" si="297"/>
        <v>0</v>
      </c>
      <c r="AO584" s="161">
        <f t="shared" si="297"/>
        <v>0</v>
      </c>
      <c r="AP584" s="161">
        <f t="shared" si="297"/>
        <v>0</v>
      </c>
    </row>
    <row r="585" spans="1:42" x14ac:dyDescent="0.3">
      <c r="A585" s="26"/>
      <c r="B585" s="15"/>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c r="AP585" s="161"/>
    </row>
    <row r="586" spans="1:42" x14ac:dyDescent="0.3">
      <c r="A586" s="83" t="s">
        <v>208</v>
      </c>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c r="AH586" s="219"/>
      <c r="AI586" s="219"/>
      <c r="AJ586" s="219"/>
      <c r="AK586" s="219"/>
      <c r="AL586" s="219"/>
      <c r="AM586" s="219"/>
      <c r="AN586" s="219"/>
      <c r="AO586" s="219"/>
      <c r="AP586" s="219"/>
    </row>
    <row r="587" spans="1:42" x14ac:dyDescent="0.3">
      <c r="A587" s="20" t="s">
        <v>454</v>
      </c>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2"/>
      <c r="AF587" s="122"/>
      <c r="AG587" s="122"/>
      <c r="AH587" s="122"/>
      <c r="AI587" s="122"/>
      <c r="AJ587" s="122"/>
      <c r="AK587" s="122"/>
      <c r="AL587" s="122"/>
      <c r="AM587" s="122"/>
      <c r="AN587" s="122"/>
      <c r="AO587" s="122"/>
      <c r="AP587" s="122"/>
    </row>
    <row r="588" spans="1:42" x14ac:dyDescent="0.3">
      <c r="A588" s="18" t="s">
        <v>5</v>
      </c>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2"/>
      <c r="AF588" s="122"/>
      <c r="AG588" s="122"/>
      <c r="AH588" s="122"/>
      <c r="AI588" s="122"/>
      <c r="AJ588" s="122"/>
      <c r="AK588" s="122"/>
      <c r="AL588" s="122"/>
      <c r="AM588" s="122"/>
      <c r="AN588" s="122"/>
      <c r="AO588" s="122"/>
      <c r="AP588" s="122"/>
    </row>
    <row r="589" spans="1:42" x14ac:dyDescent="0.3">
      <c r="A589" s="89" t="s">
        <v>455</v>
      </c>
      <c r="B589" s="122"/>
      <c r="C589" s="122">
        <f t="array" ref="C589:AP589">Inputs!D216:AQ216</f>
        <v>0</v>
      </c>
      <c r="D589" s="122">
        <v>0</v>
      </c>
      <c r="E589" s="122">
        <v>0</v>
      </c>
      <c r="F589" s="122">
        <v>0</v>
      </c>
      <c r="G589" s="122">
        <v>0</v>
      </c>
      <c r="H589" s="122">
        <v>0</v>
      </c>
      <c r="I589" s="122">
        <v>0</v>
      </c>
      <c r="J589" s="122">
        <v>0</v>
      </c>
      <c r="K589" s="122">
        <v>0</v>
      </c>
      <c r="L589" s="122">
        <v>0</v>
      </c>
      <c r="M589" s="122">
        <v>0</v>
      </c>
      <c r="N589" s="122">
        <v>0</v>
      </c>
      <c r="O589" s="122">
        <v>0</v>
      </c>
      <c r="P589" s="122">
        <v>0</v>
      </c>
      <c r="Q589" s="122">
        <v>0</v>
      </c>
      <c r="R589" s="122">
        <v>0</v>
      </c>
      <c r="S589" s="122">
        <v>0</v>
      </c>
      <c r="T589" s="122">
        <v>0</v>
      </c>
      <c r="U589" s="122">
        <v>0</v>
      </c>
      <c r="V589" s="122">
        <v>0</v>
      </c>
      <c r="W589" s="122">
        <v>0</v>
      </c>
      <c r="X589" s="122">
        <v>0</v>
      </c>
      <c r="Y589" s="122">
        <v>0</v>
      </c>
      <c r="Z589" s="122">
        <v>0</v>
      </c>
      <c r="AA589" s="122">
        <v>0</v>
      </c>
      <c r="AB589" s="122">
        <v>0</v>
      </c>
      <c r="AC589" s="122">
        <v>0</v>
      </c>
      <c r="AD589" s="122">
        <v>0</v>
      </c>
      <c r="AE589" s="122">
        <v>0</v>
      </c>
      <c r="AF589" s="122">
        <v>0</v>
      </c>
      <c r="AG589" s="122">
        <v>0</v>
      </c>
      <c r="AH589" s="122">
        <v>0</v>
      </c>
      <c r="AI589" s="122">
        <v>0</v>
      </c>
      <c r="AJ589" s="122">
        <v>0</v>
      </c>
      <c r="AK589" s="122">
        <v>0</v>
      </c>
      <c r="AL589" s="122">
        <v>0</v>
      </c>
      <c r="AM589" s="122">
        <v>0</v>
      </c>
      <c r="AN589" s="122">
        <v>0</v>
      </c>
      <c r="AO589" s="122">
        <v>0</v>
      </c>
      <c r="AP589" s="122">
        <v>0</v>
      </c>
    </row>
    <row r="590" spans="1:42" x14ac:dyDescent="0.3">
      <c r="A590" s="89" t="s">
        <v>456</v>
      </c>
      <c r="B590" s="122"/>
      <c r="C590" s="122">
        <f t="array" ref="C590:AP590">Inputs!D219:AQ219</f>
        <v>0</v>
      </c>
      <c r="D590" s="122">
        <v>0</v>
      </c>
      <c r="E590" s="122">
        <v>0</v>
      </c>
      <c r="F590" s="122">
        <v>0</v>
      </c>
      <c r="G590" s="122">
        <v>0</v>
      </c>
      <c r="H590" s="122">
        <v>0</v>
      </c>
      <c r="I590" s="122">
        <v>0</v>
      </c>
      <c r="J590" s="122">
        <v>0</v>
      </c>
      <c r="K590" s="122">
        <v>0</v>
      </c>
      <c r="L590" s="122">
        <v>0</v>
      </c>
      <c r="M590" s="122">
        <v>0</v>
      </c>
      <c r="N590" s="122">
        <v>0</v>
      </c>
      <c r="O590" s="122">
        <v>0</v>
      </c>
      <c r="P590" s="122">
        <v>0</v>
      </c>
      <c r="Q590" s="122">
        <v>0</v>
      </c>
      <c r="R590" s="122">
        <v>0</v>
      </c>
      <c r="S590" s="122">
        <v>0</v>
      </c>
      <c r="T590" s="122">
        <v>0</v>
      </c>
      <c r="U590" s="122">
        <v>0</v>
      </c>
      <c r="V590" s="122">
        <v>0</v>
      </c>
      <c r="W590" s="122">
        <v>0</v>
      </c>
      <c r="X590" s="122">
        <v>0</v>
      </c>
      <c r="Y590" s="122">
        <v>0</v>
      </c>
      <c r="Z590" s="122">
        <v>0</v>
      </c>
      <c r="AA590" s="122">
        <v>0</v>
      </c>
      <c r="AB590" s="122">
        <v>0</v>
      </c>
      <c r="AC590" s="122">
        <v>0</v>
      </c>
      <c r="AD590" s="122">
        <v>0</v>
      </c>
      <c r="AE590" s="122">
        <v>0</v>
      </c>
      <c r="AF590" s="122">
        <v>0</v>
      </c>
      <c r="AG590" s="122">
        <v>0</v>
      </c>
      <c r="AH590" s="122">
        <v>0</v>
      </c>
      <c r="AI590" s="122">
        <v>0</v>
      </c>
      <c r="AJ590" s="122">
        <v>0</v>
      </c>
      <c r="AK590" s="122">
        <v>0</v>
      </c>
      <c r="AL590" s="122">
        <v>0</v>
      </c>
      <c r="AM590" s="122">
        <v>0</v>
      </c>
      <c r="AN590" s="122">
        <v>0</v>
      </c>
      <c r="AO590" s="122">
        <v>0</v>
      </c>
      <c r="AP590" s="122">
        <v>0</v>
      </c>
    </row>
    <row r="591" spans="1:42" x14ac:dyDescent="0.3">
      <c r="A591" s="21" t="s">
        <v>457</v>
      </c>
      <c r="B591" s="319"/>
      <c r="C591" s="319">
        <f t="array" ref="C591:AP591">Inputs!D220:AQ220</f>
        <v>0</v>
      </c>
      <c r="D591" s="319">
        <v>0</v>
      </c>
      <c r="E591" s="319">
        <v>0</v>
      </c>
      <c r="F591" s="319">
        <v>0</v>
      </c>
      <c r="G591" s="319">
        <v>0</v>
      </c>
      <c r="H591" s="319">
        <v>0</v>
      </c>
      <c r="I591" s="319">
        <v>0</v>
      </c>
      <c r="J591" s="319">
        <v>0</v>
      </c>
      <c r="K591" s="319">
        <v>0</v>
      </c>
      <c r="L591" s="319">
        <v>0</v>
      </c>
      <c r="M591" s="319">
        <v>0</v>
      </c>
      <c r="N591" s="319">
        <v>0</v>
      </c>
      <c r="O591" s="319">
        <v>0</v>
      </c>
      <c r="P591" s="319">
        <v>0</v>
      </c>
      <c r="Q591" s="319">
        <v>0</v>
      </c>
      <c r="R591" s="319">
        <v>0</v>
      </c>
      <c r="S591" s="319">
        <v>0</v>
      </c>
      <c r="T591" s="319">
        <v>0</v>
      </c>
      <c r="U591" s="319">
        <v>0</v>
      </c>
      <c r="V591" s="319">
        <v>0</v>
      </c>
      <c r="W591" s="319">
        <v>0</v>
      </c>
      <c r="X591" s="319">
        <v>0</v>
      </c>
      <c r="Y591" s="319">
        <v>0</v>
      </c>
      <c r="Z591" s="319">
        <v>0</v>
      </c>
      <c r="AA591" s="319">
        <v>0</v>
      </c>
      <c r="AB591" s="319">
        <v>0</v>
      </c>
      <c r="AC591" s="319">
        <v>0</v>
      </c>
      <c r="AD591" s="319">
        <v>0</v>
      </c>
      <c r="AE591" s="319">
        <v>0</v>
      </c>
      <c r="AF591" s="319">
        <v>0</v>
      </c>
      <c r="AG591" s="319">
        <v>0</v>
      </c>
      <c r="AH591" s="319">
        <v>0</v>
      </c>
      <c r="AI591" s="319">
        <v>0</v>
      </c>
      <c r="AJ591" s="319">
        <v>0</v>
      </c>
      <c r="AK591" s="319">
        <v>0</v>
      </c>
      <c r="AL591" s="319">
        <v>0</v>
      </c>
      <c r="AM591" s="319">
        <v>0</v>
      </c>
      <c r="AN591" s="319">
        <v>0</v>
      </c>
      <c r="AO591" s="319">
        <v>0</v>
      </c>
      <c r="AP591" s="319">
        <v>0</v>
      </c>
    </row>
    <row r="592" spans="1:42" x14ac:dyDescent="0.3">
      <c r="A592" s="21" t="s">
        <v>458</v>
      </c>
      <c r="B592" s="122"/>
      <c r="C592" s="122">
        <f>MIN(C$591,C$590/100*$G$323)</f>
        <v>0</v>
      </c>
      <c r="D592" s="122">
        <f t="shared" ref="D592:AP592" si="298">MIN(D$591,D$590/100*$G$323)</f>
        <v>0</v>
      </c>
      <c r="E592" s="122">
        <f t="shared" si="298"/>
        <v>0</v>
      </c>
      <c r="F592" s="122">
        <f t="shared" si="298"/>
        <v>0</v>
      </c>
      <c r="G592" s="122">
        <f t="shared" si="298"/>
        <v>0</v>
      </c>
      <c r="H592" s="122">
        <f t="shared" si="298"/>
        <v>0</v>
      </c>
      <c r="I592" s="122">
        <f t="shared" si="298"/>
        <v>0</v>
      </c>
      <c r="J592" s="122">
        <f t="shared" si="298"/>
        <v>0</v>
      </c>
      <c r="K592" s="122">
        <f t="shared" si="298"/>
        <v>0</v>
      </c>
      <c r="L592" s="122">
        <f t="shared" si="298"/>
        <v>0</v>
      </c>
      <c r="M592" s="122">
        <f t="shared" si="298"/>
        <v>0</v>
      </c>
      <c r="N592" s="122">
        <f t="shared" si="298"/>
        <v>0</v>
      </c>
      <c r="O592" s="122">
        <f t="shared" si="298"/>
        <v>0</v>
      </c>
      <c r="P592" s="122">
        <f t="shared" si="298"/>
        <v>0</v>
      </c>
      <c r="Q592" s="122">
        <f t="shared" si="298"/>
        <v>0</v>
      </c>
      <c r="R592" s="122">
        <f t="shared" si="298"/>
        <v>0</v>
      </c>
      <c r="S592" s="122">
        <f t="shared" si="298"/>
        <v>0</v>
      </c>
      <c r="T592" s="122">
        <f t="shared" si="298"/>
        <v>0</v>
      </c>
      <c r="U592" s="122">
        <f t="shared" si="298"/>
        <v>0</v>
      </c>
      <c r="V592" s="122">
        <f t="shared" si="298"/>
        <v>0</v>
      </c>
      <c r="W592" s="122">
        <f t="shared" si="298"/>
        <v>0</v>
      </c>
      <c r="X592" s="122">
        <f t="shared" si="298"/>
        <v>0</v>
      </c>
      <c r="Y592" s="122">
        <f t="shared" si="298"/>
        <v>0</v>
      </c>
      <c r="Z592" s="122">
        <f t="shared" si="298"/>
        <v>0</v>
      </c>
      <c r="AA592" s="122">
        <f t="shared" si="298"/>
        <v>0</v>
      </c>
      <c r="AB592" s="122">
        <f t="shared" si="298"/>
        <v>0</v>
      </c>
      <c r="AC592" s="122">
        <f t="shared" si="298"/>
        <v>0</v>
      </c>
      <c r="AD592" s="122">
        <f t="shared" si="298"/>
        <v>0</v>
      </c>
      <c r="AE592" s="122">
        <f t="shared" si="298"/>
        <v>0</v>
      </c>
      <c r="AF592" s="122">
        <f t="shared" si="298"/>
        <v>0</v>
      </c>
      <c r="AG592" s="122">
        <f t="shared" si="298"/>
        <v>0</v>
      </c>
      <c r="AH592" s="122">
        <f t="shared" si="298"/>
        <v>0</v>
      </c>
      <c r="AI592" s="122">
        <f t="shared" si="298"/>
        <v>0</v>
      </c>
      <c r="AJ592" s="122">
        <f t="shared" si="298"/>
        <v>0</v>
      </c>
      <c r="AK592" s="122">
        <f t="shared" si="298"/>
        <v>0</v>
      </c>
      <c r="AL592" s="122">
        <f t="shared" si="298"/>
        <v>0</v>
      </c>
      <c r="AM592" s="122">
        <f t="shared" si="298"/>
        <v>0</v>
      </c>
      <c r="AN592" s="122">
        <f t="shared" si="298"/>
        <v>0</v>
      </c>
      <c r="AO592" s="122">
        <f t="shared" si="298"/>
        <v>0</v>
      </c>
      <c r="AP592" s="122">
        <f t="shared" si="298"/>
        <v>0</v>
      </c>
    </row>
    <row r="593" spans="1:42" x14ac:dyDescent="0.3">
      <c r="A593" s="89" t="s">
        <v>12</v>
      </c>
      <c r="B593" s="122"/>
      <c r="C593" s="122">
        <f>C$589+C$592</f>
        <v>0</v>
      </c>
      <c r="D593" s="122">
        <f t="shared" ref="D593:AP593" si="299">D$589+D$592</f>
        <v>0</v>
      </c>
      <c r="E593" s="122">
        <f t="shared" si="299"/>
        <v>0</v>
      </c>
      <c r="F593" s="122">
        <f t="shared" si="299"/>
        <v>0</v>
      </c>
      <c r="G593" s="122">
        <f t="shared" si="299"/>
        <v>0</v>
      </c>
      <c r="H593" s="122">
        <f t="shared" si="299"/>
        <v>0</v>
      </c>
      <c r="I593" s="122">
        <f t="shared" si="299"/>
        <v>0</v>
      </c>
      <c r="J593" s="122">
        <f t="shared" si="299"/>
        <v>0</v>
      </c>
      <c r="K593" s="122">
        <f t="shared" si="299"/>
        <v>0</v>
      </c>
      <c r="L593" s="122">
        <f t="shared" si="299"/>
        <v>0</v>
      </c>
      <c r="M593" s="122">
        <f t="shared" si="299"/>
        <v>0</v>
      </c>
      <c r="N593" s="122">
        <f t="shared" si="299"/>
        <v>0</v>
      </c>
      <c r="O593" s="122">
        <f t="shared" si="299"/>
        <v>0</v>
      </c>
      <c r="P593" s="122">
        <f t="shared" si="299"/>
        <v>0</v>
      </c>
      <c r="Q593" s="122">
        <f t="shared" si="299"/>
        <v>0</v>
      </c>
      <c r="R593" s="122">
        <f t="shared" si="299"/>
        <v>0</v>
      </c>
      <c r="S593" s="122">
        <f t="shared" si="299"/>
        <v>0</v>
      </c>
      <c r="T593" s="122">
        <f t="shared" si="299"/>
        <v>0</v>
      </c>
      <c r="U593" s="122">
        <f t="shared" si="299"/>
        <v>0</v>
      </c>
      <c r="V593" s="122">
        <f t="shared" si="299"/>
        <v>0</v>
      </c>
      <c r="W593" s="122">
        <f t="shared" si="299"/>
        <v>0</v>
      </c>
      <c r="X593" s="122">
        <f t="shared" si="299"/>
        <v>0</v>
      </c>
      <c r="Y593" s="122">
        <f t="shared" si="299"/>
        <v>0</v>
      </c>
      <c r="Z593" s="122">
        <f t="shared" si="299"/>
        <v>0</v>
      </c>
      <c r="AA593" s="122">
        <f t="shared" si="299"/>
        <v>0</v>
      </c>
      <c r="AB593" s="122">
        <f t="shared" si="299"/>
        <v>0</v>
      </c>
      <c r="AC593" s="122">
        <f t="shared" si="299"/>
        <v>0</v>
      </c>
      <c r="AD593" s="122">
        <f t="shared" si="299"/>
        <v>0</v>
      </c>
      <c r="AE593" s="122">
        <f t="shared" si="299"/>
        <v>0</v>
      </c>
      <c r="AF593" s="122">
        <f t="shared" si="299"/>
        <v>0</v>
      </c>
      <c r="AG593" s="122">
        <f t="shared" si="299"/>
        <v>0</v>
      </c>
      <c r="AH593" s="122">
        <f t="shared" si="299"/>
        <v>0</v>
      </c>
      <c r="AI593" s="122">
        <f t="shared" si="299"/>
        <v>0</v>
      </c>
      <c r="AJ593" s="122">
        <f t="shared" si="299"/>
        <v>0</v>
      </c>
      <c r="AK593" s="122">
        <f t="shared" si="299"/>
        <v>0</v>
      </c>
      <c r="AL593" s="122">
        <f t="shared" si="299"/>
        <v>0</v>
      </c>
      <c r="AM593" s="122">
        <f t="shared" si="299"/>
        <v>0</v>
      </c>
      <c r="AN593" s="122">
        <f t="shared" si="299"/>
        <v>0</v>
      </c>
      <c r="AO593" s="122">
        <f t="shared" si="299"/>
        <v>0</v>
      </c>
      <c r="AP593" s="122">
        <f t="shared" si="299"/>
        <v>0</v>
      </c>
    </row>
    <row r="594" spans="1:42" x14ac:dyDescent="0.3">
      <c r="A594" s="18" t="s">
        <v>4</v>
      </c>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3">
      <c r="A595" s="89" t="s">
        <v>455</v>
      </c>
      <c r="B595" s="122"/>
      <c r="C595" s="122">
        <f t="array" ref="C595:AP595">Inputs!D215:AQ215</f>
        <v>0</v>
      </c>
      <c r="D595" s="122">
        <v>0</v>
      </c>
      <c r="E595" s="122">
        <v>0</v>
      </c>
      <c r="F595" s="122">
        <v>0</v>
      </c>
      <c r="G595" s="122">
        <v>0</v>
      </c>
      <c r="H595" s="122">
        <v>0</v>
      </c>
      <c r="I595" s="122">
        <v>0</v>
      </c>
      <c r="J595" s="122">
        <v>0</v>
      </c>
      <c r="K595" s="122">
        <v>0</v>
      </c>
      <c r="L595" s="122">
        <v>0</v>
      </c>
      <c r="M595" s="122">
        <v>0</v>
      </c>
      <c r="N595" s="122">
        <v>0</v>
      </c>
      <c r="O595" s="122">
        <v>0</v>
      </c>
      <c r="P595" s="122">
        <v>0</v>
      </c>
      <c r="Q595" s="122">
        <v>0</v>
      </c>
      <c r="R595" s="122">
        <v>0</v>
      </c>
      <c r="S595" s="122">
        <v>0</v>
      </c>
      <c r="T595" s="122">
        <v>0</v>
      </c>
      <c r="U595" s="122">
        <v>0</v>
      </c>
      <c r="V595" s="122">
        <v>0</v>
      </c>
      <c r="W595" s="122">
        <v>0</v>
      </c>
      <c r="X595" s="122">
        <v>0</v>
      </c>
      <c r="Y595" s="122">
        <v>0</v>
      </c>
      <c r="Z595" s="122">
        <v>0</v>
      </c>
      <c r="AA595" s="122">
        <v>0</v>
      </c>
      <c r="AB595" s="122">
        <v>0</v>
      </c>
      <c r="AC595" s="122">
        <v>0</v>
      </c>
      <c r="AD595" s="122">
        <v>0</v>
      </c>
      <c r="AE595" s="122">
        <v>0</v>
      </c>
      <c r="AF595" s="122">
        <v>0</v>
      </c>
      <c r="AG595" s="122">
        <v>0</v>
      </c>
      <c r="AH595" s="122">
        <v>0</v>
      </c>
      <c r="AI595" s="122">
        <v>0</v>
      </c>
      <c r="AJ595" s="122">
        <v>0</v>
      </c>
      <c r="AK595" s="122">
        <v>0</v>
      </c>
      <c r="AL595" s="122">
        <v>0</v>
      </c>
      <c r="AM595" s="122">
        <v>0</v>
      </c>
      <c r="AN595" s="122">
        <v>0</v>
      </c>
      <c r="AO595" s="122">
        <v>0</v>
      </c>
      <c r="AP595" s="122">
        <v>0</v>
      </c>
    </row>
    <row r="596" spans="1:42" x14ac:dyDescent="0.3">
      <c r="A596" s="89" t="s">
        <v>459</v>
      </c>
      <c r="B596" s="122"/>
      <c r="C596" s="122">
        <f t="array" ref="C596:AP596">Inputs!D217:AQ217</f>
        <v>0</v>
      </c>
      <c r="D596" s="122">
        <v>0</v>
      </c>
      <c r="E596" s="122">
        <v>0</v>
      </c>
      <c r="F596" s="122">
        <v>0</v>
      </c>
      <c r="G596" s="122">
        <v>0</v>
      </c>
      <c r="H596" s="122">
        <v>0</v>
      </c>
      <c r="I596" s="122">
        <v>0</v>
      </c>
      <c r="J596" s="122">
        <v>0</v>
      </c>
      <c r="K596" s="122">
        <v>0</v>
      </c>
      <c r="L596" s="122">
        <v>0</v>
      </c>
      <c r="M596" s="122">
        <v>0</v>
      </c>
      <c r="N596" s="122">
        <v>0</v>
      </c>
      <c r="O596" s="122">
        <v>0</v>
      </c>
      <c r="P596" s="122">
        <v>0</v>
      </c>
      <c r="Q596" s="122">
        <v>0</v>
      </c>
      <c r="R596" s="122">
        <v>0</v>
      </c>
      <c r="S596" s="122">
        <v>0</v>
      </c>
      <c r="T596" s="122">
        <v>0</v>
      </c>
      <c r="U596" s="122">
        <v>0</v>
      </c>
      <c r="V596" s="122">
        <v>0</v>
      </c>
      <c r="W596" s="122">
        <v>0</v>
      </c>
      <c r="X596" s="122">
        <v>0</v>
      </c>
      <c r="Y596" s="122">
        <v>0</v>
      </c>
      <c r="Z596" s="122">
        <v>0</v>
      </c>
      <c r="AA596" s="122">
        <v>0</v>
      </c>
      <c r="AB596" s="122">
        <v>0</v>
      </c>
      <c r="AC596" s="122">
        <v>0</v>
      </c>
      <c r="AD596" s="122">
        <v>0</v>
      </c>
      <c r="AE596" s="122">
        <v>0</v>
      </c>
      <c r="AF596" s="122">
        <v>0</v>
      </c>
      <c r="AG596" s="122">
        <v>0</v>
      </c>
      <c r="AH596" s="122">
        <v>0</v>
      </c>
      <c r="AI596" s="122">
        <v>0</v>
      </c>
      <c r="AJ596" s="122">
        <v>0</v>
      </c>
      <c r="AK596" s="122">
        <v>0</v>
      </c>
      <c r="AL596" s="122">
        <v>0</v>
      </c>
      <c r="AM596" s="122">
        <v>0</v>
      </c>
      <c r="AN596" s="122">
        <v>0</v>
      </c>
      <c r="AO596" s="122">
        <v>0</v>
      </c>
      <c r="AP596" s="122">
        <v>0</v>
      </c>
    </row>
    <row r="597" spans="1:42" x14ac:dyDescent="0.3">
      <c r="A597" s="21" t="s">
        <v>457</v>
      </c>
      <c r="B597" s="319"/>
      <c r="C597" s="319">
        <f t="array" ref="C597:AP597">Inputs!D218:AQ218</f>
        <v>0</v>
      </c>
      <c r="D597" s="319">
        <v>0</v>
      </c>
      <c r="E597" s="319">
        <v>0</v>
      </c>
      <c r="F597" s="319">
        <v>0</v>
      </c>
      <c r="G597" s="319">
        <v>0</v>
      </c>
      <c r="H597" s="319">
        <v>0</v>
      </c>
      <c r="I597" s="319">
        <v>0</v>
      </c>
      <c r="J597" s="319">
        <v>0</v>
      </c>
      <c r="K597" s="319">
        <v>0</v>
      </c>
      <c r="L597" s="319">
        <v>0</v>
      </c>
      <c r="M597" s="319">
        <v>0</v>
      </c>
      <c r="N597" s="319">
        <v>0</v>
      </c>
      <c r="O597" s="319">
        <v>0</v>
      </c>
      <c r="P597" s="319">
        <v>0</v>
      </c>
      <c r="Q597" s="319">
        <v>0</v>
      </c>
      <c r="R597" s="319">
        <v>0</v>
      </c>
      <c r="S597" s="319">
        <v>0</v>
      </c>
      <c r="T597" s="319">
        <v>0</v>
      </c>
      <c r="U597" s="319">
        <v>0</v>
      </c>
      <c r="V597" s="319">
        <v>0</v>
      </c>
      <c r="W597" s="319">
        <v>0</v>
      </c>
      <c r="X597" s="319">
        <v>0</v>
      </c>
      <c r="Y597" s="319">
        <v>0</v>
      </c>
      <c r="Z597" s="319">
        <v>0</v>
      </c>
      <c r="AA597" s="319">
        <v>0</v>
      </c>
      <c r="AB597" s="319">
        <v>0</v>
      </c>
      <c r="AC597" s="319">
        <v>0</v>
      </c>
      <c r="AD597" s="319">
        <v>0</v>
      </c>
      <c r="AE597" s="319">
        <v>0</v>
      </c>
      <c r="AF597" s="319">
        <v>0</v>
      </c>
      <c r="AG597" s="319">
        <v>0</v>
      </c>
      <c r="AH597" s="319">
        <v>0</v>
      </c>
      <c r="AI597" s="319">
        <v>0</v>
      </c>
      <c r="AJ597" s="319">
        <v>0</v>
      </c>
      <c r="AK597" s="319">
        <v>0</v>
      </c>
      <c r="AL597" s="319">
        <v>0</v>
      </c>
      <c r="AM597" s="319">
        <v>0</v>
      </c>
      <c r="AN597" s="319">
        <v>0</v>
      </c>
      <c r="AO597" s="319">
        <v>0</v>
      </c>
      <c r="AP597" s="319">
        <v>0</v>
      </c>
    </row>
    <row r="598" spans="1:42" x14ac:dyDescent="0.3">
      <c r="A598" s="89" t="s">
        <v>458</v>
      </c>
      <c r="B598" s="122"/>
      <c r="C598" s="122">
        <f>MIN(C$597,C$596/100*$G$459)</f>
        <v>0</v>
      </c>
      <c r="D598" s="122">
        <f t="shared" ref="D598:AP598" si="300">MIN(D$597,D$596/100*$G$459)</f>
        <v>0</v>
      </c>
      <c r="E598" s="122">
        <f t="shared" si="300"/>
        <v>0</v>
      </c>
      <c r="F598" s="122">
        <f t="shared" si="300"/>
        <v>0</v>
      </c>
      <c r="G598" s="122">
        <f t="shared" si="300"/>
        <v>0</v>
      </c>
      <c r="H598" s="122">
        <f t="shared" si="300"/>
        <v>0</v>
      </c>
      <c r="I598" s="122">
        <f t="shared" si="300"/>
        <v>0</v>
      </c>
      <c r="J598" s="122">
        <f t="shared" si="300"/>
        <v>0</v>
      </c>
      <c r="K598" s="122">
        <f t="shared" si="300"/>
        <v>0</v>
      </c>
      <c r="L598" s="122">
        <f t="shared" si="300"/>
        <v>0</v>
      </c>
      <c r="M598" s="122">
        <f t="shared" si="300"/>
        <v>0</v>
      </c>
      <c r="N598" s="122">
        <f t="shared" si="300"/>
        <v>0</v>
      </c>
      <c r="O598" s="122">
        <f t="shared" si="300"/>
        <v>0</v>
      </c>
      <c r="P598" s="122">
        <f t="shared" si="300"/>
        <v>0</v>
      </c>
      <c r="Q598" s="122">
        <f t="shared" si="300"/>
        <v>0</v>
      </c>
      <c r="R598" s="122">
        <f t="shared" si="300"/>
        <v>0</v>
      </c>
      <c r="S598" s="122">
        <f t="shared" si="300"/>
        <v>0</v>
      </c>
      <c r="T598" s="122">
        <f t="shared" si="300"/>
        <v>0</v>
      </c>
      <c r="U598" s="122">
        <f t="shared" si="300"/>
        <v>0</v>
      </c>
      <c r="V598" s="122">
        <f t="shared" si="300"/>
        <v>0</v>
      </c>
      <c r="W598" s="122">
        <f t="shared" si="300"/>
        <v>0</v>
      </c>
      <c r="X598" s="122">
        <f t="shared" si="300"/>
        <v>0</v>
      </c>
      <c r="Y598" s="122">
        <f t="shared" si="300"/>
        <v>0</v>
      </c>
      <c r="Z598" s="122">
        <f t="shared" si="300"/>
        <v>0</v>
      </c>
      <c r="AA598" s="122">
        <f t="shared" si="300"/>
        <v>0</v>
      </c>
      <c r="AB598" s="122">
        <f t="shared" si="300"/>
        <v>0</v>
      </c>
      <c r="AC598" s="122">
        <f t="shared" si="300"/>
        <v>0</v>
      </c>
      <c r="AD598" s="122">
        <f t="shared" si="300"/>
        <v>0</v>
      </c>
      <c r="AE598" s="122">
        <f t="shared" si="300"/>
        <v>0</v>
      </c>
      <c r="AF598" s="122">
        <f t="shared" si="300"/>
        <v>0</v>
      </c>
      <c r="AG598" s="122">
        <f t="shared" si="300"/>
        <v>0</v>
      </c>
      <c r="AH598" s="122">
        <f t="shared" si="300"/>
        <v>0</v>
      </c>
      <c r="AI598" s="122">
        <f t="shared" si="300"/>
        <v>0</v>
      </c>
      <c r="AJ598" s="122">
        <f t="shared" si="300"/>
        <v>0</v>
      </c>
      <c r="AK598" s="122">
        <f t="shared" si="300"/>
        <v>0</v>
      </c>
      <c r="AL598" s="122">
        <f t="shared" si="300"/>
        <v>0</v>
      </c>
      <c r="AM598" s="122">
        <f t="shared" si="300"/>
        <v>0</v>
      </c>
      <c r="AN598" s="122">
        <f t="shared" si="300"/>
        <v>0</v>
      </c>
      <c r="AO598" s="122">
        <f t="shared" si="300"/>
        <v>0</v>
      </c>
      <c r="AP598" s="122">
        <f t="shared" si="300"/>
        <v>0</v>
      </c>
    </row>
    <row r="599" spans="1:42" x14ac:dyDescent="0.3">
      <c r="A599" s="89" t="s">
        <v>12</v>
      </c>
      <c r="B599" s="122"/>
      <c r="C599" s="122">
        <f>C$595+C$598</f>
        <v>0</v>
      </c>
      <c r="D599" s="122">
        <f t="shared" ref="D599:AP599" si="301">D$595+D$598</f>
        <v>0</v>
      </c>
      <c r="E599" s="122">
        <f t="shared" si="301"/>
        <v>0</v>
      </c>
      <c r="F599" s="122">
        <f t="shared" si="301"/>
        <v>0</v>
      </c>
      <c r="G599" s="122">
        <f t="shared" si="301"/>
        <v>0</v>
      </c>
      <c r="H599" s="122">
        <f t="shared" si="301"/>
        <v>0</v>
      </c>
      <c r="I599" s="122">
        <f t="shared" si="301"/>
        <v>0</v>
      </c>
      <c r="J599" s="122">
        <f t="shared" si="301"/>
        <v>0</v>
      </c>
      <c r="K599" s="122">
        <f t="shared" si="301"/>
        <v>0</v>
      </c>
      <c r="L599" s="122">
        <f t="shared" si="301"/>
        <v>0</v>
      </c>
      <c r="M599" s="122">
        <f t="shared" si="301"/>
        <v>0</v>
      </c>
      <c r="N599" s="122">
        <f t="shared" si="301"/>
        <v>0</v>
      </c>
      <c r="O599" s="122">
        <f t="shared" si="301"/>
        <v>0</v>
      </c>
      <c r="P599" s="122">
        <f t="shared" si="301"/>
        <v>0</v>
      </c>
      <c r="Q599" s="122">
        <f t="shared" si="301"/>
        <v>0</v>
      </c>
      <c r="R599" s="122">
        <f t="shared" si="301"/>
        <v>0</v>
      </c>
      <c r="S599" s="122">
        <f t="shared" si="301"/>
        <v>0</v>
      </c>
      <c r="T599" s="122">
        <f t="shared" si="301"/>
        <v>0</v>
      </c>
      <c r="U599" s="122">
        <f t="shared" si="301"/>
        <v>0</v>
      </c>
      <c r="V599" s="122">
        <f t="shared" si="301"/>
        <v>0</v>
      </c>
      <c r="W599" s="122">
        <f t="shared" si="301"/>
        <v>0</v>
      </c>
      <c r="X599" s="122">
        <f t="shared" si="301"/>
        <v>0</v>
      </c>
      <c r="Y599" s="122">
        <f t="shared" si="301"/>
        <v>0</v>
      </c>
      <c r="Z599" s="122">
        <f t="shared" si="301"/>
        <v>0</v>
      </c>
      <c r="AA599" s="122">
        <f t="shared" si="301"/>
        <v>0</v>
      </c>
      <c r="AB599" s="122">
        <f t="shared" si="301"/>
        <v>0</v>
      </c>
      <c r="AC599" s="122">
        <f t="shared" si="301"/>
        <v>0</v>
      </c>
      <c r="AD599" s="122">
        <f t="shared" si="301"/>
        <v>0</v>
      </c>
      <c r="AE599" s="122">
        <f t="shared" si="301"/>
        <v>0</v>
      </c>
      <c r="AF599" s="122">
        <f t="shared" si="301"/>
        <v>0</v>
      </c>
      <c r="AG599" s="122">
        <f t="shared" si="301"/>
        <v>0</v>
      </c>
      <c r="AH599" s="122">
        <f t="shared" si="301"/>
        <v>0</v>
      </c>
      <c r="AI599" s="122">
        <f t="shared" si="301"/>
        <v>0</v>
      </c>
      <c r="AJ599" s="122">
        <f t="shared" si="301"/>
        <v>0</v>
      </c>
      <c r="AK599" s="122">
        <f t="shared" si="301"/>
        <v>0</v>
      </c>
      <c r="AL599" s="122">
        <f t="shared" si="301"/>
        <v>0</v>
      </c>
      <c r="AM599" s="122">
        <f t="shared" si="301"/>
        <v>0</v>
      </c>
      <c r="AN599" s="122">
        <f t="shared" si="301"/>
        <v>0</v>
      </c>
      <c r="AO599" s="122">
        <f t="shared" si="301"/>
        <v>0</v>
      </c>
      <c r="AP599" s="122">
        <f t="shared" si="301"/>
        <v>0</v>
      </c>
    </row>
    <row r="600" spans="1:42" x14ac:dyDescent="0.3">
      <c r="A600" s="20"/>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3">
      <c r="A601" s="20" t="s">
        <v>69</v>
      </c>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3">
      <c r="A602" s="18" t="s">
        <v>5</v>
      </c>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row>
    <row r="603" spans="1:42" x14ac:dyDescent="0.3">
      <c r="A603" s="89" t="s">
        <v>267</v>
      </c>
      <c r="C603" s="111">
        <f>IF(ptc_sta_amount="n/a",Inputs!D228,IF(C$2&lt;=ptc_sta_term,ptc_sta_amount*(1+ptc_sta_escal/100)^B$2,0))</f>
        <v>0</v>
      </c>
      <c r="D603" s="111">
        <f>IF(ptc_sta_amount="n/a",Inputs!E228,IF(D$2&lt;=ptc_sta_term,ptc_sta_amount*(1+ptc_sta_escal/100)^C$2,0))</f>
        <v>0</v>
      </c>
      <c r="E603" s="111">
        <f>IF(ptc_sta_amount="n/a",Inputs!F228,IF(E$2&lt;=ptc_sta_term,ptc_sta_amount*(1+ptc_sta_escal/100)^D$2,0))</f>
        <v>0</v>
      </c>
      <c r="F603" s="111">
        <f>IF(ptc_sta_amount="n/a",Inputs!G228,IF(F$2&lt;=ptc_sta_term,ptc_sta_amount*(1+ptc_sta_escal/100)^E$2,0))</f>
        <v>0</v>
      </c>
      <c r="G603" s="111">
        <f>IF(ptc_sta_amount="n/a",Inputs!H228,IF(G$2&lt;=ptc_sta_term,ptc_sta_amount*(1+ptc_sta_escal/100)^F$2,0))</f>
        <v>0</v>
      </c>
      <c r="H603" s="111">
        <f>IF(ptc_sta_amount="n/a",Inputs!I228,IF(H$2&lt;=ptc_sta_term,ptc_sta_amount*(1+ptc_sta_escal/100)^G$2,0))</f>
        <v>0</v>
      </c>
      <c r="I603" s="111">
        <f>IF(ptc_sta_amount="n/a",Inputs!J228,IF(I$2&lt;=ptc_sta_term,ptc_sta_amount*(1+ptc_sta_escal/100)^H$2,0))</f>
        <v>0</v>
      </c>
      <c r="J603" s="111">
        <f>IF(ptc_sta_amount="n/a",Inputs!K228,IF(J$2&lt;=ptc_sta_term,ptc_sta_amount*(1+ptc_sta_escal/100)^I$2,0))</f>
        <v>0</v>
      </c>
      <c r="K603" s="111">
        <f>IF(ptc_sta_amount="n/a",Inputs!L228,IF(K$2&lt;=ptc_sta_term,ptc_sta_amount*(1+ptc_sta_escal/100)^J$2,0))</f>
        <v>0</v>
      </c>
      <c r="L603" s="111">
        <f>IF(ptc_sta_amount="n/a",Inputs!M228,IF(L$2&lt;=ptc_sta_term,ptc_sta_amount*(1+ptc_sta_escal/100)^K$2,0))</f>
        <v>0</v>
      </c>
      <c r="M603" s="111">
        <f>IF(ptc_sta_amount="n/a",Inputs!N228,IF(M$2&lt;=ptc_sta_term,ptc_sta_amount*(1+ptc_sta_escal/100)^L$2,0))</f>
        <v>0</v>
      </c>
      <c r="N603" s="111">
        <f>IF(ptc_sta_amount="n/a",Inputs!O228,IF(N$2&lt;=ptc_sta_term,ptc_sta_amount*(1+ptc_sta_escal/100)^M$2,0))</f>
        <v>0</v>
      </c>
      <c r="O603" s="111">
        <f>IF(ptc_sta_amount="n/a",Inputs!P228,IF(O$2&lt;=ptc_sta_term,ptc_sta_amount*(1+ptc_sta_escal/100)^N$2,0))</f>
        <v>0</v>
      </c>
      <c r="P603" s="111">
        <f>IF(ptc_sta_amount="n/a",Inputs!Q228,IF(P$2&lt;=ptc_sta_term,ptc_sta_amount*(1+ptc_sta_escal/100)^O$2,0))</f>
        <v>0</v>
      </c>
      <c r="Q603" s="111">
        <f>IF(ptc_sta_amount="n/a",Inputs!R228,IF(Q$2&lt;=ptc_sta_term,ptc_sta_amount*(1+ptc_sta_escal/100)^P$2,0))</f>
        <v>0</v>
      </c>
      <c r="R603" s="111">
        <f>IF(ptc_sta_amount="n/a",Inputs!S228,IF(R$2&lt;=ptc_sta_term,ptc_sta_amount*(1+ptc_sta_escal/100)^Q$2,0))</f>
        <v>0</v>
      </c>
      <c r="S603" s="111">
        <f>IF(ptc_sta_amount="n/a",Inputs!T228,IF(S$2&lt;=ptc_sta_term,ptc_sta_amount*(1+ptc_sta_escal/100)^R$2,0))</f>
        <v>0</v>
      </c>
      <c r="T603" s="111">
        <f>IF(ptc_sta_amount="n/a",Inputs!U228,IF(T$2&lt;=ptc_sta_term,ptc_sta_amount*(1+ptc_sta_escal/100)^S$2,0))</f>
        <v>0</v>
      </c>
      <c r="U603" s="111">
        <f>IF(ptc_sta_amount="n/a",Inputs!V228,IF(U$2&lt;=ptc_sta_term,ptc_sta_amount*(1+ptc_sta_escal/100)^T$2,0))</f>
        <v>0</v>
      </c>
      <c r="V603" s="111">
        <f>IF(ptc_sta_amount="n/a",Inputs!W228,IF(V$2&lt;=ptc_sta_term,ptc_sta_amount*(1+ptc_sta_escal/100)^U$2,0))</f>
        <v>0</v>
      </c>
      <c r="W603" s="111">
        <f>IF(ptc_sta_amount="n/a",Inputs!X228,IF(W$2&lt;=ptc_sta_term,ptc_sta_amount*(1+ptc_sta_escal/100)^V$2,0))</f>
        <v>0</v>
      </c>
      <c r="X603" s="111">
        <f>IF(ptc_sta_amount="n/a",Inputs!Y228,IF(X$2&lt;=ptc_sta_term,ptc_sta_amount*(1+ptc_sta_escal/100)^W$2,0))</f>
        <v>0</v>
      </c>
      <c r="Y603" s="111">
        <f>IF(ptc_sta_amount="n/a",Inputs!Z228,IF(Y$2&lt;=ptc_sta_term,ptc_sta_amount*(1+ptc_sta_escal/100)^X$2,0))</f>
        <v>0</v>
      </c>
      <c r="Z603" s="111">
        <f>IF(ptc_sta_amount="n/a",Inputs!AA228,IF(Z$2&lt;=ptc_sta_term,ptc_sta_amount*(1+ptc_sta_escal/100)^Y$2,0))</f>
        <v>0</v>
      </c>
      <c r="AA603" s="111">
        <f>IF(ptc_sta_amount="n/a",Inputs!AB228,IF(AA$2&lt;=ptc_sta_term,ptc_sta_amount*(1+ptc_sta_escal/100)^Z$2,0))</f>
        <v>0</v>
      </c>
      <c r="AB603" s="111">
        <f>IF(ptc_sta_amount="n/a",Inputs!AC228,IF(AB$2&lt;=ptc_sta_term,ptc_sta_amount*(1+ptc_sta_escal/100)^AA$2,0))</f>
        <v>0</v>
      </c>
      <c r="AC603" s="111">
        <f>IF(ptc_sta_amount="n/a",Inputs!AD228,IF(AC$2&lt;=ptc_sta_term,ptc_sta_amount*(1+ptc_sta_escal/100)^AB$2,0))</f>
        <v>0</v>
      </c>
      <c r="AD603" s="111">
        <f>IF(ptc_sta_amount="n/a",Inputs!AE228,IF(AD$2&lt;=ptc_sta_term,ptc_sta_amount*(1+ptc_sta_escal/100)^AC$2,0))</f>
        <v>0</v>
      </c>
      <c r="AE603" s="111">
        <f>IF(ptc_sta_amount="n/a",Inputs!AF228,IF(AE$2&lt;=ptc_sta_term,ptc_sta_amount*(1+ptc_sta_escal/100)^AD$2,0))</f>
        <v>0</v>
      </c>
      <c r="AF603" s="111">
        <f>IF(ptc_sta_amount="n/a",Inputs!AG228,IF(AF$2&lt;=ptc_sta_term,ptc_sta_amount*(1+ptc_sta_escal/100)^AE$2,0))</f>
        <v>0</v>
      </c>
      <c r="AG603" s="111">
        <f>IF(ptc_sta_amount="n/a",Inputs!AH228,IF(AG$2&lt;=ptc_sta_term,ptc_sta_amount*(1+ptc_sta_escal/100)^AF$2,0))</f>
        <v>0</v>
      </c>
      <c r="AH603" s="111">
        <f>IF(ptc_sta_amount="n/a",Inputs!AI228,IF(AH$2&lt;=ptc_sta_term,ptc_sta_amount*(1+ptc_sta_escal/100)^AG$2,0))</f>
        <v>0</v>
      </c>
      <c r="AI603" s="111">
        <f>IF(ptc_sta_amount="n/a",Inputs!AJ228,IF(AI$2&lt;=ptc_sta_term,ptc_sta_amount*(1+ptc_sta_escal/100)^AH$2,0))</f>
        <v>0</v>
      </c>
      <c r="AJ603" s="111">
        <f>IF(ptc_sta_amount="n/a",Inputs!AK228,IF(AJ$2&lt;=ptc_sta_term,ptc_sta_amount*(1+ptc_sta_escal/100)^AI$2,0))</f>
        <v>0</v>
      </c>
      <c r="AK603" s="111">
        <f>IF(ptc_sta_amount="n/a",Inputs!AL228,IF(AK$2&lt;=ptc_sta_term,ptc_sta_amount*(1+ptc_sta_escal/100)^AJ$2,0))</f>
        <v>0</v>
      </c>
      <c r="AL603" s="111">
        <f>IF(ptc_sta_amount="n/a",Inputs!AM228,IF(AL$2&lt;=ptc_sta_term,ptc_sta_amount*(1+ptc_sta_escal/100)^AK$2,0))</f>
        <v>0</v>
      </c>
      <c r="AM603" s="111">
        <f>IF(ptc_sta_amount="n/a",Inputs!AN228,IF(AM$2&lt;=ptc_sta_term,ptc_sta_amount*(1+ptc_sta_escal/100)^AL$2,0))</f>
        <v>0</v>
      </c>
      <c r="AN603" s="111">
        <f>IF(ptc_sta_amount="n/a",Inputs!AO228,IF(AN$2&lt;=ptc_sta_term,ptc_sta_amount*(1+ptc_sta_escal/100)^AM$2,0))</f>
        <v>0</v>
      </c>
      <c r="AO603" s="111">
        <f>IF(ptc_sta_amount="n/a",Inputs!AP228,IF(AO$2&lt;=ptc_sta_term,ptc_sta_amount*(1+ptc_sta_escal/100)^AN$2,0))</f>
        <v>0</v>
      </c>
      <c r="AP603" s="111">
        <f>IF(ptc_sta_amount="n/a",Inputs!AQ228,IF(AP$2&lt;=ptc_sta_term,ptc_sta_amount*(1+ptc_sta_escal/100)^AO$2,0))</f>
        <v>0</v>
      </c>
    </row>
    <row r="604" spans="1:42" x14ac:dyDescent="0.3">
      <c r="A604" s="89" t="s">
        <v>268</v>
      </c>
      <c r="C604" s="111">
        <f>ROUND(C603*1000,0)</f>
        <v>0</v>
      </c>
      <c r="D604" s="111">
        <f>ROUND(D603*1000,0)</f>
        <v>0</v>
      </c>
      <c r="E604" s="111">
        <f t="shared" ref="E604:AP604" si="302">ROUND(E603*1000,0)</f>
        <v>0</v>
      </c>
      <c r="F604" s="111">
        <f t="shared" si="302"/>
        <v>0</v>
      </c>
      <c r="G604" s="111">
        <f t="shared" si="302"/>
        <v>0</v>
      </c>
      <c r="H604" s="111">
        <f t="shared" si="302"/>
        <v>0</v>
      </c>
      <c r="I604" s="111">
        <f t="shared" si="302"/>
        <v>0</v>
      </c>
      <c r="J604" s="111">
        <f t="shared" si="302"/>
        <v>0</v>
      </c>
      <c r="K604" s="111">
        <f t="shared" si="302"/>
        <v>0</v>
      </c>
      <c r="L604" s="111">
        <f t="shared" si="302"/>
        <v>0</v>
      </c>
      <c r="M604" s="111">
        <f t="shared" si="302"/>
        <v>0</v>
      </c>
      <c r="N604" s="111">
        <f t="shared" si="302"/>
        <v>0</v>
      </c>
      <c r="O604" s="111">
        <f t="shared" si="302"/>
        <v>0</v>
      </c>
      <c r="P604" s="111">
        <f t="shared" si="302"/>
        <v>0</v>
      </c>
      <c r="Q604" s="111">
        <f t="shared" si="302"/>
        <v>0</v>
      </c>
      <c r="R604" s="111">
        <f t="shared" si="302"/>
        <v>0</v>
      </c>
      <c r="S604" s="111">
        <f t="shared" si="302"/>
        <v>0</v>
      </c>
      <c r="T604" s="111">
        <f t="shared" si="302"/>
        <v>0</v>
      </c>
      <c r="U604" s="111">
        <f t="shared" si="302"/>
        <v>0</v>
      </c>
      <c r="V604" s="111">
        <f t="shared" si="302"/>
        <v>0</v>
      </c>
      <c r="W604" s="111">
        <f t="shared" si="302"/>
        <v>0</v>
      </c>
      <c r="X604" s="111">
        <f t="shared" si="302"/>
        <v>0</v>
      </c>
      <c r="Y604" s="111">
        <f t="shared" si="302"/>
        <v>0</v>
      </c>
      <c r="Z604" s="111">
        <f t="shared" si="302"/>
        <v>0</v>
      </c>
      <c r="AA604" s="111">
        <f t="shared" si="302"/>
        <v>0</v>
      </c>
      <c r="AB604" s="111">
        <f t="shared" si="302"/>
        <v>0</v>
      </c>
      <c r="AC604" s="111">
        <f t="shared" si="302"/>
        <v>0</v>
      </c>
      <c r="AD604" s="111">
        <f t="shared" si="302"/>
        <v>0</v>
      </c>
      <c r="AE604" s="111">
        <f t="shared" si="302"/>
        <v>0</v>
      </c>
      <c r="AF604" s="111">
        <f t="shared" si="302"/>
        <v>0</v>
      </c>
      <c r="AG604" s="111">
        <f t="shared" si="302"/>
        <v>0</v>
      </c>
      <c r="AH604" s="111">
        <f t="shared" si="302"/>
        <v>0</v>
      </c>
      <c r="AI604" s="111">
        <f t="shared" si="302"/>
        <v>0</v>
      </c>
      <c r="AJ604" s="111">
        <f t="shared" si="302"/>
        <v>0</v>
      </c>
      <c r="AK604" s="111">
        <f t="shared" si="302"/>
        <v>0</v>
      </c>
      <c r="AL604" s="111">
        <f t="shared" si="302"/>
        <v>0</v>
      </c>
      <c r="AM604" s="111">
        <f t="shared" si="302"/>
        <v>0</v>
      </c>
      <c r="AN604" s="111">
        <f t="shared" si="302"/>
        <v>0</v>
      </c>
      <c r="AO604" s="111">
        <f t="shared" si="302"/>
        <v>0</v>
      </c>
      <c r="AP604" s="111">
        <f t="shared" si="302"/>
        <v>0</v>
      </c>
    </row>
    <row r="605" spans="1:42" x14ac:dyDescent="0.3">
      <c r="A605" s="89" t="s">
        <v>70</v>
      </c>
      <c r="C605" s="123">
        <f>C$7/1000</f>
        <v>0</v>
      </c>
      <c r="D605" s="123">
        <f>D$7/1000</f>
        <v>0</v>
      </c>
      <c r="E605" s="123">
        <f t="shared" ref="E605:AP605" si="303">E$7/1000</f>
        <v>0</v>
      </c>
      <c r="F605" s="123">
        <f t="shared" si="303"/>
        <v>0</v>
      </c>
      <c r="G605" s="123">
        <f t="shared" si="303"/>
        <v>0</v>
      </c>
      <c r="H605" s="123">
        <f t="shared" si="303"/>
        <v>0</v>
      </c>
      <c r="I605" s="123">
        <f t="shared" si="303"/>
        <v>0</v>
      </c>
      <c r="J605" s="123">
        <f t="shared" si="303"/>
        <v>0</v>
      </c>
      <c r="K605" s="123">
        <f t="shared" si="303"/>
        <v>0</v>
      </c>
      <c r="L605" s="123">
        <f t="shared" si="303"/>
        <v>0</v>
      </c>
      <c r="M605" s="123">
        <f t="shared" si="303"/>
        <v>0</v>
      </c>
      <c r="N605" s="123">
        <f t="shared" si="303"/>
        <v>0</v>
      </c>
      <c r="O605" s="123">
        <f t="shared" si="303"/>
        <v>0</v>
      </c>
      <c r="P605" s="123">
        <f t="shared" si="303"/>
        <v>0</v>
      </c>
      <c r="Q605" s="123">
        <f t="shared" si="303"/>
        <v>0</v>
      </c>
      <c r="R605" s="123">
        <f t="shared" si="303"/>
        <v>0</v>
      </c>
      <c r="S605" s="123">
        <f t="shared" si="303"/>
        <v>0</v>
      </c>
      <c r="T605" s="123">
        <f t="shared" si="303"/>
        <v>0</v>
      </c>
      <c r="U605" s="123">
        <f t="shared" si="303"/>
        <v>0</v>
      </c>
      <c r="V605" s="123">
        <f t="shared" si="303"/>
        <v>0</v>
      </c>
      <c r="W605" s="123">
        <f t="shared" si="303"/>
        <v>0</v>
      </c>
      <c r="X605" s="123">
        <f t="shared" si="303"/>
        <v>0</v>
      </c>
      <c r="Y605" s="123">
        <f t="shared" si="303"/>
        <v>0</v>
      </c>
      <c r="Z605" s="123">
        <f t="shared" si="303"/>
        <v>0</v>
      </c>
      <c r="AA605" s="123">
        <f t="shared" si="303"/>
        <v>0</v>
      </c>
      <c r="AB605" s="123">
        <f t="shared" si="303"/>
        <v>0</v>
      </c>
      <c r="AC605" s="123">
        <f t="shared" si="303"/>
        <v>0</v>
      </c>
      <c r="AD605" s="123">
        <f t="shared" si="303"/>
        <v>0</v>
      </c>
      <c r="AE605" s="123">
        <f t="shared" si="303"/>
        <v>0</v>
      </c>
      <c r="AF605" s="123">
        <f t="shared" si="303"/>
        <v>0</v>
      </c>
      <c r="AG605" s="123">
        <f t="shared" si="303"/>
        <v>0</v>
      </c>
      <c r="AH605" s="123">
        <f t="shared" si="303"/>
        <v>0</v>
      </c>
      <c r="AI605" s="123">
        <f t="shared" si="303"/>
        <v>0</v>
      </c>
      <c r="AJ605" s="123">
        <f t="shared" si="303"/>
        <v>0</v>
      </c>
      <c r="AK605" s="123">
        <f t="shared" si="303"/>
        <v>0</v>
      </c>
      <c r="AL605" s="123">
        <f t="shared" si="303"/>
        <v>0</v>
      </c>
      <c r="AM605" s="123">
        <f t="shared" si="303"/>
        <v>0</v>
      </c>
      <c r="AN605" s="123">
        <f t="shared" si="303"/>
        <v>0</v>
      </c>
      <c r="AO605" s="123">
        <f t="shared" si="303"/>
        <v>0</v>
      </c>
      <c r="AP605" s="123">
        <f t="shared" si="303"/>
        <v>0</v>
      </c>
    </row>
    <row r="606" spans="1:42" x14ac:dyDescent="0.3">
      <c r="A606" s="89" t="s">
        <v>12</v>
      </c>
      <c r="C606" s="122">
        <f>C604*C605</f>
        <v>0</v>
      </c>
      <c r="D606" s="122">
        <f>D604*D605</f>
        <v>0</v>
      </c>
      <c r="E606" s="122">
        <f t="shared" ref="E606:AP606" si="304">E604*E605</f>
        <v>0</v>
      </c>
      <c r="F606" s="122">
        <f t="shared" si="304"/>
        <v>0</v>
      </c>
      <c r="G606" s="122">
        <f t="shared" si="304"/>
        <v>0</v>
      </c>
      <c r="H606" s="122">
        <f t="shared" si="304"/>
        <v>0</v>
      </c>
      <c r="I606" s="122">
        <f t="shared" si="304"/>
        <v>0</v>
      </c>
      <c r="J606" s="122">
        <f t="shared" si="304"/>
        <v>0</v>
      </c>
      <c r="K606" s="122">
        <f t="shared" si="304"/>
        <v>0</v>
      </c>
      <c r="L606" s="122">
        <f t="shared" si="304"/>
        <v>0</v>
      </c>
      <c r="M606" s="122">
        <f t="shared" si="304"/>
        <v>0</v>
      </c>
      <c r="N606" s="122">
        <f t="shared" si="304"/>
        <v>0</v>
      </c>
      <c r="O606" s="122">
        <f t="shared" si="304"/>
        <v>0</v>
      </c>
      <c r="P606" s="122">
        <f t="shared" si="304"/>
        <v>0</v>
      </c>
      <c r="Q606" s="122">
        <f t="shared" si="304"/>
        <v>0</v>
      </c>
      <c r="R606" s="122">
        <f t="shared" si="304"/>
        <v>0</v>
      </c>
      <c r="S606" s="122">
        <f t="shared" si="304"/>
        <v>0</v>
      </c>
      <c r="T606" s="122">
        <f t="shared" si="304"/>
        <v>0</v>
      </c>
      <c r="U606" s="122">
        <f t="shared" si="304"/>
        <v>0</v>
      </c>
      <c r="V606" s="122">
        <f t="shared" si="304"/>
        <v>0</v>
      </c>
      <c r="W606" s="122">
        <f t="shared" si="304"/>
        <v>0</v>
      </c>
      <c r="X606" s="122">
        <f t="shared" si="304"/>
        <v>0</v>
      </c>
      <c r="Y606" s="122">
        <f t="shared" si="304"/>
        <v>0</v>
      </c>
      <c r="Z606" s="122">
        <f t="shared" si="304"/>
        <v>0</v>
      </c>
      <c r="AA606" s="122">
        <f t="shared" si="304"/>
        <v>0</v>
      </c>
      <c r="AB606" s="122">
        <f t="shared" si="304"/>
        <v>0</v>
      </c>
      <c r="AC606" s="122">
        <f t="shared" si="304"/>
        <v>0</v>
      </c>
      <c r="AD606" s="122">
        <f t="shared" si="304"/>
        <v>0</v>
      </c>
      <c r="AE606" s="122">
        <f t="shared" si="304"/>
        <v>0</v>
      </c>
      <c r="AF606" s="122">
        <f t="shared" si="304"/>
        <v>0</v>
      </c>
      <c r="AG606" s="122">
        <f t="shared" si="304"/>
        <v>0</v>
      </c>
      <c r="AH606" s="122">
        <f t="shared" si="304"/>
        <v>0</v>
      </c>
      <c r="AI606" s="122">
        <f t="shared" si="304"/>
        <v>0</v>
      </c>
      <c r="AJ606" s="122">
        <f t="shared" si="304"/>
        <v>0</v>
      </c>
      <c r="AK606" s="122">
        <f t="shared" si="304"/>
        <v>0</v>
      </c>
      <c r="AL606" s="122">
        <f t="shared" si="304"/>
        <v>0</v>
      </c>
      <c r="AM606" s="122">
        <f t="shared" si="304"/>
        <v>0</v>
      </c>
      <c r="AN606" s="122">
        <f t="shared" si="304"/>
        <v>0</v>
      </c>
      <c r="AO606" s="122">
        <f t="shared" si="304"/>
        <v>0</v>
      </c>
      <c r="AP606" s="122">
        <f t="shared" si="304"/>
        <v>0</v>
      </c>
    </row>
    <row r="607" spans="1:42" x14ac:dyDescent="0.3">
      <c r="A607" s="18"/>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3">
      <c r="A608" s="18" t="s">
        <v>4</v>
      </c>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3">
      <c r="A609" s="89" t="s">
        <v>267</v>
      </c>
      <c r="C609" s="111">
        <f>IF(ptc_fed_amount="n/a",Inputs!D227,IF(C$2&lt;=ptc_fed_term,ptc_fed_amount*(1+ptc_fed_escal/100)^B$2,0))</f>
        <v>0</v>
      </c>
      <c r="D609" s="111">
        <f>IF(ptc_fed_amount="n/a",Inputs!E227,IF(D$2&lt;=ptc_fed_term,ptc_fed_amount*(1+ptc_fed_escal/100)^C$2,0))</f>
        <v>0</v>
      </c>
      <c r="E609" s="111">
        <f>IF(ptc_fed_amount="n/a",Inputs!F227,IF(E$2&lt;=ptc_fed_term,ptc_fed_amount*(1+ptc_fed_escal/100)^D$2,0))</f>
        <v>0</v>
      </c>
      <c r="F609" s="111">
        <f>IF(ptc_fed_amount="n/a",Inputs!G227,IF(F$2&lt;=ptc_fed_term,ptc_fed_amount*(1+ptc_fed_escal/100)^E$2,0))</f>
        <v>0</v>
      </c>
      <c r="G609" s="111">
        <f>IF(ptc_fed_amount="n/a",Inputs!H227,IF(G$2&lt;=ptc_fed_term,ptc_fed_amount*(1+ptc_fed_escal/100)^F$2,0))</f>
        <v>0</v>
      </c>
      <c r="H609" s="111">
        <f>IF(ptc_fed_amount="n/a",Inputs!I227,IF(H$2&lt;=ptc_fed_term,ptc_fed_amount*(1+ptc_fed_escal/100)^G$2,0))</f>
        <v>0</v>
      </c>
      <c r="I609" s="111">
        <f>IF(ptc_fed_amount="n/a",Inputs!J227,IF(I$2&lt;=ptc_fed_term,ptc_fed_amount*(1+ptc_fed_escal/100)^H$2,0))</f>
        <v>0</v>
      </c>
      <c r="J609" s="111">
        <f>IF(ptc_fed_amount="n/a",Inputs!K227,IF(J$2&lt;=ptc_fed_term,ptc_fed_amount*(1+ptc_fed_escal/100)^I$2,0))</f>
        <v>0</v>
      </c>
      <c r="K609" s="111">
        <f>IF(ptc_fed_amount="n/a",Inputs!L227,IF(K$2&lt;=ptc_fed_term,ptc_fed_amount*(1+ptc_fed_escal/100)^J$2,0))</f>
        <v>0</v>
      </c>
      <c r="L609" s="111">
        <f>IF(ptc_fed_amount="n/a",Inputs!M227,IF(L$2&lt;=ptc_fed_term,ptc_fed_amount*(1+ptc_fed_escal/100)^K$2,0))</f>
        <v>0</v>
      </c>
      <c r="M609" s="111">
        <f>IF(ptc_fed_amount="n/a",Inputs!N227,IF(M$2&lt;=ptc_fed_term,ptc_fed_amount*(1+ptc_fed_escal/100)^L$2,0))</f>
        <v>0</v>
      </c>
      <c r="N609" s="111">
        <f>IF(ptc_fed_amount="n/a",Inputs!O227,IF(N$2&lt;=ptc_fed_term,ptc_fed_amount*(1+ptc_fed_escal/100)^M$2,0))</f>
        <v>0</v>
      </c>
      <c r="O609" s="111">
        <f>IF(ptc_fed_amount="n/a",Inputs!P227,IF(O$2&lt;=ptc_fed_term,ptc_fed_amount*(1+ptc_fed_escal/100)^N$2,0))</f>
        <v>0</v>
      </c>
      <c r="P609" s="111">
        <f>IF(ptc_fed_amount="n/a",Inputs!Q227,IF(P$2&lt;=ptc_fed_term,ptc_fed_amount*(1+ptc_fed_escal/100)^O$2,0))</f>
        <v>0</v>
      </c>
      <c r="Q609" s="111">
        <f>IF(ptc_fed_amount="n/a",Inputs!R227,IF(Q$2&lt;=ptc_fed_term,ptc_fed_amount*(1+ptc_fed_escal/100)^P$2,0))</f>
        <v>0</v>
      </c>
      <c r="R609" s="111">
        <f>IF(ptc_fed_amount="n/a",Inputs!S227,IF(R$2&lt;=ptc_fed_term,ptc_fed_amount*(1+ptc_fed_escal/100)^Q$2,0))</f>
        <v>0</v>
      </c>
      <c r="S609" s="111">
        <f>IF(ptc_fed_amount="n/a",Inputs!T227,IF(S$2&lt;=ptc_fed_term,ptc_fed_amount*(1+ptc_fed_escal/100)^R$2,0))</f>
        <v>0</v>
      </c>
      <c r="T609" s="111">
        <f>IF(ptc_fed_amount="n/a",Inputs!U227,IF(T$2&lt;=ptc_fed_term,ptc_fed_amount*(1+ptc_fed_escal/100)^S$2,0))</f>
        <v>0</v>
      </c>
      <c r="U609" s="111">
        <f>IF(ptc_fed_amount="n/a",Inputs!V227,IF(U$2&lt;=ptc_fed_term,ptc_fed_amount*(1+ptc_fed_escal/100)^T$2,0))</f>
        <v>0</v>
      </c>
      <c r="V609" s="111">
        <f>IF(ptc_fed_amount="n/a",Inputs!W227,IF(V$2&lt;=ptc_fed_term,ptc_fed_amount*(1+ptc_fed_escal/100)^U$2,0))</f>
        <v>0</v>
      </c>
      <c r="W609" s="111">
        <f>IF(ptc_fed_amount="n/a",Inputs!X227,IF(W$2&lt;=ptc_fed_term,ptc_fed_amount*(1+ptc_fed_escal/100)^V$2,0))</f>
        <v>0</v>
      </c>
      <c r="X609" s="111">
        <f>IF(ptc_fed_amount="n/a",Inputs!Y227,IF(X$2&lt;=ptc_fed_term,ptc_fed_amount*(1+ptc_fed_escal/100)^W$2,0))</f>
        <v>0</v>
      </c>
      <c r="Y609" s="111">
        <f>IF(ptc_fed_amount="n/a",Inputs!Z227,IF(Y$2&lt;=ptc_fed_term,ptc_fed_amount*(1+ptc_fed_escal/100)^X$2,0))</f>
        <v>0</v>
      </c>
      <c r="Z609" s="111">
        <f>IF(ptc_fed_amount="n/a",Inputs!AA227,IF(Z$2&lt;=ptc_fed_term,ptc_fed_amount*(1+ptc_fed_escal/100)^Y$2,0))</f>
        <v>0</v>
      </c>
      <c r="AA609" s="111">
        <f>IF(ptc_fed_amount="n/a",Inputs!AB227,IF(AA$2&lt;=ptc_fed_term,ptc_fed_amount*(1+ptc_fed_escal/100)^Z$2,0))</f>
        <v>0</v>
      </c>
      <c r="AB609" s="111">
        <f>IF(ptc_fed_amount="n/a",Inputs!AC227,IF(AB$2&lt;=ptc_fed_term,ptc_fed_amount*(1+ptc_fed_escal/100)^AA$2,0))</f>
        <v>0</v>
      </c>
      <c r="AC609" s="111">
        <f>IF(ptc_fed_amount="n/a",Inputs!AD227,IF(AC$2&lt;=ptc_fed_term,ptc_fed_amount*(1+ptc_fed_escal/100)^AB$2,0))</f>
        <v>0</v>
      </c>
      <c r="AD609" s="111">
        <f>IF(ptc_fed_amount="n/a",Inputs!AE227,IF(AD$2&lt;=ptc_fed_term,ptc_fed_amount*(1+ptc_fed_escal/100)^AC$2,0))</f>
        <v>0</v>
      </c>
      <c r="AE609" s="111">
        <f>IF(ptc_fed_amount="n/a",Inputs!AF227,IF(AE$2&lt;=ptc_fed_term,ptc_fed_amount*(1+ptc_fed_escal/100)^AD$2,0))</f>
        <v>0</v>
      </c>
      <c r="AF609" s="111">
        <f>IF(ptc_fed_amount="n/a",Inputs!AG227,IF(AF$2&lt;=ptc_fed_term,ptc_fed_amount*(1+ptc_fed_escal/100)^AE$2,0))</f>
        <v>0</v>
      </c>
      <c r="AG609" s="111">
        <f>IF(ptc_fed_amount="n/a",Inputs!AH227,IF(AG$2&lt;=ptc_fed_term,ptc_fed_amount*(1+ptc_fed_escal/100)^AF$2,0))</f>
        <v>0</v>
      </c>
      <c r="AH609" s="111">
        <f>IF(ptc_fed_amount="n/a",Inputs!AI227,IF(AH$2&lt;=ptc_fed_term,ptc_fed_amount*(1+ptc_fed_escal/100)^AG$2,0))</f>
        <v>0</v>
      </c>
      <c r="AI609" s="111">
        <f>IF(ptc_fed_amount="n/a",Inputs!AJ227,IF(AI$2&lt;=ptc_fed_term,ptc_fed_amount*(1+ptc_fed_escal/100)^AH$2,0))</f>
        <v>0</v>
      </c>
      <c r="AJ609" s="111">
        <f>IF(ptc_fed_amount="n/a",Inputs!AK227,IF(AJ$2&lt;=ptc_fed_term,ptc_fed_amount*(1+ptc_fed_escal/100)^AI$2,0))</f>
        <v>0</v>
      </c>
      <c r="AK609" s="111">
        <f>IF(ptc_fed_amount="n/a",Inputs!AL227,IF(AK$2&lt;=ptc_fed_term,ptc_fed_amount*(1+ptc_fed_escal/100)^AJ$2,0))</f>
        <v>0</v>
      </c>
      <c r="AL609" s="111">
        <f>IF(ptc_fed_amount="n/a",Inputs!AM227,IF(AL$2&lt;=ptc_fed_term,ptc_fed_amount*(1+ptc_fed_escal/100)^AK$2,0))</f>
        <v>0</v>
      </c>
      <c r="AM609" s="111">
        <f>IF(ptc_fed_amount="n/a",Inputs!AN227,IF(AM$2&lt;=ptc_fed_term,ptc_fed_amount*(1+ptc_fed_escal/100)^AL$2,0))</f>
        <v>0</v>
      </c>
      <c r="AN609" s="111">
        <f>IF(ptc_fed_amount="n/a",Inputs!AO227,IF(AN$2&lt;=ptc_fed_term,ptc_fed_amount*(1+ptc_fed_escal/100)^AM$2,0))</f>
        <v>0</v>
      </c>
      <c r="AO609" s="111">
        <f>IF(ptc_fed_amount="n/a",Inputs!AP227,IF(AO$2&lt;=ptc_fed_term,ptc_fed_amount*(1+ptc_fed_escal/100)^AN$2,0))</f>
        <v>0</v>
      </c>
      <c r="AP609" s="111">
        <f>IF(ptc_fed_amount="n/a",Inputs!AQ227,IF(AP$2&lt;=ptc_fed_term,ptc_fed_amount*(1+ptc_fed_escal/100)^AO$2,0))</f>
        <v>0</v>
      </c>
    </row>
    <row r="610" spans="1:42" x14ac:dyDescent="0.3">
      <c r="A610" s="89" t="s">
        <v>268</v>
      </c>
      <c r="C610" s="111">
        <f>ROUND(C609*1000,0)</f>
        <v>0</v>
      </c>
      <c r="D610" s="111">
        <f>ROUND(D609*1000,0)</f>
        <v>0</v>
      </c>
      <c r="E610" s="111">
        <f t="shared" ref="E610:AP610" si="305">ROUND(E609*1000,0)</f>
        <v>0</v>
      </c>
      <c r="F610" s="111">
        <f t="shared" si="305"/>
        <v>0</v>
      </c>
      <c r="G610" s="111">
        <f t="shared" si="305"/>
        <v>0</v>
      </c>
      <c r="H610" s="111">
        <f t="shared" si="305"/>
        <v>0</v>
      </c>
      <c r="I610" s="111">
        <f t="shared" si="305"/>
        <v>0</v>
      </c>
      <c r="J610" s="111">
        <f t="shared" si="305"/>
        <v>0</v>
      </c>
      <c r="K610" s="111">
        <f t="shared" si="305"/>
        <v>0</v>
      </c>
      <c r="L610" s="111">
        <f t="shared" si="305"/>
        <v>0</v>
      </c>
      <c r="M610" s="111">
        <f t="shared" si="305"/>
        <v>0</v>
      </c>
      <c r="N610" s="111">
        <f t="shared" si="305"/>
        <v>0</v>
      </c>
      <c r="O610" s="111">
        <f t="shared" si="305"/>
        <v>0</v>
      </c>
      <c r="P610" s="111">
        <f t="shared" si="305"/>
        <v>0</v>
      </c>
      <c r="Q610" s="111">
        <f t="shared" si="305"/>
        <v>0</v>
      </c>
      <c r="R610" s="111">
        <f t="shared" si="305"/>
        <v>0</v>
      </c>
      <c r="S610" s="111">
        <f t="shared" si="305"/>
        <v>0</v>
      </c>
      <c r="T610" s="111">
        <f t="shared" si="305"/>
        <v>0</v>
      </c>
      <c r="U610" s="111">
        <f t="shared" si="305"/>
        <v>0</v>
      </c>
      <c r="V610" s="111">
        <f t="shared" si="305"/>
        <v>0</v>
      </c>
      <c r="W610" s="111">
        <f t="shared" si="305"/>
        <v>0</v>
      </c>
      <c r="X610" s="111">
        <f t="shared" si="305"/>
        <v>0</v>
      </c>
      <c r="Y610" s="111">
        <f t="shared" si="305"/>
        <v>0</v>
      </c>
      <c r="Z610" s="111">
        <f t="shared" si="305"/>
        <v>0</v>
      </c>
      <c r="AA610" s="111">
        <f t="shared" si="305"/>
        <v>0</v>
      </c>
      <c r="AB610" s="111">
        <f t="shared" si="305"/>
        <v>0</v>
      </c>
      <c r="AC610" s="111">
        <f t="shared" si="305"/>
        <v>0</v>
      </c>
      <c r="AD610" s="111">
        <f t="shared" si="305"/>
        <v>0</v>
      </c>
      <c r="AE610" s="111">
        <f t="shared" si="305"/>
        <v>0</v>
      </c>
      <c r="AF610" s="111">
        <f t="shared" si="305"/>
        <v>0</v>
      </c>
      <c r="AG610" s="111">
        <f t="shared" si="305"/>
        <v>0</v>
      </c>
      <c r="AH610" s="111">
        <f t="shared" si="305"/>
        <v>0</v>
      </c>
      <c r="AI610" s="111">
        <f t="shared" si="305"/>
        <v>0</v>
      </c>
      <c r="AJ610" s="111">
        <f t="shared" si="305"/>
        <v>0</v>
      </c>
      <c r="AK610" s="111">
        <f t="shared" si="305"/>
        <v>0</v>
      </c>
      <c r="AL610" s="111">
        <f t="shared" si="305"/>
        <v>0</v>
      </c>
      <c r="AM610" s="111">
        <f t="shared" si="305"/>
        <v>0</v>
      </c>
      <c r="AN610" s="111">
        <f t="shared" si="305"/>
        <v>0</v>
      </c>
      <c r="AO610" s="111">
        <f t="shared" si="305"/>
        <v>0</v>
      </c>
      <c r="AP610" s="111">
        <f t="shared" si="305"/>
        <v>0</v>
      </c>
    </row>
    <row r="611" spans="1:42" x14ac:dyDescent="0.3">
      <c r="A611" s="89" t="s">
        <v>70</v>
      </c>
      <c r="C611" s="123">
        <f>C$7/1000</f>
        <v>0</v>
      </c>
      <c r="D611" s="123">
        <f>D$7/1000</f>
        <v>0</v>
      </c>
      <c r="E611" s="123">
        <f t="shared" ref="E611:AP611" si="306">E$7/1000</f>
        <v>0</v>
      </c>
      <c r="F611" s="123">
        <f t="shared" si="306"/>
        <v>0</v>
      </c>
      <c r="G611" s="123">
        <f t="shared" si="306"/>
        <v>0</v>
      </c>
      <c r="H611" s="123">
        <f t="shared" si="306"/>
        <v>0</v>
      </c>
      <c r="I611" s="123">
        <f t="shared" si="306"/>
        <v>0</v>
      </c>
      <c r="J611" s="123">
        <f t="shared" si="306"/>
        <v>0</v>
      </c>
      <c r="K611" s="123">
        <f t="shared" si="306"/>
        <v>0</v>
      </c>
      <c r="L611" s="123">
        <f t="shared" si="306"/>
        <v>0</v>
      </c>
      <c r="M611" s="123">
        <f t="shared" si="306"/>
        <v>0</v>
      </c>
      <c r="N611" s="123">
        <f t="shared" si="306"/>
        <v>0</v>
      </c>
      <c r="O611" s="123">
        <f t="shared" si="306"/>
        <v>0</v>
      </c>
      <c r="P611" s="123">
        <f t="shared" si="306"/>
        <v>0</v>
      </c>
      <c r="Q611" s="123">
        <f t="shared" si="306"/>
        <v>0</v>
      </c>
      <c r="R611" s="123">
        <f t="shared" si="306"/>
        <v>0</v>
      </c>
      <c r="S611" s="123">
        <f t="shared" si="306"/>
        <v>0</v>
      </c>
      <c r="T611" s="123">
        <f t="shared" si="306"/>
        <v>0</v>
      </c>
      <c r="U611" s="123">
        <f t="shared" si="306"/>
        <v>0</v>
      </c>
      <c r="V611" s="123">
        <f t="shared" si="306"/>
        <v>0</v>
      </c>
      <c r="W611" s="123">
        <f t="shared" si="306"/>
        <v>0</v>
      </c>
      <c r="X611" s="123">
        <f t="shared" si="306"/>
        <v>0</v>
      </c>
      <c r="Y611" s="123">
        <f t="shared" si="306"/>
        <v>0</v>
      </c>
      <c r="Z611" s="123">
        <f t="shared" si="306"/>
        <v>0</v>
      </c>
      <c r="AA611" s="123">
        <f t="shared" si="306"/>
        <v>0</v>
      </c>
      <c r="AB611" s="123">
        <f t="shared" si="306"/>
        <v>0</v>
      </c>
      <c r="AC611" s="123">
        <f t="shared" si="306"/>
        <v>0</v>
      </c>
      <c r="AD611" s="123">
        <f t="shared" si="306"/>
        <v>0</v>
      </c>
      <c r="AE611" s="123">
        <f t="shared" si="306"/>
        <v>0</v>
      </c>
      <c r="AF611" s="123">
        <f t="shared" si="306"/>
        <v>0</v>
      </c>
      <c r="AG611" s="123">
        <f t="shared" si="306"/>
        <v>0</v>
      </c>
      <c r="AH611" s="123">
        <f t="shared" si="306"/>
        <v>0</v>
      </c>
      <c r="AI611" s="123">
        <f t="shared" si="306"/>
        <v>0</v>
      </c>
      <c r="AJ611" s="123">
        <f t="shared" si="306"/>
        <v>0</v>
      </c>
      <c r="AK611" s="123">
        <f t="shared" si="306"/>
        <v>0</v>
      </c>
      <c r="AL611" s="123">
        <f t="shared" si="306"/>
        <v>0</v>
      </c>
      <c r="AM611" s="123">
        <f t="shared" si="306"/>
        <v>0</v>
      </c>
      <c r="AN611" s="123">
        <f t="shared" si="306"/>
        <v>0</v>
      </c>
      <c r="AO611" s="123">
        <f t="shared" si="306"/>
        <v>0</v>
      </c>
      <c r="AP611" s="123">
        <f t="shared" si="306"/>
        <v>0</v>
      </c>
    </row>
    <row r="612" spans="1:42" x14ac:dyDescent="0.3">
      <c r="A612" s="89" t="s">
        <v>12</v>
      </c>
      <c r="C612" s="122">
        <f>C610*C611</f>
        <v>0</v>
      </c>
      <c r="D612" s="122">
        <f>D610*D611</f>
        <v>0</v>
      </c>
      <c r="E612" s="122">
        <f t="shared" ref="E612:AP612" si="307">E610*E611</f>
        <v>0</v>
      </c>
      <c r="F612" s="122">
        <f t="shared" si="307"/>
        <v>0</v>
      </c>
      <c r="G612" s="122">
        <f t="shared" si="307"/>
        <v>0</v>
      </c>
      <c r="H612" s="122">
        <f t="shared" si="307"/>
        <v>0</v>
      </c>
      <c r="I612" s="122">
        <f t="shared" si="307"/>
        <v>0</v>
      </c>
      <c r="J612" s="122">
        <f t="shared" si="307"/>
        <v>0</v>
      </c>
      <c r="K612" s="122">
        <f t="shared" si="307"/>
        <v>0</v>
      </c>
      <c r="L612" s="122">
        <f t="shared" si="307"/>
        <v>0</v>
      </c>
      <c r="M612" s="122">
        <f t="shared" si="307"/>
        <v>0</v>
      </c>
      <c r="N612" s="122">
        <f t="shared" si="307"/>
        <v>0</v>
      </c>
      <c r="O612" s="122">
        <f t="shared" si="307"/>
        <v>0</v>
      </c>
      <c r="P612" s="122">
        <f t="shared" si="307"/>
        <v>0</v>
      </c>
      <c r="Q612" s="122">
        <f t="shared" si="307"/>
        <v>0</v>
      </c>
      <c r="R612" s="122">
        <f t="shared" si="307"/>
        <v>0</v>
      </c>
      <c r="S612" s="122">
        <f t="shared" si="307"/>
        <v>0</v>
      </c>
      <c r="T612" s="122">
        <f t="shared" si="307"/>
        <v>0</v>
      </c>
      <c r="U612" s="122">
        <f t="shared" si="307"/>
        <v>0</v>
      </c>
      <c r="V612" s="122">
        <f t="shared" si="307"/>
        <v>0</v>
      </c>
      <c r="W612" s="122">
        <f t="shared" si="307"/>
        <v>0</v>
      </c>
      <c r="X612" s="122">
        <f t="shared" si="307"/>
        <v>0</v>
      </c>
      <c r="Y612" s="122">
        <f t="shared" si="307"/>
        <v>0</v>
      </c>
      <c r="Z612" s="122">
        <f t="shared" si="307"/>
        <v>0</v>
      </c>
      <c r="AA612" s="122">
        <f t="shared" si="307"/>
        <v>0</v>
      </c>
      <c r="AB612" s="122">
        <f t="shared" si="307"/>
        <v>0</v>
      </c>
      <c r="AC612" s="122">
        <f t="shared" si="307"/>
        <v>0</v>
      </c>
      <c r="AD612" s="122">
        <f t="shared" si="307"/>
        <v>0</v>
      </c>
      <c r="AE612" s="122">
        <f t="shared" si="307"/>
        <v>0</v>
      </c>
      <c r="AF612" s="122">
        <f t="shared" si="307"/>
        <v>0</v>
      </c>
      <c r="AG612" s="122">
        <f t="shared" si="307"/>
        <v>0</v>
      </c>
      <c r="AH612" s="122">
        <f t="shared" si="307"/>
        <v>0</v>
      </c>
      <c r="AI612" s="122">
        <f t="shared" si="307"/>
        <v>0</v>
      </c>
      <c r="AJ612" s="122">
        <f t="shared" si="307"/>
        <v>0</v>
      </c>
      <c r="AK612" s="122">
        <f t="shared" si="307"/>
        <v>0</v>
      </c>
      <c r="AL612" s="122">
        <f t="shared" si="307"/>
        <v>0</v>
      </c>
      <c r="AM612" s="122">
        <f t="shared" si="307"/>
        <v>0</v>
      </c>
      <c r="AN612" s="122">
        <f t="shared" si="307"/>
        <v>0</v>
      </c>
      <c r="AO612" s="122">
        <f t="shared" si="307"/>
        <v>0</v>
      </c>
      <c r="AP612" s="122">
        <f t="shared" si="307"/>
        <v>0</v>
      </c>
    </row>
    <row r="613" spans="1:42" x14ac:dyDescent="0.3">
      <c r="A613" s="21"/>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3">
      <c r="A614" s="20" t="s">
        <v>15</v>
      </c>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3">
      <c r="A615" s="18" t="str">
        <f>Inputs!B117</f>
        <v>As fixed amount</v>
      </c>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3">
      <c r="A616" s="21" t="str">
        <f>Inputs!B118</f>
        <v>Federal ($)</v>
      </c>
      <c r="C616" s="122">
        <f>ibi_fed_amount</f>
        <v>0</v>
      </c>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3">
      <c r="A617" s="21" t="str">
        <f>Inputs!B119</f>
        <v>State ($)</v>
      </c>
      <c r="C617" s="122">
        <f>ibi_sta_amount</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3">
      <c r="A618" s="21" t="str">
        <f>Inputs!B120</f>
        <v>Utility ($)</v>
      </c>
      <c r="C618" s="122">
        <f>ibi_uti_amount</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3">
      <c r="A619" s="21" t="str">
        <f>Inputs!B121</f>
        <v>Other ($)</v>
      </c>
      <c r="C619" s="123">
        <f>ibi_oth_amount</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3">
      <c r="A620" s="21" t="s">
        <v>12</v>
      </c>
      <c r="C620" s="122">
        <f>SUM(C616:C619)</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3">
      <c r="A621" s="18" t="str">
        <f>Inputs!B122</f>
        <v>As percentage</v>
      </c>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3">
      <c r="A622" s="21" t="str">
        <f>Inputs!B123</f>
        <v>Federal (% of total installed cost)</v>
      </c>
      <c r="C622" s="159">
        <f>MIN(ibi_fed_percent/100*total_installed_cost,Inputs!D123)</f>
        <v>0</v>
      </c>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3">
      <c r="A623" s="21" t="str">
        <f>Inputs!B124</f>
        <v>State (% of total installed cost)</v>
      </c>
      <c r="C623" s="159">
        <f>MIN(ibi_sta_percent/100*total_installed_cost,Inputs!D124)</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3">
      <c r="A624" s="21" t="str">
        <f>Inputs!B125</f>
        <v>Utility (% of total installed cost)</v>
      </c>
      <c r="C624" s="159">
        <f>MIN(ibi_uti_percent/100*total_installed_cost,Inputs!D125)</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3">
      <c r="A625" s="21" t="str">
        <f>Inputs!B126</f>
        <v>Other (% of total installed cost)</v>
      </c>
      <c r="C625" s="159">
        <f>MIN(ibi_oth_percent/100*total_installed_cost,Inputs!D126)</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3">
      <c r="A626" s="21" t="s">
        <v>12</v>
      </c>
      <c r="C626" s="128">
        <f>SUM(C622:C625)</f>
        <v>0</v>
      </c>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3">
      <c r="A627" s="21"/>
      <c r="C627" s="122"/>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3">
      <c r="A628" s="20" t="s">
        <v>37</v>
      </c>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3">
      <c r="A629" s="18" t="str">
        <f>Inputs!B128</f>
        <v>Federal ($/W)</v>
      </c>
      <c r="C629" s="159">
        <f>MIN(cbi_fed_amount*system_capacity*1000,cbi_fed_maxvalue)</f>
        <v>0</v>
      </c>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3">
      <c r="A630" s="18" t="str">
        <f>Inputs!B129</f>
        <v>State ($/W)</v>
      </c>
      <c r="C630" s="159">
        <f>MIN(cbi_sta_amount*system_capacity*1000,cbi_sta_maxvalue)</f>
        <v>0</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3">
      <c r="A631" s="18" t="str">
        <f>Inputs!B130</f>
        <v>Utility ($/W)</v>
      </c>
      <c r="C631" s="159">
        <f>MIN(cbi_uti_amount*system_capacity*1000,cbi_uti_maxvalue)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3">
      <c r="A632" s="18" t="str">
        <f>Inputs!B131</f>
        <v>Other ($/W)</v>
      </c>
      <c r="C632" s="159">
        <f>MIN(cbi_oth_amount*system_capacity*1000,cbi_oth_maxvalue)</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3">
      <c r="A633" s="18" t="s">
        <v>12</v>
      </c>
      <c r="C633" s="128">
        <f>SUM(C629:C632)</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3">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3">
      <c r="A635" s="20" t="s">
        <v>34</v>
      </c>
    </row>
    <row r="636" spans="1:42" x14ac:dyDescent="0.3">
      <c r="A636" s="18" t="str">
        <f>Inputs!B133</f>
        <v>Federal ($/kWh)</v>
      </c>
    </row>
    <row r="637" spans="1:42" x14ac:dyDescent="0.3">
      <c r="A637" s="21" t="s">
        <v>35</v>
      </c>
      <c r="C637" s="111">
        <f>IF(pbi_fed_amount="n/a",Inputs!D222,IF(AND(C$2&lt;=pbi_fed_term,C$2&lt;=analysis_period),pbi_fed_amount*(1+pbi_fed_escal/100)^B$2,0))</f>
        <v>0</v>
      </c>
      <c r="D637" s="111">
        <f>IF(pbi_fed_amount="n/a",Inputs!E222,IF(AND(D$2&lt;=pbi_fed_term,D$2&lt;=analysis_period),pbi_fed_amount*(1+pbi_fed_escal/100)^C$2,0))</f>
        <v>0</v>
      </c>
      <c r="E637" s="111">
        <f>IF(pbi_fed_amount="n/a",Inputs!F222,IF(AND(E$2&lt;=pbi_fed_term,E$2&lt;=analysis_period),pbi_fed_amount*(1+pbi_fed_escal/100)^D$2,0))</f>
        <v>0</v>
      </c>
      <c r="F637" s="111">
        <f>IF(pbi_fed_amount="n/a",Inputs!G222,IF(AND(F$2&lt;=pbi_fed_term,F$2&lt;=analysis_period),pbi_fed_amount*(1+pbi_fed_escal/100)^E$2,0))</f>
        <v>0</v>
      </c>
      <c r="G637" s="111">
        <f>IF(pbi_fed_amount="n/a",Inputs!H222,IF(AND(G$2&lt;=pbi_fed_term,G$2&lt;=analysis_period),pbi_fed_amount*(1+pbi_fed_escal/100)^F$2,0))</f>
        <v>0</v>
      </c>
      <c r="H637" s="111">
        <f>IF(pbi_fed_amount="n/a",Inputs!I222,IF(AND(H$2&lt;=pbi_fed_term,H$2&lt;=analysis_period),pbi_fed_amount*(1+pbi_fed_escal/100)^G$2,0))</f>
        <v>0</v>
      </c>
      <c r="I637" s="111">
        <f>IF(pbi_fed_amount="n/a",Inputs!J222,IF(AND(I$2&lt;=pbi_fed_term,I$2&lt;=analysis_period),pbi_fed_amount*(1+pbi_fed_escal/100)^H$2,0))</f>
        <v>0</v>
      </c>
      <c r="J637" s="111">
        <f>IF(pbi_fed_amount="n/a",Inputs!K222,IF(AND(J$2&lt;=pbi_fed_term,J$2&lt;=analysis_period),pbi_fed_amount*(1+pbi_fed_escal/100)^I$2,0))</f>
        <v>0</v>
      </c>
      <c r="K637" s="111">
        <f>IF(pbi_fed_amount="n/a",Inputs!L222,IF(AND(K$2&lt;=pbi_fed_term,K$2&lt;=analysis_period),pbi_fed_amount*(1+pbi_fed_escal/100)^J$2,0))</f>
        <v>0</v>
      </c>
      <c r="L637" s="111">
        <f>IF(pbi_fed_amount="n/a",Inputs!M222,IF(AND(L$2&lt;=pbi_fed_term,L$2&lt;=analysis_period),pbi_fed_amount*(1+pbi_fed_escal/100)^K$2,0))</f>
        <v>0</v>
      </c>
      <c r="M637" s="111">
        <f>IF(pbi_fed_amount="n/a",Inputs!N222,IF(AND(M$2&lt;=pbi_fed_term,M$2&lt;=analysis_period),pbi_fed_amount*(1+pbi_fed_escal/100)^L$2,0))</f>
        <v>0</v>
      </c>
      <c r="N637" s="111">
        <f>IF(pbi_fed_amount="n/a",Inputs!O222,IF(AND(N$2&lt;=pbi_fed_term,N$2&lt;=analysis_period),pbi_fed_amount*(1+pbi_fed_escal/100)^M$2,0))</f>
        <v>0</v>
      </c>
      <c r="O637" s="111">
        <f>IF(pbi_fed_amount="n/a",Inputs!P222,IF(AND(O$2&lt;=pbi_fed_term,O$2&lt;=analysis_period),pbi_fed_amount*(1+pbi_fed_escal/100)^N$2,0))</f>
        <v>0</v>
      </c>
      <c r="P637" s="111">
        <f>IF(pbi_fed_amount="n/a",Inputs!Q222,IF(AND(P$2&lt;=pbi_fed_term,P$2&lt;=analysis_period),pbi_fed_amount*(1+pbi_fed_escal/100)^O$2,0))</f>
        <v>0</v>
      </c>
      <c r="Q637" s="111">
        <f>IF(pbi_fed_amount="n/a",Inputs!R222,IF(AND(Q$2&lt;=pbi_fed_term,Q$2&lt;=analysis_period),pbi_fed_amount*(1+pbi_fed_escal/100)^P$2,0))</f>
        <v>0</v>
      </c>
      <c r="R637" s="111">
        <f>IF(pbi_fed_amount="n/a",Inputs!S222,IF(AND(R$2&lt;=pbi_fed_term,R$2&lt;=analysis_period),pbi_fed_amount*(1+pbi_fed_escal/100)^Q$2,0))</f>
        <v>0</v>
      </c>
      <c r="S637" s="111">
        <f>IF(pbi_fed_amount="n/a",Inputs!T222,IF(AND(S$2&lt;=pbi_fed_term,S$2&lt;=analysis_period),pbi_fed_amount*(1+pbi_fed_escal/100)^R$2,0))</f>
        <v>0</v>
      </c>
      <c r="T637" s="111">
        <f>IF(pbi_fed_amount="n/a",Inputs!U222,IF(AND(T$2&lt;=pbi_fed_term,T$2&lt;=analysis_period),pbi_fed_amount*(1+pbi_fed_escal/100)^S$2,0))</f>
        <v>0</v>
      </c>
      <c r="U637" s="111">
        <f>IF(pbi_fed_amount="n/a",Inputs!V222,IF(AND(U$2&lt;=pbi_fed_term,U$2&lt;=analysis_period),pbi_fed_amount*(1+pbi_fed_escal/100)^T$2,0))</f>
        <v>0</v>
      </c>
      <c r="V637" s="111">
        <f>IF(pbi_fed_amount="n/a",Inputs!W222,IF(AND(V$2&lt;=pbi_fed_term,V$2&lt;=analysis_period),pbi_fed_amount*(1+pbi_fed_escal/100)^U$2,0))</f>
        <v>0</v>
      </c>
      <c r="W637" s="111">
        <f>IF(pbi_fed_amount="n/a",Inputs!X222,IF(AND(W$2&lt;=pbi_fed_term,W$2&lt;=analysis_period),pbi_fed_amount*(1+pbi_fed_escal/100)^V$2,0))</f>
        <v>0</v>
      </c>
      <c r="X637" s="111">
        <f>IF(pbi_fed_amount="n/a",Inputs!Y222,IF(AND(X$2&lt;=pbi_fed_term,X$2&lt;=analysis_period),pbi_fed_amount*(1+pbi_fed_escal/100)^W$2,0))</f>
        <v>0</v>
      </c>
      <c r="Y637" s="111">
        <f>IF(pbi_fed_amount="n/a",Inputs!Z222,IF(AND(Y$2&lt;=pbi_fed_term,Y$2&lt;=analysis_period),pbi_fed_amount*(1+pbi_fed_escal/100)^X$2,0))</f>
        <v>0</v>
      </c>
      <c r="Z637" s="111">
        <f>IF(pbi_fed_amount="n/a",Inputs!AA222,IF(AND(Z$2&lt;=pbi_fed_term,Z$2&lt;=analysis_period),pbi_fed_amount*(1+pbi_fed_escal/100)^Y$2,0))</f>
        <v>0</v>
      </c>
      <c r="AA637" s="111">
        <f>IF(pbi_fed_amount="n/a",Inputs!AB222,IF(AND(AA$2&lt;=pbi_fed_term,AA$2&lt;=analysis_period),pbi_fed_amount*(1+pbi_fed_escal/100)^Z$2,0))</f>
        <v>0</v>
      </c>
      <c r="AB637" s="111">
        <f>IF(pbi_fed_amount="n/a",Inputs!AC222,IF(AND(AB$2&lt;=pbi_fed_term,AB$2&lt;=analysis_period),pbi_fed_amount*(1+pbi_fed_escal/100)^AA$2,0))</f>
        <v>0</v>
      </c>
      <c r="AC637" s="111">
        <f>IF(pbi_fed_amount="n/a",Inputs!AD222,IF(AND(AC$2&lt;=pbi_fed_term,AC$2&lt;=analysis_period),pbi_fed_amount*(1+pbi_fed_escal/100)^AB$2,0))</f>
        <v>0</v>
      </c>
      <c r="AD637" s="111">
        <f>IF(pbi_fed_amount="n/a",Inputs!AE222,IF(AND(AD$2&lt;=pbi_fed_term,AD$2&lt;=analysis_period),pbi_fed_amount*(1+pbi_fed_escal/100)^AC$2,0))</f>
        <v>0</v>
      </c>
      <c r="AE637" s="111">
        <f>IF(pbi_fed_amount="n/a",Inputs!AF222,IF(AND(AE$2&lt;=pbi_fed_term,AE$2&lt;=analysis_period),pbi_fed_amount*(1+pbi_fed_escal/100)^AD$2,0))</f>
        <v>0</v>
      </c>
      <c r="AF637" s="111">
        <f>IF(pbi_fed_amount="n/a",Inputs!AG222,IF(AND(AF$2&lt;=pbi_fed_term,AF$2&lt;=analysis_period),pbi_fed_amount*(1+pbi_fed_escal/100)^AE$2,0))</f>
        <v>0</v>
      </c>
      <c r="AG637" s="111">
        <f>IF(pbi_fed_amount="n/a",Inputs!AH222,IF(AND(AG$2&lt;=pbi_fed_term,AG$2&lt;=analysis_period),pbi_fed_amount*(1+pbi_fed_escal/100)^AF$2,0))</f>
        <v>0</v>
      </c>
      <c r="AH637" s="111">
        <f>IF(pbi_fed_amount="n/a",Inputs!AI222,IF(AND(AH$2&lt;=pbi_fed_term,AH$2&lt;=analysis_period),pbi_fed_amount*(1+pbi_fed_escal/100)^AG$2,0))</f>
        <v>0</v>
      </c>
      <c r="AI637" s="111">
        <f>IF(pbi_fed_amount="n/a",Inputs!AJ222,IF(AND(AI$2&lt;=pbi_fed_term,AI$2&lt;=analysis_period),pbi_fed_amount*(1+pbi_fed_escal/100)^AH$2,0))</f>
        <v>0</v>
      </c>
      <c r="AJ637" s="111">
        <f>IF(pbi_fed_amount="n/a",Inputs!AK222,IF(AND(AJ$2&lt;=pbi_fed_term,AJ$2&lt;=analysis_period),pbi_fed_amount*(1+pbi_fed_escal/100)^AI$2,0))</f>
        <v>0</v>
      </c>
      <c r="AK637" s="111">
        <f>IF(pbi_fed_amount="n/a",Inputs!AL222,IF(AND(AK$2&lt;=pbi_fed_term,AK$2&lt;=analysis_period),pbi_fed_amount*(1+pbi_fed_escal/100)^AJ$2,0))</f>
        <v>0</v>
      </c>
      <c r="AL637" s="111">
        <f>IF(pbi_fed_amount="n/a",Inputs!AM222,IF(AND(AL$2&lt;=pbi_fed_term,AL$2&lt;=analysis_period),pbi_fed_amount*(1+pbi_fed_escal/100)^AK$2,0))</f>
        <v>0</v>
      </c>
      <c r="AM637" s="111">
        <f>IF(pbi_fed_amount="n/a",Inputs!AN222,IF(AND(AM$2&lt;=pbi_fed_term,AM$2&lt;=analysis_period),pbi_fed_amount*(1+pbi_fed_escal/100)^AL$2,0))</f>
        <v>0</v>
      </c>
      <c r="AN637" s="111">
        <f>IF(pbi_fed_amount="n/a",Inputs!AO222,IF(AND(AN$2&lt;=pbi_fed_term,AN$2&lt;=analysis_period),pbi_fed_amount*(1+pbi_fed_escal/100)^AM$2,0))</f>
        <v>0</v>
      </c>
      <c r="AO637" s="111">
        <f>IF(pbi_fed_amount="n/a",Inputs!AP222,IF(AND(AO$2&lt;=pbi_fed_term,AO$2&lt;=analysis_period),pbi_fed_amount*(1+pbi_fed_escal/100)^AN$2,0))</f>
        <v>0</v>
      </c>
      <c r="AP637" s="111">
        <f>IF(pbi_fed_amount="n/a",Inputs!AQ222,IF(AND(AP$2&lt;=pbi_fed_term,AP$2&lt;=analysis_period),pbi_fed_amount*(1+pbi_fed_escal/100)^AO$2,0))</f>
        <v>0</v>
      </c>
    </row>
    <row r="638" spans="1:42" x14ac:dyDescent="0.3">
      <c r="A638" s="21" t="s">
        <v>36</v>
      </c>
      <c r="C638" s="123">
        <f>C$7</f>
        <v>0</v>
      </c>
      <c r="D638" s="123">
        <f t="shared" ref="D638:AP638" si="308">D$7</f>
        <v>0</v>
      </c>
      <c r="E638" s="123">
        <f t="shared" si="308"/>
        <v>0</v>
      </c>
      <c r="F638" s="123">
        <f t="shared" si="308"/>
        <v>0</v>
      </c>
      <c r="G638" s="123">
        <f t="shared" si="308"/>
        <v>0</v>
      </c>
      <c r="H638" s="123">
        <f t="shared" si="308"/>
        <v>0</v>
      </c>
      <c r="I638" s="123">
        <f t="shared" si="308"/>
        <v>0</v>
      </c>
      <c r="J638" s="123">
        <f t="shared" si="308"/>
        <v>0</v>
      </c>
      <c r="K638" s="123">
        <f t="shared" si="308"/>
        <v>0</v>
      </c>
      <c r="L638" s="123">
        <f t="shared" si="308"/>
        <v>0</v>
      </c>
      <c r="M638" s="123">
        <f t="shared" si="308"/>
        <v>0</v>
      </c>
      <c r="N638" s="123">
        <f t="shared" si="308"/>
        <v>0</v>
      </c>
      <c r="O638" s="123">
        <f t="shared" si="308"/>
        <v>0</v>
      </c>
      <c r="P638" s="123">
        <f t="shared" si="308"/>
        <v>0</v>
      </c>
      <c r="Q638" s="123">
        <f t="shared" si="308"/>
        <v>0</v>
      </c>
      <c r="R638" s="123">
        <f t="shared" si="308"/>
        <v>0</v>
      </c>
      <c r="S638" s="123">
        <f t="shared" si="308"/>
        <v>0</v>
      </c>
      <c r="T638" s="123">
        <f t="shared" si="308"/>
        <v>0</v>
      </c>
      <c r="U638" s="123">
        <f t="shared" si="308"/>
        <v>0</v>
      </c>
      <c r="V638" s="123">
        <f t="shared" si="308"/>
        <v>0</v>
      </c>
      <c r="W638" s="123">
        <f t="shared" si="308"/>
        <v>0</v>
      </c>
      <c r="X638" s="123">
        <f t="shared" si="308"/>
        <v>0</v>
      </c>
      <c r="Y638" s="123">
        <f t="shared" si="308"/>
        <v>0</v>
      </c>
      <c r="Z638" s="123">
        <f t="shared" si="308"/>
        <v>0</v>
      </c>
      <c r="AA638" s="123">
        <f t="shared" si="308"/>
        <v>0</v>
      </c>
      <c r="AB638" s="123">
        <f t="shared" si="308"/>
        <v>0</v>
      </c>
      <c r="AC638" s="123">
        <f t="shared" si="308"/>
        <v>0</v>
      </c>
      <c r="AD638" s="123">
        <f t="shared" si="308"/>
        <v>0</v>
      </c>
      <c r="AE638" s="123">
        <f t="shared" si="308"/>
        <v>0</v>
      </c>
      <c r="AF638" s="123">
        <f t="shared" si="308"/>
        <v>0</v>
      </c>
      <c r="AG638" s="123">
        <f t="shared" si="308"/>
        <v>0</v>
      </c>
      <c r="AH638" s="123">
        <f t="shared" si="308"/>
        <v>0</v>
      </c>
      <c r="AI638" s="123">
        <f t="shared" si="308"/>
        <v>0</v>
      </c>
      <c r="AJ638" s="123">
        <f t="shared" si="308"/>
        <v>0</v>
      </c>
      <c r="AK638" s="123">
        <f t="shared" si="308"/>
        <v>0</v>
      </c>
      <c r="AL638" s="123">
        <f t="shared" si="308"/>
        <v>0</v>
      </c>
      <c r="AM638" s="123">
        <f t="shared" si="308"/>
        <v>0</v>
      </c>
      <c r="AN638" s="123">
        <f t="shared" si="308"/>
        <v>0</v>
      </c>
      <c r="AO638" s="123">
        <f t="shared" si="308"/>
        <v>0</v>
      </c>
      <c r="AP638" s="123">
        <f t="shared" si="308"/>
        <v>0</v>
      </c>
    </row>
    <row r="639" spans="1:42" x14ac:dyDescent="0.3">
      <c r="A639" s="21" t="s">
        <v>12</v>
      </c>
      <c r="C639" s="122">
        <f>C637*C638</f>
        <v>0</v>
      </c>
      <c r="D639" s="122">
        <f t="shared" ref="D639:AP639" si="309">D637*D638</f>
        <v>0</v>
      </c>
      <c r="E639" s="122">
        <f t="shared" si="309"/>
        <v>0</v>
      </c>
      <c r="F639" s="122">
        <f t="shared" si="309"/>
        <v>0</v>
      </c>
      <c r="G639" s="122">
        <f t="shared" si="309"/>
        <v>0</v>
      </c>
      <c r="H639" s="122">
        <f t="shared" si="309"/>
        <v>0</v>
      </c>
      <c r="I639" s="122">
        <f t="shared" si="309"/>
        <v>0</v>
      </c>
      <c r="J639" s="122">
        <f t="shared" si="309"/>
        <v>0</v>
      </c>
      <c r="K639" s="122">
        <f t="shared" si="309"/>
        <v>0</v>
      </c>
      <c r="L639" s="122">
        <f t="shared" si="309"/>
        <v>0</v>
      </c>
      <c r="M639" s="122">
        <f t="shared" si="309"/>
        <v>0</v>
      </c>
      <c r="N639" s="122">
        <f t="shared" si="309"/>
        <v>0</v>
      </c>
      <c r="O639" s="122">
        <f t="shared" si="309"/>
        <v>0</v>
      </c>
      <c r="P639" s="122">
        <f t="shared" si="309"/>
        <v>0</v>
      </c>
      <c r="Q639" s="122">
        <f t="shared" si="309"/>
        <v>0</v>
      </c>
      <c r="R639" s="122">
        <f t="shared" si="309"/>
        <v>0</v>
      </c>
      <c r="S639" s="122">
        <f t="shared" si="309"/>
        <v>0</v>
      </c>
      <c r="T639" s="122">
        <f t="shared" si="309"/>
        <v>0</v>
      </c>
      <c r="U639" s="122">
        <f t="shared" si="309"/>
        <v>0</v>
      </c>
      <c r="V639" s="122">
        <f t="shared" si="309"/>
        <v>0</v>
      </c>
      <c r="W639" s="122">
        <f t="shared" si="309"/>
        <v>0</v>
      </c>
      <c r="X639" s="122">
        <f t="shared" si="309"/>
        <v>0</v>
      </c>
      <c r="Y639" s="122">
        <f t="shared" si="309"/>
        <v>0</v>
      </c>
      <c r="Z639" s="122">
        <f t="shared" si="309"/>
        <v>0</v>
      </c>
      <c r="AA639" s="122">
        <f t="shared" si="309"/>
        <v>0</v>
      </c>
      <c r="AB639" s="122">
        <f t="shared" si="309"/>
        <v>0</v>
      </c>
      <c r="AC639" s="122">
        <f t="shared" si="309"/>
        <v>0</v>
      </c>
      <c r="AD639" s="122">
        <f t="shared" si="309"/>
        <v>0</v>
      </c>
      <c r="AE639" s="122">
        <f t="shared" si="309"/>
        <v>0</v>
      </c>
      <c r="AF639" s="122">
        <f t="shared" si="309"/>
        <v>0</v>
      </c>
      <c r="AG639" s="122">
        <f t="shared" si="309"/>
        <v>0</v>
      </c>
      <c r="AH639" s="122">
        <f t="shared" si="309"/>
        <v>0</v>
      </c>
      <c r="AI639" s="122">
        <f t="shared" si="309"/>
        <v>0</v>
      </c>
      <c r="AJ639" s="122">
        <f t="shared" si="309"/>
        <v>0</v>
      </c>
      <c r="AK639" s="122">
        <f t="shared" si="309"/>
        <v>0</v>
      </c>
      <c r="AL639" s="122">
        <f t="shared" si="309"/>
        <v>0</v>
      </c>
      <c r="AM639" s="122">
        <f t="shared" si="309"/>
        <v>0</v>
      </c>
      <c r="AN639" s="122">
        <f t="shared" si="309"/>
        <v>0</v>
      </c>
      <c r="AO639" s="122">
        <f t="shared" si="309"/>
        <v>0</v>
      </c>
      <c r="AP639" s="122">
        <f t="shared" si="309"/>
        <v>0</v>
      </c>
    </row>
    <row r="640" spans="1:42" x14ac:dyDescent="0.3">
      <c r="A640" s="18" t="str">
        <f>Inputs!B134</f>
        <v>State ($/kWh)</v>
      </c>
    </row>
    <row r="641" spans="1:42" x14ac:dyDescent="0.3">
      <c r="A641" s="21" t="s">
        <v>35</v>
      </c>
      <c r="C641" s="100">
        <f>IF(pbi_sta_amount="n/a",Inputs!D223,IF(AND(C$2&lt;=pbi_sta_term,C$2&lt;=analysis_period),pbi_sta_amount*(1+pbi_sta_escal/100)^B$2,0))</f>
        <v>0</v>
      </c>
      <c r="D641" s="100">
        <f>IF(pbi_sta_amount="n/a",Inputs!E223,IF(AND(D$2&lt;=pbi_sta_term,D$2&lt;=analysis_period),pbi_sta_amount*(1+pbi_sta_escal/100)^C$2,0))</f>
        <v>0</v>
      </c>
      <c r="E641" s="100">
        <f>IF(pbi_sta_amount="n/a",Inputs!F223,IF(AND(E$2&lt;=pbi_sta_term,E$2&lt;=analysis_period),pbi_sta_amount*(1+pbi_sta_escal/100)^D$2,0))</f>
        <v>0</v>
      </c>
      <c r="F641" s="100">
        <f>IF(pbi_sta_amount="n/a",Inputs!G223,IF(AND(F$2&lt;=pbi_sta_term,F$2&lt;=analysis_period),pbi_sta_amount*(1+pbi_sta_escal/100)^E$2,0))</f>
        <v>0</v>
      </c>
      <c r="G641" s="100">
        <f>IF(pbi_sta_amount="n/a",Inputs!H223,IF(AND(G$2&lt;=pbi_sta_term,G$2&lt;=analysis_period),pbi_sta_amount*(1+pbi_sta_escal/100)^F$2,0))</f>
        <v>0</v>
      </c>
      <c r="H641" s="100">
        <f>IF(pbi_sta_amount="n/a",Inputs!I223,IF(AND(H$2&lt;=pbi_sta_term,H$2&lt;=analysis_period),pbi_sta_amount*(1+pbi_sta_escal/100)^G$2,0))</f>
        <v>0</v>
      </c>
      <c r="I641" s="100">
        <f>IF(pbi_sta_amount="n/a",Inputs!J223,IF(AND(I$2&lt;=pbi_sta_term,I$2&lt;=analysis_period),pbi_sta_amount*(1+pbi_sta_escal/100)^H$2,0))</f>
        <v>0</v>
      </c>
      <c r="J641" s="100">
        <f>IF(pbi_sta_amount="n/a",Inputs!K223,IF(AND(J$2&lt;=pbi_sta_term,J$2&lt;=analysis_period),pbi_sta_amount*(1+pbi_sta_escal/100)^I$2,0))</f>
        <v>0</v>
      </c>
      <c r="K641" s="100">
        <f>IF(pbi_sta_amount="n/a",Inputs!L223,IF(AND(K$2&lt;=pbi_sta_term,K$2&lt;=analysis_period),pbi_sta_amount*(1+pbi_sta_escal/100)^J$2,0))</f>
        <v>0</v>
      </c>
      <c r="L641" s="100">
        <f>IF(pbi_sta_amount="n/a",Inputs!M223,IF(AND(L$2&lt;=pbi_sta_term,L$2&lt;=analysis_period),pbi_sta_amount*(1+pbi_sta_escal/100)^K$2,0))</f>
        <v>0</v>
      </c>
      <c r="M641" s="100">
        <f>IF(pbi_sta_amount="n/a",Inputs!N223,IF(AND(M$2&lt;=pbi_sta_term,M$2&lt;=analysis_period),pbi_sta_amount*(1+pbi_sta_escal/100)^L$2,0))</f>
        <v>0</v>
      </c>
      <c r="N641" s="100">
        <f>IF(pbi_sta_amount="n/a",Inputs!O223,IF(AND(N$2&lt;=pbi_sta_term,N$2&lt;=analysis_period),pbi_sta_amount*(1+pbi_sta_escal/100)^M$2,0))</f>
        <v>0</v>
      </c>
      <c r="O641" s="100">
        <f>IF(pbi_sta_amount="n/a",Inputs!P223,IF(AND(O$2&lt;=pbi_sta_term,O$2&lt;=analysis_period),pbi_sta_amount*(1+pbi_sta_escal/100)^N$2,0))</f>
        <v>0</v>
      </c>
      <c r="P641" s="100">
        <f>IF(pbi_sta_amount="n/a",Inputs!Q223,IF(AND(P$2&lt;=pbi_sta_term,P$2&lt;=analysis_period),pbi_sta_amount*(1+pbi_sta_escal/100)^O$2,0))</f>
        <v>0</v>
      </c>
      <c r="Q641" s="100">
        <f>IF(pbi_sta_amount="n/a",Inputs!R223,IF(AND(Q$2&lt;=pbi_sta_term,Q$2&lt;=analysis_period),pbi_sta_amount*(1+pbi_sta_escal/100)^P$2,0))</f>
        <v>0</v>
      </c>
      <c r="R641" s="100">
        <f>IF(pbi_sta_amount="n/a",Inputs!S223,IF(AND(R$2&lt;=pbi_sta_term,R$2&lt;=analysis_period),pbi_sta_amount*(1+pbi_sta_escal/100)^Q$2,0))</f>
        <v>0</v>
      </c>
      <c r="S641" s="100">
        <f>IF(pbi_sta_amount="n/a",Inputs!T223,IF(AND(S$2&lt;=pbi_sta_term,S$2&lt;=analysis_period),pbi_sta_amount*(1+pbi_sta_escal/100)^R$2,0))</f>
        <v>0</v>
      </c>
      <c r="T641" s="100">
        <f>IF(pbi_sta_amount="n/a",Inputs!U223,IF(AND(T$2&lt;=pbi_sta_term,T$2&lt;=analysis_period),pbi_sta_amount*(1+pbi_sta_escal/100)^S$2,0))</f>
        <v>0</v>
      </c>
      <c r="U641" s="100">
        <f>IF(pbi_sta_amount="n/a",Inputs!V223,IF(AND(U$2&lt;=pbi_sta_term,U$2&lt;=analysis_period),pbi_sta_amount*(1+pbi_sta_escal/100)^T$2,0))</f>
        <v>0</v>
      </c>
      <c r="V641" s="100">
        <f>IF(pbi_sta_amount="n/a",Inputs!W223,IF(AND(V$2&lt;=pbi_sta_term,V$2&lt;=analysis_period),pbi_sta_amount*(1+pbi_sta_escal/100)^U$2,0))</f>
        <v>0</v>
      </c>
      <c r="W641" s="100">
        <f>IF(pbi_sta_amount="n/a",Inputs!X223,IF(AND(W$2&lt;=pbi_sta_term,W$2&lt;=analysis_period),pbi_sta_amount*(1+pbi_sta_escal/100)^V$2,0))</f>
        <v>0</v>
      </c>
      <c r="X641" s="100">
        <f>IF(pbi_sta_amount="n/a",Inputs!Y223,IF(AND(X$2&lt;=pbi_sta_term,X$2&lt;=analysis_period),pbi_sta_amount*(1+pbi_sta_escal/100)^W$2,0))</f>
        <v>0</v>
      </c>
      <c r="Y641" s="100">
        <f>IF(pbi_sta_amount="n/a",Inputs!Z223,IF(AND(Y$2&lt;=pbi_sta_term,Y$2&lt;=analysis_period),pbi_sta_amount*(1+pbi_sta_escal/100)^X$2,0))</f>
        <v>0</v>
      </c>
      <c r="Z641" s="100">
        <f>IF(pbi_sta_amount="n/a",Inputs!AA223,IF(AND(Z$2&lt;=pbi_sta_term,Z$2&lt;=analysis_period),pbi_sta_amount*(1+pbi_sta_escal/100)^Y$2,0))</f>
        <v>0</v>
      </c>
      <c r="AA641" s="100">
        <f>IF(pbi_sta_amount="n/a",Inputs!AB223,IF(AND(AA$2&lt;=pbi_sta_term,AA$2&lt;=analysis_period),pbi_sta_amount*(1+pbi_sta_escal/100)^Z$2,0))</f>
        <v>0</v>
      </c>
      <c r="AB641" s="100">
        <f>IF(pbi_sta_amount="n/a",Inputs!AC223,IF(AND(AB$2&lt;=pbi_sta_term,AB$2&lt;=analysis_period),pbi_sta_amount*(1+pbi_sta_escal/100)^AA$2,0))</f>
        <v>0</v>
      </c>
      <c r="AC641" s="100">
        <f>IF(pbi_sta_amount="n/a",Inputs!AD223,IF(AND(AC$2&lt;=pbi_sta_term,AC$2&lt;=analysis_period),pbi_sta_amount*(1+pbi_sta_escal/100)^AB$2,0))</f>
        <v>0</v>
      </c>
      <c r="AD641" s="100">
        <f>IF(pbi_sta_amount="n/a",Inputs!AE223,IF(AND(AD$2&lt;=pbi_sta_term,AD$2&lt;=analysis_period),pbi_sta_amount*(1+pbi_sta_escal/100)^AC$2,0))</f>
        <v>0</v>
      </c>
      <c r="AE641" s="100">
        <f>IF(pbi_sta_amount="n/a",Inputs!AF223,IF(AND(AE$2&lt;=pbi_sta_term,AE$2&lt;=analysis_period),pbi_sta_amount*(1+pbi_sta_escal/100)^AD$2,0))</f>
        <v>0</v>
      </c>
      <c r="AF641" s="100">
        <f>IF(pbi_sta_amount="n/a",Inputs!AG223,IF(AND(AF$2&lt;=pbi_sta_term,AF$2&lt;=analysis_period),pbi_sta_amount*(1+pbi_sta_escal/100)^AE$2,0))</f>
        <v>0</v>
      </c>
      <c r="AG641" s="100">
        <f>IF(pbi_sta_amount="n/a",Inputs!AH223,IF(AND(AG$2&lt;=pbi_sta_term,AG$2&lt;=analysis_period),pbi_sta_amount*(1+pbi_sta_escal/100)^AF$2,0))</f>
        <v>0</v>
      </c>
      <c r="AH641" s="100">
        <f>IF(pbi_sta_amount="n/a",Inputs!AI223,IF(AND(AH$2&lt;=pbi_sta_term,AH$2&lt;=analysis_period),pbi_sta_amount*(1+pbi_sta_escal/100)^AG$2,0))</f>
        <v>0</v>
      </c>
      <c r="AI641" s="100">
        <f>IF(pbi_sta_amount="n/a",Inputs!AJ223,IF(AND(AI$2&lt;=pbi_sta_term,AI$2&lt;=analysis_period),pbi_sta_amount*(1+pbi_sta_escal/100)^AH$2,0))</f>
        <v>0</v>
      </c>
      <c r="AJ641" s="100">
        <f>IF(pbi_sta_amount="n/a",Inputs!AK223,IF(AND(AJ$2&lt;=pbi_sta_term,AJ$2&lt;=analysis_period),pbi_sta_amount*(1+pbi_sta_escal/100)^AI$2,0))</f>
        <v>0</v>
      </c>
      <c r="AK641" s="100">
        <f>IF(pbi_sta_amount="n/a",Inputs!AL223,IF(AND(AK$2&lt;=pbi_sta_term,AK$2&lt;=analysis_period),pbi_sta_amount*(1+pbi_sta_escal/100)^AJ$2,0))</f>
        <v>0</v>
      </c>
      <c r="AL641" s="100">
        <f>IF(pbi_sta_amount="n/a",Inputs!AM223,IF(AND(AL$2&lt;=pbi_sta_term,AL$2&lt;=analysis_period),pbi_sta_amount*(1+pbi_sta_escal/100)^AK$2,0))</f>
        <v>0</v>
      </c>
      <c r="AM641" s="100">
        <f>IF(pbi_sta_amount="n/a",Inputs!AN223,IF(AND(AM$2&lt;=pbi_sta_term,AM$2&lt;=analysis_period),pbi_sta_amount*(1+pbi_sta_escal/100)^AL$2,0))</f>
        <v>0</v>
      </c>
      <c r="AN641" s="100">
        <f>IF(pbi_sta_amount="n/a",Inputs!AO223,IF(AND(AN$2&lt;=pbi_sta_term,AN$2&lt;=analysis_period),pbi_sta_amount*(1+pbi_sta_escal/100)^AM$2,0))</f>
        <v>0</v>
      </c>
      <c r="AO641" s="100">
        <f>IF(pbi_sta_amount="n/a",Inputs!AP223,IF(AND(AO$2&lt;=pbi_sta_term,AO$2&lt;=analysis_period),pbi_sta_amount*(1+pbi_sta_escal/100)^AN$2,0))</f>
        <v>0</v>
      </c>
      <c r="AP641" s="100">
        <f>IF(pbi_sta_amount="n/a",Inputs!AQ223,IF(AND(AP$2&lt;=pbi_sta_term,AP$2&lt;=analysis_period),pbi_sta_amount*(1+pbi_sta_escal/100)^AO$2,0))</f>
        <v>0</v>
      </c>
    </row>
    <row r="642" spans="1:42" x14ac:dyDescent="0.3">
      <c r="A642" s="21" t="s">
        <v>36</v>
      </c>
      <c r="C642" s="123">
        <f>C$7</f>
        <v>0</v>
      </c>
      <c r="D642" s="123">
        <f t="shared" ref="D642:AP642" si="310">D$7</f>
        <v>0</v>
      </c>
      <c r="E642" s="123">
        <f t="shared" si="310"/>
        <v>0</v>
      </c>
      <c r="F642" s="123">
        <f t="shared" si="310"/>
        <v>0</v>
      </c>
      <c r="G642" s="123">
        <f t="shared" si="310"/>
        <v>0</v>
      </c>
      <c r="H642" s="123">
        <f t="shared" si="310"/>
        <v>0</v>
      </c>
      <c r="I642" s="123">
        <f t="shared" si="310"/>
        <v>0</v>
      </c>
      <c r="J642" s="123">
        <f t="shared" si="310"/>
        <v>0</v>
      </c>
      <c r="K642" s="123">
        <f t="shared" si="310"/>
        <v>0</v>
      </c>
      <c r="L642" s="123">
        <f t="shared" si="310"/>
        <v>0</v>
      </c>
      <c r="M642" s="123">
        <f t="shared" si="310"/>
        <v>0</v>
      </c>
      <c r="N642" s="123">
        <f t="shared" si="310"/>
        <v>0</v>
      </c>
      <c r="O642" s="123">
        <f t="shared" si="310"/>
        <v>0</v>
      </c>
      <c r="P642" s="123">
        <f t="shared" si="310"/>
        <v>0</v>
      </c>
      <c r="Q642" s="123">
        <f t="shared" si="310"/>
        <v>0</v>
      </c>
      <c r="R642" s="123">
        <f t="shared" si="310"/>
        <v>0</v>
      </c>
      <c r="S642" s="123">
        <f t="shared" si="310"/>
        <v>0</v>
      </c>
      <c r="T642" s="123">
        <f t="shared" si="310"/>
        <v>0</v>
      </c>
      <c r="U642" s="123">
        <f t="shared" si="310"/>
        <v>0</v>
      </c>
      <c r="V642" s="123">
        <f t="shared" si="310"/>
        <v>0</v>
      </c>
      <c r="W642" s="123">
        <f t="shared" si="310"/>
        <v>0</v>
      </c>
      <c r="X642" s="123">
        <f t="shared" si="310"/>
        <v>0</v>
      </c>
      <c r="Y642" s="123">
        <f t="shared" si="310"/>
        <v>0</v>
      </c>
      <c r="Z642" s="123">
        <f t="shared" si="310"/>
        <v>0</v>
      </c>
      <c r="AA642" s="123">
        <f t="shared" si="310"/>
        <v>0</v>
      </c>
      <c r="AB642" s="123">
        <f t="shared" si="310"/>
        <v>0</v>
      </c>
      <c r="AC642" s="123">
        <f t="shared" si="310"/>
        <v>0</v>
      </c>
      <c r="AD642" s="123">
        <f t="shared" si="310"/>
        <v>0</v>
      </c>
      <c r="AE642" s="123">
        <f t="shared" si="310"/>
        <v>0</v>
      </c>
      <c r="AF642" s="123">
        <f t="shared" si="310"/>
        <v>0</v>
      </c>
      <c r="AG642" s="123">
        <f t="shared" si="310"/>
        <v>0</v>
      </c>
      <c r="AH642" s="123">
        <f t="shared" si="310"/>
        <v>0</v>
      </c>
      <c r="AI642" s="123">
        <f t="shared" si="310"/>
        <v>0</v>
      </c>
      <c r="AJ642" s="123">
        <f t="shared" si="310"/>
        <v>0</v>
      </c>
      <c r="AK642" s="123">
        <f t="shared" si="310"/>
        <v>0</v>
      </c>
      <c r="AL642" s="123">
        <f t="shared" si="310"/>
        <v>0</v>
      </c>
      <c r="AM642" s="123">
        <f t="shared" si="310"/>
        <v>0</v>
      </c>
      <c r="AN642" s="123">
        <f t="shared" si="310"/>
        <v>0</v>
      </c>
      <c r="AO642" s="123">
        <f t="shared" si="310"/>
        <v>0</v>
      </c>
      <c r="AP642" s="123">
        <f t="shared" si="310"/>
        <v>0</v>
      </c>
    </row>
    <row r="643" spans="1:42" x14ac:dyDescent="0.3">
      <c r="A643" s="21" t="s">
        <v>12</v>
      </c>
      <c r="C643" s="122">
        <f>C641*C642</f>
        <v>0</v>
      </c>
      <c r="D643" s="122">
        <f t="shared" ref="D643:AP643" si="311">D641*D642</f>
        <v>0</v>
      </c>
      <c r="E643" s="122">
        <f t="shared" si="311"/>
        <v>0</v>
      </c>
      <c r="F643" s="122">
        <f t="shared" si="311"/>
        <v>0</v>
      </c>
      <c r="G643" s="122">
        <f t="shared" si="311"/>
        <v>0</v>
      </c>
      <c r="H643" s="122">
        <f t="shared" si="311"/>
        <v>0</v>
      </c>
      <c r="I643" s="122">
        <f t="shared" si="311"/>
        <v>0</v>
      </c>
      <c r="J643" s="122">
        <f t="shared" si="311"/>
        <v>0</v>
      </c>
      <c r="K643" s="122">
        <f t="shared" si="311"/>
        <v>0</v>
      </c>
      <c r="L643" s="122">
        <f t="shared" si="311"/>
        <v>0</v>
      </c>
      <c r="M643" s="122">
        <f t="shared" si="311"/>
        <v>0</v>
      </c>
      <c r="N643" s="122">
        <f t="shared" si="311"/>
        <v>0</v>
      </c>
      <c r="O643" s="122">
        <f t="shared" si="311"/>
        <v>0</v>
      </c>
      <c r="P643" s="122">
        <f t="shared" si="311"/>
        <v>0</v>
      </c>
      <c r="Q643" s="122">
        <f t="shared" si="311"/>
        <v>0</v>
      </c>
      <c r="R643" s="122">
        <f t="shared" si="311"/>
        <v>0</v>
      </c>
      <c r="S643" s="122">
        <f t="shared" si="311"/>
        <v>0</v>
      </c>
      <c r="T643" s="122">
        <f t="shared" si="311"/>
        <v>0</v>
      </c>
      <c r="U643" s="122">
        <f t="shared" si="311"/>
        <v>0</v>
      </c>
      <c r="V643" s="122">
        <f t="shared" si="311"/>
        <v>0</v>
      </c>
      <c r="W643" s="122">
        <f t="shared" si="311"/>
        <v>0</v>
      </c>
      <c r="X643" s="122">
        <f t="shared" si="311"/>
        <v>0</v>
      </c>
      <c r="Y643" s="122">
        <f t="shared" si="311"/>
        <v>0</v>
      </c>
      <c r="Z643" s="122">
        <f t="shared" si="311"/>
        <v>0</v>
      </c>
      <c r="AA643" s="122">
        <f t="shared" si="311"/>
        <v>0</v>
      </c>
      <c r="AB643" s="122">
        <f t="shared" si="311"/>
        <v>0</v>
      </c>
      <c r="AC643" s="122">
        <f t="shared" si="311"/>
        <v>0</v>
      </c>
      <c r="AD643" s="122">
        <f t="shared" si="311"/>
        <v>0</v>
      </c>
      <c r="AE643" s="122">
        <f t="shared" si="311"/>
        <v>0</v>
      </c>
      <c r="AF643" s="122">
        <f t="shared" si="311"/>
        <v>0</v>
      </c>
      <c r="AG643" s="122">
        <f t="shared" si="311"/>
        <v>0</v>
      </c>
      <c r="AH643" s="122">
        <f t="shared" si="311"/>
        <v>0</v>
      </c>
      <c r="AI643" s="122">
        <f t="shared" si="311"/>
        <v>0</v>
      </c>
      <c r="AJ643" s="122">
        <f t="shared" si="311"/>
        <v>0</v>
      </c>
      <c r="AK643" s="122">
        <f t="shared" si="311"/>
        <v>0</v>
      </c>
      <c r="AL643" s="122">
        <f t="shared" si="311"/>
        <v>0</v>
      </c>
      <c r="AM643" s="122">
        <f t="shared" si="311"/>
        <v>0</v>
      </c>
      <c r="AN643" s="122">
        <f t="shared" si="311"/>
        <v>0</v>
      </c>
      <c r="AO643" s="122">
        <f t="shared" si="311"/>
        <v>0</v>
      </c>
      <c r="AP643" s="122">
        <f t="shared" si="311"/>
        <v>0</v>
      </c>
    </row>
    <row r="644" spans="1:42" x14ac:dyDescent="0.3">
      <c r="A644" s="18" t="str">
        <f>Inputs!B135</f>
        <v>Utility ($/kWh)</v>
      </c>
    </row>
    <row r="645" spans="1:42" x14ac:dyDescent="0.3">
      <c r="A645" s="21" t="s">
        <v>35</v>
      </c>
      <c r="C645" s="100">
        <f>IF(pbi_uti_amount="n/a",Inputs!D224,IF(AND(C$2&lt;=pbi_uti_term,C$2&lt;=analysis_period),pbi_uti_amount*(1+pbi_uti_escal/100)^B$2,0))</f>
        <v>0</v>
      </c>
      <c r="D645" s="100">
        <f>IF(pbi_uti_amount="n/a",Inputs!E224,IF(AND(D$2&lt;=pbi_uti_term,D$2&lt;=analysis_period),pbi_uti_amount*(1+pbi_uti_escal/100)^C$2,0))</f>
        <v>0</v>
      </c>
      <c r="E645" s="100">
        <f>IF(pbi_uti_amount="n/a",Inputs!F224,IF(AND(E$2&lt;=pbi_uti_term,E$2&lt;=analysis_period),pbi_uti_amount*(1+pbi_uti_escal/100)^D$2,0))</f>
        <v>0</v>
      </c>
      <c r="F645" s="100">
        <f>IF(pbi_uti_amount="n/a",Inputs!G224,IF(AND(F$2&lt;=pbi_uti_term,F$2&lt;=analysis_period),pbi_uti_amount*(1+pbi_uti_escal/100)^E$2,0))</f>
        <v>0</v>
      </c>
      <c r="G645" s="100">
        <f>IF(pbi_uti_amount="n/a",Inputs!H224,IF(AND(G$2&lt;=pbi_uti_term,G$2&lt;=analysis_period),pbi_uti_amount*(1+pbi_uti_escal/100)^F$2,0))</f>
        <v>0</v>
      </c>
      <c r="H645" s="100">
        <f>IF(pbi_uti_amount="n/a",Inputs!I224,IF(AND(H$2&lt;=pbi_uti_term,H$2&lt;=analysis_period),pbi_uti_amount*(1+pbi_uti_escal/100)^G$2,0))</f>
        <v>0</v>
      </c>
      <c r="I645" s="100">
        <f>IF(pbi_uti_amount="n/a",Inputs!J224,IF(AND(I$2&lt;=pbi_uti_term,I$2&lt;=analysis_period),pbi_uti_amount*(1+pbi_uti_escal/100)^H$2,0))</f>
        <v>0</v>
      </c>
      <c r="J645" s="100">
        <f>IF(pbi_uti_amount="n/a",Inputs!K224,IF(AND(J$2&lt;=pbi_uti_term,J$2&lt;=analysis_period),pbi_uti_amount*(1+pbi_uti_escal/100)^I$2,0))</f>
        <v>0</v>
      </c>
      <c r="K645" s="100">
        <f>IF(pbi_uti_amount="n/a",Inputs!L224,IF(AND(K$2&lt;=pbi_uti_term,K$2&lt;=analysis_period),pbi_uti_amount*(1+pbi_uti_escal/100)^J$2,0))</f>
        <v>0</v>
      </c>
      <c r="L645" s="100">
        <f>IF(pbi_uti_amount="n/a",Inputs!M224,IF(AND(L$2&lt;=pbi_uti_term,L$2&lt;=analysis_period),pbi_uti_amount*(1+pbi_uti_escal/100)^K$2,0))</f>
        <v>0</v>
      </c>
      <c r="M645" s="100">
        <f>IF(pbi_uti_amount="n/a",Inputs!N224,IF(AND(M$2&lt;=pbi_uti_term,M$2&lt;=analysis_period),pbi_uti_amount*(1+pbi_uti_escal/100)^L$2,0))</f>
        <v>0</v>
      </c>
      <c r="N645" s="100">
        <f>IF(pbi_uti_amount="n/a",Inputs!O224,IF(AND(N$2&lt;=pbi_uti_term,N$2&lt;=analysis_period),pbi_uti_amount*(1+pbi_uti_escal/100)^M$2,0))</f>
        <v>0</v>
      </c>
      <c r="O645" s="100">
        <f>IF(pbi_uti_amount="n/a",Inputs!P224,IF(AND(O$2&lt;=pbi_uti_term,O$2&lt;=analysis_period),pbi_uti_amount*(1+pbi_uti_escal/100)^N$2,0))</f>
        <v>0</v>
      </c>
      <c r="P645" s="100">
        <f>IF(pbi_uti_amount="n/a",Inputs!Q224,IF(AND(P$2&lt;=pbi_uti_term,P$2&lt;=analysis_period),pbi_uti_amount*(1+pbi_uti_escal/100)^O$2,0))</f>
        <v>0</v>
      </c>
      <c r="Q645" s="100">
        <f>IF(pbi_uti_amount="n/a",Inputs!R224,IF(AND(Q$2&lt;=pbi_uti_term,Q$2&lt;=analysis_period),pbi_uti_amount*(1+pbi_uti_escal/100)^P$2,0))</f>
        <v>0</v>
      </c>
      <c r="R645" s="100">
        <f>IF(pbi_uti_amount="n/a",Inputs!S224,IF(AND(R$2&lt;=pbi_uti_term,R$2&lt;=analysis_period),pbi_uti_amount*(1+pbi_uti_escal/100)^Q$2,0))</f>
        <v>0</v>
      </c>
      <c r="S645" s="100">
        <f>IF(pbi_uti_amount="n/a",Inputs!T224,IF(AND(S$2&lt;=pbi_uti_term,S$2&lt;=analysis_period),pbi_uti_amount*(1+pbi_uti_escal/100)^R$2,0))</f>
        <v>0</v>
      </c>
      <c r="T645" s="100">
        <f>IF(pbi_uti_amount="n/a",Inputs!U224,IF(AND(T$2&lt;=pbi_uti_term,T$2&lt;=analysis_period),pbi_uti_amount*(1+pbi_uti_escal/100)^S$2,0))</f>
        <v>0</v>
      </c>
      <c r="U645" s="100">
        <f>IF(pbi_uti_amount="n/a",Inputs!V224,IF(AND(U$2&lt;=pbi_uti_term,U$2&lt;=analysis_period),pbi_uti_amount*(1+pbi_uti_escal/100)^T$2,0))</f>
        <v>0</v>
      </c>
      <c r="V645" s="100">
        <f>IF(pbi_uti_amount="n/a",Inputs!W224,IF(AND(V$2&lt;=pbi_uti_term,V$2&lt;=analysis_period),pbi_uti_amount*(1+pbi_uti_escal/100)^U$2,0))</f>
        <v>0</v>
      </c>
      <c r="W645" s="100">
        <f>IF(pbi_uti_amount="n/a",Inputs!X224,IF(AND(W$2&lt;=pbi_uti_term,W$2&lt;=analysis_period),pbi_uti_amount*(1+pbi_uti_escal/100)^V$2,0))</f>
        <v>0</v>
      </c>
      <c r="X645" s="100">
        <f>IF(pbi_uti_amount="n/a",Inputs!Y224,IF(AND(X$2&lt;=pbi_uti_term,X$2&lt;=analysis_period),pbi_uti_amount*(1+pbi_uti_escal/100)^W$2,0))</f>
        <v>0</v>
      </c>
      <c r="Y645" s="100">
        <f>IF(pbi_uti_amount="n/a",Inputs!Z224,IF(AND(Y$2&lt;=pbi_uti_term,Y$2&lt;=analysis_period),pbi_uti_amount*(1+pbi_uti_escal/100)^X$2,0))</f>
        <v>0</v>
      </c>
      <c r="Z645" s="100">
        <f>IF(pbi_uti_amount="n/a",Inputs!AA224,IF(AND(Z$2&lt;=pbi_uti_term,Z$2&lt;=analysis_period),pbi_uti_amount*(1+pbi_uti_escal/100)^Y$2,0))</f>
        <v>0</v>
      </c>
      <c r="AA645" s="100">
        <f>IF(pbi_uti_amount="n/a",Inputs!AB224,IF(AND(AA$2&lt;=pbi_uti_term,AA$2&lt;=analysis_period),pbi_uti_amount*(1+pbi_uti_escal/100)^Z$2,0))</f>
        <v>0</v>
      </c>
      <c r="AB645" s="100">
        <f>IF(pbi_uti_amount="n/a",Inputs!AC224,IF(AND(AB$2&lt;=pbi_uti_term,AB$2&lt;=analysis_period),pbi_uti_amount*(1+pbi_uti_escal/100)^AA$2,0))</f>
        <v>0</v>
      </c>
      <c r="AC645" s="100">
        <f>IF(pbi_uti_amount="n/a",Inputs!AD224,IF(AND(AC$2&lt;=pbi_uti_term,AC$2&lt;=analysis_period),pbi_uti_amount*(1+pbi_uti_escal/100)^AB$2,0))</f>
        <v>0</v>
      </c>
      <c r="AD645" s="100">
        <f>IF(pbi_uti_amount="n/a",Inputs!AE224,IF(AND(AD$2&lt;=pbi_uti_term,AD$2&lt;=analysis_period),pbi_uti_amount*(1+pbi_uti_escal/100)^AC$2,0))</f>
        <v>0</v>
      </c>
      <c r="AE645" s="100">
        <f>IF(pbi_uti_amount="n/a",Inputs!AF224,IF(AND(AE$2&lt;=pbi_uti_term,AE$2&lt;=analysis_period),pbi_uti_amount*(1+pbi_uti_escal/100)^AD$2,0))</f>
        <v>0</v>
      </c>
      <c r="AF645" s="100">
        <f>IF(pbi_uti_amount="n/a",Inputs!AG224,IF(AND(AF$2&lt;=pbi_uti_term,AF$2&lt;=analysis_period),pbi_uti_amount*(1+pbi_uti_escal/100)^AE$2,0))</f>
        <v>0</v>
      </c>
      <c r="AG645" s="100">
        <f>IF(pbi_uti_amount="n/a",Inputs!AH224,IF(AND(AG$2&lt;=pbi_uti_term,AG$2&lt;=analysis_period),pbi_uti_amount*(1+pbi_uti_escal/100)^AF$2,0))</f>
        <v>0</v>
      </c>
      <c r="AH645" s="100">
        <f>IF(pbi_uti_amount="n/a",Inputs!AI224,IF(AND(AH$2&lt;=pbi_uti_term,AH$2&lt;=analysis_period),pbi_uti_amount*(1+pbi_uti_escal/100)^AG$2,0))</f>
        <v>0</v>
      </c>
      <c r="AI645" s="100">
        <f>IF(pbi_uti_amount="n/a",Inputs!AJ224,IF(AND(AI$2&lt;=pbi_uti_term,AI$2&lt;=analysis_period),pbi_uti_amount*(1+pbi_uti_escal/100)^AH$2,0))</f>
        <v>0</v>
      </c>
      <c r="AJ645" s="100">
        <f>IF(pbi_uti_amount="n/a",Inputs!AK224,IF(AND(AJ$2&lt;=pbi_uti_term,AJ$2&lt;=analysis_period),pbi_uti_amount*(1+pbi_uti_escal/100)^AI$2,0))</f>
        <v>0</v>
      </c>
      <c r="AK645" s="100">
        <f>IF(pbi_uti_amount="n/a",Inputs!AL224,IF(AND(AK$2&lt;=pbi_uti_term,AK$2&lt;=analysis_period),pbi_uti_amount*(1+pbi_uti_escal/100)^AJ$2,0))</f>
        <v>0</v>
      </c>
      <c r="AL645" s="100">
        <f>IF(pbi_uti_amount="n/a",Inputs!AM224,IF(AND(AL$2&lt;=pbi_uti_term,AL$2&lt;=analysis_period),pbi_uti_amount*(1+pbi_uti_escal/100)^AK$2,0))</f>
        <v>0</v>
      </c>
      <c r="AM645" s="100">
        <f>IF(pbi_uti_amount="n/a",Inputs!AN224,IF(AND(AM$2&lt;=pbi_uti_term,AM$2&lt;=analysis_period),pbi_uti_amount*(1+pbi_uti_escal/100)^AL$2,0))</f>
        <v>0</v>
      </c>
      <c r="AN645" s="100">
        <f>IF(pbi_uti_amount="n/a",Inputs!AO224,IF(AND(AN$2&lt;=pbi_uti_term,AN$2&lt;=analysis_period),pbi_uti_amount*(1+pbi_uti_escal/100)^AM$2,0))</f>
        <v>0</v>
      </c>
      <c r="AO645" s="100">
        <f>IF(pbi_uti_amount="n/a",Inputs!AP224,IF(AND(AO$2&lt;=pbi_uti_term,AO$2&lt;=analysis_period),pbi_uti_amount*(1+pbi_uti_escal/100)^AN$2,0))</f>
        <v>0</v>
      </c>
      <c r="AP645" s="100">
        <f>IF(pbi_uti_amount="n/a",Inputs!AQ224,IF(AND(AP$2&lt;=pbi_uti_term,AP$2&lt;=analysis_period),pbi_uti_amount*(1+pbi_uti_escal/100)^AO$2,0))</f>
        <v>0</v>
      </c>
    </row>
    <row r="646" spans="1:42" x14ac:dyDescent="0.3">
      <c r="A646" s="21" t="s">
        <v>36</v>
      </c>
      <c r="C646" s="123">
        <f>C$7</f>
        <v>0</v>
      </c>
      <c r="D646" s="123">
        <f t="shared" ref="D646:AP646" si="312">D$7</f>
        <v>0</v>
      </c>
      <c r="E646" s="123">
        <f t="shared" si="312"/>
        <v>0</v>
      </c>
      <c r="F646" s="123">
        <f t="shared" si="312"/>
        <v>0</v>
      </c>
      <c r="G646" s="123">
        <f t="shared" si="312"/>
        <v>0</v>
      </c>
      <c r="H646" s="123">
        <f t="shared" si="312"/>
        <v>0</v>
      </c>
      <c r="I646" s="123">
        <f t="shared" si="312"/>
        <v>0</v>
      </c>
      <c r="J646" s="123">
        <f t="shared" si="312"/>
        <v>0</v>
      </c>
      <c r="K646" s="123">
        <f t="shared" si="312"/>
        <v>0</v>
      </c>
      <c r="L646" s="123">
        <f t="shared" si="312"/>
        <v>0</v>
      </c>
      <c r="M646" s="123">
        <f t="shared" si="312"/>
        <v>0</v>
      </c>
      <c r="N646" s="123">
        <f t="shared" si="312"/>
        <v>0</v>
      </c>
      <c r="O646" s="123">
        <f t="shared" si="312"/>
        <v>0</v>
      </c>
      <c r="P646" s="123">
        <f t="shared" si="312"/>
        <v>0</v>
      </c>
      <c r="Q646" s="123">
        <f t="shared" si="312"/>
        <v>0</v>
      </c>
      <c r="R646" s="123">
        <f t="shared" si="312"/>
        <v>0</v>
      </c>
      <c r="S646" s="123">
        <f t="shared" si="312"/>
        <v>0</v>
      </c>
      <c r="T646" s="123">
        <f t="shared" si="312"/>
        <v>0</v>
      </c>
      <c r="U646" s="123">
        <f t="shared" si="312"/>
        <v>0</v>
      </c>
      <c r="V646" s="123">
        <f t="shared" si="312"/>
        <v>0</v>
      </c>
      <c r="W646" s="123">
        <f t="shared" si="312"/>
        <v>0</v>
      </c>
      <c r="X646" s="123">
        <f t="shared" si="312"/>
        <v>0</v>
      </c>
      <c r="Y646" s="123">
        <f t="shared" si="312"/>
        <v>0</v>
      </c>
      <c r="Z646" s="123">
        <f t="shared" si="312"/>
        <v>0</v>
      </c>
      <c r="AA646" s="123">
        <f t="shared" si="312"/>
        <v>0</v>
      </c>
      <c r="AB646" s="123">
        <f t="shared" si="312"/>
        <v>0</v>
      </c>
      <c r="AC646" s="123">
        <f t="shared" si="312"/>
        <v>0</v>
      </c>
      <c r="AD646" s="123">
        <f t="shared" si="312"/>
        <v>0</v>
      </c>
      <c r="AE646" s="123">
        <f t="shared" si="312"/>
        <v>0</v>
      </c>
      <c r="AF646" s="123">
        <f t="shared" si="312"/>
        <v>0</v>
      </c>
      <c r="AG646" s="123">
        <f t="shared" si="312"/>
        <v>0</v>
      </c>
      <c r="AH646" s="123">
        <f t="shared" si="312"/>
        <v>0</v>
      </c>
      <c r="AI646" s="123">
        <f t="shared" si="312"/>
        <v>0</v>
      </c>
      <c r="AJ646" s="123">
        <f t="shared" si="312"/>
        <v>0</v>
      </c>
      <c r="AK646" s="123">
        <f t="shared" si="312"/>
        <v>0</v>
      </c>
      <c r="AL646" s="123">
        <f t="shared" si="312"/>
        <v>0</v>
      </c>
      <c r="AM646" s="123">
        <f t="shared" si="312"/>
        <v>0</v>
      </c>
      <c r="AN646" s="123">
        <f t="shared" si="312"/>
        <v>0</v>
      </c>
      <c r="AO646" s="123">
        <f t="shared" si="312"/>
        <v>0</v>
      </c>
      <c r="AP646" s="123">
        <f t="shared" si="312"/>
        <v>0</v>
      </c>
    </row>
    <row r="647" spans="1:42" x14ac:dyDescent="0.3">
      <c r="A647" s="21" t="s">
        <v>12</v>
      </c>
      <c r="C647" s="122">
        <f>C645*C646</f>
        <v>0</v>
      </c>
      <c r="D647" s="122">
        <f t="shared" ref="D647:AP647" si="313">D645*D646</f>
        <v>0</v>
      </c>
      <c r="E647" s="122">
        <f t="shared" si="313"/>
        <v>0</v>
      </c>
      <c r="F647" s="122">
        <f t="shared" si="313"/>
        <v>0</v>
      </c>
      <c r="G647" s="122">
        <f t="shared" si="313"/>
        <v>0</v>
      </c>
      <c r="H647" s="122">
        <f t="shared" si="313"/>
        <v>0</v>
      </c>
      <c r="I647" s="122">
        <f t="shared" si="313"/>
        <v>0</v>
      </c>
      <c r="J647" s="122">
        <f t="shared" si="313"/>
        <v>0</v>
      </c>
      <c r="K647" s="122">
        <f t="shared" si="313"/>
        <v>0</v>
      </c>
      <c r="L647" s="122">
        <f t="shared" si="313"/>
        <v>0</v>
      </c>
      <c r="M647" s="122">
        <f t="shared" si="313"/>
        <v>0</v>
      </c>
      <c r="N647" s="122">
        <f t="shared" si="313"/>
        <v>0</v>
      </c>
      <c r="O647" s="122">
        <f t="shared" si="313"/>
        <v>0</v>
      </c>
      <c r="P647" s="122">
        <f t="shared" si="313"/>
        <v>0</v>
      </c>
      <c r="Q647" s="122">
        <f t="shared" si="313"/>
        <v>0</v>
      </c>
      <c r="R647" s="122">
        <f t="shared" si="313"/>
        <v>0</v>
      </c>
      <c r="S647" s="122">
        <f t="shared" si="313"/>
        <v>0</v>
      </c>
      <c r="T647" s="122">
        <f t="shared" si="313"/>
        <v>0</v>
      </c>
      <c r="U647" s="122">
        <f t="shared" si="313"/>
        <v>0</v>
      </c>
      <c r="V647" s="122">
        <f t="shared" si="313"/>
        <v>0</v>
      </c>
      <c r="W647" s="122">
        <f t="shared" si="313"/>
        <v>0</v>
      </c>
      <c r="X647" s="122">
        <f t="shared" si="313"/>
        <v>0</v>
      </c>
      <c r="Y647" s="122">
        <f t="shared" si="313"/>
        <v>0</v>
      </c>
      <c r="Z647" s="122">
        <f t="shared" si="313"/>
        <v>0</v>
      </c>
      <c r="AA647" s="122">
        <f t="shared" si="313"/>
        <v>0</v>
      </c>
      <c r="AB647" s="122">
        <f t="shared" si="313"/>
        <v>0</v>
      </c>
      <c r="AC647" s="122">
        <f t="shared" si="313"/>
        <v>0</v>
      </c>
      <c r="AD647" s="122">
        <f t="shared" si="313"/>
        <v>0</v>
      </c>
      <c r="AE647" s="122">
        <f t="shared" si="313"/>
        <v>0</v>
      </c>
      <c r="AF647" s="122">
        <f t="shared" si="313"/>
        <v>0</v>
      </c>
      <c r="AG647" s="122">
        <f t="shared" si="313"/>
        <v>0</v>
      </c>
      <c r="AH647" s="122">
        <f t="shared" si="313"/>
        <v>0</v>
      </c>
      <c r="AI647" s="122">
        <f t="shared" si="313"/>
        <v>0</v>
      </c>
      <c r="AJ647" s="122">
        <f t="shared" si="313"/>
        <v>0</v>
      </c>
      <c r="AK647" s="122">
        <f t="shared" si="313"/>
        <v>0</v>
      </c>
      <c r="AL647" s="122">
        <f t="shared" si="313"/>
        <v>0</v>
      </c>
      <c r="AM647" s="122">
        <f t="shared" si="313"/>
        <v>0</v>
      </c>
      <c r="AN647" s="122">
        <f t="shared" si="313"/>
        <v>0</v>
      </c>
      <c r="AO647" s="122">
        <f t="shared" si="313"/>
        <v>0</v>
      </c>
      <c r="AP647" s="122">
        <f t="shared" si="313"/>
        <v>0</v>
      </c>
    </row>
    <row r="648" spans="1:42" x14ac:dyDescent="0.3">
      <c r="A648" s="18" t="str">
        <f>Inputs!B136</f>
        <v>Other ($/kWh)</v>
      </c>
    </row>
    <row r="649" spans="1:42" x14ac:dyDescent="0.3">
      <c r="A649" s="21" t="s">
        <v>35</v>
      </c>
      <c r="C649" s="100">
        <f>IF(pbi_oth_amount="n/a",Inputs!D225,IF(AND(C$2&lt;=pbi_oth_term,C$2&lt;=analysis_period),pbi_oth_amount*(1+pbi_oth_escal/100)^B$2,0))</f>
        <v>0</v>
      </c>
      <c r="D649" s="100">
        <f>IF(pbi_oth_amount="n/a",Inputs!E225,IF(AND(D$2&lt;=pbi_oth_term,D$2&lt;=analysis_period),pbi_oth_amount*(1+pbi_oth_escal/100)^C$2,0))</f>
        <v>0</v>
      </c>
      <c r="E649" s="100">
        <f>IF(pbi_oth_amount="n/a",Inputs!F225,IF(AND(E$2&lt;=pbi_oth_term,E$2&lt;=analysis_period),pbi_oth_amount*(1+pbi_oth_escal/100)^D$2,0))</f>
        <v>0</v>
      </c>
      <c r="F649" s="100">
        <f>IF(pbi_oth_amount="n/a",Inputs!G225,IF(AND(F$2&lt;=pbi_oth_term,F$2&lt;=analysis_period),pbi_oth_amount*(1+pbi_oth_escal/100)^E$2,0))</f>
        <v>0</v>
      </c>
      <c r="G649" s="100">
        <f>IF(pbi_oth_amount="n/a",Inputs!H225,IF(AND(G$2&lt;=pbi_oth_term,G$2&lt;=analysis_period),pbi_oth_amount*(1+pbi_oth_escal/100)^F$2,0))</f>
        <v>0</v>
      </c>
      <c r="H649" s="100">
        <f>IF(pbi_oth_amount="n/a",Inputs!I225,IF(AND(H$2&lt;=pbi_oth_term,H$2&lt;=analysis_period),pbi_oth_amount*(1+pbi_oth_escal/100)^G$2,0))</f>
        <v>0</v>
      </c>
      <c r="I649" s="100">
        <f>IF(pbi_oth_amount="n/a",Inputs!J225,IF(AND(I$2&lt;=pbi_oth_term,I$2&lt;=analysis_period),pbi_oth_amount*(1+pbi_oth_escal/100)^H$2,0))</f>
        <v>0</v>
      </c>
      <c r="J649" s="100">
        <f>IF(pbi_oth_amount="n/a",Inputs!K225,IF(AND(J$2&lt;=pbi_oth_term,J$2&lt;=analysis_period),pbi_oth_amount*(1+pbi_oth_escal/100)^I$2,0))</f>
        <v>0</v>
      </c>
      <c r="K649" s="100">
        <f>IF(pbi_oth_amount="n/a",Inputs!L225,IF(AND(K$2&lt;=pbi_oth_term,K$2&lt;=analysis_period),pbi_oth_amount*(1+pbi_oth_escal/100)^J$2,0))</f>
        <v>0</v>
      </c>
      <c r="L649" s="100">
        <f>IF(pbi_oth_amount="n/a",Inputs!M225,IF(AND(L$2&lt;=pbi_oth_term,L$2&lt;=analysis_period),pbi_oth_amount*(1+pbi_oth_escal/100)^K$2,0))</f>
        <v>0</v>
      </c>
      <c r="M649" s="100">
        <f>IF(pbi_oth_amount="n/a",Inputs!N225,IF(AND(M$2&lt;=pbi_oth_term,M$2&lt;=analysis_period),pbi_oth_amount*(1+pbi_oth_escal/100)^L$2,0))</f>
        <v>0</v>
      </c>
      <c r="N649" s="100">
        <f>IF(pbi_oth_amount="n/a",Inputs!O225,IF(AND(N$2&lt;=pbi_oth_term,N$2&lt;=analysis_period),pbi_oth_amount*(1+pbi_oth_escal/100)^M$2,0))</f>
        <v>0</v>
      </c>
      <c r="O649" s="100">
        <f>IF(pbi_oth_amount="n/a",Inputs!P225,IF(AND(O$2&lt;=pbi_oth_term,O$2&lt;=analysis_period),pbi_oth_amount*(1+pbi_oth_escal/100)^N$2,0))</f>
        <v>0</v>
      </c>
      <c r="P649" s="100">
        <f>IF(pbi_oth_amount="n/a",Inputs!Q225,IF(AND(P$2&lt;=pbi_oth_term,P$2&lt;=analysis_period),pbi_oth_amount*(1+pbi_oth_escal/100)^O$2,0))</f>
        <v>0</v>
      </c>
      <c r="Q649" s="100">
        <f>IF(pbi_oth_amount="n/a",Inputs!R225,IF(AND(Q$2&lt;=pbi_oth_term,Q$2&lt;=analysis_period),pbi_oth_amount*(1+pbi_oth_escal/100)^P$2,0))</f>
        <v>0</v>
      </c>
      <c r="R649" s="100">
        <f>IF(pbi_oth_amount="n/a",Inputs!S225,IF(AND(R$2&lt;=pbi_oth_term,R$2&lt;=analysis_period),pbi_oth_amount*(1+pbi_oth_escal/100)^Q$2,0))</f>
        <v>0</v>
      </c>
      <c r="S649" s="100">
        <f>IF(pbi_oth_amount="n/a",Inputs!T225,IF(AND(S$2&lt;=pbi_oth_term,S$2&lt;=analysis_period),pbi_oth_amount*(1+pbi_oth_escal/100)^R$2,0))</f>
        <v>0</v>
      </c>
      <c r="T649" s="100">
        <f>IF(pbi_oth_amount="n/a",Inputs!U225,IF(AND(T$2&lt;=pbi_oth_term,T$2&lt;=analysis_period),pbi_oth_amount*(1+pbi_oth_escal/100)^S$2,0))</f>
        <v>0</v>
      </c>
      <c r="U649" s="100">
        <f>IF(pbi_oth_amount="n/a",Inputs!V225,IF(AND(U$2&lt;=pbi_oth_term,U$2&lt;=analysis_period),pbi_oth_amount*(1+pbi_oth_escal/100)^T$2,0))</f>
        <v>0</v>
      </c>
      <c r="V649" s="100">
        <f>IF(pbi_oth_amount="n/a",Inputs!W225,IF(AND(V$2&lt;=pbi_oth_term,V$2&lt;=analysis_period),pbi_oth_amount*(1+pbi_oth_escal/100)^U$2,0))</f>
        <v>0</v>
      </c>
      <c r="W649" s="100">
        <f>IF(pbi_oth_amount="n/a",Inputs!X225,IF(AND(W$2&lt;=pbi_oth_term,W$2&lt;=analysis_period),pbi_oth_amount*(1+pbi_oth_escal/100)^V$2,0))</f>
        <v>0</v>
      </c>
      <c r="X649" s="100">
        <f>IF(pbi_oth_amount="n/a",Inputs!Y225,IF(AND(X$2&lt;=pbi_oth_term,X$2&lt;=analysis_period),pbi_oth_amount*(1+pbi_oth_escal/100)^W$2,0))</f>
        <v>0</v>
      </c>
      <c r="Y649" s="100">
        <f>IF(pbi_oth_amount="n/a",Inputs!Z225,IF(AND(Y$2&lt;=pbi_oth_term,Y$2&lt;=analysis_period),pbi_oth_amount*(1+pbi_oth_escal/100)^X$2,0))</f>
        <v>0</v>
      </c>
      <c r="Z649" s="100">
        <f>IF(pbi_oth_amount="n/a",Inputs!AA225,IF(AND(Z$2&lt;=pbi_oth_term,Z$2&lt;=analysis_period),pbi_oth_amount*(1+pbi_oth_escal/100)^Y$2,0))</f>
        <v>0</v>
      </c>
      <c r="AA649" s="100">
        <f>IF(pbi_oth_amount="n/a",Inputs!AB225,IF(AND(AA$2&lt;=pbi_oth_term,AA$2&lt;=analysis_period),pbi_oth_amount*(1+pbi_oth_escal/100)^Z$2,0))</f>
        <v>0</v>
      </c>
      <c r="AB649" s="100">
        <f>IF(pbi_oth_amount="n/a",Inputs!AC225,IF(AND(AB$2&lt;=pbi_oth_term,AB$2&lt;=analysis_period),pbi_oth_amount*(1+pbi_oth_escal/100)^AA$2,0))</f>
        <v>0</v>
      </c>
      <c r="AC649" s="100">
        <f>IF(pbi_oth_amount="n/a",Inputs!AD225,IF(AND(AC$2&lt;=pbi_oth_term,AC$2&lt;=analysis_period),pbi_oth_amount*(1+pbi_oth_escal/100)^AB$2,0))</f>
        <v>0</v>
      </c>
      <c r="AD649" s="100">
        <f>IF(pbi_oth_amount="n/a",Inputs!AE225,IF(AND(AD$2&lt;=pbi_oth_term,AD$2&lt;=analysis_period),pbi_oth_amount*(1+pbi_oth_escal/100)^AC$2,0))</f>
        <v>0</v>
      </c>
      <c r="AE649" s="100">
        <f>IF(pbi_oth_amount="n/a",Inputs!AF225,IF(AND(AE$2&lt;=pbi_oth_term,AE$2&lt;=analysis_period),pbi_oth_amount*(1+pbi_oth_escal/100)^AD$2,0))</f>
        <v>0</v>
      </c>
      <c r="AF649" s="100">
        <f>IF(pbi_oth_amount="n/a",Inputs!AG225,IF(AND(AF$2&lt;=pbi_oth_term,AF$2&lt;=analysis_period),pbi_oth_amount*(1+pbi_oth_escal/100)^AE$2,0))</f>
        <v>0</v>
      </c>
      <c r="AG649" s="100">
        <f>IF(pbi_oth_amount="n/a",Inputs!AH225,IF(AND(AG$2&lt;=pbi_oth_term,AG$2&lt;=analysis_period),pbi_oth_amount*(1+pbi_oth_escal/100)^AF$2,0))</f>
        <v>0</v>
      </c>
      <c r="AH649" s="100">
        <f>IF(pbi_oth_amount="n/a",Inputs!AI225,IF(AND(AH$2&lt;=pbi_oth_term,AH$2&lt;=analysis_period),pbi_oth_amount*(1+pbi_oth_escal/100)^AG$2,0))</f>
        <v>0</v>
      </c>
      <c r="AI649" s="100">
        <f>IF(pbi_oth_amount="n/a",Inputs!AJ225,IF(AND(AI$2&lt;=pbi_oth_term,AI$2&lt;=analysis_period),pbi_oth_amount*(1+pbi_oth_escal/100)^AH$2,0))</f>
        <v>0</v>
      </c>
      <c r="AJ649" s="100">
        <f>IF(pbi_oth_amount="n/a",Inputs!AK225,IF(AND(AJ$2&lt;=pbi_oth_term,AJ$2&lt;=analysis_period),pbi_oth_amount*(1+pbi_oth_escal/100)^AI$2,0))</f>
        <v>0</v>
      </c>
      <c r="AK649" s="100">
        <f>IF(pbi_oth_amount="n/a",Inputs!AL225,IF(AND(AK$2&lt;=pbi_oth_term,AK$2&lt;=analysis_period),pbi_oth_amount*(1+pbi_oth_escal/100)^AJ$2,0))</f>
        <v>0</v>
      </c>
      <c r="AL649" s="100">
        <f>IF(pbi_oth_amount="n/a",Inputs!AM225,IF(AND(AL$2&lt;=pbi_oth_term,AL$2&lt;=analysis_period),pbi_oth_amount*(1+pbi_oth_escal/100)^AK$2,0))</f>
        <v>0</v>
      </c>
      <c r="AM649" s="100">
        <f>IF(pbi_oth_amount="n/a",Inputs!AN225,IF(AND(AM$2&lt;=pbi_oth_term,AM$2&lt;=analysis_period),pbi_oth_amount*(1+pbi_oth_escal/100)^AL$2,0))</f>
        <v>0</v>
      </c>
      <c r="AN649" s="100">
        <f>IF(pbi_oth_amount="n/a",Inputs!AO225,IF(AND(AN$2&lt;=pbi_oth_term,AN$2&lt;=analysis_period),pbi_oth_amount*(1+pbi_oth_escal/100)^AM$2,0))</f>
        <v>0</v>
      </c>
      <c r="AO649" s="100">
        <f>IF(pbi_oth_amount="n/a",Inputs!AP225,IF(AND(AO$2&lt;=pbi_oth_term,AO$2&lt;=analysis_period),pbi_oth_amount*(1+pbi_oth_escal/100)^AN$2,0))</f>
        <v>0</v>
      </c>
      <c r="AP649" s="100">
        <f>IF(pbi_oth_amount="n/a",Inputs!AQ225,IF(AND(AP$2&lt;=pbi_oth_term,AP$2&lt;=analysis_period),pbi_oth_amount*(1+pbi_oth_escal/100)^AO$2,0))</f>
        <v>0</v>
      </c>
    </row>
    <row r="650" spans="1:42" x14ac:dyDescent="0.3">
      <c r="A650" s="21" t="s">
        <v>36</v>
      </c>
      <c r="C650" s="123">
        <f>C$7</f>
        <v>0</v>
      </c>
      <c r="D650" s="123">
        <f t="shared" ref="D650:AP650" si="314">D$7</f>
        <v>0</v>
      </c>
      <c r="E650" s="123">
        <f t="shared" si="314"/>
        <v>0</v>
      </c>
      <c r="F650" s="123">
        <f t="shared" si="314"/>
        <v>0</v>
      </c>
      <c r="G650" s="123">
        <f t="shared" si="314"/>
        <v>0</v>
      </c>
      <c r="H650" s="123">
        <f t="shared" si="314"/>
        <v>0</v>
      </c>
      <c r="I650" s="123">
        <f t="shared" si="314"/>
        <v>0</v>
      </c>
      <c r="J650" s="123">
        <f t="shared" si="314"/>
        <v>0</v>
      </c>
      <c r="K650" s="123">
        <f t="shared" si="314"/>
        <v>0</v>
      </c>
      <c r="L650" s="123">
        <f t="shared" si="314"/>
        <v>0</v>
      </c>
      <c r="M650" s="123">
        <f t="shared" si="314"/>
        <v>0</v>
      </c>
      <c r="N650" s="123">
        <f t="shared" si="314"/>
        <v>0</v>
      </c>
      <c r="O650" s="123">
        <f t="shared" si="314"/>
        <v>0</v>
      </c>
      <c r="P650" s="123">
        <f t="shared" si="314"/>
        <v>0</v>
      </c>
      <c r="Q650" s="123">
        <f t="shared" si="314"/>
        <v>0</v>
      </c>
      <c r="R650" s="123">
        <f t="shared" si="314"/>
        <v>0</v>
      </c>
      <c r="S650" s="123">
        <f t="shared" si="314"/>
        <v>0</v>
      </c>
      <c r="T650" s="123">
        <f t="shared" si="314"/>
        <v>0</v>
      </c>
      <c r="U650" s="123">
        <f t="shared" si="314"/>
        <v>0</v>
      </c>
      <c r="V650" s="123">
        <f t="shared" si="314"/>
        <v>0</v>
      </c>
      <c r="W650" s="123">
        <f t="shared" si="314"/>
        <v>0</v>
      </c>
      <c r="X650" s="123">
        <f t="shared" si="314"/>
        <v>0</v>
      </c>
      <c r="Y650" s="123">
        <f t="shared" si="314"/>
        <v>0</v>
      </c>
      <c r="Z650" s="123">
        <f t="shared" si="314"/>
        <v>0</v>
      </c>
      <c r="AA650" s="123">
        <f t="shared" si="314"/>
        <v>0</v>
      </c>
      <c r="AB650" s="123">
        <f t="shared" si="314"/>
        <v>0</v>
      </c>
      <c r="AC650" s="123">
        <f t="shared" si="314"/>
        <v>0</v>
      </c>
      <c r="AD650" s="123">
        <f t="shared" si="314"/>
        <v>0</v>
      </c>
      <c r="AE650" s="123">
        <f t="shared" si="314"/>
        <v>0</v>
      </c>
      <c r="AF650" s="123">
        <f t="shared" si="314"/>
        <v>0</v>
      </c>
      <c r="AG650" s="123">
        <f t="shared" si="314"/>
        <v>0</v>
      </c>
      <c r="AH650" s="123">
        <f t="shared" si="314"/>
        <v>0</v>
      </c>
      <c r="AI650" s="123">
        <f t="shared" si="314"/>
        <v>0</v>
      </c>
      <c r="AJ650" s="123">
        <f t="shared" si="314"/>
        <v>0</v>
      </c>
      <c r="AK650" s="123">
        <f t="shared" si="314"/>
        <v>0</v>
      </c>
      <c r="AL650" s="123">
        <f t="shared" si="314"/>
        <v>0</v>
      </c>
      <c r="AM650" s="123">
        <f t="shared" si="314"/>
        <v>0</v>
      </c>
      <c r="AN650" s="123">
        <f t="shared" si="314"/>
        <v>0</v>
      </c>
      <c r="AO650" s="123">
        <f t="shared" si="314"/>
        <v>0</v>
      </c>
      <c r="AP650" s="123">
        <f t="shared" si="314"/>
        <v>0</v>
      </c>
    </row>
    <row r="651" spans="1:42" x14ac:dyDescent="0.3">
      <c r="A651" s="21" t="s">
        <v>12</v>
      </c>
      <c r="C651" s="122">
        <f>C649*C650</f>
        <v>0</v>
      </c>
      <c r="D651" s="122">
        <f t="shared" ref="D651:AP651" si="315">D649*D650</f>
        <v>0</v>
      </c>
      <c r="E651" s="122">
        <f t="shared" si="315"/>
        <v>0</v>
      </c>
      <c r="F651" s="122">
        <f t="shared" si="315"/>
        <v>0</v>
      </c>
      <c r="G651" s="122">
        <f t="shared" si="315"/>
        <v>0</v>
      </c>
      <c r="H651" s="122">
        <f t="shared" si="315"/>
        <v>0</v>
      </c>
      <c r="I651" s="122">
        <f t="shared" si="315"/>
        <v>0</v>
      </c>
      <c r="J651" s="122">
        <f t="shared" si="315"/>
        <v>0</v>
      </c>
      <c r="K651" s="122">
        <f t="shared" si="315"/>
        <v>0</v>
      </c>
      <c r="L651" s="122">
        <f t="shared" si="315"/>
        <v>0</v>
      </c>
      <c r="M651" s="122">
        <f t="shared" si="315"/>
        <v>0</v>
      </c>
      <c r="N651" s="122">
        <f t="shared" si="315"/>
        <v>0</v>
      </c>
      <c r="O651" s="122">
        <f t="shared" si="315"/>
        <v>0</v>
      </c>
      <c r="P651" s="122">
        <f t="shared" si="315"/>
        <v>0</v>
      </c>
      <c r="Q651" s="122">
        <f t="shared" si="315"/>
        <v>0</v>
      </c>
      <c r="R651" s="122">
        <f t="shared" si="315"/>
        <v>0</v>
      </c>
      <c r="S651" s="122">
        <f t="shared" si="315"/>
        <v>0</v>
      </c>
      <c r="T651" s="122">
        <f t="shared" si="315"/>
        <v>0</v>
      </c>
      <c r="U651" s="122">
        <f t="shared" si="315"/>
        <v>0</v>
      </c>
      <c r="V651" s="122">
        <f t="shared" si="315"/>
        <v>0</v>
      </c>
      <c r="W651" s="122">
        <f t="shared" si="315"/>
        <v>0</v>
      </c>
      <c r="X651" s="122">
        <f t="shared" si="315"/>
        <v>0</v>
      </c>
      <c r="Y651" s="122">
        <f t="shared" si="315"/>
        <v>0</v>
      </c>
      <c r="Z651" s="122">
        <f t="shared" si="315"/>
        <v>0</v>
      </c>
      <c r="AA651" s="122">
        <f t="shared" si="315"/>
        <v>0</v>
      </c>
      <c r="AB651" s="122">
        <f t="shared" si="315"/>
        <v>0</v>
      </c>
      <c r="AC651" s="122">
        <f t="shared" si="315"/>
        <v>0</v>
      </c>
      <c r="AD651" s="122">
        <f t="shared" si="315"/>
        <v>0</v>
      </c>
      <c r="AE651" s="122">
        <f t="shared" si="315"/>
        <v>0</v>
      </c>
      <c r="AF651" s="122">
        <f t="shared" si="315"/>
        <v>0</v>
      </c>
      <c r="AG651" s="122">
        <f t="shared" si="315"/>
        <v>0</v>
      </c>
      <c r="AH651" s="122">
        <f t="shared" si="315"/>
        <v>0</v>
      </c>
      <c r="AI651" s="122">
        <f t="shared" si="315"/>
        <v>0</v>
      </c>
      <c r="AJ651" s="122">
        <f t="shared" si="315"/>
        <v>0</v>
      </c>
      <c r="AK651" s="122">
        <f t="shared" si="315"/>
        <v>0</v>
      </c>
      <c r="AL651" s="122">
        <f t="shared" si="315"/>
        <v>0</v>
      </c>
      <c r="AM651" s="122">
        <f t="shared" si="315"/>
        <v>0</v>
      </c>
      <c r="AN651" s="122">
        <f t="shared" si="315"/>
        <v>0</v>
      </c>
      <c r="AO651" s="122">
        <f t="shared" si="315"/>
        <v>0</v>
      </c>
      <c r="AP651" s="122">
        <f t="shared" si="315"/>
        <v>0</v>
      </c>
    </row>
    <row r="652" spans="1:42" x14ac:dyDescent="0.3">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row>
    <row r="653" spans="1:42" x14ac:dyDescent="0.3">
      <c r="A653" s="4" t="s">
        <v>12</v>
      </c>
      <c r="C653" s="151">
        <f>C639+C643+C647+C651</f>
        <v>0</v>
      </c>
      <c r="D653" s="151">
        <f t="shared" ref="D653:AP653" si="316">D639+D643+D647+D651</f>
        <v>0</v>
      </c>
      <c r="E653" s="151">
        <f t="shared" si="316"/>
        <v>0</v>
      </c>
      <c r="F653" s="151">
        <f t="shared" si="316"/>
        <v>0</v>
      </c>
      <c r="G653" s="151">
        <f t="shared" si="316"/>
        <v>0</v>
      </c>
      <c r="H653" s="151">
        <f t="shared" si="316"/>
        <v>0</v>
      </c>
      <c r="I653" s="151">
        <f t="shared" si="316"/>
        <v>0</v>
      </c>
      <c r="J653" s="151">
        <f t="shared" si="316"/>
        <v>0</v>
      </c>
      <c r="K653" s="151">
        <f t="shared" si="316"/>
        <v>0</v>
      </c>
      <c r="L653" s="151">
        <f t="shared" si="316"/>
        <v>0</v>
      </c>
      <c r="M653" s="151">
        <f t="shared" si="316"/>
        <v>0</v>
      </c>
      <c r="N653" s="151">
        <f t="shared" si="316"/>
        <v>0</v>
      </c>
      <c r="O653" s="151">
        <f t="shared" si="316"/>
        <v>0</v>
      </c>
      <c r="P653" s="151">
        <f t="shared" si="316"/>
        <v>0</v>
      </c>
      <c r="Q653" s="151">
        <f t="shared" si="316"/>
        <v>0</v>
      </c>
      <c r="R653" s="151">
        <f t="shared" si="316"/>
        <v>0</v>
      </c>
      <c r="S653" s="151">
        <f t="shared" si="316"/>
        <v>0</v>
      </c>
      <c r="T653" s="151">
        <f t="shared" si="316"/>
        <v>0</v>
      </c>
      <c r="U653" s="151">
        <f t="shared" si="316"/>
        <v>0</v>
      </c>
      <c r="V653" s="151">
        <f t="shared" si="316"/>
        <v>0</v>
      </c>
      <c r="W653" s="151">
        <f t="shared" si="316"/>
        <v>0</v>
      </c>
      <c r="X653" s="151">
        <f t="shared" si="316"/>
        <v>0</v>
      </c>
      <c r="Y653" s="151">
        <f t="shared" si="316"/>
        <v>0</v>
      </c>
      <c r="Z653" s="151">
        <f t="shared" si="316"/>
        <v>0</v>
      </c>
      <c r="AA653" s="151">
        <f t="shared" si="316"/>
        <v>0</v>
      </c>
      <c r="AB653" s="151">
        <f t="shared" si="316"/>
        <v>0</v>
      </c>
      <c r="AC653" s="151">
        <f t="shared" si="316"/>
        <v>0</v>
      </c>
      <c r="AD653" s="151">
        <f t="shared" si="316"/>
        <v>0</v>
      </c>
      <c r="AE653" s="151">
        <f t="shared" si="316"/>
        <v>0</v>
      </c>
      <c r="AF653" s="151">
        <f t="shared" si="316"/>
        <v>0</v>
      </c>
      <c r="AG653" s="151">
        <f t="shared" si="316"/>
        <v>0</v>
      </c>
      <c r="AH653" s="151">
        <f t="shared" si="316"/>
        <v>0</v>
      </c>
      <c r="AI653" s="151">
        <f t="shared" si="316"/>
        <v>0</v>
      </c>
      <c r="AJ653" s="151">
        <f t="shared" si="316"/>
        <v>0</v>
      </c>
      <c r="AK653" s="151">
        <f t="shared" si="316"/>
        <v>0</v>
      </c>
      <c r="AL653" s="151">
        <f t="shared" si="316"/>
        <v>0</v>
      </c>
      <c r="AM653" s="151">
        <f t="shared" si="316"/>
        <v>0</v>
      </c>
      <c r="AN653" s="151">
        <f t="shared" si="316"/>
        <v>0</v>
      </c>
      <c r="AO653" s="151">
        <f t="shared" si="316"/>
        <v>0</v>
      </c>
      <c r="AP653" s="151">
        <f t="shared" si="316"/>
        <v>0</v>
      </c>
    </row>
    <row r="655" spans="1:42" x14ac:dyDescent="0.3">
      <c r="A655" s="83" t="s">
        <v>22</v>
      </c>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row>
    <row r="656" spans="1:42" x14ac:dyDescent="0.3">
      <c r="A656" s="18" t="s">
        <v>24</v>
      </c>
    </row>
    <row r="657" spans="1:42" x14ac:dyDescent="0.3">
      <c r="A657" s="21" t="s">
        <v>27</v>
      </c>
      <c r="B657" s="126"/>
      <c r="C657" s="122">
        <f t="shared" ref="C657:AP657" si="317">IF(C$675="N/A",IF(C$676="N/A",C$677+C$658,C$676),C$675)</f>
        <v>0</v>
      </c>
      <c r="D657" s="122">
        <f t="shared" si="317"/>
        <v>0</v>
      </c>
      <c r="E657" s="122">
        <f t="shared" si="317"/>
        <v>0</v>
      </c>
      <c r="F657" s="122">
        <f t="shared" si="317"/>
        <v>0</v>
      </c>
      <c r="G657" s="122">
        <f t="shared" si="317"/>
        <v>0</v>
      </c>
      <c r="H657" s="122">
        <f t="shared" si="317"/>
        <v>0</v>
      </c>
      <c r="I657" s="122">
        <f t="shared" si="317"/>
        <v>0</v>
      </c>
      <c r="J657" s="122">
        <f t="shared" si="317"/>
        <v>0</v>
      </c>
      <c r="K657" s="122">
        <f t="shared" si="317"/>
        <v>0</v>
      </c>
      <c r="L657" s="122">
        <f t="shared" si="317"/>
        <v>0</v>
      </c>
      <c r="M657" s="122">
        <f t="shared" si="317"/>
        <v>0</v>
      </c>
      <c r="N657" s="122">
        <f t="shared" si="317"/>
        <v>0</v>
      </c>
      <c r="O657" s="122">
        <f t="shared" si="317"/>
        <v>0</v>
      </c>
      <c r="P657" s="122">
        <f t="shared" si="317"/>
        <v>0</v>
      </c>
      <c r="Q657" s="122">
        <f t="shared" si="317"/>
        <v>0</v>
      </c>
      <c r="R657" s="122">
        <f t="shared" si="317"/>
        <v>0</v>
      </c>
      <c r="S657" s="122">
        <f t="shared" si="317"/>
        <v>0</v>
      </c>
      <c r="T657" s="122">
        <f t="shared" si="317"/>
        <v>0</v>
      </c>
      <c r="U657" s="122">
        <f t="shared" si="317"/>
        <v>0</v>
      </c>
      <c r="V657" s="122">
        <f t="shared" si="317"/>
        <v>0</v>
      </c>
      <c r="W657" s="122">
        <f t="shared" si="317"/>
        <v>0</v>
      </c>
      <c r="X657" s="122">
        <f t="shared" si="317"/>
        <v>0</v>
      </c>
      <c r="Y657" s="122">
        <f t="shared" si="317"/>
        <v>0</v>
      </c>
      <c r="Z657" s="122">
        <f t="shared" si="317"/>
        <v>0</v>
      </c>
      <c r="AA657" s="122">
        <f t="shared" si="317"/>
        <v>0</v>
      </c>
      <c r="AB657" s="122">
        <f t="shared" si="317"/>
        <v>0</v>
      </c>
      <c r="AC657" s="122">
        <f t="shared" si="317"/>
        <v>0</v>
      </c>
      <c r="AD657" s="122">
        <f t="shared" si="317"/>
        <v>0</v>
      </c>
      <c r="AE657" s="122">
        <f t="shared" si="317"/>
        <v>0</v>
      </c>
      <c r="AF657" s="122">
        <f t="shared" si="317"/>
        <v>0</v>
      </c>
      <c r="AG657" s="122">
        <f t="shared" si="317"/>
        <v>0</v>
      </c>
      <c r="AH657" s="122">
        <f t="shared" si="317"/>
        <v>0</v>
      </c>
      <c r="AI657" s="122">
        <f t="shared" si="317"/>
        <v>0</v>
      </c>
      <c r="AJ657" s="122">
        <f t="shared" si="317"/>
        <v>0</v>
      </c>
      <c r="AK657" s="122">
        <f t="shared" si="317"/>
        <v>0</v>
      </c>
      <c r="AL657" s="122">
        <f t="shared" si="317"/>
        <v>0</v>
      </c>
      <c r="AM657" s="122">
        <f t="shared" si="317"/>
        <v>0</v>
      </c>
      <c r="AN657" s="122">
        <f t="shared" si="317"/>
        <v>0</v>
      </c>
      <c r="AO657" s="122">
        <f t="shared" si="317"/>
        <v>0</v>
      </c>
      <c r="AP657" s="122">
        <f t="shared" si="317"/>
        <v>0</v>
      </c>
    </row>
    <row r="658" spans="1:42" x14ac:dyDescent="0.3">
      <c r="A658" s="21" t="s">
        <v>192</v>
      </c>
      <c r="B658" s="122"/>
      <c r="C658" s="122">
        <f t="shared" ref="C658:AP658" si="318">IF(AND(C$2&lt;=term_tenor,C$2&lt;=analysis_period),B$660*term_int_rate/100,0)</f>
        <v>0</v>
      </c>
      <c r="D658" s="122">
        <f t="shared" si="318"/>
        <v>0</v>
      </c>
      <c r="E658" s="122">
        <f t="shared" si="318"/>
        <v>0</v>
      </c>
      <c r="F658" s="122">
        <f t="shared" si="318"/>
        <v>0</v>
      </c>
      <c r="G658" s="122">
        <f t="shared" si="318"/>
        <v>0</v>
      </c>
      <c r="H658" s="122">
        <f t="shared" si="318"/>
        <v>0</v>
      </c>
      <c r="I658" s="122">
        <f t="shared" si="318"/>
        <v>0</v>
      </c>
      <c r="J658" s="122">
        <f t="shared" si="318"/>
        <v>0</v>
      </c>
      <c r="K658" s="122">
        <f t="shared" si="318"/>
        <v>0</v>
      </c>
      <c r="L658" s="122">
        <f t="shared" si="318"/>
        <v>0</v>
      </c>
      <c r="M658" s="122">
        <f t="shared" si="318"/>
        <v>0</v>
      </c>
      <c r="N658" s="122">
        <f t="shared" si="318"/>
        <v>0</v>
      </c>
      <c r="O658" s="122">
        <f t="shared" si="318"/>
        <v>0</v>
      </c>
      <c r="P658" s="122">
        <f t="shared" si="318"/>
        <v>0</v>
      </c>
      <c r="Q658" s="122">
        <f t="shared" si="318"/>
        <v>0</v>
      </c>
      <c r="R658" s="122">
        <f t="shared" si="318"/>
        <v>0</v>
      </c>
      <c r="S658" s="122">
        <f t="shared" si="318"/>
        <v>0</v>
      </c>
      <c r="T658" s="122">
        <f t="shared" si="318"/>
        <v>0</v>
      </c>
      <c r="U658" s="122">
        <f t="shared" si="318"/>
        <v>0</v>
      </c>
      <c r="V658" s="122">
        <f t="shared" si="318"/>
        <v>0</v>
      </c>
      <c r="W658" s="122">
        <f t="shared" si="318"/>
        <v>0</v>
      </c>
      <c r="X658" s="122">
        <f t="shared" si="318"/>
        <v>0</v>
      </c>
      <c r="Y658" s="122">
        <f t="shared" si="318"/>
        <v>0</v>
      </c>
      <c r="Z658" s="122">
        <f t="shared" si="318"/>
        <v>0</v>
      </c>
      <c r="AA658" s="122">
        <f t="shared" si="318"/>
        <v>0</v>
      </c>
      <c r="AB658" s="122">
        <f t="shared" si="318"/>
        <v>0</v>
      </c>
      <c r="AC658" s="122">
        <f t="shared" si="318"/>
        <v>0</v>
      </c>
      <c r="AD658" s="122">
        <f t="shared" si="318"/>
        <v>0</v>
      </c>
      <c r="AE658" s="122">
        <f t="shared" si="318"/>
        <v>0</v>
      </c>
      <c r="AF658" s="122">
        <f t="shared" si="318"/>
        <v>0</v>
      </c>
      <c r="AG658" s="122">
        <f t="shared" si="318"/>
        <v>0</v>
      </c>
      <c r="AH658" s="122">
        <f t="shared" si="318"/>
        <v>0</v>
      </c>
      <c r="AI658" s="122">
        <f t="shared" si="318"/>
        <v>0</v>
      </c>
      <c r="AJ658" s="122">
        <f t="shared" si="318"/>
        <v>0</v>
      </c>
      <c r="AK658" s="122">
        <f t="shared" si="318"/>
        <v>0</v>
      </c>
      <c r="AL658" s="122">
        <f t="shared" si="318"/>
        <v>0</v>
      </c>
      <c r="AM658" s="122">
        <f t="shared" si="318"/>
        <v>0</v>
      </c>
      <c r="AN658" s="122">
        <f t="shared" si="318"/>
        <v>0</v>
      </c>
      <c r="AO658" s="122">
        <f t="shared" si="318"/>
        <v>0</v>
      </c>
      <c r="AP658" s="122">
        <f t="shared" si="318"/>
        <v>0</v>
      </c>
    </row>
    <row r="659" spans="1:42" x14ac:dyDescent="0.3">
      <c r="A659" s="21" t="s">
        <v>191</v>
      </c>
      <c r="B659" s="126"/>
      <c r="C659" s="122">
        <f t="shared" ref="C659:AP659" si="319">IF(C$677="N/A",IF(C$2&gt;loan_moratorium,C$657-C$658,0),C$677)</f>
        <v>0</v>
      </c>
      <c r="D659" s="122">
        <f t="shared" si="319"/>
        <v>0</v>
      </c>
      <c r="E659" s="122">
        <f t="shared" si="319"/>
        <v>0</v>
      </c>
      <c r="F659" s="122">
        <f t="shared" si="319"/>
        <v>0</v>
      </c>
      <c r="G659" s="122">
        <f t="shared" si="319"/>
        <v>0</v>
      </c>
      <c r="H659" s="122">
        <f t="shared" si="319"/>
        <v>0</v>
      </c>
      <c r="I659" s="122">
        <f t="shared" si="319"/>
        <v>0</v>
      </c>
      <c r="J659" s="122">
        <f t="shared" si="319"/>
        <v>0</v>
      </c>
      <c r="K659" s="122">
        <f t="shared" si="319"/>
        <v>0</v>
      </c>
      <c r="L659" s="122">
        <f t="shared" si="319"/>
        <v>0</v>
      </c>
      <c r="M659" s="122">
        <f t="shared" si="319"/>
        <v>0</v>
      </c>
      <c r="N659" s="122">
        <f t="shared" si="319"/>
        <v>0</v>
      </c>
      <c r="O659" s="122">
        <f t="shared" si="319"/>
        <v>0</v>
      </c>
      <c r="P659" s="122">
        <f t="shared" si="319"/>
        <v>0</v>
      </c>
      <c r="Q659" s="122">
        <f t="shared" si="319"/>
        <v>0</v>
      </c>
      <c r="R659" s="122">
        <f t="shared" si="319"/>
        <v>0</v>
      </c>
      <c r="S659" s="122">
        <f t="shared" si="319"/>
        <v>0</v>
      </c>
      <c r="T659" s="122">
        <f t="shared" si="319"/>
        <v>0</v>
      </c>
      <c r="U659" s="122">
        <f t="shared" si="319"/>
        <v>0</v>
      </c>
      <c r="V659" s="122">
        <f t="shared" si="319"/>
        <v>0</v>
      </c>
      <c r="W659" s="122">
        <f t="shared" si="319"/>
        <v>0</v>
      </c>
      <c r="X659" s="122">
        <f t="shared" si="319"/>
        <v>0</v>
      </c>
      <c r="Y659" s="122">
        <f t="shared" si="319"/>
        <v>0</v>
      </c>
      <c r="Z659" s="122">
        <f t="shared" si="319"/>
        <v>0</v>
      </c>
      <c r="AA659" s="122">
        <f t="shared" si="319"/>
        <v>0</v>
      </c>
      <c r="AB659" s="122">
        <f t="shared" si="319"/>
        <v>0</v>
      </c>
      <c r="AC659" s="122">
        <f t="shared" si="319"/>
        <v>0</v>
      </c>
      <c r="AD659" s="122">
        <f t="shared" si="319"/>
        <v>0</v>
      </c>
      <c r="AE659" s="122">
        <f t="shared" si="319"/>
        <v>0</v>
      </c>
      <c r="AF659" s="122">
        <f t="shared" si="319"/>
        <v>0</v>
      </c>
      <c r="AG659" s="122">
        <f t="shared" si="319"/>
        <v>0</v>
      </c>
      <c r="AH659" s="122">
        <f t="shared" si="319"/>
        <v>0</v>
      </c>
      <c r="AI659" s="122">
        <f t="shared" si="319"/>
        <v>0</v>
      </c>
      <c r="AJ659" s="122">
        <f t="shared" si="319"/>
        <v>0</v>
      </c>
      <c r="AK659" s="122">
        <f t="shared" si="319"/>
        <v>0</v>
      </c>
      <c r="AL659" s="122">
        <f t="shared" si="319"/>
        <v>0</v>
      </c>
      <c r="AM659" s="122">
        <f t="shared" si="319"/>
        <v>0</v>
      </c>
      <c r="AN659" s="122">
        <f t="shared" si="319"/>
        <v>0</v>
      </c>
      <c r="AO659" s="122">
        <f t="shared" si="319"/>
        <v>0</v>
      </c>
      <c r="AP659" s="122">
        <f t="shared" si="319"/>
        <v>0</v>
      </c>
    </row>
    <row r="660" spans="1:42" x14ac:dyDescent="0.3">
      <c r="A660" s="21" t="s">
        <v>244</v>
      </c>
      <c r="B660" s="122">
        <f>$B$672</f>
        <v>0</v>
      </c>
      <c r="C660" s="122">
        <f>B$660-C$659</f>
        <v>0</v>
      </c>
      <c r="D660" s="122">
        <f t="shared" ref="D660:AP660" si="320">C$660-D$659</f>
        <v>0</v>
      </c>
      <c r="E660" s="122">
        <f t="shared" si="320"/>
        <v>0</v>
      </c>
      <c r="F660" s="122">
        <f t="shared" si="320"/>
        <v>0</v>
      </c>
      <c r="G660" s="122">
        <f t="shared" si="320"/>
        <v>0</v>
      </c>
      <c r="H660" s="122">
        <f t="shared" si="320"/>
        <v>0</v>
      </c>
      <c r="I660" s="122">
        <f t="shared" si="320"/>
        <v>0</v>
      </c>
      <c r="J660" s="122">
        <f t="shared" si="320"/>
        <v>0</v>
      </c>
      <c r="K660" s="122">
        <f t="shared" si="320"/>
        <v>0</v>
      </c>
      <c r="L660" s="122">
        <f t="shared" si="320"/>
        <v>0</v>
      </c>
      <c r="M660" s="122">
        <f t="shared" si="320"/>
        <v>0</v>
      </c>
      <c r="N660" s="122">
        <f t="shared" si="320"/>
        <v>0</v>
      </c>
      <c r="O660" s="122">
        <f t="shared" si="320"/>
        <v>0</v>
      </c>
      <c r="P660" s="122">
        <f t="shared" si="320"/>
        <v>0</v>
      </c>
      <c r="Q660" s="122">
        <f t="shared" si="320"/>
        <v>0</v>
      </c>
      <c r="R660" s="122">
        <f t="shared" si="320"/>
        <v>0</v>
      </c>
      <c r="S660" s="122">
        <f t="shared" si="320"/>
        <v>0</v>
      </c>
      <c r="T660" s="122">
        <f t="shared" si="320"/>
        <v>0</v>
      </c>
      <c r="U660" s="122">
        <f t="shared" si="320"/>
        <v>0</v>
      </c>
      <c r="V660" s="122">
        <f t="shared" si="320"/>
        <v>0</v>
      </c>
      <c r="W660" s="122">
        <f t="shared" si="320"/>
        <v>0</v>
      </c>
      <c r="X660" s="122">
        <f t="shared" si="320"/>
        <v>0</v>
      </c>
      <c r="Y660" s="122">
        <f t="shared" si="320"/>
        <v>0</v>
      </c>
      <c r="Z660" s="122">
        <f t="shared" si="320"/>
        <v>0</v>
      </c>
      <c r="AA660" s="122">
        <f t="shared" si="320"/>
        <v>0</v>
      </c>
      <c r="AB660" s="122">
        <f t="shared" si="320"/>
        <v>0</v>
      </c>
      <c r="AC660" s="122">
        <f t="shared" si="320"/>
        <v>0</v>
      </c>
      <c r="AD660" s="122">
        <f t="shared" si="320"/>
        <v>0</v>
      </c>
      <c r="AE660" s="122">
        <f t="shared" si="320"/>
        <v>0</v>
      </c>
      <c r="AF660" s="122">
        <f t="shared" si="320"/>
        <v>0</v>
      </c>
      <c r="AG660" s="122">
        <f t="shared" si="320"/>
        <v>0</v>
      </c>
      <c r="AH660" s="122">
        <f t="shared" si="320"/>
        <v>0</v>
      </c>
      <c r="AI660" s="122">
        <f t="shared" si="320"/>
        <v>0</v>
      </c>
      <c r="AJ660" s="122">
        <f t="shared" si="320"/>
        <v>0</v>
      </c>
      <c r="AK660" s="122">
        <f t="shared" si="320"/>
        <v>0</v>
      </c>
      <c r="AL660" s="122">
        <f t="shared" si="320"/>
        <v>0</v>
      </c>
      <c r="AM660" s="122">
        <f t="shared" si="320"/>
        <v>0</v>
      </c>
      <c r="AN660" s="122">
        <f t="shared" si="320"/>
        <v>0</v>
      </c>
      <c r="AO660" s="122">
        <f t="shared" si="320"/>
        <v>0</v>
      </c>
      <c r="AP660" s="122">
        <f t="shared" si="320"/>
        <v>0</v>
      </c>
    </row>
    <row r="661" spans="1:42" x14ac:dyDescent="0.3">
      <c r="B661" s="122"/>
      <c r="C661" s="122"/>
    </row>
    <row r="662" spans="1:42" x14ac:dyDescent="0.3">
      <c r="A662" s="18" t="s">
        <v>250</v>
      </c>
    </row>
    <row r="663" spans="1:42" x14ac:dyDescent="0.3">
      <c r="A663" s="21" t="s">
        <v>29</v>
      </c>
      <c r="B663" s="126"/>
      <c r="C663" s="122">
        <f t="shared" ref="C663:AP663" si="321">IF(AND(C$2&lt;=term_tenor,C$2&lt;=analysis_period),C66,0)</f>
        <v>0</v>
      </c>
      <c r="D663" s="122">
        <f t="shared" si="321"/>
        <v>0</v>
      </c>
      <c r="E663" s="122">
        <f t="shared" si="321"/>
        <v>0</v>
      </c>
      <c r="F663" s="122">
        <f t="shared" si="321"/>
        <v>0</v>
      </c>
      <c r="G663" s="122">
        <f t="shared" si="321"/>
        <v>0</v>
      </c>
      <c r="H663" s="122">
        <f t="shared" si="321"/>
        <v>0</v>
      </c>
      <c r="I663" s="122">
        <f t="shared" si="321"/>
        <v>0</v>
      </c>
      <c r="J663" s="122">
        <f t="shared" si="321"/>
        <v>0</v>
      </c>
      <c r="K663" s="122">
        <f t="shared" si="321"/>
        <v>0</v>
      </c>
      <c r="L663" s="122">
        <f t="shared" si="321"/>
        <v>0</v>
      </c>
      <c r="M663" s="122">
        <f t="shared" si="321"/>
        <v>0</v>
      </c>
      <c r="N663" s="122">
        <f t="shared" si="321"/>
        <v>0</v>
      </c>
      <c r="O663" s="122">
        <f t="shared" si="321"/>
        <v>0</v>
      </c>
      <c r="P663" s="122">
        <f t="shared" si="321"/>
        <v>0</v>
      </c>
      <c r="Q663" s="122">
        <f t="shared" si="321"/>
        <v>0</v>
      </c>
      <c r="R663" s="122">
        <f t="shared" si="321"/>
        <v>0</v>
      </c>
      <c r="S663" s="122">
        <f t="shared" si="321"/>
        <v>0</v>
      </c>
      <c r="T663" s="122">
        <f t="shared" si="321"/>
        <v>0</v>
      </c>
      <c r="U663" s="122">
        <f t="shared" si="321"/>
        <v>0</v>
      </c>
      <c r="V663" s="122">
        <f t="shared" si="321"/>
        <v>0</v>
      </c>
      <c r="W663" s="122">
        <f t="shared" si="321"/>
        <v>0</v>
      </c>
      <c r="X663" s="122">
        <f t="shared" si="321"/>
        <v>0</v>
      </c>
      <c r="Y663" s="122">
        <f t="shared" si="321"/>
        <v>0</v>
      </c>
      <c r="Z663" s="122">
        <f t="shared" si="321"/>
        <v>0</v>
      </c>
      <c r="AA663" s="122">
        <f t="shared" si="321"/>
        <v>0</v>
      </c>
      <c r="AB663" s="122">
        <f t="shared" si="321"/>
        <v>0</v>
      </c>
      <c r="AC663" s="122">
        <f t="shared" si="321"/>
        <v>0</v>
      </c>
      <c r="AD663" s="122">
        <f t="shared" si="321"/>
        <v>0</v>
      </c>
      <c r="AE663" s="122">
        <f t="shared" si="321"/>
        <v>0</v>
      </c>
      <c r="AF663" s="122">
        <f t="shared" si="321"/>
        <v>0</v>
      </c>
      <c r="AG663" s="122">
        <f t="shared" si="321"/>
        <v>0</v>
      </c>
      <c r="AH663" s="122">
        <f t="shared" si="321"/>
        <v>0</v>
      </c>
      <c r="AI663" s="122">
        <f t="shared" si="321"/>
        <v>0</v>
      </c>
      <c r="AJ663" s="122">
        <f t="shared" si="321"/>
        <v>0</v>
      </c>
      <c r="AK663" s="122">
        <f t="shared" si="321"/>
        <v>0</v>
      </c>
      <c r="AL663" s="122">
        <f t="shared" si="321"/>
        <v>0</v>
      </c>
      <c r="AM663" s="122">
        <f t="shared" si="321"/>
        <v>0</v>
      </c>
      <c r="AN663" s="122">
        <f t="shared" si="321"/>
        <v>0</v>
      </c>
      <c r="AO663" s="122">
        <f t="shared" si="321"/>
        <v>0</v>
      </c>
      <c r="AP663" s="122">
        <f t="shared" si="321"/>
        <v>0</v>
      </c>
    </row>
    <row r="664" spans="1:42" x14ac:dyDescent="0.3">
      <c r="A664" s="21" t="s">
        <v>299</v>
      </c>
      <c r="B664" s="126"/>
      <c r="C664" s="122">
        <f t="shared" ref="C664:AP664" si="322">IF(AND(C$2&lt;=term_tenor,C$2&lt;=analysis_period),-C697-C703-C735-C767,0)</f>
        <v>0</v>
      </c>
      <c r="D664" s="122">
        <f t="shared" si="322"/>
        <v>0</v>
      </c>
      <c r="E664" s="122">
        <f t="shared" si="322"/>
        <v>0</v>
      </c>
      <c r="F664" s="122">
        <f t="shared" si="322"/>
        <v>0</v>
      </c>
      <c r="G664" s="122">
        <f t="shared" si="322"/>
        <v>0</v>
      </c>
      <c r="H664" s="122">
        <f t="shared" si="322"/>
        <v>0</v>
      </c>
      <c r="I664" s="122">
        <f t="shared" si="322"/>
        <v>0</v>
      </c>
      <c r="J664" s="122">
        <f t="shared" si="322"/>
        <v>0</v>
      </c>
      <c r="K664" s="122">
        <f t="shared" si="322"/>
        <v>0</v>
      </c>
      <c r="L664" s="122">
        <f t="shared" si="322"/>
        <v>0</v>
      </c>
      <c r="M664" s="122">
        <f t="shared" si="322"/>
        <v>0</v>
      </c>
      <c r="N664" s="122">
        <f t="shared" si="322"/>
        <v>0</v>
      </c>
      <c r="O664" s="122">
        <f t="shared" si="322"/>
        <v>0</v>
      </c>
      <c r="P664" s="122">
        <f t="shared" si="322"/>
        <v>0</v>
      </c>
      <c r="Q664" s="122">
        <f t="shared" si="322"/>
        <v>0</v>
      </c>
      <c r="R664" s="122">
        <f t="shared" si="322"/>
        <v>0</v>
      </c>
      <c r="S664" s="122">
        <f t="shared" si="322"/>
        <v>0</v>
      </c>
      <c r="T664" s="122">
        <f t="shared" si="322"/>
        <v>0</v>
      </c>
      <c r="U664" s="122">
        <f t="shared" si="322"/>
        <v>0</v>
      </c>
      <c r="V664" s="122">
        <f t="shared" si="322"/>
        <v>0</v>
      </c>
      <c r="W664" s="122">
        <f t="shared" si="322"/>
        <v>0</v>
      </c>
      <c r="X664" s="122">
        <f t="shared" si="322"/>
        <v>0</v>
      </c>
      <c r="Y664" s="122">
        <f t="shared" si="322"/>
        <v>0</v>
      </c>
      <c r="Z664" s="122">
        <f t="shared" si="322"/>
        <v>0</v>
      </c>
      <c r="AA664" s="122">
        <f t="shared" si="322"/>
        <v>0</v>
      </c>
      <c r="AB664" s="122">
        <f t="shared" si="322"/>
        <v>0</v>
      </c>
      <c r="AC664" s="122">
        <f t="shared" si="322"/>
        <v>0</v>
      </c>
      <c r="AD664" s="122">
        <f t="shared" si="322"/>
        <v>0</v>
      </c>
      <c r="AE664" s="122">
        <f t="shared" si="322"/>
        <v>0</v>
      </c>
      <c r="AF664" s="122">
        <f t="shared" si="322"/>
        <v>0</v>
      </c>
      <c r="AG664" s="122">
        <f t="shared" si="322"/>
        <v>0</v>
      </c>
      <c r="AH664" s="122">
        <f t="shared" si="322"/>
        <v>0</v>
      </c>
      <c r="AI664" s="122">
        <f t="shared" si="322"/>
        <v>0</v>
      </c>
      <c r="AJ664" s="122">
        <f t="shared" si="322"/>
        <v>0</v>
      </c>
      <c r="AK664" s="122">
        <f t="shared" si="322"/>
        <v>0</v>
      </c>
      <c r="AL664" s="122">
        <f t="shared" si="322"/>
        <v>0</v>
      </c>
      <c r="AM664" s="122">
        <f t="shared" si="322"/>
        <v>0</v>
      </c>
      <c r="AN664" s="122">
        <f t="shared" si="322"/>
        <v>0</v>
      </c>
      <c r="AO664" s="122">
        <f t="shared" si="322"/>
        <v>0</v>
      </c>
      <c r="AP664" s="122">
        <f t="shared" si="322"/>
        <v>0</v>
      </c>
    </row>
    <row r="665" spans="1:42" x14ac:dyDescent="0.3">
      <c r="A665" s="21" t="s">
        <v>252</v>
      </c>
      <c r="B665" s="122"/>
      <c r="C665" s="122">
        <f>SUM(C663:C664)</f>
        <v>0</v>
      </c>
      <c r="D665" s="122">
        <f t="shared" ref="D665:AP665" si="323">SUM(D663:D664)</f>
        <v>0</v>
      </c>
      <c r="E665" s="122">
        <f t="shared" si="323"/>
        <v>0</v>
      </c>
      <c r="F665" s="122">
        <f t="shared" si="323"/>
        <v>0</v>
      </c>
      <c r="G665" s="122">
        <f t="shared" si="323"/>
        <v>0</v>
      </c>
      <c r="H665" s="122">
        <f t="shared" si="323"/>
        <v>0</v>
      </c>
      <c r="I665" s="122">
        <f t="shared" si="323"/>
        <v>0</v>
      </c>
      <c r="J665" s="122">
        <f t="shared" si="323"/>
        <v>0</v>
      </c>
      <c r="K665" s="122">
        <f t="shared" si="323"/>
        <v>0</v>
      </c>
      <c r="L665" s="122">
        <f t="shared" si="323"/>
        <v>0</v>
      </c>
      <c r="M665" s="122">
        <f t="shared" si="323"/>
        <v>0</v>
      </c>
      <c r="N665" s="122">
        <f t="shared" si="323"/>
        <v>0</v>
      </c>
      <c r="O665" s="122">
        <f t="shared" si="323"/>
        <v>0</v>
      </c>
      <c r="P665" s="122">
        <f t="shared" si="323"/>
        <v>0</v>
      </c>
      <c r="Q665" s="122">
        <f t="shared" si="323"/>
        <v>0</v>
      </c>
      <c r="R665" s="122">
        <f t="shared" si="323"/>
        <v>0</v>
      </c>
      <c r="S665" s="122">
        <f t="shared" si="323"/>
        <v>0</v>
      </c>
      <c r="T665" s="122">
        <f t="shared" si="323"/>
        <v>0</v>
      </c>
      <c r="U665" s="122">
        <f t="shared" si="323"/>
        <v>0</v>
      </c>
      <c r="V665" s="122">
        <f t="shared" si="323"/>
        <v>0</v>
      </c>
      <c r="W665" s="122">
        <f t="shared" si="323"/>
        <v>0</v>
      </c>
      <c r="X665" s="122">
        <f t="shared" si="323"/>
        <v>0</v>
      </c>
      <c r="Y665" s="122">
        <f t="shared" si="323"/>
        <v>0</v>
      </c>
      <c r="Z665" s="122">
        <f t="shared" si="323"/>
        <v>0</v>
      </c>
      <c r="AA665" s="122">
        <f t="shared" si="323"/>
        <v>0</v>
      </c>
      <c r="AB665" s="122">
        <f t="shared" si="323"/>
        <v>0</v>
      </c>
      <c r="AC665" s="122">
        <f t="shared" si="323"/>
        <v>0</v>
      </c>
      <c r="AD665" s="122">
        <f t="shared" si="323"/>
        <v>0</v>
      </c>
      <c r="AE665" s="122">
        <f t="shared" si="323"/>
        <v>0</v>
      </c>
      <c r="AF665" s="122">
        <f t="shared" si="323"/>
        <v>0</v>
      </c>
      <c r="AG665" s="122">
        <f t="shared" si="323"/>
        <v>0</v>
      </c>
      <c r="AH665" s="122">
        <f t="shared" si="323"/>
        <v>0</v>
      </c>
      <c r="AI665" s="122">
        <f t="shared" si="323"/>
        <v>0</v>
      </c>
      <c r="AJ665" s="122">
        <f t="shared" si="323"/>
        <v>0</v>
      </c>
      <c r="AK665" s="122">
        <f t="shared" si="323"/>
        <v>0</v>
      </c>
      <c r="AL665" s="122">
        <f t="shared" si="323"/>
        <v>0</v>
      </c>
      <c r="AM665" s="122">
        <f t="shared" si="323"/>
        <v>0</v>
      </c>
      <c r="AN665" s="122">
        <f t="shared" si="323"/>
        <v>0</v>
      </c>
      <c r="AO665" s="122">
        <f t="shared" si="323"/>
        <v>0</v>
      </c>
      <c r="AP665" s="122">
        <f t="shared" si="323"/>
        <v>0</v>
      </c>
    </row>
    <row r="666" spans="1:42" x14ac:dyDescent="0.3">
      <c r="A666" s="21" t="s">
        <v>253</v>
      </c>
      <c r="B666" s="122"/>
      <c r="C666" s="204">
        <f>IF(AND(C$2&lt;=term_tenor,C$2&lt;=analysis_period),1/(1+term_int_rate/100),0)</f>
        <v>0</v>
      </c>
      <c r="D666" s="204">
        <f t="shared" ref="D666:AP666" si="324">IF(AND(C$2&lt;=term_tenor,C$2&lt;=analysis_period),C666/(1+term_int_rate/100),0)</f>
        <v>0</v>
      </c>
      <c r="E666" s="204">
        <f t="shared" si="324"/>
        <v>0</v>
      </c>
      <c r="F666" s="204">
        <f t="shared" si="324"/>
        <v>0</v>
      </c>
      <c r="G666" s="204">
        <f t="shared" si="324"/>
        <v>0</v>
      </c>
      <c r="H666" s="204">
        <f t="shared" si="324"/>
        <v>0</v>
      </c>
      <c r="I666" s="204">
        <f t="shared" si="324"/>
        <v>0</v>
      </c>
      <c r="J666" s="204">
        <f t="shared" si="324"/>
        <v>0</v>
      </c>
      <c r="K666" s="204">
        <f t="shared" si="324"/>
        <v>0</v>
      </c>
      <c r="L666" s="204">
        <f t="shared" si="324"/>
        <v>0</v>
      </c>
      <c r="M666" s="204">
        <f t="shared" si="324"/>
        <v>0</v>
      </c>
      <c r="N666" s="204">
        <f t="shared" si="324"/>
        <v>0</v>
      </c>
      <c r="O666" s="204">
        <f t="shared" si="324"/>
        <v>0</v>
      </c>
      <c r="P666" s="204">
        <f t="shared" si="324"/>
        <v>0</v>
      </c>
      <c r="Q666" s="204">
        <f t="shared" si="324"/>
        <v>0</v>
      </c>
      <c r="R666" s="204">
        <f t="shared" si="324"/>
        <v>0</v>
      </c>
      <c r="S666" s="204">
        <f t="shared" si="324"/>
        <v>0</v>
      </c>
      <c r="T666" s="204">
        <f t="shared" si="324"/>
        <v>0</v>
      </c>
      <c r="U666" s="204">
        <f t="shared" si="324"/>
        <v>0</v>
      </c>
      <c r="V666" s="204">
        <f t="shared" si="324"/>
        <v>0</v>
      </c>
      <c r="W666" s="204">
        <f t="shared" si="324"/>
        <v>0</v>
      </c>
      <c r="X666" s="204">
        <f t="shared" si="324"/>
        <v>0</v>
      </c>
      <c r="Y666" s="204">
        <f t="shared" si="324"/>
        <v>0</v>
      </c>
      <c r="Z666" s="204">
        <f t="shared" si="324"/>
        <v>0</v>
      </c>
      <c r="AA666" s="204">
        <f t="shared" si="324"/>
        <v>0</v>
      </c>
      <c r="AB666" s="204">
        <f t="shared" si="324"/>
        <v>0</v>
      </c>
      <c r="AC666" s="204">
        <f t="shared" si="324"/>
        <v>0</v>
      </c>
      <c r="AD666" s="204">
        <f t="shared" si="324"/>
        <v>0</v>
      </c>
      <c r="AE666" s="204">
        <f t="shared" si="324"/>
        <v>0</v>
      </c>
      <c r="AF666" s="204">
        <f t="shared" si="324"/>
        <v>0</v>
      </c>
      <c r="AG666" s="204">
        <f t="shared" si="324"/>
        <v>0</v>
      </c>
      <c r="AH666" s="204">
        <f t="shared" si="324"/>
        <v>0</v>
      </c>
      <c r="AI666" s="204">
        <f t="shared" si="324"/>
        <v>0</v>
      </c>
      <c r="AJ666" s="204">
        <f t="shared" si="324"/>
        <v>0</v>
      </c>
      <c r="AK666" s="204">
        <f t="shared" si="324"/>
        <v>0</v>
      </c>
      <c r="AL666" s="204">
        <f t="shared" si="324"/>
        <v>0</v>
      </c>
      <c r="AM666" s="204">
        <f t="shared" si="324"/>
        <v>0</v>
      </c>
      <c r="AN666" s="204">
        <f t="shared" si="324"/>
        <v>0</v>
      </c>
      <c r="AO666" s="204">
        <f t="shared" si="324"/>
        <v>0</v>
      </c>
      <c r="AP666" s="204">
        <f t="shared" si="324"/>
        <v>0</v>
      </c>
    </row>
    <row r="667" spans="1:42" x14ac:dyDescent="0.3">
      <c r="A667" s="21" t="s">
        <v>251</v>
      </c>
      <c r="B667" s="122"/>
      <c r="C667" s="122">
        <f>C665*C666</f>
        <v>0</v>
      </c>
      <c r="D667" s="122">
        <f t="shared" ref="D667:AP667" si="325">D665*D666</f>
        <v>0</v>
      </c>
      <c r="E667" s="122">
        <f t="shared" si="325"/>
        <v>0</v>
      </c>
      <c r="F667" s="122">
        <f t="shared" si="325"/>
        <v>0</v>
      </c>
      <c r="G667" s="122">
        <f t="shared" si="325"/>
        <v>0</v>
      </c>
      <c r="H667" s="122">
        <f t="shared" si="325"/>
        <v>0</v>
      </c>
      <c r="I667" s="122">
        <f t="shared" si="325"/>
        <v>0</v>
      </c>
      <c r="J667" s="122">
        <f t="shared" si="325"/>
        <v>0</v>
      </c>
      <c r="K667" s="122">
        <f t="shared" si="325"/>
        <v>0</v>
      </c>
      <c r="L667" s="122">
        <f t="shared" si="325"/>
        <v>0</v>
      </c>
      <c r="M667" s="122">
        <f t="shared" si="325"/>
        <v>0</v>
      </c>
      <c r="N667" s="122">
        <f t="shared" si="325"/>
        <v>0</v>
      </c>
      <c r="O667" s="122">
        <f t="shared" si="325"/>
        <v>0</v>
      </c>
      <c r="P667" s="122">
        <f t="shared" si="325"/>
        <v>0</v>
      </c>
      <c r="Q667" s="122">
        <f t="shared" si="325"/>
        <v>0</v>
      </c>
      <c r="R667" s="122">
        <f t="shared" si="325"/>
        <v>0</v>
      </c>
      <c r="S667" s="122">
        <f t="shared" si="325"/>
        <v>0</v>
      </c>
      <c r="T667" s="122">
        <f t="shared" si="325"/>
        <v>0</v>
      </c>
      <c r="U667" s="122">
        <f t="shared" si="325"/>
        <v>0</v>
      </c>
      <c r="V667" s="122">
        <f t="shared" si="325"/>
        <v>0</v>
      </c>
      <c r="W667" s="122">
        <f t="shared" si="325"/>
        <v>0</v>
      </c>
      <c r="X667" s="122">
        <f t="shared" si="325"/>
        <v>0</v>
      </c>
      <c r="Y667" s="122">
        <f t="shared" si="325"/>
        <v>0</v>
      </c>
      <c r="Z667" s="122">
        <f t="shared" si="325"/>
        <v>0</v>
      </c>
      <c r="AA667" s="122">
        <f t="shared" si="325"/>
        <v>0</v>
      </c>
      <c r="AB667" s="122">
        <f t="shared" si="325"/>
        <v>0</v>
      </c>
      <c r="AC667" s="122">
        <f t="shared" si="325"/>
        <v>0</v>
      </c>
      <c r="AD667" s="122">
        <f t="shared" si="325"/>
        <v>0</v>
      </c>
      <c r="AE667" s="122">
        <f t="shared" si="325"/>
        <v>0</v>
      </c>
      <c r="AF667" s="122">
        <f t="shared" si="325"/>
        <v>0</v>
      </c>
      <c r="AG667" s="122">
        <f t="shared" si="325"/>
        <v>0</v>
      </c>
      <c r="AH667" s="122">
        <f t="shared" si="325"/>
        <v>0</v>
      </c>
      <c r="AI667" s="122">
        <f t="shared" si="325"/>
        <v>0</v>
      </c>
      <c r="AJ667" s="122">
        <f t="shared" si="325"/>
        <v>0</v>
      </c>
      <c r="AK667" s="122">
        <f t="shared" si="325"/>
        <v>0</v>
      </c>
      <c r="AL667" s="122">
        <f t="shared" si="325"/>
        <v>0</v>
      </c>
      <c r="AM667" s="122">
        <f t="shared" si="325"/>
        <v>0</v>
      </c>
      <c r="AN667" s="122">
        <f t="shared" si="325"/>
        <v>0</v>
      </c>
      <c r="AO667" s="122">
        <f t="shared" si="325"/>
        <v>0</v>
      </c>
      <c r="AP667" s="122">
        <f t="shared" si="325"/>
        <v>0</v>
      </c>
    </row>
    <row r="668" spans="1:42" x14ac:dyDescent="0.3">
      <c r="A668" s="21"/>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2"/>
      <c r="AF668" s="122"/>
      <c r="AG668" s="122"/>
      <c r="AH668" s="122"/>
      <c r="AI668" s="122"/>
      <c r="AJ668" s="122"/>
      <c r="AK668" s="122"/>
      <c r="AL668" s="122"/>
      <c r="AM668" s="122"/>
      <c r="AN668" s="122"/>
      <c r="AO668" s="122"/>
      <c r="AP668" s="122"/>
    </row>
    <row r="669" spans="1:42" x14ac:dyDescent="0.3">
      <c r="A669" s="18" t="s">
        <v>245</v>
      </c>
      <c r="B669" s="122"/>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c r="AB669" s="111"/>
      <c r="AC669" s="111"/>
      <c r="AD669" s="111"/>
      <c r="AE669" s="111"/>
      <c r="AF669" s="111"/>
      <c r="AG669" s="111"/>
      <c r="AH669" s="111"/>
      <c r="AI669" s="111"/>
      <c r="AJ669" s="111"/>
      <c r="AK669" s="111"/>
      <c r="AL669" s="111"/>
      <c r="AM669" s="111"/>
      <c r="AN669" s="111"/>
      <c r="AO669" s="111"/>
      <c r="AP669" s="111"/>
    </row>
    <row r="670" spans="1:42" x14ac:dyDescent="0.3">
      <c r="A670" s="21" t="s">
        <v>275</v>
      </c>
      <c r="B670" s="122">
        <f t="shared" ref="B670:AP670" si="326">IF(DebtServiceCoverageRatio="Calculated","N/A",IF(AND(B$2&lt;=term_tenor,B$2&lt;=analysis_period),IF(B$679=0,0,B$667/B$679),0))</f>
        <v>0</v>
      </c>
      <c r="C670" s="122">
        <f t="shared" si="326"/>
        <v>0</v>
      </c>
      <c r="D670" s="122">
        <f t="shared" si="326"/>
        <v>0</v>
      </c>
      <c r="E670" s="122">
        <f t="shared" si="326"/>
        <v>0</v>
      </c>
      <c r="F670" s="122">
        <f t="shared" si="326"/>
        <v>0</v>
      </c>
      <c r="G670" s="122">
        <f t="shared" si="326"/>
        <v>0</v>
      </c>
      <c r="H670" s="122">
        <f t="shared" si="326"/>
        <v>0</v>
      </c>
      <c r="I670" s="122">
        <f t="shared" si="326"/>
        <v>0</v>
      </c>
      <c r="J670" s="122">
        <f t="shared" si="326"/>
        <v>0</v>
      </c>
      <c r="K670" s="122">
        <f t="shared" si="326"/>
        <v>0</v>
      </c>
      <c r="L670" s="122">
        <f t="shared" si="326"/>
        <v>0</v>
      </c>
      <c r="M670" s="122">
        <f t="shared" si="326"/>
        <v>0</v>
      </c>
      <c r="N670" s="122">
        <f t="shared" si="326"/>
        <v>0</v>
      </c>
      <c r="O670" s="122">
        <f t="shared" si="326"/>
        <v>0</v>
      </c>
      <c r="P670" s="122">
        <f t="shared" si="326"/>
        <v>0</v>
      </c>
      <c r="Q670" s="122">
        <f t="shared" si="326"/>
        <v>0</v>
      </c>
      <c r="R670" s="122">
        <f t="shared" si="326"/>
        <v>0</v>
      </c>
      <c r="S670" s="122">
        <f t="shared" si="326"/>
        <v>0</v>
      </c>
      <c r="T670" s="122">
        <f t="shared" si="326"/>
        <v>0</v>
      </c>
      <c r="U670" s="122">
        <f t="shared" si="326"/>
        <v>0</v>
      </c>
      <c r="V670" s="122">
        <f t="shared" si="326"/>
        <v>0</v>
      </c>
      <c r="W670" s="122">
        <f t="shared" si="326"/>
        <v>0</v>
      </c>
      <c r="X670" s="122">
        <f t="shared" si="326"/>
        <v>0</v>
      </c>
      <c r="Y670" s="122">
        <f t="shared" si="326"/>
        <v>0</v>
      </c>
      <c r="Z670" s="122">
        <f t="shared" si="326"/>
        <v>0</v>
      </c>
      <c r="AA670" s="122">
        <f t="shared" si="326"/>
        <v>0</v>
      </c>
      <c r="AB670" s="122">
        <f t="shared" si="326"/>
        <v>0</v>
      </c>
      <c r="AC670" s="122">
        <f t="shared" si="326"/>
        <v>0</v>
      </c>
      <c r="AD670" s="122">
        <f t="shared" si="326"/>
        <v>0</v>
      </c>
      <c r="AE670" s="122">
        <f t="shared" si="326"/>
        <v>0</v>
      </c>
      <c r="AF670" s="122">
        <f t="shared" si="326"/>
        <v>0</v>
      </c>
      <c r="AG670" s="122">
        <f t="shared" si="326"/>
        <v>0</v>
      </c>
      <c r="AH670" s="122">
        <f t="shared" si="326"/>
        <v>0</v>
      </c>
      <c r="AI670" s="122">
        <f t="shared" si="326"/>
        <v>0</v>
      </c>
      <c r="AJ670" s="122">
        <f t="shared" si="326"/>
        <v>0</v>
      </c>
      <c r="AK670" s="122">
        <f t="shared" si="326"/>
        <v>0</v>
      </c>
      <c r="AL670" s="122">
        <f t="shared" si="326"/>
        <v>0</v>
      </c>
      <c r="AM670" s="122">
        <f t="shared" si="326"/>
        <v>0</v>
      </c>
      <c r="AN670" s="122">
        <f t="shared" si="326"/>
        <v>0</v>
      </c>
      <c r="AO670" s="122">
        <f t="shared" si="326"/>
        <v>0</v>
      </c>
      <c r="AP670" s="122">
        <f t="shared" si="326"/>
        <v>0</v>
      </c>
    </row>
    <row r="671" spans="1:42" x14ac:dyDescent="0.3">
      <c r="A671" s="90" t="s">
        <v>413</v>
      </c>
      <c r="B671" s="122">
        <f t="shared" ref="B671:AP671" si="327">IF(dscr_limit_debt_fraction="Yes",B$667/$B$680,B$670)</f>
        <v>0</v>
      </c>
      <c r="C671" s="122">
        <f t="shared" si="327"/>
        <v>0</v>
      </c>
      <c r="D671" s="122">
        <f t="shared" si="327"/>
        <v>0</v>
      </c>
      <c r="E671" s="122">
        <f t="shared" si="327"/>
        <v>0</v>
      </c>
      <c r="F671" s="122">
        <f t="shared" si="327"/>
        <v>0</v>
      </c>
      <c r="G671" s="122">
        <f t="shared" si="327"/>
        <v>0</v>
      </c>
      <c r="H671" s="122">
        <f t="shared" si="327"/>
        <v>0</v>
      </c>
      <c r="I671" s="122">
        <f t="shared" si="327"/>
        <v>0</v>
      </c>
      <c r="J671" s="122">
        <f t="shared" si="327"/>
        <v>0</v>
      </c>
      <c r="K671" s="122">
        <f t="shared" si="327"/>
        <v>0</v>
      </c>
      <c r="L671" s="122">
        <f t="shared" si="327"/>
        <v>0</v>
      </c>
      <c r="M671" s="122">
        <f t="shared" si="327"/>
        <v>0</v>
      </c>
      <c r="N671" s="122">
        <f t="shared" si="327"/>
        <v>0</v>
      </c>
      <c r="O671" s="122">
        <f t="shared" si="327"/>
        <v>0</v>
      </c>
      <c r="P671" s="122">
        <f t="shared" si="327"/>
        <v>0</v>
      </c>
      <c r="Q671" s="122">
        <f t="shared" si="327"/>
        <v>0</v>
      </c>
      <c r="R671" s="122">
        <f t="shared" si="327"/>
        <v>0</v>
      </c>
      <c r="S671" s="122">
        <f t="shared" si="327"/>
        <v>0</v>
      </c>
      <c r="T671" s="122">
        <f t="shared" si="327"/>
        <v>0</v>
      </c>
      <c r="U671" s="122">
        <f t="shared" si="327"/>
        <v>0</v>
      </c>
      <c r="V671" s="122">
        <f t="shared" si="327"/>
        <v>0</v>
      </c>
      <c r="W671" s="122">
        <f t="shared" si="327"/>
        <v>0</v>
      </c>
      <c r="X671" s="122">
        <f t="shared" si="327"/>
        <v>0</v>
      </c>
      <c r="Y671" s="122">
        <f t="shared" si="327"/>
        <v>0</v>
      </c>
      <c r="Z671" s="122">
        <f t="shared" si="327"/>
        <v>0</v>
      </c>
      <c r="AA671" s="122">
        <f t="shared" si="327"/>
        <v>0</v>
      </c>
      <c r="AB671" s="122">
        <f t="shared" si="327"/>
        <v>0</v>
      </c>
      <c r="AC671" s="122">
        <f t="shared" si="327"/>
        <v>0</v>
      </c>
      <c r="AD671" s="122">
        <f t="shared" si="327"/>
        <v>0</v>
      </c>
      <c r="AE671" s="122">
        <f t="shared" si="327"/>
        <v>0</v>
      </c>
      <c r="AF671" s="122">
        <f t="shared" si="327"/>
        <v>0</v>
      </c>
      <c r="AG671" s="122">
        <f t="shared" si="327"/>
        <v>0</v>
      </c>
      <c r="AH671" s="122">
        <f t="shared" si="327"/>
        <v>0</v>
      </c>
      <c r="AI671" s="122">
        <f t="shared" si="327"/>
        <v>0</v>
      </c>
      <c r="AJ671" s="122">
        <f t="shared" si="327"/>
        <v>0</v>
      </c>
      <c r="AK671" s="122">
        <f t="shared" si="327"/>
        <v>0</v>
      </c>
      <c r="AL671" s="122">
        <f t="shared" si="327"/>
        <v>0</v>
      </c>
      <c r="AM671" s="122">
        <f t="shared" si="327"/>
        <v>0</v>
      </c>
      <c r="AN671" s="122">
        <f t="shared" si="327"/>
        <v>0</v>
      </c>
      <c r="AO671" s="122">
        <f t="shared" si="327"/>
        <v>0</v>
      </c>
      <c r="AP671" s="122">
        <f t="shared" si="327"/>
        <v>0</v>
      </c>
    </row>
    <row r="672" spans="1:42" x14ac:dyDescent="0.3">
      <c r="A672" s="89" t="s">
        <v>218</v>
      </c>
      <c r="B672" s="183">
        <f>IF(MortgageSizeOfDebt="N/A",IF(dscr_limit_debt_fraction="Yes",SUM(B671:AP671),SUM(B670:AP670)),MortgageSizeOfDebt)</f>
        <v>0</v>
      </c>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2"/>
      <c r="AF672" s="122"/>
      <c r="AG672" s="122"/>
      <c r="AH672" s="122"/>
      <c r="AI672" s="122"/>
      <c r="AJ672" s="122"/>
      <c r="AK672" s="122"/>
      <c r="AL672" s="122"/>
      <c r="AM672" s="122"/>
      <c r="AN672" s="122"/>
      <c r="AO672" s="122"/>
      <c r="AP672" s="122"/>
    </row>
    <row r="673" spans="1:42" x14ac:dyDescent="0.3">
      <c r="A673" s="21"/>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2"/>
      <c r="AF673" s="122"/>
      <c r="AG673" s="122"/>
      <c r="AH673" s="122"/>
      <c r="AI673" s="122"/>
      <c r="AJ673" s="122"/>
      <c r="AK673" s="122"/>
      <c r="AL673" s="122"/>
      <c r="AM673" s="122"/>
      <c r="AN673" s="122"/>
      <c r="AO673" s="122"/>
      <c r="AP673" s="122"/>
    </row>
    <row r="674" spans="1:42" x14ac:dyDescent="0.3">
      <c r="A674" s="18" t="s">
        <v>276</v>
      </c>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c r="AJ674" s="122"/>
      <c r="AK674" s="122"/>
      <c r="AL674" s="122"/>
      <c r="AM674" s="122"/>
      <c r="AN674" s="122"/>
      <c r="AO674" s="122"/>
      <c r="AP674" s="122"/>
    </row>
    <row r="675" spans="1:42" x14ac:dyDescent="0.3">
      <c r="A675" s="21" t="s">
        <v>277</v>
      </c>
      <c r="B675" s="122"/>
      <c r="C675" s="122">
        <f t="shared" ref="C675:AP675" si="328">IF(C$2&gt;term_tenor,0,IF(DebtPercent&lt;&gt;"Calculated","N/A",IF(C$679=0,0,C$665/C$679)))</f>
        <v>0</v>
      </c>
      <c r="D675" s="122">
        <f t="shared" si="328"/>
        <v>0</v>
      </c>
      <c r="E675" s="122">
        <f t="shared" si="328"/>
        <v>0</v>
      </c>
      <c r="F675" s="122">
        <f t="shared" si="328"/>
        <v>0</v>
      </c>
      <c r="G675" s="122">
        <f t="shared" si="328"/>
        <v>0</v>
      </c>
      <c r="H675" s="122">
        <f t="shared" si="328"/>
        <v>0</v>
      </c>
      <c r="I675" s="122">
        <f t="shared" si="328"/>
        <v>0</v>
      </c>
      <c r="J675" s="122">
        <f t="shared" si="328"/>
        <v>0</v>
      </c>
      <c r="K675" s="122">
        <f t="shared" si="328"/>
        <v>0</v>
      </c>
      <c r="L675" s="122">
        <f t="shared" si="328"/>
        <v>0</v>
      </c>
      <c r="M675" s="122">
        <f t="shared" si="328"/>
        <v>0</v>
      </c>
      <c r="N675" s="122">
        <f t="shared" si="328"/>
        <v>0</v>
      </c>
      <c r="O675" s="122">
        <f t="shared" si="328"/>
        <v>0</v>
      </c>
      <c r="P675" s="122">
        <f t="shared" si="328"/>
        <v>0</v>
      </c>
      <c r="Q675" s="122">
        <f t="shared" si="328"/>
        <v>0</v>
      </c>
      <c r="R675" s="122">
        <f t="shared" si="328"/>
        <v>0</v>
      </c>
      <c r="S675" s="122">
        <f t="shared" si="328"/>
        <v>0</v>
      </c>
      <c r="T675" s="122">
        <f t="shared" si="328"/>
        <v>0</v>
      </c>
      <c r="U675" s="122">
        <f t="shared" si="328"/>
        <v>0</v>
      </c>
      <c r="V675" s="122">
        <f t="shared" si="328"/>
        <v>0</v>
      </c>
      <c r="W675" s="122">
        <f t="shared" si="328"/>
        <v>0</v>
      </c>
      <c r="X675" s="122">
        <f t="shared" si="328"/>
        <v>0</v>
      </c>
      <c r="Y675" s="122">
        <f t="shared" si="328"/>
        <v>0</v>
      </c>
      <c r="Z675" s="122">
        <f t="shared" si="328"/>
        <v>0</v>
      </c>
      <c r="AA675" s="122">
        <f t="shared" si="328"/>
        <v>0</v>
      </c>
      <c r="AB675" s="122">
        <f t="shared" si="328"/>
        <v>0</v>
      </c>
      <c r="AC675" s="122">
        <f t="shared" si="328"/>
        <v>0</v>
      </c>
      <c r="AD675" s="122">
        <f t="shared" si="328"/>
        <v>0</v>
      </c>
      <c r="AE675" s="122">
        <f t="shared" si="328"/>
        <v>0</v>
      </c>
      <c r="AF675" s="122">
        <f t="shared" si="328"/>
        <v>0</v>
      </c>
      <c r="AG675" s="122">
        <f t="shared" si="328"/>
        <v>0</v>
      </c>
      <c r="AH675" s="122">
        <f t="shared" si="328"/>
        <v>0</v>
      </c>
      <c r="AI675" s="122">
        <f t="shared" si="328"/>
        <v>0</v>
      </c>
      <c r="AJ675" s="122">
        <f t="shared" si="328"/>
        <v>0</v>
      </c>
      <c r="AK675" s="122">
        <f t="shared" si="328"/>
        <v>0</v>
      </c>
      <c r="AL675" s="122">
        <f t="shared" si="328"/>
        <v>0</v>
      </c>
      <c r="AM675" s="122">
        <f t="shared" si="328"/>
        <v>0</v>
      </c>
      <c r="AN675" s="122">
        <f t="shared" si="328"/>
        <v>0</v>
      </c>
      <c r="AO675" s="122">
        <f t="shared" si="328"/>
        <v>0</v>
      </c>
      <c r="AP675" s="122">
        <f t="shared" si="328"/>
        <v>0</v>
      </c>
    </row>
    <row r="676" spans="1:42" x14ac:dyDescent="0.3">
      <c r="A676" s="21" t="s">
        <v>278</v>
      </c>
      <c r="B676" s="122"/>
      <c r="C676" s="122">
        <f t="shared" ref="C676:AP676" si="329">IF(C$2&gt;term_tenor,0,IF(DebtPayment="Fixed principal","N/A",IF(DebtPercent="Calculated","N/A",IF(C$2&lt;loan_moratorium,C$658,IF(AND(C$2&lt;=term_tenor,C$2&lt;=analysis_period),-PMT(term_int_rate/100,term_tenor-loan_moratorium,$B$672),0)))))</f>
        <v>0</v>
      </c>
      <c r="D676" s="122">
        <f t="shared" si="329"/>
        <v>0</v>
      </c>
      <c r="E676" s="122">
        <f t="shared" si="329"/>
        <v>0</v>
      </c>
      <c r="F676" s="122">
        <f t="shared" si="329"/>
        <v>0</v>
      </c>
      <c r="G676" s="122">
        <f t="shared" si="329"/>
        <v>0</v>
      </c>
      <c r="H676" s="122">
        <f t="shared" si="329"/>
        <v>0</v>
      </c>
      <c r="I676" s="122">
        <f t="shared" si="329"/>
        <v>0</v>
      </c>
      <c r="J676" s="122">
        <f t="shared" si="329"/>
        <v>0</v>
      </c>
      <c r="K676" s="122">
        <f t="shared" si="329"/>
        <v>0</v>
      </c>
      <c r="L676" s="122">
        <f t="shared" si="329"/>
        <v>0</v>
      </c>
      <c r="M676" s="122">
        <f t="shared" si="329"/>
        <v>0</v>
      </c>
      <c r="N676" s="122">
        <f t="shared" si="329"/>
        <v>0</v>
      </c>
      <c r="O676" s="122">
        <f t="shared" si="329"/>
        <v>0</v>
      </c>
      <c r="P676" s="122">
        <f t="shared" si="329"/>
        <v>0</v>
      </c>
      <c r="Q676" s="122">
        <f t="shared" si="329"/>
        <v>0</v>
      </c>
      <c r="R676" s="122">
        <f t="shared" si="329"/>
        <v>0</v>
      </c>
      <c r="S676" s="122">
        <f t="shared" si="329"/>
        <v>0</v>
      </c>
      <c r="T676" s="122">
        <f t="shared" si="329"/>
        <v>0</v>
      </c>
      <c r="U676" s="122">
        <f t="shared" si="329"/>
        <v>0</v>
      </c>
      <c r="V676" s="122">
        <f t="shared" si="329"/>
        <v>0</v>
      </c>
      <c r="W676" s="122">
        <f t="shared" si="329"/>
        <v>0</v>
      </c>
      <c r="X676" s="122">
        <f t="shared" si="329"/>
        <v>0</v>
      </c>
      <c r="Y676" s="122">
        <f t="shared" si="329"/>
        <v>0</v>
      </c>
      <c r="Z676" s="122">
        <f t="shared" si="329"/>
        <v>0</v>
      </c>
      <c r="AA676" s="122">
        <f t="shared" si="329"/>
        <v>0</v>
      </c>
      <c r="AB676" s="122">
        <f t="shared" si="329"/>
        <v>0</v>
      </c>
      <c r="AC676" s="122">
        <f t="shared" si="329"/>
        <v>0</v>
      </c>
      <c r="AD676" s="122">
        <f t="shared" si="329"/>
        <v>0</v>
      </c>
      <c r="AE676" s="122">
        <f t="shared" si="329"/>
        <v>0</v>
      </c>
      <c r="AF676" s="122">
        <f t="shared" si="329"/>
        <v>0</v>
      </c>
      <c r="AG676" s="122">
        <f t="shared" si="329"/>
        <v>0</v>
      </c>
      <c r="AH676" s="122">
        <f t="shared" si="329"/>
        <v>0</v>
      </c>
      <c r="AI676" s="122">
        <f t="shared" si="329"/>
        <v>0</v>
      </c>
      <c r="AJ676" s="122">
        <f t="shared" si="329"/>
        <v>0</v>
      </c>
      <c r="AK676" s="122">
        <f t="shared" si="329"/>
        <v>0</v>
      </c>
      <c r="AL676" s="122">
        <f t="shared" si="329"/>
        <v>0</v>
      </c>
      <c r="AM676" s="122">
        <f t="shared" si="329"/>
        <v>0</v>
      </c>
      <c r="AN676" s="122">
        <f t="shared" si="329"/>
        <v>0</v>
      </c>
      <c r="AO676" s="122">
        <f t="shared" si="329"/>
        <v>0</v>
      </c>
      <c r="AP676" s="122">
        <f t="shared" si="329"/>
        <v>0</v>
      </c>
    </row>
    <row r="677" spans="1:42" x14ac:dyDescent="0.3">
      <c r="A677" s="21" t="s">
        <v>279</v>
      </c>
      <c r="B677" s="122"/>
      <c r="C677" s="122">
        <f t="shared" ref="C677:AP677" si="330">IF(C$2&gt;term_tenor,0,IF(DebtPayment="Equal Payments","N/A",IF(DebtPercent="Calculated","N/A",IF(C$2&lt;=loan_moratorium,0,$B$672/(term_tenor-loan_moratorium)))))</f>
        <v>0</v>
      </c>
      <c r="D677" s="122">
        <f t="shared" si="330"/>
        <v>0</v>
      </c>
      <c r="E677" s="122">
        <f t="shared" si="330"/>
        <v>0</v>
      </c>
      <c r="F677" s="122">
        <f t="shared" si="330"/>
        <v>0</v>
      </c>
      <c r="G677" s="122">
        <f t="shared" si="330"/>
        <v>0</v>
      </c>
      <c r="H677" s="122">
        <f t="shared" si="330"/>
        <v>0</v>
      </c>
      <c r="I677" s="122">
        <f t="shared" si="330"/>
        <v>0</v>
      </c>
      <c r="J677" s="122">
        <f t="shared" si="330"/>
        <v>0</v>
      </c>
      <c r="K677" s="122">
        <f t="shared" si="330"/>
        <v>0</v>
      </c>
      <c r="L677" s="122">
        <f t="shared" si="330"/>
        <v>0</v>
      </c>
      <c r="M677" s="122">
        <f t="shared" si="330"/>
        <v>0</v>
      </c>
      <c r="N677" s="122">
        <f t="shared" si="330"/>
        <v>0</v>
      </c>
      <c r="O677" s="122">
        <f t="shared" si="330"/>
        <v>0</v>
      </c>
      <c r="P677" s="122">
        <f t="shared" si="330"/>
        <v>0</v>
      </c>
      <c r="Q677" s="122">
        <f t="shared" si="330"/>
        <v>0</v>
      </c>
      <c r="R677" s="122">
        <f t="shared" si="330"/>
        <v>0</v>
      </c>
      <c r="S677" s="122">
        <f t="shared" si="330"/>
        <v>0</v>
      </c>
      <c r="T677" s="122">
        <f t="shared" si="330"/>
        <v>0</v>
      </c>
      <c r="U677" s="122">
        <f t="shared" si="330"/>
        <v>0</v>
      </c>
      <c r="V677" s="122">
        <f t="shared" si="330"/>
        <v>0</v>
      </c>
      <c r="W677" s="122">
        <f t="shared" si="330"/>
        <v>0</v>
      </c>
      <c r="X677" s="122">
        <f t="shared" si="330"/>
        <v>0</v>
      </c>
      <c r="Y677" s="122">
        <f t="shared" si="330"/>
        <v>0</v>
      </c>
      <c r="Z677" s="122">
        <f t="shared" si="330"/>
        <v>0</v>
      </c>
      <c r="AA677" s="122">
        <f t="shared" si="330"/>
        <v>0</v>
      </c>
      <c r="AB677" s="122">
        <f t="shared" si="330"/>
        <v>0</v>
      </c>
      <c r="AC677" s="122">
        <f t="shared" si="330"/>
        <v>0</v>
      </c>
      <c r="AD677" s="122">
        <f t="shared" si="330"/>
        <v>0</v>
      </c>
      <c r="AE677" s="122">
        <f t="shared" si="330"/>
        <v>0</v>
      </c>
      <c r="AF677" s="122">
        <f t="shared" si="330"/>
        <v>0</v>
      </c>
      <c r="AG677" s="122">
        <f t="shared" si="330"/>
        <v>0</v>
      </c>
      <c r="AH677" s="122">
        <f t="shared" si="330"/>
        <v>0</v>
      </c>
      <c r="AI677" s="122">
        <f t="shared" si="330"/>
        <v>0</v>
      </c>
      <c r="AJ677" s="122">
        <f t="shared" si="330"/>
        <v>0</v>
      </c>
      <c r="AK677" s="122">
        <f t="shared" si="330"/>
        <v>0</v>
      </c>
      <c r="AL677" s="122">
        <f t="shared" si="330"/>
        <v>0</v>
      </c>
      <c r="AM677" s="122">
        <f t="shared" si="330"/>
        <v>0</v>
      </c>
      <c r="AN677" s="122">
        <f t="shared" si="330"/>
        <v>0</v>
      </c>
      <c r="AO677" s="122">
        <f t="shared" si="330"/>
        <v>0</v>
      </c>
      <c r="AP677" s="122">
        <f t="shared" si="330"/>
        <v>0</v>
      </c>
    </row>
    <row r="678" spans="1:42" x14ac:dyDescent="0.3">
      <c r="A678" s="21"/>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c r="AJ678" s="122"/>
      <c r="AK678" s="122"/>
      <c r="AL678" s="122"/>
      <c r="AM678" s="122"/>
      <c r="AN678" s="122"/>
      <c r="AO678" s="122"/>
      <c r="AP678" s="122"/>
    </row>
    <row r="679" spans="1:42" x14ac:dyDescent="0.3">
      <c r="A679" s="18" t="s">
        <v>243</v>
      </c>
      <c r="B679" s="109">
        <f>MIN(C679:AP679)</f>
        <v>0</v>
      </c>
      <c r="C679" s="111" t="str">
        <f t="shared" ref="C679:AP679" si="331">IF(DebtServiceCoverageRatio="Calculated",IF(AND(C$2&lt;=term_tenor,C$2&lt;=analysis_period),C$665/C$657,"N/A"),IF(AND(C$2&lt;=term_tenor,C$2&lt;=analysis_period),DebtServiceCoverageRatio,"N/A"))</f>
        <v>N/A</v>
      </c>
      <c r="D679" s="111" t="str">
        <f t="shared" si="331"/>
        <v>N/A</v>
      </c>
      <c r="E679" s="111" t="str">
        <f t="shared" si="331"/>
        <v>N/A</v>
      </c>
      <c r="F679" s="111" t="str">
        <f t="shared" si="331"/>
        <v>N/A</v>
      </c>
      <c r="G679" s="111" t="str">
        <f t="shared" si="331"/>
        <v>N/A</v>
      </c>
      <c r="H679" s="111" t="str">
        <f t="shared" si="331"/>
        <v>N/A</v>
      </c>
      <c r="I679" s="111" t="str">
        <f t="shared" si="331"/>
        <v>N/A</v>
      </c>
      <c r="J679" s="111" t="str">
        <f t="shared" si="331"/>
        <v>N/A</v>
      </c>
      <c r="K679" s="111" t="str">
        <f t="shared" si="331"/>
        <v>N/A</v>
      </c>
      <c r="L679" s="111" t="str">
        <f t="shared" si="331"/>
        <v>N/A</v>
      </c>
      <c r="M679" s="111" t="str">
        <f t="shared" si="331"/>
        <v>N/A</v>
      </c>
      <c r="N679" s="111" t="str">
        <f t="shared" si="331"/>
        <v>N/A</v>
      </c>
      <c r="O679" s="111" t="str">
        <f t="shared" si="331"/>
        <v>N/A</v>
      </c>
      <c r="P679" s="111" t="str">
        <f t="shared" si="331"/>
        <v>N/A</v>
      </c>
      <c r="Q679" s="111" t="str">
        <f t="shared" si="331"/>
        <v>N/A</v>
      </c>
      <c r="R679" s="111" t="str">
        <f t="shared" si="331"/>
        <v>N/A</v>
      </c>
      <c r="S679" s="111" t="str">
        <f t="shared" si="331"/>
        <v>N/A</v>
      </c>
      <c r="T679" s="111" t="str">
        <f t="shared" si="331"/>
        <v>N/A</v>
      </c>
      <c r="U679" s="111" t="str">
        <f t="shared" si="331"/>
        <v>N/A</v>
      </c>
      <c r="V679" s="111" t="str">
        <f t="shared" si="331"/>
        <v>N/A</v>
      </c>
      <c r="W679" s="111" t="str">
        <f t="shared" si="331"/>
        <v>N/A</v>
      </c>
      <c r="X679" s="111" t="str">
        <f t="shared" si="331"/>
        <v>N/A</v>
      </c>
      <c r="Y679" s="111" t="str">
        <f t="shared" si="331"/>
        <v>N/A</v>
      </c>
      <c r="Z679" s="111" t="str">
        <f t="shared" si="331"/>
        <v>N/A</v>
      </c>
      <c r="AA679" s="111" t="str">
        <f t="shared" si="331"/>
        <v>N/A</v>
      </c>
      <c r="AB679" s="111" t="str">
        <f t="shared" si="331"/>
        <v>N/A</v>
      </c>
      <c r="AC679" s="111" t="str">
        <f t="shared" si="331"/>
        <v>N/A</v>
      </c>
      <c r="AD679" s="111" t="str">
        <f t="shared" si="331"/>
        <v>N/A</v>
      </c>
      <c r="AE679" s="111" t="str">
        <f t="shared" si="331"/>
        <v>N/A</v>
      </c>
      <c r="AF679" s="111" t="str">
        <f t="shared" si="331"/>
        <v>N/A</v>
      </c>
      <c r="AG679" s="111" t="str">
        <f t="shared" si="331"/>
        <v>N/A</v>
      </c>
      <c r="AH679" s="111" t="str">
        <f t="shared" si="331"/>
        <v>N/A</v>
      </c>
      <c r="AI679" s="111" t="str">
        <f t="shared" si="331"/>
        <v>N/A</v>
      </c>
      <c r="AJ679" s="111" t="str">
        <f t="shared" si="331"/>
        <v>N/A</v>
      </c>
      <c r="AK679" s="111" t="str">
        <f t="shared" si="331"/>
        <v>N/A</v>
      </c>
      <c r="AL679" s="111" t="str">
        <f t="shared" si="331"/>
        <v>N/A</v>
      </c>
      <c r="AM679" s="111" t="str">
        <f t="shared" si="331"/>
        <v>N/A</v>
      </c>
      <c r="AN679" s="111" t="str">
        <f t="shared" si="331"/>
        <v>N/A</v>
      </c>
      <c r="AO679" s="111" t="str">
        <f t="shared" si="331"/>
        <v>N/A</v>
      </c>
      <c r="AP679" s="111" t="str">
        <f t="shared" si="331"/>
        <v>N/A</v>
      </c>
    </row>
    <row r="680" spans="1:42" x14ac:dyDescent="0.3">
      <c r="A680" s="89" t="s">
        <v>413</v>
      </c>
      <c r="B680" s="109">
        <f>IF(dscr_limit_debt_fraction="Yes",SUM(B670:AP670)/(-$B$109*dscr_maximum_debt_fraction/100)*DebtServiceCoverageRatio,B679)</f>
        <v>0</v>
      </c>
      <c r="C680" s="111" t="str">
        <f t="shared" ref="C680:AP680" si="332">IF(dscr_limit_debt_fraction="Yes",$B$680,C$679)</f>
        <v>N/A</v>
      </c>
      <c r="D680" s="111" t="str">
        <f t="shared" si="332"/>
        <v>N/A</v>
      </c>
      <c r="E680" s="111" t="str">
        <f t="shared" si="332"/>
        <v>N/A</v>
      </c>
      <c r="F680" s="111" t="str">
        <f t="shared" si="332"/>
        <v>N/A</v>
      </c>
      <c r="G680" s="111" t="str">
        <f t="shared" si="332"/>
        <v>N/A</v>
      </c>
      <c r="H680" s="111" t="str">
        <f t="shared" si="332"/>
        <v>N/A</v>
      </c>
      <c r="I680" s="111" t="str">
        <f t="shared" si="332"/>
        <v>N/A</v>
      </c>
      <c r="J680" s="111" t="str">
        <f t="shared" si="332"/>
        <v>N/A</v>
      </c>
      <c r="K680" s="111" t="str">
        <f t="shared" si="332"/>
        <v>N/A</v>
      </c>
      <c r="L680" s="111" t="str">
        <f t="shared" si="332"/>
        <v>N/A</v>
      </c>
      <c r="M680" s="111" t="str">
        <f t="shared" si="332"/>
        <v>N/A</v>
      </c>
      <c r="N680" s="111" t="str">
        <f t="shared" si="332"/>
        <v>N/A</v>
      </c>
      <c r="O680" s="111" t="str">
        <f t="shared" si="332"/>
        <v>N/A</v>
      </c>
      <c r="P680" s="111" t="str">
        <f t="shared" si="332"/>
        <v>N/A</v>
      </c>
      <c r="Q680" s="111" t="str">
        <f t="shared" si="332"/>
        <v>N/A</v>
      </c>
      <c r="R680" s="111" t="str">
        <f t="shared" si="332"/>
        <v>N/A</v>
      </c>
      <c r="S680" s="111" t="str">
        <f t="shared" si="332"/>
        <v>N/A</v>
      </c>
      <c r="T680" s="111" t="str">
        <f t="shared" si="332"/>
        <v>N/A</v>
      </c>
      <c r="U680" s="111" t="str">
        <f t="shared" si="332"/>
        <v>N/A</v>
      </c>
      <c r="V680" s="111" t="str">
        <f t="shared" si="332"/>
        <v>N/A</v>
      </c>
      <c r="W680" s="111" t="str">
        <f t="shared" si="332"/>
        <v>N/A</v>
      </c>
      <c r="X680" s="111" t="str">
        <f t="shared" si="332"/>
        <v>N/A</v>
      </c>
      <c r="Y680" s="111" t="str">
        <f t="shared" si="332"/>
        <v>N/A</v>
      </c>
      <c r="Z680" s="111" t="str">
        <f t="shared" si="332"/>
        <v>N/A</v>
      </c>
      <c r="AA680" s="111" t="str">
        <f t="shared" si="332"/>
        <v>N/A</v>
      </c>
      <c r="AB680" s="111" t="str">
        <f t="shared" si="332"/>
        <v>N/A</v>
      </c>
      <c r="AC680" s="111" t="str">
        <f t="shared" si="332"/>
        <v>N/A</v>
      </c>
      <c r="AD680" s="111" t="str">
        <f t="shared" si="332"/>
        <v>N/A</v>
      </c>
      <c r="AE680" s="111" t="str">
        <f t="shared" si="332"/>
        <v>N/A</v>
      </c>
      <c r="AF680" s="111" t="str">
        <f t="shared" si="332"/>
        <v>N/A</v>
      </c>
      <c r="AG680" s="111" t="str">
        <f t="shared" si="332"/>
        <v>N/A</v>
      </c>
      <c r="AH680" s="111" t="str">
        <f t="shared" si="332"/>
        <v>N/A</v>
      </c>
      <c r="AI680" s="111" t="str">
        <f t="shared" si="332"/>
        <v>N/A</v>
      </c>
      <c r="AJ680" s="111" t="str">
        <f t="shared" si="332"/>
        <v>N/A</v>
      </c>
      <c r="AK680" s="111" t="str">
        <f t="shared" si="332"/>
        <v>N/A</v>
      </c>
      <c r="AL680" s="111" t="str">
        <f t="shared" si="332"/>
        <v>N/A</v>
      </c>
      <c r="AM680" s="111" t="str">
        <f t="shared" si="332"/>
        <v>N/A</v>
      </c>
      <c r="AN680" s="111" t="str">
        <f t="shared" si="332"/>
        <v>N/A</v>
      </c>
      <c r="AO680" s="111" t="str">
        <f t="shared" si="332"/>
        <v>N/A</v>
      </c>
      <c r="AP680" s="111" t="str">
        <f t="shared" si="332"/>
        <v>N/A</v>
      </c>
    </row>
    <row r="681" spans="1:42" x14ac:dyDescent="0.3">
      <c r="A681" s="22"/>
      <c r="B681" s="186"/>
    </row>
    <row r="682" spans="1:42" x14ac:dyDescent="0.3">
      <c r="A682" s="83" t="s">
        <v>73</v>
      </c>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c r="AH682" s="219"/>
      <c r="AI682" s="219"/>
      <c r="AJ682" s="219"/>
      <c r="AK682" s="219"/>
      <c r="AL682" s="219"/>
      <c r="AM682" s="219"/>
      <c r="AN682" s="219"/>
      <c r="AO682" s="219"/>
      <c r="AP682" s="219"/>
    </row>
    <row r="683" spans="1:42" x14ac:dyDescent="0.3">
      <c r="A683" s="20" t="s">
        <v>281</v>
      </c>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row>
    <row r="684" spans="1:42" x14ac:dyDescent="0.3">
      <c r="A684" s="4" t="s">
        <v>282</v>
      </c>
      <c r="B684" s="161">
        <v>0</v>
      </c>
      <c r="C684" s="161">
        <f>B687</f>
        <v>0</v>
      </c>
      <c r="D684" s="161">
        <f t="shared" ref="D684:AP684" si="333">C687</f>
        <v>0</v>
      </c>
      <c r="E684" s="161">
        <f t="shared" si="333"/>
        <v>0</v>
      </c>
      <c r="F684" s="161">
        <f t="shared" si="333"/>
        <v>0</v>
      </c>
      <c r="G684" s="161">
        <f t="shared" si="333"/>
        <v>0</v>
      </c>
      <c r="H684" s="161">
        <f t="shared" si="333"/>
        <v>0</v>
      </c>
      <c r="I684" s="161">
        <f t="shared" si="333"/>
        <v>0</v>
      </c>
      <c r="J684" s="161">
        <f t="shared" si="333"/>
        <v>0</v>
      </c>
      <c r="K684" s="161">
        <f t="shared" si="333"/>
        <v>0</v>
      </c>
      <c r="L684" s="161">
        <f t="shared" si="333"/>
        <v>0</v>
      </c>
      <c r="M684" s="161">
        <f t="shared" si="333"/>
        <v>0</v>
      </c>
      <c r="N684" s="161">
        <f t="shared" si="333"/>
        <v>0</v>
      </c>
      <c r="O684" s="161">
        <f t="shared" si="333"/>
        <v>0</v>
      </c>
      <c r="P684" s="161">
        <f t="shared" si="333"/>
        <v>0</v>
      </c>
      <c r="Q684" s="161">
        <f t="shared" si="333"/>
        <v>0</v>
      </c>
      <c r="R684" s="161">
        <f t="shared" si="333"/>
        <v>0</v>
      </c>
      <c r="S684" s="161">
        <f t="shared" si="333"/>
        <v>0</v>
      </c>
      <c r="T684" s="161">
        <f t="shared" si="333"/>
        <v>0</v>
      </c>
      <c r="U684" s="161">
        <f t="shared" si="333"/>
        <v>0</v>
      </c>
      <c r="V684" s="161">
        <f t="shared" si="333"/>
        <v>0</v>
      </c>
      <c r="W684" s="161">
        <f t="shared" si="333"/>
        <v>0</v>
      </c>
      <c r="X684" s="161">
        <f t="shared" si="333"/>
        <v>0</v>
      </c>
      <c r="Y684" s="161">
        <f t="shared" si="333"/>
        <v>0</v>
      </c>
      <c r="Z684" s="161">
        <f t="shared" si="333"/>
        <v>0</v>
      </c>
      <c r="AA684" s="161">
        <f t="shared" si="333"/>
        <v>0</v>
      </c>
      <c r="AB684" s="161">
        <f t="shared" si="333"/>
        <v>0</v>
      </c>
      <c r="AC684" s="161">
        <f t="shared" si="333"/>
        <v>0</v>
      </c>
      <c r="AD684" s="161">
        <f t="shared" si="333"/>
        <v>0</v>
      </c>
      <c r="AE684" s="161">
        <f t="shared" si="333"/>
        <v>0</v>
      </c>
      <c r="AF684" s="161">
        <f t="shared" si="333"/>
        <v>0</v>
      </c>
      <c r="AG684" s="161">
        <f t="shared" si="333"/>
        <v>0</v>
      </c>
      <c r="AH684" s="161">
        <f t="shared" si="333"/>
        <v>0</v>
      </c>
      <c r="AI684" s="161">
        <f t="shared" si="333"/>
        <v>0</v>
      </c>
      <c r="AJ684" s="161">
        <f t="shared" si="333"/>
        <v>0</v>
      </c>
      <c r="AK684" s="161">
        <f t="shared" si="333"/>
        <v>0</v>
      </c>
      <c r="AL684" s="161">
        <f t="shared" si="333"/>
        <v>0</v>
      </c>
      <c r="AM684" s="161">
        <f t="shared" si="333"/>
        <v>0</v>
      </c>
      <c r="AN684" s="161">
        <f t="shared" si="333"/>
        <v>0</v>
      </c>
      <c r="AO684" s="161">
        <f t="shared" si="333"/>
        <v>0</v>
      </c>
      <c r="AP684" s="161">
        <f t="shared" si="333"/>
        <v>0</v>
      </c>
    </row>
    <row r="685" spans="1:42" x14ac:dyDescent="0.3">
      <c r="A685" s="4" t="s">
        <v>23</v>
      </c>
      <c r="B685" s="161">
        <f t="array" ref="B685:AP685">Inputs!C232:AQ232</f>
        <v>0</v>
      </c>
      <c r="C685" s="161">
        <v>0</v>
      </c>
      <c r="D685" s="161">
        <v>0</v>
      </c>
      <c r="E685" s="161">
        <v>0</v>
      </c>
      <c r="F685" s="161">
        <v>0</v>
      </c>
      <c r="G685" s="161">
        <v>0</v>
      </c>
      <c r="H685" s="161">
        <v>0</v>
      </c>
      <c r="I685" s="161">
        <v>0</v>
      </c>
      <c r="J685" s="161">
        <v>0</v>
      </c>
      <c r="K685" s="161">
        <v>0</v>
      </c>
      <c r="L685" s="161">
        <v>0</v>
      </c>
      <c r="M685" s="161">
        <v>0</v>
      </c>
      <c r="N685" s="161">
        <v>0</v>
      </c>
      <c r="O685" s="161">
        <v>0</v>
      </c>
      <c r="P685" s="161">
        <v>0</v>
      </c>
      <c r="Q685" s="161">
        <v>0</v>
      </c>
      <c r="R685" s="161">
        <v>0</v>
      </c>
      <c r="S685" s="161">
        <v>0</v>
      </c>
      <c r="T685" s="161">
        <v>0</v>
      </c>
      <c r="U685" s="161">
        <v>0</v>
      </c>
      <c r="V685" s="161">
        <v>0</v>
      </c>
      <c r="W685" s="161">
        <v>0</v>
      </c>
      <c r="X685" s="161">
        <v>0</v>
      </c>
      <c r="Y685" s="161">
        <v>0</v>
      </c>
      <c r="Z685" s="161">
        <v>0</v>
      </c>
      <c r="AA685" s="161">
        <v>0</v>
      </c>
      <c r="AB685" s="161">
        <v>0</v>
      </c>
      <c r="AC685" s="161">
        <v>0</v>
      </c>
      <c r="AD685" s="161">
        <v>0</v>
      </c>
      <c r="AE685" s="161">
        <v>0</v>
      </c>
      <c r="AF685" s="161">
        <v>0</v>
      </c>
      <c r="AG685" s="161">
        <v>0</v>
      </c>
      <c r="AH685" s="161">
        <v>0</v>
      </c>
      <c r="AI685" s="161">
        <v>0</v>
      </c>
      <c r="AJ685" s="161">
        <v>0</v>
      </c>
      <c r="AK685" s="161">
        <v>0</v>
      </c>
      <c r="AL685" s="161">
        <v>0</v>
      </c>
      <c r="AM685" s="161">
        <v>0</v>
      </c>
      <c r="AN685" s="161">
        <v>0</v>
      </c>
      <c r="AO685" s="161">
        <v>0</v>
      </c>
      <c r="AP685" s="161">
        <v>0</v>
      </c>
    </row>
    <row r="686" spans="1:42" x14ac:dyDescent="0.3">
      <c r="A686" s="4" t="s">
        <v>283</v>
      </c>
      <c r="B686" s="162">
        <f t="array" ref="B686:AP686">Inputs!C233:AQ233</f>
        <v>0</v>
      </c>
      <c r="C686" s="162">
        <v>0</v>
      </c>
      <c r="D686" s="162">
        <v>0</v>
      </c>
      <c r="E686" s="162">
        <v>0</v>
      </c>
      <c r="F686" s="162">
        <v>0</v>
      </c>
      <c r="G686" s="162">
        <v>0</v>
      </c>
      <c r="H686" s="162">
        <v>0</v>
      </c>
      <c r="I686" s="162">
        <v>0</v>
      </c>
      <c r="J686" s="162">
        <v>0</v>
      </c>
      <c r="K686" s="162">
        <v>0</v>
      </c>
      <c r="L686" s="162">
        <v>0</v>
      </c>
      <c r="M686" s="162">
        <v>0</v>
      </c>
      <c r="N686" s="162">
        <v>0</v>
      </c>
      <c r="O686" s="162">
        <v>0</v>
      </c>
      <c r="P686" s="162">
        <v>0</v>
      </c>
      <c r="Q686" s="162">
        <v>0</v>
      </c>
      <c r="R686" s="162">
        <v>0</v>
      </c>
      <c r="S686" s="162">
        <v>0</v>
      </c>
      <c r="T686" s="162">
        <v>0</v>
      </c>
      <c r="U686" s="162">
        <v>0</v>
      </c>
      <c r="V686" s="162">
        <v>0</v>
      </c>
      <c r="W686" s="162">
        <v>0</v>
      </c>
      <c r="X686" s="162">
        <v>0</v>
      </c>
      <c r="Y686" s="162">
        <v>0</v>
      </c>
      <c r="Z686" s="162">
        <v>0</v>
      </c>
      <c r="AA686" s="162">
        <v>0</v>
      </c>
      <c r="AB686" s="162">
        <v>0</v>
      </c>
      <c r="AC686" s="162">
        <v>0</v>
      </c>
      <c r="AD686" s="162">
        <v>0</v>
      </c>
      <c r="AE686" s="162">
        <v>0</v>
      </c>
      <c r="AF686" s="162">
        <v>0</v>
      </c>
      <c r="AG686" s="162">
        <v>0</v>
      </c>
      <c r="AH686" s="162">
        <v>0</v>
      </c>
      <c r="AI686" s="162">
        <v>0</v>
      </c>
      <c r="AJ686" s="162">
        <v>0</v>
      </c>
      <c r="AK686" s="162">
        <v>0</v>
      </c>
      <c r="AL686" s="162">
        <v>0</v>
      </c>
      <c r="AM686" s="162">
        <v>0</v>
      </c>
      <c r="AN686" s="162">
        <v>0</v>
      </c>
      <c r="AO686" s="162">
        <v>0</v>
      </c>
      <c r="AP686" s="162">
        <v>0</v>
      </c>
    </row>
    <row r="687" spans="1:42" x14ac:dyDescent="0.3">
      <c r="A687" s="4" t="s">
        <v>244</v>
      </c>
      <c r="B687" s="161">
        <f t="array" ref="B687:AP687">Inputs!C234:AQ234</f>
        <v>0</v>
      </c>
      <c r="C687" s="161">
        <v>0</v>
      </c>
      <c r="D687" s="161">
        <v>0</v>
      </c>
      <c r="E687" s="161">
        <v>0</v>
      </c>
      <c r="F687" s="161">
        <v>0</v>
      </c>
      <c r="G687" s="161">
        <v>0</v>
      </c>
      <c r="H687" s="161">
        <v>0</v>
      </c>
      <c r="I687" s="161">
        <v>0</v>
      </c>
      <c r="J687" s="161">
        <v>0</v>
      </c>
      <c r="K687" s="161">
        <v>0</v>
      </c>
      <c r="L687" s="161">
        <v>0</v>
      </c>
      <c r="M687" s="161">
        <v>0</v>
      </c>
      <c r="N687" s="161">
        <v>0</v>
      </c>
      <c r="O687" s="161">
        <v>0</v>
      </c>
      <c r="P687" s="161">
        <v>0</v>
      </c>
      <c r="Q687" s="161">
        <v>0</v>
      </c>
      <c r="R687" s="161">
        <v>0</v>
      </c>
      <c r="S687" s="161">
        <v>0</v>
      </c>
      <c r="T687" s="161">
        <v>0</v>
      </c>
      <c r="U687" s="161">
        <v>0</v>
      </c>
      <c r="V687" s="161">
        <v>0</v>
      </c>
      <c r="W687" s="161">
        <v>0</v>
      </c>
      <c r="X687" s="161">
        <v>0</v>
      </c>
      <c r="Y687" s="161">
        <v>0</v>
      </c>
      <c r="Z687" s="161">
        <v>0</v>
      </c>
      <c r="AA687" s="161">
        <v>0</v>
      </c>
      <c r="AB687" s="161">
        <v>0</v>
      </c>
      <c r="AC687" s="161">
        <v>0</v>
      </c>
      <c r="AD687" s="161">
        <v>0</v>
      </c>
      <c r="AE687" s="161">
        <v>0</v>
      </c>
      <c r="AF687" s="161">
        <v>0</v>
      </c>
      <c r="AG687" s="161">
        <v>0</v>
      </c>
      <c r="AH687" s="161">
        <v>0</v>
      </c>
      <c r="AI687" s="161">
        <v>0</v>
      </c>
      <c r="AJ687" s="161">
        <v>0</v>
      </c>
      <c r="AK687" s="161">
        <v>0</v>
      </c>
      <c r="AL687" s="161">
        <v>0</v>
      </c>
      <c r="AM687" s="161">
        <v>0</v>
      </c>
      <c r="AN687" s="161">
        <v>0</v>
      </c>
      <c r="AO687" s="161">
        <v>0</v>
      </c>
      <c r="AP687" s="161">
        <v>0</v>
      </c>
    </row>
    <row r="688" spans="1:42" x14ac:dyDescent="0.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spans="1:42" x14ac:dyDescent="0.3">
      <c r="A689" s="20" t="s">
        <v>280</v>
      </c>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3">
      <c r="A690" s="4" t="s">
        <v>282</v>
      </c>
      <c r="B690" s="161">
        <v>0</v>
      </c>
      <c r="C690" s="161">
        <f>B693</f>
        <v>0</v>
      </c>
      <c r="D690" s="161">
        <f t="shared" ref="D690:AP690" si="334">C693</f>
        <v>0</v>
      </c>
      <c r="E690" s="161">
        <f t="shared" si="334"/>
        <v>0</v>
      </c>
      <c r="F690" s="161">
        <f t="shared" si="334"/>
        <v>0</v>
      </c>
      <c r="G690" s="161">
        <f t="shared" si="334"/>
        <v>0</v>
      </c>
      <c r="H690" s="161">
        <f t="shared" si="334"/>
        <v>0</v>
      </c>
      <c r="I690" s="161">
        <f t="shared" si="334"/>
        <v>0</v>
      </c>
      <c r="J690" s="161">
        <f t="shared" si="334"/>
        <v>0</v>
      </c>
      <c r="K690" s="161">
        <f t="shared" si="334"/>
        <v>0</v>
      </c>
      <c r="L690" s="161">
        <f t="shared" si="334"/>
        <v>0</v>
      </c>
      <c r="M690" s="161">
        <f t="shared" si="334"/>
        <v>0</v>
      </c>
      <c r="N690" s="161">
        <f t="shared" si="334"/>
        <v>0</v>
      </c>
      <c r="O690" s="161">
        <f t="shared" si="334"/>
        <v>0</v>
      </c>
      <c r="P690" s="161">
        <f t="shared" si="334"/>
        <v>0</v>
      </c>
      <c r="Q690" s="161">
        <f t="shared" si="334"/>
        <v>0</v>
      </c>
      <c r="R690" s="161">
        <f t="shared" si="334"/>
        <v>0</v>
      </c>
      <c r="S690" s="161">
        <f t="shared" si="334"/>
        <v>0</v>
      </c>
      <c r="T690" s="161">
        <f t="shared" si="334"/>
        <v>0</v>
      </c>
      <c r="U690" s="161">
        <f t="shared" si="334"/>
        <v>0</v>
      </c>
      <c r="V690" s="161">
        <f t="shared" si="334"/>
        <v>0</v>
      </c>
      <c r="W690" s="161">
        <f t="shared" si="334"/>
        <v>0</v>
      </c>
      <c r="X690" s="161">
        <f t="shared" si="334"/>
        <v>0</v>
      </c>
      <c r="Y690" s="161">
        <f t="shared" si="334"/>
        <v>0</v>
      </c>
      <c r="Z690" s="161">
        <f t="shared" si="334"/>
        <v>0</v>
      </c>
      <c r="AA690" s="161">
        <f t="shared" si="334"/>
        <v>0</v>
      </c>
      <c r="AB690" s="161">
        <f t="shared" si="334"/>
        <v>0</v>
      </c>
      <c r="AC690" s="161">
        <f t="shared" si="334"/>
        <v>0</v>
      </c>
      <c r="AD690" s="161">
        <f t="shared" si="334"/>
        <v>0</v>
      </c>
      <c r="AE690" s="161">
        <f t="shared" si="334"/>
        <v>0</v>
      </c>
      <c r="AF690" s="161">
        <f t="shared" si="334"/>
        <v>0</v>
      </c>
      <c r="AG690" s="161">
        <f t="shared" si="334"/>
        <v>0</v>
      </c>
      <c r="AH690" s="161">
        <f t="shared" si="334"/>
        <v>0</v>
      </c>
      <c r="AI690" s="161">
        <f t="shared" si="334"/>
        <v>0</v>
      </c>
      <c r="AJ690" s="161">
        <f t="shared" si="334"/>
        <v>0</v>
      </c>
      <c r="AK690" s="161">
        <f t="shared" si="334"/>
        <v>0</v>
      </c>
      <c r="AL690" s="161">
        <f t="shared" si="334"/>
        <v>0</v>
      </c>
      <c r="AM690" s="161">
        <f t="shared" si="334"/>
        <v>0</v>
      </c>
      <c r="AN690" s="161">
        <f t="shared" si="334"/>
        <v>0</v>
      </c>
      <c r="AO690" s="161">
        <f t="shared" si="334"/>
        <v>0</v>
      </c>
      <c r="AP690" s="161">
        <f t="shared" si="334"/>
        <v>0</v>
      </c>
    </row>
    <row r="691" spans="1:42" x14ac:dyDescent="0.3">
      <c r="A691" s="4" t="s">
        <v>23</v>
      </c>
      <c r="B691" s="161">
        <f t="shared" ref="B691:AP691" si="335">IF(B$2&lt;analysis_period,B693-B690,0)</f>
        <v>0</v>
      </c>
      <c r="C691" s="161">
        <f t="shared" si="335"/>
        <v>0</v>
      </c>
      <c r="D691" s="161">
        <f t="shared" si="335"/>
        <v>0</v>
      </c>
      <c r="E691" s="161">
        <f t="shared" si="335"/>
        <v>0</v>
      </c>
      <c r="F691" s="161">
        <f t="shared" si="335"/>
        <v>0</v>
      </c>
      <c r="G691" s="161">
        <f t="shared" si="335"/>
        <v>0</v>
      </c>
      <c r="H691" s="161">
        <f t="shared" si="335"/>
        <v>0</v>
      </c>
      <c r="I691" s="161">
        <f t="shared" si="335"/>
        <v>0</v>
      </c>
      <c r="J691" s="161">
        <f t="shared" si="335"/>
        <v>0</v>
      </c>
      <c r="K691" s="161">
        <f t="shared" si="335"/>
        <v>0</v>
      </c>
      <c r="L691" s="161">
        <f t="shared" si="335"/>
        <v>0</v>
      </c>
      <c r="M691" s="161">
        <f t="shared" si="335"/>
        <v>0</v>
      </c>
      <c r="N691" s="161">
        <f t="shared" si="335"/>
        <v>0</v>
      </c>
      <c r="O691" s="161">
        <f t="shared" si="335"/>
        <v>0</v>
      </c>
      <c r="P691" s="161">
        <f t="shared" si="335"/>
        <v>0</v>
      </c>
      <c r="Q691" s="161">
        <f t="shared" si="335"/>
        <v>0</v>
      </c>
      <c r="R691" s="161">
        <f t="shared" si="335"/>
        <v>0</v>
      </c>
      <c r="S691" s="161">
        <f t="shared" si="335"/>
        <v>0</v>
      </c>
      <c r="T691" s="161">
        <f t="shared" si="335"/>
        <v>0</v>
      </c>
      <c r="U691" s="161">
        <f t="shared" si="335"/>
        <v>0</v>
      </c>
      <c r="V691" s="161">
        <f t="shared" si="335"/>
        <v>0</v>
      </c>
      <c r="W691" s="161">
        <f t="shared" si="335"/>
        <v>0</v>
      </c>
      <c r="X691" s="161">
        <f t="shared" si="335"/>
        <v>0</v>
      </c>
      <c r="Y691" s="161">
        <f t="shared" si="335"/>
        <v>0</v>
      </c>
      <c r="Z691" s="161">
        <f t="shared" si="335"/>
        <v>0</v>
      </c>
      <c r="AA691" s="161">
        <f t="shared" si="335"/>
        <v>0</v>
      </c>
      <c r="AB691" s="161">
        <f t="shared" si="335"/>
        <v>0</v>
      </c>
      <c r="AC691" s="161">
        <f t="shared" si="335"/>
        <v>0</v>
      </c>
      <c r="AD691" s="161">
        <f t="shared" si="335"/>
        <v>0</v>
      </c>
      <c r="AE691" s="161">
        <f t="shared" si="335"/>
        <v>0</v>
      </c>
      <c r="AF691" s="161">
        <f t="shared" si="335"/>
        <v>0</v>
      </c>
      <c r="AG691" s="161">
        <f t="shared" si="335"/>
        <v>0</v>
      </c>
      <c r="AH691" s="161">
        <f t="shared" si="335"/>
        <v>0</v>
      </c>
      <c r="AI691" s="161">
        <f t="shared" si="335"/>
        <v>0</v>
      </c>
      <c r="AJ691" s="161">
        <f t="shared" si="335"/>
        <v>0</v>
      </c>
      <c r="AK691" s="161">
        <f t="shared" si="335"/>
        <v>0</v>
      </c>
      <c r="AL691" s="161">
        <f t="shared" si="335"/>
        <v>0</v>
      </c>
      <c r="AM691" s="161">
        <f t="shared" si="335"/>
        <v>0</v>
      </c>
      <c r="AN691" s="161">
        <f t="shared" si="335"/>
        <v>0</v>
      </c>
      <c r="AO691" s="161">
        <f t="shared" si="335"/>
        <v>0</v>
      </c>
      <c r="AP691" s="161">
        <f t="shared" si="335"/>
        <v>0</v>
      </c>
    </row>
    <row r="692" spans="1:42" x14ac:dyDescent="0.3">
      <c r="A692" s="4" t="s">
        <v>283</v>
      </c>
      <c r="B692" s="162">
        <v>0</v>
      </c>
      <c r="C692" s="162">
        <f t="shared" ref="C692:AP692" si="336">IF(C$2=analysis_period,-C690,0)</f>
        <v>0</v>
      </c>
      <c r="D692" s="162">
        <f t="shared" si="336"/>
        <v>0</v>
      </c>
      <c r="E692" s="162">
        <f t="shared" si="336"/>
        <v>0</v>
      </c>
      <c r="F692" s="162">
        <f t="shared" si="336"/>
        <v>0</v>
      </c>
      <c r="G692" s="162">
        <f t="shared" si="336"/>
        <v>0</v>
      </c>
      <c r="H692" s="162">
        <f t="shared" si="336"/>
        <v>0</v>
      </c>
      <c r="I692" s="162">
        <f t="shared" si="336"/>
        <v>0</v>
      </c>
      <c r="J692" s="162">
        <f t="shared" si="336"/>
        <v>0</v>
      </c>
      <c r="K692" s="162">
        <f t="shared" si="336"/>
        <v>0</v>
      </c>
      <c r="L692" s="162">
        <f t="shared" si="336"/>
        <v>0</v>
      </c>
      <c r="M692" s="162">
        <f t="shared" si="336"/>
        <v>0</v>
      </c>
      <c r="N692" s="162">
        <f t="shared" si="336"/>
        <v>0</v>
      </c>
      <c r="O692" s="162">
        <f t="shared" si="336"/>
        <v>0</v>
      </c>
      <c r="P692" s="162">
        <f t="shared" si="336"/>
        <v>0</v>
      </c>
      <c r="Q692" s="162">
        <f t="shared" si="336"/>
        <v>0</v>
      </c>
      <c r="R692" s="162">
        <f t="shared" si="336"/>
        <v>0</v>
      </c>
      <c r="S692" s="162">
        <f t="shared" si="336"/>
        <v>0</v>
      </c>
      <c r="T692" s="162">
        <f t="shared" si="336"/>
        <v>0</v>
      </c>
      <c r="U692" s="162">
        <f t="shared" si="336"/>
        <v>0</v>
      </c>
      <c r="V692" s="162">
        <f t="shared" si="336"/>
        <v>0</v>
      </c>
      <c r="W692" s="162">
        <f t="shared" si="336"/>
        <v>0</v>
      </c>
      <c r="X692" s="162">
        <f t="shared" si="336"/>
        <v>0</v>
      </c>
      <c r="Y692" s="162">
        <f t="shared" si="336"/>
        <v>0</v>
      </c>
      <c r="Z692" s="162">
        <f t="shared" si="336"/>
        <v>0</v>
      </c>
      <c r="AA692" s="162">
        <f t="shared" si="336"/>
        <v>0</v>
      </c>
      <c r="AB692" s="162">
        <f t="shared" si="336"/>
        <v>0</v>
      </c>
      <c r="AC692" s="162">
        <f t="shared" si="336"/>
        <v>0</v>
      </c>
      <c r="AD692" s="162">
        <f t="shared" si="336"/>
        <v>0</v>
      </c>
      <c r="AE692" s="162">
        <f t="shared" si="336"/>
        <v>0</v>
      </c>
      <c r="AF692" s="162">
        <f t="shared" si="336"/>
        <v>0</v>
      </c>
      <c r="AG692" s="162">
        <f t="shared" si="336"/>
        <v>0</v>
      </c>
      <c r="AH692" s="162">
        <f t="shared" si="336"/>
        <v>0</v>
      </c>
      <c r="AI692" s="162">
        <f t="shared" si="336"/>
        <v>0</v>
      </c>
      <c r="AJ692" s="162">
        <f t="shared" si="336"/>
        <v>0</v>
      </c>
      <c r="AK692" s="162">
        <f t="shared" si="336"/>
        <v>0</v>
      </c>
      <c r="AL692" s="162">
        <f t="shared" si="336"/>
        <v>0</v>
      </c>
      <c r="AM692" s="162">
        <f t="shared" si="336"/>
        <v>0</v>
      </c>
      <c r="AN692" s="162">
        <f t="shared" si="336"/>
        <v>0</v>
      </c>
      <c r="AO692" s="162">
        <f t="shared" si="336"/>
        <v>0</v>
      </c>
      <c r="AP692" s="162">
        <f t="shared" si="336"/>
        <v>0</v>
      </c>
    </row>
    <row r="693" spans="1:42" x14ac:dyDescent="0.3">
      <c r="A693" s="4" t="s">
        <v>244</v>
      </c>
      <c r="B693" s="161">
        <f t="shared" ref="B693:AP693" si="337">C$64*(months_working_reserve/12)</f>
        <v>0</v>
      </c>
      <c r="C693" s="161">
        <f t="shared" si="337"/>
        <v>0</v>
      </c>
      <c r="D693" s="161">
        <f t="shared" si="337"/>
        <v>0</v>
      </c>
      <c r="E693" s="161">
        <f t="shared" si="337"/>
        <v>0</v>
      </c>
      <c r="F693" s="161">
        <f t="shared" si="337"/>
        <v>0</v>
      </c>
      <c r="G693" s="161">
        <f t="shared" si="337"/>
        <v>0</v>
      </c>
      <c r="H693" s="161">
        <f t="shared" si="337"/>
        <v>0</v>
      </c>
      <c r="I693" s="161">
        <f t="shared" si="337"/>
        <v>0</v>
      </c>
      <c r="J693" s="161">
        <f t="shared" si="337"/>
        <v>0</v>
      </c>
      <c r="K693" s="161">
        <f t="shared" si="337"/>
        <v>0</v>
      </c>
      <c r="L693" s="161">
        <f t="shared" si="337"/>
        <v>0</v>
      </c>
      <c r="M693" s="161">
        <f t="shared" si="337"/>
        <v>0</v>
      </c>
      <c r="N693" s="161">
        <f t="shared" si="337"/>
        <v>0</v>
      </c>
      <c r="O693" s="161">
        <f t="shared" si="337"/>
        <v>0</v>
      </c>
      <c r="P693" s="161">
        <f t="shared" si="337"/>
        <v>0</v>
      </c>
      <c r="Q693" s="161">
        <f t="shared" si="337"/>
        <v>0</v>
      </c>
      <c r="R693" s="161">
        <f t="shared" si="337"/>
        <v>0</v>
      </c>
      <c r="S693" s="161">
        <f t="shared" si="337"/>
        <v>0</v>
      </c>
      <c r="T693" s="161">
        <f t="shared" si="337"/>
        <v>0</v>
      </c>
      <c r="U693" s="161">
        <f t="shared" si="337"/>
        <v>0</v>
      </c>
      <c r="V693" s="161">
        <f t="shared" si="337"/>
        <v>0</v>
      </c>
      <c r="W693" s="161">
        <f t="shared" si="337"/>
        <v>0</v>
      </c>
      <c r="X693" s="161">
        <f t="shared" si="337"/>
        <v>0</v>
      </c>
      <c r="Y693" s="161">
        <f t="shared" si="337"/>
        <v>0</v>
      </c>
      <c r="Z693" s="161">
        <f t="shared" si="337"/>
        <v>0</v>
      </c>
      <c r="AA693" s="161">
        <f t="shared" si="337"/>
        <v>0</v>
      </c>
      <c r="AB693" s="161">
        <f t="shared" si="337"/>
        <v>0</v>
      </c>
      <c r="AC693" s="161">
        <f t="shared" si="337"/>
        <v>0</v>
      </c>
      <c r="AD693" s="161">
        <f t="shared" si="337"/>
        <v>0</v>
      </c>
      <c r="AE693" s="161">
        <f t="shared" si="337"/>
        <v>0</v>
      </c>
      <c r="AF693" s="161">
        <f t="shared" si="337"/>
        <v>0</v>
      </c>
      <c r="AG693" s="161">
        <f t="shared" si="337"/>
        <v>0</v>
      </c>
      <c r="AH693" s="161">
        <f t="shared" si="337"/>
        <v>0</v>
      </c>
      <c r="AI693" s="161">
        <f t="shared" si="337"/>
        <v>0</v>
      </c>
      <c r="AJ693" s="161">
        <f t="shared" si="337"/>
        <v>0</v>
      </c>
      <c r="AK693" s="161">
        <f t="shared" si="337"/>
        <v>0</v>
      </c>
      <c r="AL693" s="161">
        <f t="shared" si="337"/>
        <v>0</v>
      </c>
      <c r="AM693" s="161">
        <f t="shared" si="337"/>
        <v>0</v>
      </c>
      <c r="AN693" s="161">
        <f t="shared" si="337"/>
        <v>0</v>
      </c>
      <c r="AO693" s="161">
        <f t="shared" si="337"/>
        <v>0</v>
      </c>
      <c r="AP693" s="161">
        <f t="shared" si="337"/>
        <v>0</v>
      </c>
    </row>
    <row r="694" spans="1:42" x14ac:dyDescent="0.3">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c r="AP694" s="161"/>
    </row>
    <row r="695" spans="1:42" x14ac:dyDescent="0.3">
      <c r="A695" s="20" t="s">
        <v>292</v>
      </c>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c r="AP695" s="161"/>
    </row>
    <row r="696" spans="1:42" x14ac:dyDescent="0.3">
      <c r="A696" s="4" t="s">
        <v>282</v>
      </c>
      <c r="B696" s="161">
        <v>0</v>
      </c>
      <c r="C696" s="161">
        <f>B699</f>
        <v>0</v>
      </c>
      <c r="D696" s="161">
        <f t="shared" ref="D696" si="338">C699</f>
        <v>0</v>
      </c>
      <c r="E696" s="161">
        <f t="shared" ref="E696" si="339">D699</f>
        <v>0</v>
      </c>
      <c r="F696" s="161">
        <f t="shared" ref="F696" si="340">E699</f>
        <v>0</v>
      </c>
      <c r="G696" s="161">
        <f t="shared" ref="G696" si="341">F699</f>
        <v>0</v>
      </c>
      <c r="H696" s="161">
        <f t="shared" ref="H696" si="342">G699</f>
        <v>0</v>
      </c>
      <c r="I696" s="161">
        <f t="shared" ref="I696" si="343">H699</f>
        <v>0</v>
      </c>
      <c r="J696" s="161">
        <f t="shared" ref="J696" si="344">I699</f>
        <v>0</v>
      </c>
      <c r="K696" s="161">
        <f t="shared" ref="K696" si="345">J699</f>
        <v>0</v>
      </c>
      <c r="L696" s="161">
        <f t="shared" ref="L696" si="346">K699</f>
        <v>0</v>
      </c>
      <c r="M696" s="161">
        <f t="shared" ref="M696" si="347">L699</f>
        <v>0</v>
      </c>
      <c r="N696" s="161">
        <f t="shared" ref="N696" si="348">M699</f>
        <v>0</v>
      </c>
      <c r="O696" s="161">
        <f t="shared" ref="O696" si="349">N699</f>
        <v>0</v>
      </c>
      <c r="P696" s="161">
        <f t="shared" ref="P696" si="350">O699</f>
        <v>0</v>
      </c>
      <c r="Q696" s="161">
        <f t="shared" ref="Q696" si="351">P699</f>
        <v>0</v>
      </c>
      <c r="R696" s="161">
        <f t="shared" ref="R696" si="352">Q699</f>
        <v>0</v>
      </c>
      <c r="S696" s="161">
        <f t="shared" ref="S696" si="353">R699</f>
        <v>0</v>
      </c>
      <c r="T696" s="161">
        <f t="shared" ref="T696" si="354">S699</f>
        <v>0</v>
      </c>
      <c r="U696" s="161">
        <f t="shared" ref="U696" si="355">T699</f>
        <v>0</v>
      </c>
      <c r="V696" s="161">
        <f t="shared" ref="V696" si="356">U699</f>
        <v>0</v>
      </c>
      <c r="W696" s="161">
        <f t="shared" ref="W696" si="357">V699</f>
        <v>0</v>
      </c>
      <c r="X696" s="161">
        <f t="shared" ref="X696" si="358">W699</f>
        <v>0</v>
      </c>
      <c r="Y696" s="161">
        <f t="shared" ref="Y696" si="359">X699</f>
        <v>0</v>
      </c>
      <c r="Z696" s="161">
        <f t="shared" ref="Z696" si="360">Y699</f>
        <v>0</v>
      </c>
      <c r="AA696" s="161">
        <f t="shared" ref="AA696" si="361">Z699</f>
        <v>0</v>
      </c>
      <c r="AB696" s="161">
        <f t="shared" ref="AB696" si="362">AA699</f>
        <v>0</v>
      </c>
      <c r="AC696" s="161">
        <f t="shared" ref="AC696" si="363">AB699</f>
        <v>0</v>
      </c>
      <c r="AD696" s="161">
        <f t="shared" ref="AD696" si="364">AC699</f>
        <v>0</v>
      </c>
      <c r="AE696" s="161">
        <f t="shared" ref="AE696" si="365">AD699</f>
        <v>0</v>
      </c>
      <c r="AF696" s="161">
        <f t="shared" ref="AF696" si="366">AE699</f>
        <v>0</v>
      </c>
      <c r="AG696" s="161">
        <f t="shared" ref="AG696" si="367">AF699</f>
        <v>0</v>
      </c>
      <c r="AH696" s="161">
        <f t="shared" ref="AH696" si="368">AG699</f>
        <v>0</v>
      </c>
      <c r="AI696" s="161">
        <f t="shared" ref="AI696" si="369">AH699</f>
        <v>0</v>
      </c>
      <c r="AJ696" s="161">
        <f t="shared" ref="AJ696" si="370">AI699</f>
        <v>0</v>
      </c>
      <c r="AK696" s="161">
        <f t="shared" ref="AK696" si="371">AJ699</f>
        <v>0</v>
      </c>
      <c r="AL696" s="161">
        <f t="shared" ref="AL696" si="372">AK699</f>
        <v>0</v>
      </c>
      <c r="AM696" s="161">
        <f t="shared" ref="AM696" si="373">AL699</f>
        <v>0</v>
      </c>
      <c r="AN696" s="161">
        <f t="shared" ref="AN696" si="374">AM699</f>
        <v>0</v>
      </c>
      <c r="AO696" s="161">
        <f t="shared" ref="AO696" si="375">AN699</f>
        <v>0</v>
      </c>
      <c r="AP696" s="161">
        <f t="shared" ref="AP696" si="376">AO699</f>
        <v>0</v>
      </c>
    </row>
    <row r="697" spans="1:42" x14ac:dyDescent="0.3">
      <c r="A697" s="4" t="s">
        <v>23</v>
      </c>
      <c r="B697" s="161">
        <f t="shared" ref="B697:AP697" si="377">IF(B$2&lt;analysis_period,B699-B696,0)</f>
        <v>0</v>
      </c>
      <c r="C697" s="161">
        <f t="shared" si="377"/>
        <v>0</v>
      </c>
      <c r="D697" s="161">
        <f t="shared" si="377"/>
        <v>0</v>
      </c>
      <c r="E697" s="161">
        <f t="shared" si="377"/>
        <v>0</v>
      </c>
      <c r="F697" s="161">
        <f t="shared" si="377"/>
        <v>0</v>
      </c>
      <c r="G697" s="161">
        <f t="shared" si="377"/>
        <v>0</v>
      </c>
      <c r="H697" s="161">
        <f t="shared" si="377"/>
        <v>0</v>
      </c>
      <c r="I697" s="161">
        <f t="shared" si="377"/>
        <v>0</v>
      </c>
      <c r="J697" s="161">
        <f t="shared" si="377"/>
        <v>0</v>
      </c>
      <c r="K697" s="161">
        <f t="shared" si="377"/>
        <v>0</v>
      </c>
      <c r="L697" s="161">
        <f t="shared" si="377"/>
        <v>0</v>
      </c>
      <c r="M697" s="161">
        <f t="shared" si="377"/>
        <v>0</v>
      </c>
      <c r="N697" s="161">
        <f t="shared" si="377"/>
        <v>0</v>
      </c>
      <c r="O697" s="161">
        <f t="shared" si="377"/>
        <v>0</v>
      </c>
      <c r="P697" s="161">
        <f t="shared" si="377"/>
        <v>0</v>
      </c>
      <c r="Q697" s="161">
        <f t="shared" si="377"/>
        <v>0</v>
      </c>
      <c r="R697" s="161">
        <f t="shared" si="377"/>
        <v>0</v>
      </c>
      <c r="S697" s="161">
        <f t="shared" si="377"/>
        <v>0</v>
      </c>
      <c r="T697" s="161">
        <f t="shared" si="377"/>
        <v>0</v>
      </c>
      <c r="U697" s="161">
        <f t="shared" si="377"/>
        <v>0</v>
      </c>
      <c r="V697" s="161">
        <f t="shared" si="377"/>
        <v>0</v>
      </c>
      <c r="W697" s="161">
        <f t="shared" si="377"/>
        <v>0</v>
      </c>
      <c r="X697" s="161">
        <f t="shared" si="377"/>
        <v>0</v>
      </c>
      <c r="Y697" s="161">
        <f t="shared" si="377"/>
        <v>0</v>
      </c>
      <c r="Z697" s="161">
        <f t="shared" si="377"/>
        <v>0</v>
      </c>
      <c r="AA697" s="161">
        <f t="shared" si="377"/>
        <v>0</v>
      </c>
      <c r="AB697" s="161">
        <f t="shared" si="377"/>
        <v>0</v>
      </c>
      <c r="AC697" s="161">
        <f t="shared" si="377"/>
        <v>0</v>
      </c>
      <c r="AD697" s="161">
        <f t="shared" si="377"/>
        <v>0</v>
      </c>
      <c r="AE697" s="161">
        <f t="shared" si="377"/>
        <v>0</v>
      </c>
      <c r="AF697" s="161">
        <f t="shared" si="377"/>
        <v>0</v>
      </c>
      <c r="AG697" s="161">
        <f t="shared" si="377"/>
        <v>0</v>
      </c>
      <c r="AH697" s="161">
        <f t="shared" si="377"/>
        <v>0</v>
      </c>
      <c r="AI697" s="161">
        <f t="shared" si="377"/>
        <v>0</v>
      </c>
      <c r="AJ697" s="161">
        <f t="shared" si="377"/>
        <v>0</v>
      </c>
      <c r="AK697" s="161">
        <f t="shared" si="377"/>
        <v>0</v>
      </c>
      <c r="AL697" s="161">
        <f t="shared" si="377"/>
        <v>0</v>
      </c>
      <c r="AM697" s="161">
        <f t="shared" si="377"/>
        <v>0</v>
      </c>
      <c r="AN697" s="161">
        <f t="shared" si="377"/>
        <v>0</v>
      </c>
      <c r="AO697" s="161">
        <f t="shared" si="377"/>
        <v>0</v>
      </c>
      <c r="AP697" s="161">
        <f t="shared" si="377"/>
        <v>0</v>
      </c>
    </row>
    <row r="698" spans="1:42" x14ac:dyDescent="0.3">
      <c r="A698" s="4" t="s">
        <v>283</v>
      </c>
      <c r="B698" s="162">
        <v>0</v>
      </c>
      <c r="C698" s="162">
        <f t="shared" ref="C698:AP698" si="378">IF(C$2=analysis_period,-C696,0)</f>
        <v>0</v>
      </c>
      <c r="D698" s="162">
        <f t="shared" si="378"/>
        <v>0</v>
      </c>
      <c r="E698" s="162">
        <f t="shared" si="378"/>
        <v>0</v>
      </c>
      <c r="F698" s="162">
        <f t="shared" si="378"/>
        <v>0</v>
      </c>
      <c r="G698" s="162">
        <f t="shared" si="378"/>
        <v>0</v>
      </c>
      <c r="H698" s="162">
        <f t="shared" si="378"/>
        <v>0</v>
      </c>
      <c r="I698" s="162">
        <f t="shared" si="378"/>
        <v>0</v>
      </c>
      <c r="J698" s="162">
        <f t="shared" si="378"/>
        <v>0</v>
      </c>
      <c r="K698" s="162">
        <f t="shared" si="378"/>
        <v>0</v>
      </c>
      <c r="L698" s="162">
        <f t="shared" si="378"/>
        <v>0</v>
      </c>
      <c r="M698" s="162">
        <f t="shared" si="378"/>
        <v>0</v>
      </c>
      <c r="N698" s="162">
        <f t="shared" si="378"/>
        <v>0</v>
      </c>
      <c r="O698" s="162">
        <f t="shared" si="378"/>
        <v>0</v>
      </c>
      <c r="P698" s="162">
        <f t="shared" si="378"/>
        <v>0</v>
      </c>
      <c r="Q698" s="162">
        <f t="shared" si="378"/>
        <v>0</v>
      </c>
      <c r="R698" s="162">
        <f t="shared" si="378"/>
        <v>0</v>
      </c>
      <c r="S698" s="162">
        <f t="shared" si="378"/>
        <v>0</v>
      </c>
      <c r="T698" s="162">
        <f t="shared" si="378"/>
        <v>0</v>
      </c>
      <c r="U698" s="162">
        <f t="shared" si="378"/>
        <v>0</v>
      </c>
      <c r="V698" s="162">
        <f t="shared" si="378"/>
        <v>0</v>
      </c>
      <c r="W698" s="162">
        <f t="shared" si="378"/>
        <v>0</v>
      </c>
      <c r="X698" s="162">
        <f t="shared" si="378"/>
        <v>0</v>
      </c>
      <c r="Y698" s="162">
        <f t="shared" si="378"/>
        <v>0</v>
      </c>
      <c r="Z698" s="162">
        <f t="shared" si="378"/>
        <v>0</v>
      </c>
      <c r="AA698" s="162">
        <f t="shared" si="378"/>
        <v>0</v>
      </c>
      <c r="AB698" s="162">
        <f t="shared" si="378"/>
        <v>0</v>
      </c>
      <c r="AC698" s="162">
        <f t="shared" si="378"/>
        <v>0</v>
      </c>
      <c r="AD698" s="162">
        <f t="shared" si="378"/>
        <v>0</v>
      </c>
      <c r="AE698" s="162">
        <f t="shared" si="378"/>
        <v>0</v>
      </c>
      <c r="AF698" s="162">
        <f t="shared" si="378"/>
        <v>0</v>
      </c>
      <c r="AG698" s="162">
        <f t="shared" si="378"/>
        <v>0</v>
      </c>
      <c r="AH698" s="162">
        <f t="shared" si="378"/>
        <v>0</v>
      </c>
      <c r="AI698" s="162">
        <f t="shared" si="378"/>
        <v>0</v>
      </c>
      <c r="AJ698" s="162">
        <f t="shared" si="378"/>
        <v>0</v>
      </c>
      <c r="AK698" s="162">
        <f t="shared" si="378"/>
        <v>0</v>
      </c>
      <c r="AL698" s="162">
        <f t="shared" si="378"/>
        <v>0</v>
      </c>
      <c r="AM698" s="162">
        <f t="shared" si="378"/>
        <v>0</v>
      </c>
      <c r="AN698" s="162">
        <f t="shared" si="378"/>
        <v>0</v>
      </c>
      <c r="AO698" s="162">
        <f t="shared" si="378"/>
        <v>0</v>
      </c>
      <c r="AP698" s="162">
        <f t="shared" si="378"/>
        <v>0</v>
      </c>
    </row>
    <row r="699" spans="1:42" x14ac:dyDescent="0.3">
      <c r="A699" s="4" t="s">
        <v>244</v>
      </c>
      <c r="B699" s="161">
        <f t="shared" ref="B699:AP699" si="379">C$17*(months_receivables_reserve/12)</f>
        <v>0</v>
      </c>
      <c r="C699" s="161">
        <f t="shared" si="379"/>
        <v>0</v>
      </c>
      <c r="D699" s="161">
        <f t="shared" si="379"/>
        <v>0</v>
      </c>
      <c r="E699" s="161">
        <f t="shared" si="379"/>
        <v>0</v>
      </c>
      <c r="F699" s="161">
        <f t="shared" si="379"/>
        <v>0</v>
      </c>
      <c r="G699" s="161">
        <f t="shared" si="379"/>
        <v>0</v>
      </c>
      <c r="H699" s="161">
        <f t="shared" si="379"/>
        <v>0</v>
      </c>
      <c r="I699" s="161">
        <f t="shared" si="379"/>
        <v>0</v>
      </c>
      <c r="J699" s="161">
        <f t="shared" si="379"/>
        <v>0</v>
      </c>
      <c r="K699" s="161">
        <f t="shared" si="379"/>
        <v>0</v>
      </c>
      <c r="L699" s="161">
        <f t="shared" si="379"/>
        <v>0</v>
      </c>
      <c r="M699" s="161">
        <f t="shared" si="379"/>
        <v>0</v>
      </c>
      <c r="N699" s="161">
        <f t="shared" si="379"/>
        <v>0</v>
      </c>
      <c r="O699" s="161">
        <f t="shared" si="379"/>
        <v>0</v>
      </c>
      <c r="P699" s="161">
        <f t="shared" si="379"/>
        <v>0</v>
      </c>
      <c r="Q699" s="161">
        <f t="shared" si="379"/>
        <v>0</v>
      </c>
      <c r="R699" s="161">
        <f t="shared" si="379"/>
        <v>0</v>
      </c>
      <c r="S699" s="161">
        <f t="shared" si="379"/>
        <v>0</v>
      </c>
      <c r="T699" s="161">
        <f t="shared" si="379"/>
        <v>0</v>
      </c>
      <c r="U699" s="161">
        <f t="shared" si="379"/>
        <v>0</v>
      </c>
      <c r="V699" s="161">
        <f t="shared" si="379"/>
        <v>0</v>
      </c>
      <c r="W699" s="161">
        <f t="shared" si="379"/>
        <v>0</v>
      </c>
      <c r="X699" s="161">
        <f t="shared" si="379"/>
        <v>0</v>
      </c>
      <c r="Y699" s="161">
        <f t="shared" si="379"/>
        <v>0</v>
      </c>
      <c r="Z699" s="161">
        <f t="shared" si="379"/>
        <v>0</v>
      </c>
      <c r="AA699" s="161">
        <f t="shared" si="379"/>
        <v>0</v>
      </c>
      <c r="AB699" s="161">
        <f t="shared" si="379"/>
        <v>0</v>
      </c>
      <c r="AC699" s="161">
        <f t="shared" si="379"/>
        <v>0</v>
      </c>
      <c r="AD699" s="161">
        <f t="shared" si="379"/>
        <v>0</v>
      </c>
      <c r="AE699" s="161">
        <f t="shared" si="379"/>
        <v>0</v>
      </c>
      <c r="AF699" s="161">
        <f t="shared" si="379"/>
        <v>0</v>
      </c>
      <c r="AG699" s="161">
        <f t="shared" si="379"/>
        <v>0</v>
      </c>
      <c r="AH699" s="161">
        <f t="shared" si="379"/>
        <v>0</v>
      </c>
      <c r="AI699" s="161">
        <f t="shared" si="379"/>
        <v>0</v>
      </c>
      <c r="AJ699" s="161">
        <f t="shared" si="379"/>
        <v>0</v>
      </c>
      <c r="AK699" s="161">
        <f t="shared" si="379"/>
        <v>0</v>
      </c>
      <c r="AL699" s="161">
        <f t="shared" si="379"/>
        <v>0</v>
      </c>
      <c r="AM699" s="161">
        <f t="shared" si="379"/>
        <v>0</v>
      </c>
      <c r="AN699" s="161">
        <f t="shared" si="379"/>
        <v>0</v>
      </c>
      <c r="AO699" s="161">
        <f t="shared" si="379"/>
        <v>0</v>
      </c>
      <c r="AP699" s="161">
        <f t="shared" si="379"/>
        <v>0</v>
      </c>
    </row>
    <row r="700" spans="1:42" x14ac:dyDescent="0.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row>
    <row r="701" spans="1:42" x14ac:dyDescent="0.3">
      <c r="A701" s="20" t="s">
        <v>284</v>
      </c>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row>
    <row r="702" spans="1:42" x14ac:dyDescent="0.3">
      <c r="A702" s="4" t="s">
        <v>282</v>
      </c>
      <c r="B702" s="161">
        <v>0</v>
      </c>
      <c r="C702" s="161">
        <f>B705</f>
        <v>0</v>
      </c>
      <c r="D702" s="161">
        <f t="shared" ref="D702:AP702" si="380">C705</f>
        <v>0</v>
      </c>
      <c r="E702" s="161">
        <f t="shared" si="380"/>
        <v>0</v>
      </c>
      <c r="F702" s="161">
        <f t="shared" si="380"/>
        <v>0</v>
      </c>
      <c r="G702" s="161">
        <f t="shared" si="380"/>
        <v>0</v>
      </c>
      <c r="H702" s="161">
        <f t="shared" si="380"/>
        <v>0</v>
      </c>
      <c r="I702" s="161">
        <f t="shared" si="380"/>
        <v>0</v>
      </c>
      <c r="J702" s="161">
        <f t="shared" si="380"/>
        <v>0</v>
      </c>
      <c r="K702" s="161">
        <f t="shared" si="380"/>
        <v>0</v>
      </c>
      <c r="L702" s="161">
        <f t="shared" si="380"/>
        <v>0</v>
      </c>
      <c r="M702" s="161">
        <f t="shared" si="380"/>
        <v>0</v>
      </c>
      <c r="N702" s="161">
        <f t="shared" si="380"/>
        <v>0</v>
      </c>
      <c r="O702" s="161">
        <f t="shared" si="380"/>
        <v>0</v>
      </c>
      <c r="P702" s="161">
        <f t="shared" si="380"/>
        <v>0</v>
      </c>
      <c r="Q702" s="161">
        <f t="shared" si="380"/>
        <v>0</v>
      </c>
      <c r="R702" s="161">
        <f t="shared" si="380"/>
        <v>0</v>
      </c>
      <c r="S702" s="161">
        <f t="shared" si="380"/>
        <v>0</v>
      </c>
      <c r="T702" s="161">
        <f t="shared" si="380"/>
        <v>0</v>
      </c>
      <c r="U702" s="161">
        <f t="shared" si="380"/>
        <v>0</v>
      </c>
      <c r="V702" s="161">
        <f t="shared" si="380"/>
        <v>0</v>
      </c>
      <c r="W702" s="161">
        <f t="shared" si="380"/>
        <v>0</v>
      </c>
      <c r="X702" s="161">
        <f t="shared" si="380"/>
        <v>0</v>
      </c>
      <c r="Y702" s="161">
        <f t="shared" si="380"/>
        <v>0</v>
      </c>
      <c r="Z702" s="161">
        <f t="shared" si="380"/>
        <v>0</v>
      </c>
      <c r="AA702" s="161">
        <f t="shared" si="380"/>
        <v>0</v>
      </c>
      <c r="AB702" s="161">
        <f t="shared" si="380"/>
        <v>0</v>
      </c>
      <c r="AC702" s="161">
        <f t="shared" si="380"/>
        <v>0</v>
      </c>
      <c r="AD702" s="161">
        <f t="shared" si="380"/>
        <v>0</v>
      </c>
      <c r="AE702" s="161">
        <f t="shared" si="380"/>
        <v>0</v>
      </c>
      <c r="AF702" s="161">
        <f t="shared" si="380"/>
        <v>0</v>
      </c>
      <c r="AG702" s="161">
        <f t="shared" si="380"/>
        <v>0</v>
      </c>
      <c r="AH702" s="161">
        <f t="shared" si="380"/>
        <v>0</v>
      </c>
      <c r="AI702" s="161">
        <f t="shared" si="380"/>
        <v>0</v>
      </c>
      <c r="AJ702" s="161">
        <f t="shared" si="380"/>
        <v>0</v>
      </c>
      <c r="AK702" s="161">
        <f t="shared" si="380"/>
        <v>0</v>
      </c>
      <c r="AL702" s="161">
        <f t="shared" si="380"/>
        <v>0</v>
      </c>
      <c r="AM702" s="161">
        <f t="shared" si="380"/>
        <v>0</v>
      </c>
      <c r="AN702" s="161">
        <f t="shared" si="380"/>
        <v>0</v>
      </c>
      <c r="AO702" s="161">
        <f t="shared" si="380"/>
        <v>0</v>
      </c>
      <c r="AP702" s="161">
        <f t="shared" si="380"/>
        <v>0</v>
      </c>
    </row>
    <row r="703" spans="1:42" x14ac:dyDescent="0.3">
      <c r="A703" s="4" t="s">
        <v>74</v>
      </c>
      <c r="B703" s="161">
        <v>0</v>
      </c>
      <c r="C703" s="161">
        <f>C731</f>
        <v>0</v>
      </c>
      <c r="D703" s="161">
        <f t="shared" ref="D703:AP703" si="381">D731</f>
        <v>0</v>
      </c>
      <c r="E703" s="161">
        <f t="shared" si="381"/>
        <v>0</v>
      </c>
      <c r="F703" s="161">
        <f t="shared" si="381"/>
        <v>0</v>
      </c>
      <c r="G703" s="161">
        <f t="shared" si="381"/>
        <v>0</v>
      </c>
      <c r="H703" s="161">
        <f t="shared" si="381"/>
        <v>0</v>
      </c>
      <c r="I703" s="161">
        <f t="shared" si="381"/>
        <v>0</v>
      </c>
      <c r="J703" s="161">
        <f t="shared" si="381"/>
        <v>0</v>
      </c>
      <c r="K703" s="161">
        <f t="shared" si="381"/>
        <v>0</v>
      </c>
      <c r="L703" s="161">
        <f t="shared" si="381"/>
        <v>0</v>
      </c>
      <c r="M703" s="161">
        <f t="shared" si="381"/>
        <v>0</v>
      </c>
      <c r="N703" s="161">
        <f t="shared" si="381"/>
        <v>0</v>
      </c>
      <c r="O703" s="161">
        <f t="shared" si="381"/>
        <v>0</v>
      </c>
      <c r="P703" s="161">
        <f t="shared" si="381"/>
        <v>0</v>
      </c>
      <c r="Q703" s="161">
        <f t="shared" si="381"/>
        <v>0</v>
      </c>
      <c r="R703" s="161">
        <f t="shared" si="381"/>
        <v>0</v>
      </c>
      <c r="S703" s="161">
        <f t="shared" si="381"/>
        <v>0</v>
      </c>
      <c r="T703" s="161">
        <f t="shared" si="381"/>
        <v>0</v>
      </c>
      <c r="U703" s="161">
        <f t="shared" si="381"/>
        <v>0</v>
      </c>
      <c r="V703" s="161">
        <f t="shared" si="381"/>
        <v>0</v>
      </c>
      <c r="W703" s="161">
        <f t="shared" si="381"/>
        <v>0</v>
      </c>
      <c r="X703" s="161">
        <f t="shared" si="381"/>
        <v>0</v>
      </c>
      <c r="Y703" s="161">
        <f t="shared" si="381"/>
        <v>0</v>
      </c>
      <c r="Z703" s="161">
        <f t="shared" si="381"/>
        <v>0</v>
      </c>
      <c r="AA703" s="161">
        <f t="shared" si="381"/>
        <v>0</v>
      </c>
      <c r="AB703" s="161">
        <f t="shared" si="381"/>
        <v>0</v>
      </c>
      <c r="AC703" s="161">
        <f t="shared" si="381"/>
        <v>0</v>
      </c>
      <c r="AD703" s="161">
        <f t="shared" si="381"/>
        <v>0</v>
      </c>
      <c r="AE703" s="161">
        <f t="shared" si="381"/>
        <v>0</v>
      </c>
      <c r="AF703" s="161">
        <f t="shared" si="381"/>
        <v>0</v>
      </c>
      <c r="AG703" s="161">
        <f t="shared" si="381"/>
        <v>0</v>
      </c>
      <c r="AH703" s="161">
        <f t="shared" si="381"/>
        <v>0</v>
      </c>
      <c r="AI703" s="161">
        <f t="shared" si="381"/>
        <v>0</v>
      </c>
      <c r="AJ703" s="161">
        <f t="shared" si="381"/>
        <v>0</v>
      </c>
      <c r="AK703" s="161">
        <f t="shared" si="381"/>
        <v>0</v>
      </c>
      <c r="AL703" s="161">
        <f t="shared" si="381"/>
        <v>0</v>
      </c>
      <c r="AM703" s="161">
        <f t="shared" si="381"/>
        <v>0</v>
      </c>
      <c r="AN703" s="161">
        <f t="shared" si="381"/>
        <v>0</v>
      </c>
      <c r="AO703" s="161">
        <f t="shared" si="381"/>
        <v>0</v>
      </c>
      <c r="AP703" s="161">
        <f t="shared" si="381"/>
        <v>0</v>
      </c>
    </row>
    <row r="704" spans="1:42" x14ac:dyDescent="0.3">
      <c r="A704" s="4" t="s">
        <v>283</v>
      </c>
      <c r="B704" s="162">
        <v>0</v>
      </c>
      <c r="C704" s="162">
        <f>-C719</f>
        <v>0</v>
      </c>
      <c r="D704" s="162">
        <f t="shared" ref="D704:AP704" si="382">-D719</f>
        <v>0</v>
      </c>
      <c r="E704" s="162">
        <f t="shared" si="382"/>
        <v>0</v>
      </c>
      <c r="F704" s="162">
        <f t="shared" si="382"/>
        <v>0</v>
      </c>
      <c r="G704" s="162">
        <f t="shared" si="382"/>
        <v>0</v>
      </c>
      <c r="H704" s="162">
        <f t="shared" si="382"/>
        <v>0</v>
      </c>
      <c r="I704" s="162">
        <f t="shared" si="382"/>
        <v>0</v>
      </c>
      <c r="J704" s="162">
        <f t="shared" si="382"/>
        <v>0</v>
      </c>
      <c r="K704" s="162">
        <f t="shared" si="382"/>
        <v>0</v>
      </c>
      <c r="L704" s="162">
        <f t="shared" si="382"/>
        <v>0</v>
      </c>
      <c r="M704" s="162">
        <f t="shared" si="382"/>
        <v>0</v>
      </c>
      <c r="N704" s="162">
        <f t="shared" si="382"/>
        <v>0</v>
      </c>
      <c r="O704" s="162">
        <f t="shared" si="382"/>
        <v>0</v>
      </c>
      <c r="P704" s="162">
        <f t="shared" si="382"/>
        <v>0</v>
      </c>
      <c r="Q704" s="162">
        <f t="shared" si="382"/>
        <v>0</v>
      </c>
      <c r="R704" s="162">
        <f t="shared" si="382"/>
        <v>0</v>
      </c>
      <c r="S704" s="162">
        <f t="shared" si="382"/>
        <v>0</v>
      </c>
      <c r="T704" s="162">
        <f t="shared" si="382"/>
        <v>0</v>
      </c>
      <c r="U704" s="162">
        <f t="shared" si="382"/>
        <v>0</v>
      </c>
      <c r="V704" s="162">
        <f t="shared" si="382"/>
        <v>0</v>
      </c>
      <c r="W704" s="162">
        <f t="shared" si="382"/>
        <v>0</v>
      </c>
      <c r="X704" s="162">
        <f t="shared" si="382"/>
        <v>0</v>
      </c>
      <c r="Y704" s="162">
        <f t="shared" si="382"/>
        <v>0</v>
      </c>
      <c r="Z704" s="162">
        <f t="shared" si="382"/>
        <v>0</v>
      </c>
      <c r="AA704" s="162">
        <f t="shared" si="382"/>
        <v>0</v>
      </c>
      <c r="AB704" s="162">
        <f t="shared" si="382"/>
        <v>0</v>
      </c>
      <c r="AC704" s="162">
        <f t="shared" si="382"/>
        <v>0</v>
      </c>
      <c r="AD704" s="162">
        <f t="shared" si="382"/>
        <v>0</v>
      </c>
      <c r="AE704" s="162">
        <f t="shared" si="382"/>
        <v>0</v>
      </c>
      <c r="AF704" s="162">
        <f t="shared" si="382"/>
        <v>0</v>
      </c>
      <c r="AG704" s="162">
        <f t="shared" si="382"/>
        <v>0</v>
      </c>
      <c r="AH704" s="162">
        <f t="shared" si="382"/>
        <v>0</v>
      </c>
      <c r="AI704" s="162">
        <f t="shared" si="382"/>
        <v>0</v>
      </c>
      <c r="AJ704" s="162">
        <f t="shared" si="382"/>
        <v>0</v>
      </c>
      <c r="AK704" s="162">
        <f t="shared" si="382"/>
        <v>0</v>
      </c>
      <c r="AL704" s="162">
        <f t="shared" si="382"/>
        <v>0</v>
      </c>
      <c r="AM704" s="162">
        <f t="shared" si="382"/>
        <v>0</v>
      </c>
      <c r="AN704" s="162">
        <f t="shared" si="382"/>
        <v>0</v>
      </c>
      <c r="AO704" s="162">
        <f t="shared" si="382"/>
        <v>0</v>
      </c>
      <c r="AP704" s="162">
        <f t="shared" si="382"/>
        <v>0</v>
      </c>
    </row>
    <row r="705" spans="1:42" x14ac:dyDescent="0.3">
      <c r="A705" s="4" t="s">
        <v>244</v>
      </c>
      <c r="B705" s="161">
        <f>SUM(B702:B704)</f>
        <v>0</v>
      </c>
      <c r="C705" s="161">
        <f>SUM(C702:C704)</f>
        <v>0</v>
      </c>
      <c r="D705" s="161">
        <f t="shared" ref="D705:AP705" si="383">SUM(D702:D704)</f>
        <v>0</v>
      </c>
      <c r="E705" s="161">
        <f t="shared" si="383"/>
        <v>0</v>
      </c>
      <c r="F705" s="161">
        <f t="shared" si="383"/>
        <v>0</v>
      </c>
      <c r="G705" s="161">
        <f t="shared" si="383"/>
        <v>0</v>
      </c>
      <c r="H705" s="161">
        <f t="shared" si="383"/>
        <v>0</v>
      </c>
      <c r="I705" s="161">
        <f t="shared" si="383"/>
        <v>0</v>
      </c>
      <c r="J705" s="161">
        <f t="shared" si="383"/>
        <v>0</v>
      </c>
      <c r="K705" s="161">
        <f t="shared" si="383"/>
        <v>0</v>
      </c>
      <c r="L705" s="161">
        <f t="shared" si="383"/>
        <v>0</v>
      </c>
      <c r="M705" s="161">
        <f t="shared" si="383"/>
        <v>0</v>
      </c>
      <c r="N705" s="161">
        <f t="shared" si="383"/>
        <v>0</v>
      </c>
      <c r="O705" s="161">
        <f t="shared" si="383"/>
        <v>0</v>
      </c>
      <c r="P705" s="161">
        <f t="shared" si="383"/>
        <v>0</v>
      </c>
      <c r="Q705" s="161">
        <f t="shared" si="383"/>
        <v>0</v>
      </c>
      <c r="R705" s="161">
        <f t="shared" si="383"/>
        <v>0</v>
      </c>
      <c r="S705" s="161">
        <f t="shared" si="383"/>
        <v>0</v>
      </c>
      <c r="T705" s="161">
        <f t="shared" si="383"/>
        <v>0</v>
      </c>
      <c r="U705" s="161">
        <f t="shared" si="383"/>
        <v>0</v>
      </c>
      <c r="V705" s="161">
        <f t="shared" si="383"/>
        <v>0</v>
      </c>
      <c r="W705" s="161">
        <f t="shared" si="383"/>
        <v>0</v>
      </c>
      <c r="X705" s="161">
        <f t="shared" si="383"/>
        <v>0</v>
      </c>
      <c r="Y705" s="161">
        <f t="shared" si="383"/>
        <v>0</v>
      </c>
      <c r="Z705" s="161">
        <f t="shared" si="383"/>
        <v>0</v>
      </c>
      <c r="AA705" s="161">
        <f t="shared" si="383"/>
        <v>0</v>
      </c>
      <c r="AB705" s="161">
        <f t="shared" si="383"/>
        <v>0</v>
      </c>
      <c r="AC705" s="161">
        <f t="shared" si="383"/>
        <v>0</v>
      </c>
      <c r="AD705" s="161">
        <f t="shared" si="383"/>
        <v>0</v>
      </c>
      <c r="AE705" s="161">
        <f t="shared" si="383"/>
        <v>0</v>
      </c>
      <c r="AF705" s="161">
        <f t="shared" si="383"/>
        <v>0</v>
      </c>
      <c r="AG705" s="161">
        <f t="shared" si="383"/>
        <v>0</v>
      </c>
      <c r="AH705" s="161">
        <f t="shared" si="383"/>
        <v>0</v>
      </c>
      <c r="AI705" s="161">
        <f t="shared" si="383"/>
        <v>0</v>
      </c>
      <c r="AJ705" s="161">
        <f t="shared" si="383"/>
        <v>0</v>
      </c>
      <c r="AK705" s="161">
        <f t="shared" si="383"/>
        <v>0</v>
      </c>
      <c r="AL705" s="161">
        <f t="shared" si="383"/>
        <v>0</v>
      </c>
      <c r="AM705" s="161">
        <f t="shared" si="383"/>
        <v>0</v>
      </c>
      <c r="AN705" s="161">
        <f t="shared" si="383"/>
        <v>0</v>
      </c>
      <c r="AO705" s="161">
        <f t="shared" si="383"/>
        <v>0</v>
      </c>
      <c r="AP705" s="161">
        <f t="shared" si="383"/>
        <v>0</v>
      </c>
    </row>
    <row r="706" spans="1:42" x14ac:dyDescent="0.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3">
      <c r="A707" s="4" t="s">
        <v>285</v>
      </c>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spans="1:42" x14ac:dyDescent="0.3">
      <c r="A708" s="4" t="s">
        <v>286</v>
      </c>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3">
      <c r="A709" s="4">
        <v>1</v>
      </c>
      <c r="B709" s="179">
        <f t="shared" ref="B709:B718" si="384">SUM(C709:AP709)</f>
        <v>0</v>
      </c>
      <c r="C709" s="161">
        <f t="shared" ref="C709:AP709" si="385">IF(C$2&gt;analysis_period,0,IF(C$2=equip1_reserve_freq*$A709,equip1_reserve_cost*system_capacity*1000*(1+inflation_rate/100)^B$2,0))</f>
        <v>0</v>
      </c>
      <c r="D709" s="161">
        <f t="shared" si="385"/>
        <v>0</v>
      </c>
      <c r="E709" s="161">
        <f t="shared" si="385"/>
        <v>0</v>
      </c>
      <c r="F709" s="161">
        <f t="shared" si="385"/>
        <v>0</v>
      </c>
      <c r="G709" s="161">
        <f t="shared" si="385"/>
        <v>0</v>
      </c>
      <c r="H709" s="161">
        <f t="shared" si="385"/>
        <v>0</v>
      </c>
      <c r="I709" s="161">
        <f t="shared" si="385"/>
        <v>0</v>
      </c>
      <c r="J709" s="161">
        <f t="shared" si="385"/>
        <v>0</v>
      </c>
      <c r="K709" s="161">
        <f t="shared" si="385"/>
        <v>0</v>
      </c>
      <c r="L709" s="161">
        <f t="shared" si="385"/>
        <v>0</v>
      </c>
      <c r="M709" s="161">
        <f t="shared" si="385"/>
        <v>0</v>
      </c>
      <c r="N709" s="161">
        <f t="shared" si="385"/>
        <v>0</v>
      </c>
      <c r="O709" s="161">
        <f t="shared" si="385"/>
        <v>0</v>
      </c>
      <c r="P709" s="161">
        <f t="shared" si="385"/>
        <v>0</v>
      </c>
      <c r="Q709" s="161">
        <f t="shared" si="385"/>
        <v>0</v>
      </c>
      <c r="R709" s="161">
        <f t="shared" si="385"/>
        <v>0</v>
      </c>
      <c r="S709" s="161">
        <f t="shared" si="385"/>
        <v>0</v>
      </c>
      <c r="T709" s="161">
        <f t="shared" si="385"/>
        <v>0</v>
      </c>
      <c r="U709" s="161">
        <f t="shared" si="385"/>
        <v>0</v>
      </c>
      <c r="V709" s="161">
        <f t="shared" si="385"/>
        <v>0</v>
      </c>
      <c r="W709" s="161">
        <f t="shared" si="385"/>
        <v>0</v>
      </c>
      <c r="X709" s="161">
        <f t="shared" si="385"/>
        <v>0</v>
      </c>
      <c r="Y709" s="161">
        <f t="shared" si="385"/>
        <v>0</v>
      </c>
      <c r="Z709" s="161">
        <f t="shared" si="385"/>
        <v>0</v>
      </c>
      <c r="AA709" s="161">
        <f t="shared" si="385"/>
        <v>0</v>
      </c>
      <c r="AB709" s="161">
        <f t="shared" si="385"/>
        <v>0</v>
      </c>
      <c r="AC709" s="161">
        <f t="shared" si="385"/>
        <v>0</v>
      </c>
      <c r="AD709" s="161">
        <f t="shared" si="385"/>
        <v>0</v>
      </c>
      <c r="AE709" s="161">
        <f t="shared" si="385"/>
        <v>0</v>
      </c>
      <c r="AF709" s="161">
        <f t="shared" si="385"/>
        <v>0</v>
      </c>
      <c r="AG709" s="161">
        <f t="shared" si="385"/>
        <v>0</v>
      </c>
      <c r="AH709" s="161">
        <f t="shared" si="385"/>
        <v>0</v>
      </c>
      <c r="AI709" s="161">
        <f t="shared" si="385"/>
        <v>0</v>
      </c>
      <c r="AJ709" s="161">
        <f t="shared" si="385"/>
        <v>0</v>
      </c>
      <c r="AK709" s="161">
        <f t="shared" si="385"/>
        <v>0</v>
      </c>
      <c r="AL709" s="161">
        <f t="shared" si="385"/>
        <v>0</v>
      </c>
      <c r="AM709" s="161">
        <f t="shared" si="385"/>
        <v>0</v>
      </c>
      <c r="AN709" s="161">
        <f t="shared" si="385"/>
        <v>0</v>
      </c>
      <c r="AO709" s="161">
        <f t="shared" si="385"/>
        <v>0</v>
      </c>
      <c r="AP709" s="161">
        <f t="shared" si="385"/>
        <v>0</v>
      </c>
    </row>
    <row r="710" spans="1:42" x14ac:dyDescent="0.3">
      <c r="A710" s="4">
        <f>A709+1</f>
        <v>2</v>
      </c>
      <c r="B710" s="179">
        <f t="shared" si="384"/>
        <v>0</v>
      </c>
      <c r="C710" s="161">
        <f t="shared" ref="C710:AP710" si="386">IF(C$2&gt;analysis_period,0,IF(C$2=equip1_reserve_freq*$A710,equip1_reserve_cost*system_capacity*1000*(1+inflation_rate/100)^B$2,0))</f>
        <v>0</v>
      </c>
      <c r="D710" s="161">
        <f t="shared" si="386"/>
        <v>0</v>
      </c>
      <c r="E710" s="161">
        <f t="shared" si="386"/>
        <v>0</v>
      </c>
      <c r="F710" s="161">
        <f t="shared" si="386"/>
        <v>0</v>
      </c>
      <c r="G710" s="161">
        <f t="shared" si="386"/>
        <v>0</v>
      </c>
      <c r="H710" s="161">
        <f t="shared" si="386"/>
        <v>0</v>
      </c>
      <c r="I710" s="161">
        <f t="shared" si="386"/>
        <v>0</v>
      </c>
      <c r="J710" s="161">
        <f t="shared" si="386"/>
        <v>0</v>
      </c>
      <c r="K710" s="161">
        <f t="shared" si="386"/>
        <v>0</v>
      </c>
      <c r="L710" s="161">
        <f t="shared" si="386"/>
        <v>0</v>
      </c>
      <c r="M710" s="161">
        <f t="shared" si="386"/>
        <v>0</v>
      </c>
      <c r="N710" s="161">
        <f t="shared" si="386"/>
        <v>0</v>
      </c>
      <c r="O710" s="161">
        <f t="shared" si="386"/>
        <v>0</v>
      </c>
      <c r="P710" s="161">
        <f t="shared" si="386"/>
        <v>0</v>
      </c>
      <c r="Q710" s="161">
        <f t="shared" si="386"/>
        <v>0</v>
      </c>
      <c r="R710" s="161">
        <f t="shared" si="386"/>
        <v>0</v>
      </c>
      <c r="S710" s="161">
        <f t="shared" si="386"/>
        <v>0</v>
      </c>
      <c r="T710" s="161">
        <f t="shared" si="386"/>
        <v>0</v>
      </c>
      <c r="U710" s="161">
        <f t="shared" si="386"/>
        <v>0</v>
      </c>
      <c r="V710" s="161">
        <f t="shared" si="386"/>
        <v>0</v>
      </c>
      <c r="W710" s="161">
        <f t="shared" si="386"/>
        <v>0</v>
      </c>
      <c r="X710" s="161">
        <f t="shared" si="386"/>
        <v>0</v>
      </c>
      <c r="Y710" s="161">
        <f t="shared" si="386"/>
        <v>0</v>
      </c>
      <c r="Z710" s="161">
        <f t="shared" si="386"/>
        <v>0</v>
      </c>
      <c r="AA710" s="161">
        <f t="shared" si="386"/>
        <v>0</v>
      </c>
      <c r="AB710" s="161">
        <f t="shared" si="386"/>
        <v>0</v>
      </c>
      <c r="AC710" s="161">
        <f t="shared" si="386"/>
        <v>0</v>
      </c>
      <c r="AD710" s="161">
        <f t="shared" si="386"/>
        <v>0</v>
      </c>
      <c r="AE710" s="161">
        <f t="shared" si="386"/>
        <v>0</v>
      </c>
      <c r="AF710" s="161">
        <f t="shared" si="386"/>
        <v>0</v>
      </c>
      <c r="AG710" s="161">
        <f t="shared" si="386"/>
        <v>0</v>
      </c>
      <c r="AH710" s="161">
        <f t="shared" si="386"/>
        <v>0</v>
      </c>
      <c r="AI710" s="161">
        <f t="shared" si="386"/>
        <v>0</v>
      </c>
      <c r="AJ710" s="161">
        <f t="shared" si="386"/>
        <v>0</v>
      </c>
      <c r="AK710" s="161">
        <f t="shared" si="386"/>
        <v>0</v>
      </c>
      <c r="AL710" s="161">
        <f t="shared" si="386"/>
        <v>0</v>
      </c>
      <c r="AM710" s="161">
        <f t="shared" si="386"/>
        <v>0</v>
      </c>
      <c r="AN710" s="161">
        <f t="shared" si="386"/>
        <v>0</v>
      </c>
      <c r="AO710" s="161">
        <f t="shared" si="386"/>
        <v>0</v>
      </c>
      <c r="AP710" s="161">
        <f t="shared" si="386"/>
        <v>0</v>
      </c>
    </row>
    <row r="711" spans="1:42" x14ac:dyDescent="0.3">
      <c r="A711" s="4">
        <f t="shared" ref="A711:A718" si="387">A710+1</f>
        <v>3</v>
      </c>
      <c r="B711" s="179">
        <f t="shared" si="384"/>
        <v>0</v>
      </c>
      <c r="C711" s="161">
        <f t="shared" ref="C711:AP711" si="388">IF(C$2&gt;analysis_period,0,IF(C$2=equip1_reserve_freq*$A711,equip1_reserve_cost*system_capacity*1000*(1+inflation_rate/100)^B$2,0))</f>
        <v>0</v>
      </c>
      <c r="D711" s="161">
        <f t="shared" si="388"/>
        <v>0</v>
      </c>
      <c r="E711" s="161">
        <f t="shared" si="388"/>
        <v>0</v>
      </c>
      <c r="F711" s="161">
        <f t="shared" si="388"/>
        <v>0</v>
      </c>
      <c r="G711" s="161">
        <f t="shared" si="388"/>
        <v>0</v>
      </c>
      <c r="H711" s="161">
        <f t="shared" si="388"/>
        <v>0</v>
      </c>
      <c r="I711" s="161">
        <f t="shared" si="388"/>
        <v>0</v>
      </c>
      <c r="J711" s="161">
        <f t="shared" si="388"/>
        <v>0</v>
      </c>
      <c r="K711" s="161">
        <f t="shared" si="388"/>
        <v>0</v>
      </c>
      <c r="L711" s="161">
        <f t="shared" si="388"/>
        <v>0</v>
      </c>
      <c r="M711" s="161">
        <f t="shared" si="388"/>
        <v>0</v>
      </c>
      <c r="N711" s="161">
        <f t="shared" si="388"/>
        <v>0</v>
      </c>
      <c r="O711" s="161">
        <f t="shared" si="388"/>
        <v>0</v>
      </c>
      <c r="P711" s="161">
        <f t="shared" si="388"/>
        <v>0</v>
      </c>
      <c r="Q711" s="161">
        <f t="shared" si="388"/>
        <v>0</v>
      </c>
      <c r="R711" s="161">
        <f t="shared" si="388"/>
        <v>0</v>
      </c>
      <c r="S711" s="161">
        <f t="shared" si="388"/>
        <v>0</v>
      </c>
      <c r="T711" s="161">
        <f t="shared" si="388"/>
        <v>0</v>
      </c>
      <c r="U711" s="161">
        <f t="shared" si="388"/>
        <v>0</v>
      </c>
      <c r="V711" s="161">
        <f t="shared" si="388"/>
        <v>0</v>
      </c>
      <c r="W711" s="161">
        <f t="shared" si="388"/>
        <v>0</v>
      </c>
      <c r="X711" s="161">
        <f t="shared" si="388"/>
        <v>0</v>
      </c>
      <c r="Y711" s="161">
        <f t="shared" si="388"/>
        <v>0</v>
      </c>
      <c r="Z711" s="161">
        <f t="shared" si="388"/>
        <v>0</v>
      </c>
      <c r="AA711" s="161">
        <f t="shared" si="388"/>
        <v>0</v>
      </c>
      <c r="AB711" s="161">
        <f t="shared" si="388"/>
        <v>0</v>
      </c>
      <c r="AC711" s="161">
        <f t="shared" si="388"/>
        <v>0</v>
      </c>
      <c r="AD711" s="161">
        <f t="shared" si="388"/>
        <v>0</v>
      </c>
      <c r="AE711" s="161">
        <f t="shared" si="388"/>
        <v>0</v>
      </c>
      <c r="AF711" s="161">
        <f t="shared" si="388"/>
        <v>0</v>
      </c>
      <c r="AG711" s="161">
        <f t="shared" si="388"/>
        <v>0</v>
      </c>
      <c r="AH711" s="161">
        <f t="shared" si="388"/>
        <v>0</v>
      </c>
      <c r="AI711" s="161">
        <f t="shared" si="388"/>
        <v>0</v>
      </c>
      <c r="AJ711" s="161">
        <f t="shared" si="388"/>
        <v>0</v>
      </c>
      <c r="AK711" s="161">
        <f t="shared" si="388"/>
        <v>0</v>
      </c>
      <c r="AL711" s="161">
        <f t="shared" si="388"/>
        <v>0</v>
      </c>
      <c r="AM711" s="161">
        <f t="shared" si="388"/>
        <v>0</v>
      </c>
      <c r="AN711" s="161">
        <f t="shared" si="388"/>
        <v>0</v>
      </c>
      <c r="AO711" s="161">
        <f t="shared" si="388"/>
        <v>0</v>
      </c>
      <c r="AP711" s="161">
        <f t="shared" si="388"/>
        <v>0</v>
      </c>
    </row>
    <row r="712" spans="1:42" x14ac:dyDescent="0.3">
      <c r="A712" s="4">
        <f t="shared" si="387"/>
        <v>4</v>
      </c>
      <c r="B712" s="179">
        <f t="shared" si="384"/>
        <v>0</v>
      </c>
      <c r="C712" s="161">
        <f t="shared" ref="C712:AP712" si="389">IF(C$2&gt;analysis_period,0,IF(C$2=equip1_reserve_freq*$A712,equip1_reserve_cost*system_capacity*1000*(1+inflation_rate/100)^B$2,0))</f>
        <v>0</v>
      </c>
      <c r="D712" s="161">
        <f t="shared" si="389"/>
        <v>0</v>
      </c>
      <c r="E712" s="161">
        <f t="shared" si="389"/>
        <v>0</v>
      </c>
      <c r="F712" s="161">
        <f t="shared" si="389"/>
        <v>0</v>
      </c>
      <c r="G712" s="161">
        <f t="shared" si="389"/>
        <v>0</v>
      </c>
      <c r="H712" s="161">
        <f t="shared" si="389"/>
        <v>0</v>
      </c>
      <c r="I712" s="161">
        <f t="shared" si="389"/>
        <v>0</v>
      </c>
      <c r="J712" s="161">
        <f t="shared" si="389"/>
        <v>0</v>
      </c>
      <c r="K712" s="161">
        <f t="shared" si="389"/>
        <v>0</v>
      </c>
      <c r="L712" s="161">
        <f t="shared" si="389"/>
        <v>0</v>
      </c>
      <c r="M712" s="161">
        <f t="shared" si="389"/>
        <v>0</v>
      </c>
      <c r="N712" s="161">
        <f t="shared" si="389"/>
        <v>0</v>
      </c>
      <c r="O712" s="161">
        <f t="shared" si="389"/>
        <v>0</v>
      </c>
      <c r="P712" s="161">
        <f t="shared" si="389"/>
        <v>0</v>
      </c>
      <c r="Q712" s="161">
        <f t="shared" si="389"/>
        <v>0</v>
      </c>
      <c r="R712" s="161">
        <f t="shared" si="389"/>
        <v>0</v>
      </c>
      <c r="S712" s="161">
        <f t="shared" si="389"/>
        <v>0</v>
      </c>
      <c r="T712" s="161">
        <f t="shared" si="389"/>
        <v>0</v>
      </c>
      <c r="U712" s="161">
        <f t="shared" si="389"/>
        <v>0</v>
      </c>
      <c r="V712" s="161">
        <f t="shared" si="389"/>
        <v>0</v>
      </c>
      <c r="W712" s="161">
        <f t="shared" si="389"/>
        <v>0</v>
      </c>
      <c r="X712" s="161">
        <f t="shared" si="389"/>
        <v>0</v>
      </c>
      <c r="Y712" s="161">
        <f t="shared" si="389"/>
        <v>0</v>
      </c>
      <c r="Z712" s="161">
        <f t="shared" si="389"/>
        <v>0</v>
      </c>
      <c r="AA712" s="161">
        <f t="shared" si="389"/>
        <v>0</v>
      </c>
      <c r="AB712" s="161">
        <f t="shared" si="389"/>
        <v>0</v>
      </c>
      <c r="AC712" s="161">
        <f t="shared" si="389"/>
        <v>0</v>
      </c>
      <c r="AD712" s="161">
        <f t="shared" si="389"/>
        <v>0</v>
      </c>
      <c r="AE712" s="161">
        <f t="shared" si="389"/>
        <v>0</v>
      </c>
      <c r="AF712" s="161">
        <f t="shared" si="389"/>
        <v>0</v>
      </c>
      <c r="AG712" s="161">
        <f t="shared" si="389"/>
        <v>0</v>
      </c>
      <c r="AH712" s="161">
        <f t="shared" si="389"/>
        <v>0</v>
      </c>
      <c r="AI712" s="161">
        <f t="shared" si="389"/>
        <v>0</v>
      </c>
      <c r="AJ712" s="161">
        <f t="shared" si="389"/>
        <v>0</v>
      </c>
      <c r="AK712" s="161">
        <f t="shared" si="389"/>
        <v>0</v>
      </c>
      <c r="AL712" s="161">
        <f t="shared" si="389"/>
        <v>0</v>
      </c>
      <c r="AM712" s="161">
        <f t="shared" si="389"/>
        <v>0</v>
      </c>
      <c r="AN712" s="161">
        <f t="shared" si="389"/>
        <v>0</v>
      </c>
      <c r="AO712" s="161">
        <f t="shared" si="389"/>
        <v>0</v>
      </c>
      <c r="AP712" s="161">
        <f t="shared" si="389"/>
        <v>0</v>
      </c>
    </row>
    <row r="713" spans="1:42" x14ac:dyDescent="0.3">
      <c r="A713" s="4">
        <f t="shared" si="387"/>
        <v>5</v>
      </c>
      <c r="B713" s="179">
        <f t="shared" si="384"/>
        <v>0</v>
      </c>
      <c r="C713" s="161">
        <f t="shared" ref="C713:AP713" si="390">IF(C$2&gt;analysis_period,0,IF(C$2=equip1_reserve_freq*$A713,equip1_reserve_cost*system_capacity*1000*(1+inflation_rate/100)^B$2,0))</f>
        <v>0</v>
      </c>
      <c r="D713" s="161">
        <f t="shared" si="390"/>
        <v>0</v>
      </c>
      <c r="E713" s="161">
        <f t="shared" si="390"/>
        <v>0</v>
      </c>
      <c r="F713" s="161">
        <f t="shared" si="390"/>
        <v>0</v>
      </c>
      <c r="G713" s="161">
        <f t="shared" si="390"/>
        <v>0</v>
      </c>
      <c r="H713" s="161">
        <f t="shared" si="390"/>
        <v>0</v>
      </c>
      <c r="I713" s="161">
        <f t="shared" si="390"/>
        <v>0</v>
      </c>
      <c r="J713" s="161">
        <f t="shared" si="390"/>
        <v>0</v>
      </c>
      <c r="K713" s="161">
        <f t="shared" si="390"/>
        <v>0</v>
      </c>
      <c r="L713" s="161">
        <f t="shared" si="390"/>
        <v>0</v>
      </c>
      <c r="M713" s="161">
        <f t="shared" si="390"/>
        <v>0</v>
      </c>
      <c r="N713" s="161">
        <f t="shared" si="390"/>
        <v>0</v>
      </c>
      <c r="O713" s="161">
        <f t="shared" si="390"/>
        <v>0</v>
      </c>
      <c r="P713" s="161">
        <f t="shared" si="390"/>
        <v>0</v>
      </c>
      <c r="Q713" s="161">
        <f t="shared" si="390"/>
        <v>0</v>
      </c>
      <c r="R713" s="161">
        <f t="shared" si="390"/>
        <v>0</v>
      </c>
      <c r="S713" s="161">
        <f t="shared" si="390"/>
        <v>0</v>
      </c>
      <c r="T713" s="161">
        <f t="shared" si="390"/>
        <v>0</v>
      </c>
      <c r="U713" s="161">
        <f t="shared" si="390"/>
        <v>0</v>
      </c>
      <c r="V713" s="161">
        <f t="shared" si="390"/>
        <v>0</v>
      </c>
      <c r="W713" s="161">
        <f t="shared" si="390"/>
        <v>0</v>
      </c>
      <c r="X713" s="161">
        <f t="shared" si="390"/>
        <v>0</v>
      </c>
      <c r="Y713" s="161">
        <f t="shared" si="390"/>
        <v>0</v>
      </c>
      <c r="Z713" s="161">
        <f t="shared" si="390"/>
        <v>0</v>
      </c>
      <c r="AA713" s="161">
        <f t="shared" si="390"/>
        <v>0</v>
      </c>
      <c r="AB713" s="161">
        <f t="shared" si="390"/>
        <v>0</v>
      </c>
      <c r="AC713" s="161">
        <f t="shared" si="390"/>
        <v>0</v>
      </c>
      <c r="AD713" s="161">
        <f t="shared" si="390"/>
        <v>0</v>
      </c>
      <c r="AE713" s="161">
        <f t="shared" si="390"/>
        <v>0</v>
      </c>
      <c r="AF713" s="161">
        <f t="shared" si="390"/>
        <v>0</v>
      </c>
      <c r="AG713" s="161">
        <f t="shared" si="390"/>
        <v>0</v>
      </c>
      <c r="AH713" s="161">
        <f t="shared" si="390"/>
        <v>0</v>
      </c>
      <c r="AI713" s="161">
        <f t="shared" si="390"/>
        <v>0</v>
      </c>
      <c r="AJ713" s="161">
        <f t="shared" si="390"/>
        <v>0</v>
      </c>
      <c r="AK713" s="161">
        <f t="shared" si="390"/>
        <v>0</v>
      </c>
      <c r="AL713" s="161">
        <f t="shared" si="390"/>
        <v>0</v>
      </c>
      <c r="AM713" s="161">
        <f t="shared" si="390"/>
        <v>0</v>
      </c>
      <c r="AN713" s="161">
        <f t="shared" si="390"/>
        <v>0</v>
      </c>
      <c r="AO713" s="161">
        <f t="shared" si="390"/>
        <v>0</v>
      </c>
      <c r="AP713" s="161">
        <f t="shared" si="390"/>
        <v>0</v>
      </c>
    </row>
    <row r="714" spans="1:42" x14ac:dyDescent="0.3">
      <c r="A714" s="4">
        <f t="shared" si="387"/>
        <v>6</v>
      </c>
      <c r="B714" s="179">
        <f t="shared" si="384"/>
        <v>0</v>
      </c>
      <c r="C714" s="161">
        <f t="shared" ref="C714:AP714" si="391">IF(C$2&gt;analysis_period,0,IF(C$2=equip1_reserve_freq*$A714,equip1_reserve_cost*system_capacity*1000*(1+inflation_rate/100)^B$2,0))</f>
        <v>0</v>
      </c>
      <c r="D714" s="161">
        <f t="shared" si="391"/>
        <v>0</v>
      </c>
      <c r="E714" s="161">
        <f t="shared" si="391"/>
        <v>0</v>
      </c>
      <c r="F714" s="161">
        <f t="shared" si="391"/>
        <v>0</v>
      </c>
      <c r="G714" s="161">
        <f t="shared" si="391"/>
        <v>0</v>
      </c>
      <c r="H714" s="161">
        <f t="shared" si="391"/>
        <v>0</v>
      </c>
      <c r="I714" s="161">
        <f t="shared" si="391"/>
        <v>0</v>
      </c>
      <c r="J714" s="161">
        <f t="shared" si="391"/>
        <v>0</v>
      </c>
      <c r="K714" s="161">
        <f t="shared" si="391"/>
        <v>0</v>
      </c>
      <c r="L714" s="161">
        <f t="shared" si="391"/>
        <v>0</v>
      </c>
      <c r="M714" s="161">
        <f t="shared" si="391"/>
        <v>0</v>
      </c>
      <c r="N714" s="161">
        <f t="shared" si="391"/>
        <v>0</v>
      </c>
      <c r="O714" s="161">
        <f t="shared" si="391"/>
        <v>0</v>
      </c>
      <c r="P714" s="161">
        <f t="shared" si="391"/>
        <v>0</v>
      </c>
      <c r="Q714" s="161">
        <f t="shared" si="391"/>
        <v>0</v>
      </c>
      <c r="R714" s="161">
        <f t="shared" si="391"/>
        <v>0</v>
      </c>
      <c r="S714" s="161">
        <f t="shared" si="391"/>
        <v>0</v>
      </c>
      <c r="T714" s="161">
        <f t="shared" si="391"/>
        <v>0</v>
      </c>
      <c r="U714" s="161">
        <f t="shared" si="391"/>
        <v>0</v>
      </c>
      <c r="V714" s="161">
        <f t="shared" si="391"/>
        <v>0</v>
      </c>
      <c r="W714" s="161">
        <f t="shared" si="391"/>
        <v>0</v>
      </c>
      <c r="X714" s="161">
        <f t="shared" si="391"/>
        <v>0</v>
      </c>
      <c r="Y714" s="161">
        <f t="shared" si="391"/>
        <v>0</v>
      </c>
      <c r="Z714" s="161">
        <f t="shared" si="391"/>
        <v>0</v>
      </c>
      <c r="AA714" s="161">
        <f t="shared" si="391"/>
        <v>0</v>
      </c>
      <c r="AB714" s="161">
        <f t="shared" si="391"/>
        <v>0</v>
      </c>
      <c r="AC714" s="161">
        <f t="shared" si="391"/>
        <v>0</v>
      </c>
      <c r="AD714" s="161">
        <f t="shared" si="391"/>
        <v>0</v>
      </c>
      <c r="AE714" s="161">
        <f t="shared" si="391"/>
        <v>0</v>
      </c>
      <c r="AF714" s="161">
        <f t="shared" si="391"/>
        <v>0</v>
      </c>
      <c r="AG714" s="161">
        <f t="shared" si="391"/>
        <v>0</v>
      </c>
      <c r="AH714" s="161">
        <f t="shared" si="391"/>
        <v>0</v>
      </c>
      <c r="AI714" s="161">
        <f t="shared" si="391"/>
        <v>0</v>
      </c>
      <c r="AJ714" s="161">
        <f t="shared" si="391"/>
        <v>0</v>
      </c>
      <c r="AK714" s="161">
        <f t="shared" si="391"/>
        <v>0</v>
      </c>
      <c r="AL714" s="161">
        <f t="shared" si="391"/>
        <v>0</v>
      </c>
      <c r="AM714" s="161">
        <f t="shared" si="391"/>
        <v>0</v>
      </c>
      <c r="AN714" s="161">
        <f t="shared" si="391"/>
        <v>0</v>
      </c>
      <c r="AO714" s="161">
        <f t="shared" si="391"/>
        <v>0</v>
      </c>
      <c r="AP714" s="161">
        <f t="shared" si="391"/>
        <v>0</v>
      </c>
    </row>
    <row r="715" spans="1:42" x14ac:dyDescent="0.3">
      <c r="A715" s="4">
        <f t="shared" si="387"/>
        <v>7</v>
      </c>
      <c r="B715" s="179">
        <f t="shared" si="384"/>
        <v>0</v>
      </c>
      <c r="C715" s="161">
        <f t="shared" ref="C715:AP715" si="392">IF(C$2&gt;analysis_period,0,IF(C$2=equip1_reserve_freq*$A715,equip1_reserve_cost*system_capacity*1000*(1+inflation_rate/100)^B$2,0))</f>
        <v>0</v>
      </c>
      <c r="D715" s="161">
        <f t="shared" si="392"/>
        <v>0</v>
      </c>
      <c r="E715" s="161">
        <f t="shared" si="392"/>
        <v>0</v>
      </c>
      <c r="F715" s="161">
        <f t="shared" si="392"/>
        <v>0</v>
      </c>
      <c r="G715" s="161">
        <f t="shared" si="392"/>
        <v>0</v>
      </c>
      <c r="H715" s="161">
        <f t="shared" si="392"/>
        <v>0</v>
      </c>
      <c r="I715" s="161">
        <f t="shared" si="392"/>
        <v>0</v>
      </c>
      <c r="J715" s="161">
        <f t="shared" si="392"/>
        <v>0</v>
      </c>
      <c r="K715" s="161">
        <f t="shared" si="392"/>
        <v>0</v>
      </c>
      <c r="L715" s="161">
        <f t="shared" si="392"/>
        <v>0</v>
      </c>
      <c r="M715" s="161">
        <f t="shared" si="392"/>
        <v>0</v>
      </c>
      <c r="N715" s="161">
        <f t="shared" si="392"/>
        <v>0</v>
      </c>
      <c r="O715" s="161">
        <f t="shared" si="392"/>
        <v>0</v>
      </c>
      <c r="P715" s="161">
        <f t="shared" si="392"/>
        <v>0</v>
      </c>
      <c r="Q715" s="161">
        <f t="shared" si="392"/>
        <v>0</v>
      </c>
      <c r="R715" s="161">
        <f t="shared" si="392"/>
        <v>0</v>
      </c>
      <c r="S715" s="161">
        <f t="shared" si="392"/>
        <v>0</v>
      </c>
      <c r="T715" s="161">
        <f t="shared" si="392"/>
        <v>0</v>
      </c>
      <c r="U715" s="161">
        <f t="shared" si="392"/>
        <v>0</v>
      </c>
      <c r="V715" s="161">
        <f t="shared" si="392"/>
        <v>0</v>
      </c>
      <c r="W715" s="161">
        <f t="shared" si="392"/>
        <v>0</v>
      </c>
      <c r="X715" s="161">
        <f t="shared" si="392"/>
        <v>0</v>
      </c>
      <c r="Y715" s="161">
        <f t="shared" si="392"/>
        <v>0</v>
      </c>
      <c r="Z715" s="161">
        <f t="shared" si="392"/>
        <v>0</v>
      </c>
      <c r="AA715" s="161">
        <f t="shared" si="392"/>
        <v>0</v>
      </c>
      <c r="AB715" s="161">
        <f t="shared" si="392"/>
        <v>0</v>
      </c>
      <c r="AC715" s="161">
        <f t="shared" si="392"/>
        <v>0</v>
      </c>
      <c r="AD715" s="161">
        <f t="shared" si="392"/>
        <v>0</v>
      </c>
      <c r="AE715" s="161">
        <f t="shared" si="392"/>
        <v>0</v>
      </c>
      <c r="AF715" s="161">
        <f t="shared" si="392"/>
        <v>0</v>
      </c>
      <c r="AG715" s="161">
        <f t="shared" si="392"/>
        <v>0</v>
      </c>
      <c r="AH715" s="161">
        <f t="shared" si="392"/>
        <v>0</v>
      </c>
      <c r="AI715" s="161">
        <f t="shared" si="392"/>
        <v>0</v>
      </c>
      <c r="AJ715" s="161">
        <f t="shared" si="392"/>
        <v>0</v>
      </c>
      <c r="AK715" s="161">
        <f t="shared" si="392"/>
        <v>0</v>
      </c>
      <c r="AL715" s="161">
        <f t="shared" si="392"/>
        <v>0</v>
      </c>
      <c r="AM715" s="161">
        <f t="shared" si="392"/>
        <v>0</v>
      </c>
      <c r="AN715" s="161">
        <f t="shared" si="392"/>
        <v>0</v>
      </c>
      <c r="AO715" s="161">
        <f t="shared" si="392"/>
        <v>0</v>
      </c>
      <c r="AP715" s="161">
        <f t="shared" si="392"/>
        <v>0</v>
      </c>
    </row>
    <row r="716" spans="1:42" x14ac:dyDescent="0.3">
      <c r="A716" s="4">
        <f t="shared" si="387"/>
        <v>8</v>
      </c>
      <c r="B716" s="179">
        <f t="shared" si="384"/>
        <v>0</v>
      </c>
      <c r="C716" s="161">
        <f t="shared" ref="C716:AP716" si="393">IF(C$2&gt;analysis_period,0,IF(C$2=equip1_reserve_freq*$A716,equip1_reserve_cost*system_capacity*1000*(1+inflation_rate/100)^B$2,0))</f>
        <v>0</v>
      </c>
      <c r="D716" s="161">
        <f t="shared" si="393"/>
        <v>0</v>
      </c>
      <c r="E716" s="161">
        <f t="shared" si="393"/>
        <v>0</v>
      </c>
      <c r="F716" s="161">
        <f t="shared" si="393"/>
        <v>0</v>
      </c>
      <c r="G716" s="161">
        <f t="shared" si="393"/>
        <v>0</v>
      </c>
      <c r="H716" s="161">
        <f t="shared" si="393"/>
        <v>0</v>
      </c>
      <c r="I716" s="161">
        <f t="shared" si="393"/>
        <v>0</v>
      </c>
      <c r="J716" s="161">
        <f t="shared" si="393"/>
        <v>0</v>
      </c>
      <c r="K716" s="161">
        <f t="shared" si="393"/>
        <v>0</v>
      </c>
      <c r="L716" s="161">
        <f t="shared" si="393"/>
        <v>0</v>
      </c>
      <c r="M716" s="161">
        <f t="shared" si="393"/>
        <v>0</v>
      </c>
      <c r="N716" s="161">
        <f t="shared" si="393"/>
        <v>0</v>
      </c>
      <c r="O716" s="161">
        <f t="shared" si="393"/>
        <v>0</v>
      </c>
      <c r="P716" s="161">
        <f t="shared" si="393"/>
        <v>0</v>
      </c>
      <c r="Q716" s="161">
        <f t="shared" si="393"/>
        <v>0</v>
      </c>
      <c r="R716" s="161">
        <f t="shared" si="393"/>
        <v>0</v>
      </c>
      <c r="S716" s="161">
        <f t="shared" si="393"/>
        <v>0</v>
      </c>
      <c r="T716" s="161">
        <f t="shared" si="393"/>
        <v>0</v>
      </c>
      <c r="U716" s="161">
        <f t="shared" si="393"/>
        <v>0</v>
      </c>
      <c r="V716" s="161">
        <f t="shared" si="393"/>
        <v>0</v>
      </c>
      <c r="W716" s="161">
        <f t="shared" si="393"/>
        <v>0</v>
      </c>
      <c r="X716" s="161">
        <f t="shared" si="393"/>
        <v>0</v>
      </c>
      <c r="Y716" s="161">
        <f t="shared" si="393"/>
        <v>0</v>
      </c>
      <c r="Z716" s="161">
        <f t="shared" si="393"/>
        <v>0</v>
      </c>
      <c r="AA716" s="161">
        <f t="shared" si="393"/>
        <v>0</v>
      </c>
      <c r="AB716" s="161">
        <f t="shared" si="393"/>
        <v>0</v>
      </c>
      <c r="AC716" s="161">
        <f t="shared" si="393"/>
        <v>0</v>
      </c>
      <c r="AD716" s="161">
        <f t="shared" si="393"/>
        <v>0</v>
      </c>
      <c r="AE716" s="161">
        <f t="shared" si="393"/>
        <v>0</v>
      </c>
      <c r="AF716" s="161">
        <f t="shared" si="393"/>
        <v>0</v>
      </c>
      <c r="AG716" s="161">
        <f t="shared" si="393"/>
        <v>0</v>
      </c>
      <c r="AH716" s="161">
        <f t="shared" si="393"/>
        <v>0</v>
      </c>
      <c r="AI716" s="161">
        <f t="shared" si="393"/>
        <v>0</v>
      </c>
      <c r="AJ716" s="161">
        <f t="shared" si="393"/>
        <v>0</v>
      </c>
      <c r="AK716" s="161">
        <f t="shared" si="393"/>
        <v>0</v>
      </c>
      <c r="AL716" s="161">
        <f t="shared" si="393"/>
        <v>0</v>
      </c>
      <c r="AM716" s="161">
        <f t="shared" si="393"/>
        <v>0</v>
      </c>
      <c r="AN716" s="161">
        <f t="shared" si="393"/>
        <v>0</v>
      </c>
      <c r="AO716" s="161">
        <f t="shared" si="393"/>
        <v>0</v>
      </c>
      <c r="AP716" s="161">
        <f t="shared" si="393"/>
        <v>0</v>
      </c>
    </row>
    <row r="717" spans="1:42" x14ac:dyDescent="0.3">
      <c r="A717" s="4">
        <f>A716+1</f>
        <v>9</v>
      </c>
      <c r="B717" s="179">
        <f t="shared" si="384"/>
        <v>0</v>
      </c>
      <c r="C717" s="161">
        <f t="shared" ref="C717:AP717" si="394">IF(C$2&gt;analysis_period,0,IF(C$2=equip1_reserve_freq*$A717,equip1_reserve_cost*system_capacity*1000*(1+inflation_rate/100)^B$2,0))</f>
        <v>0</v>
      </c>
      <c r="D717" s="161">
        <f t="shared" si="394"/>
        <v>0</v>
      </c>
      <c r="E717" s="161">
        <f t="shared" si="394"/>
        <v>0</v>
      </c>
      <c r="F717" s="161">
        <f t="shared" si="394"/>
        <v>0</v>
      </c>
      <c r="G717" s="161">
        <f t="shared" si="394"/>
        <v>0</v>
      </c>
      <c r="H717" s="161">
        <f t="shared" si="394"/>
        <v>0</v>
      </c>
      <c r="I717" s="161">
        <f t="shared" si="394"/>
        <v>0</v>
      </c>
      <c r="J717" s="161">
        <f t="shared" si="394"/>
        <v>0</v>
      </c>
      <c r="K717" s="161">
        <f t="shared" si="394"/>
        <v>0</v>
      </c>
      <c r="L717" s="161">
        <f t="shared" si="394"/>
        <v>0</v>
      </c>
      <c r="M717" s="161">
        <f t="shared" si="394"/>
        <v>0</v>
      </c>
      <c r="N717" s="161">
        <f t="shared" si="394"/>
        <v>0</v>
      </c>
      <c r="O717" s="161">
        <f t="shared" si="394"/>
        <v>0</v>
      </c>
      <c r="P717" s="161">
        <f t="shared" si="394"/>
        <v>0</v>
      </c>
      <c r="Q717" s="161">
        <f t="shared" si="394"/>
        <v>0</v>
      </c>
      <c r="R717" s="161">
        <f t="shared" si="394"/>
        <v>0</v>
      </c>
      <c r="S717" s="161">
        <f t="shared" si="394"/>
        <v>0</v>
      </c>
      <c r="T717" s="161">
        <f t="shared" si="394"/>
        <v>0</v>
      </c>
      <c r="U717" s="161">
        <f t="shared" si="394"/>
        <v>0</v>
      </c>
      <c r="V717" s="161">
        <f t="shared" si="394"/>
        <v>0</v>
      </c>
      <c r="W717" s="161">
        <f t="shared" si="394"/>
        <v>0</v>
      </c>
      <c r="X717" s="161">
        <f t="shared" si="394"/>
        <v>0</v>
      </c>
      <c r="Y717" s="161">
        <f t="shared" si="394"/>
        <v>0</v>
      </c>
      <c r="Z717" s="161">
        <f t="shared" si="394"/>
        <v>0</v>
      </c>
      <c r="AA717" s="161">
        <f t="shared" si="394"/>
        <v>0</v>
      </c>
      <c r="AB717" s="161">
        <f t="shared" si="394"/>
        <v>0</v>
      </c>
      <c r="AC717" s="161">
        <f t="shared" si="394"/>
        <v>0</v>
      </c>
      <c r="AD717" s="161">
        <f t="shared" si="394"/>
        <v>0</v>
      </c>
      <c r="AE717" s="161">
        <f t="shared" si="394"/>
        <v>0</v>
      </c>
      <c r="AF717" s="161">
        <f t="shared" si="394"/>
        <v>0</v>
      </c>
      <c r="AG717" s="161">
        <f t="shared" si="394"/>
        <v>0</v>
      </c>
      <c r="AH717" s="161">
        <f t="shared" si="394"/>
        <v>0</v>
      </c>
      <c r="AI717" s="161">
        <f t="shared" si="394"/>
        <v>0</v>
      </c>
      <c r="AJ717" s="161">
        <f t="shared" si="394"/>
        <v>0</v>
      </c>
      <c r="AK717" s="161">
        <f t="shared" si="394"/>
        <v>0</v>
      </c>
      <c r="AL717" s="161">
        <f t="shared" si="394"/>
        <v>0</v>
      </c>
      <c r="AM717" s="161">
        <f t="shared" si="394"/>
        <v>0</v>
      </c>
      <c r="AN717" s="161">
        <f t="shared" si="394"/>
        <v>0</v>
      </c>
      <c r="AO717" s="161">
        <f t="shared" si="394"/>
        <v>0</v>
      </c>
      <c r="AP717" s="161">
        <f t="shared" si="394"/>
        <v>0</v>
      </c>
    </row>
    <row r="718" spans="1:42" x14ac:dyDescent="0.3">
      <c r="A718" s="4">
        <f t="shared" si="387"/>
        <v>10</v>
      </c>
      <c r="B718" s="179">
        <f t="shared" si="384"/>
        <v>0</v>
      </c>
      <c r="C718" s="161">
        <f t="shared" ref="C718:AP718" si="395">IF(C$2&gt;analysis_period,0,IF(C$2=equip1_reserve_freq*$A718,equip1_reserve_cost*system_capacity*1000*(1+inflation_rate/100)^B$2,0))</f>
        <v>0</v>
      </c>
      <c r="D718" s="161">
        <f t="shared" si="395"/>
        <v>0</v>
      </c>
      <c r="E718" s="161">
        <f t="shared" si="395"/>
        <v>0</v>
      </c>
      <c r="F718" s="161">
        <f t="shared" si="395"/>
        <v>0</v>
      </c>
      <c r="G718" s="161">
        <f t="shared" si="395"/>
        <v>0</v>
      </c>
      <c r="H718" s="161">
        <f t="shared" si="395"/>
        <v>0</v>
      </c>
      <c r="I718" s="161">
        <f t="shared" si="395"/>
        <v>0</v>
      </c>
      <c r="J718" s="161">
        <f t="shared" si="395"/>
        <v>0</v>
      </c>
      <c r="K718" s="161">
        <f t="shared" si="395"/>
        <v>0</v>
      </c>
      <c r="L718" s="161">
        <f t="shared" si="395"/>
        <v>0</v>
      </c>
      <c r="M718" s="161">
        <f t="shared" si="395"/>
        <v>0</v>
      </c>
      <c r="N718" s="161">
        <f t="shared" si="395"/>
        <v>0</v>
      </c>
      <c r="O718" s="161">
        <f t="shared" si="395"/>
        <v>0</v>
      </c>
      <c r="P718" s="161">
        <f t="shared" si="395"/>
        <v>0</v>
      </c>
      <c r="Q718" s="161">
        <f t="shared" si="395"/>
        <v>0</v>
      </c>
      <c r="R718" s="161">
        <f t="shared" si="395"/>
        <v>0</v>
      </c>
      <c r="S718" s="161">
        <f t="shared" si="395"/>
        <v>0</v>
      </c>
      <c r="T718" s="161">
        <f t="shared" si="395"/>
        <v>0</v>
      </c>
      <c r="U718" s="161">
        <f t="shared" si="395"/>
        <v>0</v>
      </c>
      <c r="V718" s="161">
        <f t="shared" si="395"/>
        <v>0</v>
      </c>
      <c r="W718" s="161">
        <f t="shared" si="395"/>
        <v>0</v>
      </c>
      <c r="X718" s="161">
        <f t="shared" si="395"/>
        <v>0</v>
      </c>
      <c r="Y718" s="161">
        <f t="shared" si="395"/>
        <v>0</v>
      </c>
      <c r="Z718" s="161">
        <f t="shared" si="395"/>
        <v>0</v>
      </c>
      <c r="AA718" s="161">
        <f t="shared" si="395"/>
        <v>0</v>
      </c>
      <c r="AB718" s="161">
        <f t="shared" si="395"/>
        <v>0</v>
      </c>
      <c r="AC718" s="161">
        <f t="shared" si="395"/>
        <v>0</v>
      </c>
      <c r="AD718" s="161">
        <f t="shared" si="395"/>
        <v>0</v>
      </c>
      <c r="AE718" s="161">
        <f t="shared" si="395"/>
        <v>0</v>
      </c>
      <c r="AF718" s="161">
        <f t="shared" si="395"/>
        <v>0</v>
      </c>
      <c r="AG718" s="161">
        <f t="shared" si="395"/>
        <v>0</v>
      </c>
      <c r="AH718" s="161">
        <f t="shared" si="395"/>
        <v>0</v>
      </c>
      <c r="AI718" s="161">
        <f t="shared" si="395"/>
        <v>0</v>
      </c>
      <c r="AJ718" s="161">
        <f t="shared" si="395"/>
        <v>0</v>
      </c>
      <c r="AK718" s="161">
        <f t="shared" si="395"/>
        <v>0</v>
      </c>
      <c r="AL718" s="161">
        <f t="shared" si="395"/>
        <v>0</v>
      </c>
      <c r="AM718" s="161">
        <f t="shared" si="395"/>
        <v>0</v>
      </c>
      <c r="AN718" s="161">
        <f t="shared" si="395"/>
        <v>0</v>
      </c>
      <c r="AO718" s="161">
        <f t="shared" si="395"/>
        <v>0</v>
      </c>
      <c r="AP718" s="161">
        <f t="shared" si="395"/>
        <v>0</v>
      </c>
    </row>
    <row r="719" spans="1:42" x14ac:dyDescent="0.3">
      <c r="A719" s="26" t="s">
        <v>12</v>
      </c>
      <c r="B719" s="15"/>
      <c r="C719" s="161">
        <f>SUM(C709:C718)</f>
        <v>0</v>
      </c>
      <c r="D719" s="161">
        <f t="shared" ref="D719:AD719" si="396">SUM(D709:D718)</f>
        <v>0</v>
      </c>
      <c r="E719" s="161">
        <f t="shared" si="396"/>
        <v>0</v>
      </c>
      <c r="F719" s="161">
        <f t="shared" si="396"/>
        <v>0</v>
      </c>
      <c r="G719" s="161">
        <f t="shared" si="396"/>
        <v>0</v>
      </c>
      <c r="H719" s="161">
        <f t="shared" si="396"/>
        <v>0</v>
      </c>
      <c r="I719" s="161">
        <f t="shared" si="396"/>
        <v>0</v>
      </c>
      <c r="J719" s="161">
        <f t="shared" si="396"/>
        <v>0</v>
      </c>
      <c r="K719" s="161">
        <f t="shared" si="396"/>
        <v>0</v>
      </c>
      <c r="L719" s="161">
        <f t="shared" si="396"/>
        <v>0</v>
      </c>
      <c r="M719" s="161">
        <f t="shared" si="396"/>
        <v>0</v>
      </c>
      <c r="N719" s="161">
        <f t="shared" si="396"/>
        <v>0</v>
      </c>
      <c r="O719" s="161">
        <f t="shared" si="396"/>
        <v>0</v>
      </c>
      <c r="P719" s="161">
        <f t="shared" si="396"/>
        <v>0</v>
      </c>
      <c r="Q719" s="161">
        <f t="shared" si="396"/>
        <v>0</v>
      </c>
      <c r="R719" s="161">
        <f t="shared" si="396"/>
        <v>0</v>
      </c>
      <c r="S719" s="161">
        <f t="shared" si="396"/>
        <v>0</v>
      </c>
      <c r="T719" s="161">
        <f t="shared" si="396"/>
        <v>0</v>
      </c>
      <c r="U719" s="161">
        <f t="shared" si="396"/>
        <v>0</v>
      </c>
      <c r="V719" s="161">
        <f t="shared" si="396"/>
        <v>0</v>
      </c>
      <c r="W719" s="161">
        <f t="shared" si="396"/>
        <v>0</v>
      </c>
      <c r="X719" s="161">
        <f t="shared" si="396"/>
        <v>0</v>
      </c>
      <c r="Y719" s="161">
        <f t="shared" si="396"/>
        <v>0</v>
      </c>
      <c r="Z719" s="161">
        <f t="shared" si="396"/>
        <v>0</v>
      </c>
      <c r="AA719" s="161">
        <f t="shared" si="396"/>
        <v>0</v>
      </c>
      <c r="AB719" s="161">
        <f t="shared" si="396"/>
        <v>0</v>
      </c>
      <c r="AC719" s="161">
        <f t="shared" si="396"/>
        <v>0</v>
      </c>
      <c r="AD719" s="161">
        <f t="shared" si="396"/>
        <v>0</v>
      </c>
      <c r="AE719" s="161">
        <f t="shared" ref="AE719" si="397">SUM(AE709:AE718)</f>
        <v>0</v>
      </c>
      <c r="AF719" s="161">
        <f t="shared" ref="AF719:AP719" si="398">SUM(AF709:AF718)</f>
        <v>0</v>
      </c>
      <c r="AG719" s="161">
        <f t="shared" si="398"/>
        <v>0</v>
      </c>
      <c r="AH719" s="161">
        <f t="shared" si="398"/>
        <v>0</v>
      </c>
      <c r="AI719" s="161">
        <f t="shared" si="398"/>
        <v>0</v>
      </c>
      <c r="AJ719" s="161">
        <f t="shared" si="398"/>
        <v>0</v>
      </c>
      <c r="AK719" s="161">
        <f t="shared" si="398"/>
        <v>0</v>
      </c>
      <c r="AL719" s="161">
        <f t="shared" si="398"/>
        <v>0</v>
      </c>
      <c r="AM719" s="161">
        <f t="shared" si="398"/>
        <v>0</v>
      </c>
      <c r="AN719" s="161">
        <f t="shared" si="398"/>
        <v>0</v>
      </c>
      <c r="AO719" s="161">
        <f t="shared" si="398"/>
        <v>0</v>
      </c>
      <c r="AP719" s="161">
        <f t="shared" si="398"/>
        <v>0</v>
      </c>
    </row>
    <row r="720" spans="1:42" x14ac:dyDescent="0.3">
      <c r="A720" s="4" t="s">
        <v>287</v>
      </c>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row>
    <row r="721" spans="1:42" x14ac:dyDescent="0.3">
      <c r="A721" s="4">
        <v>1</v>
      </c>
      <c r="B721" s="179">
        <f t="shared" ref="B721:B730" si="399">SUM(C721:AP721)</f>
        <v>0</v>
      </c>
      <c r="C721" s="161">
        <f t="shared" ref="C721:AP721" si="400">IF(C$2&lt;=equip1_reserve_freq*$A$709,$B$709/(equip1_reserve_freq),0)</f>
        <v>0</v>
      </c>
      <c r="D721" s="161">
        <f t="shared" si="400"/>
        <v>0</v>
      </c>
      <c r="E721" s="161">
        <f t="shared" si="400"/>
        <v>0</v>
      </c>
      <c r="F721" s="161">
        <f t="shared" si="400"/>
        <v>0</v>
      </c>
      <c r="G721" s="161">
        <f t="shared" si="400"/>
        <v>0</v>
      </c>
      <c r="H721" s="161">
        <f t="shared" si="400"/>
        <v>0</v>
      </c>
      <c r="I721" s="161">
        <f t="shared" si="400"/>
        <v>0</v>
      </c>
      <c r="J721" s="161">
        <f t="shared" si="400"/>
        <v>0</v>
      </c>
      <c r="K721" s="161">
        <f t="shared" si="400"/>
        <v>0</v>
      </c>
      <c r="L721" s="161">
        <f t="shared" si="400"/>
        <v>0</v>
      </c>
      <c r="M721" s="161">
        <f t="shared" si="400"/>
        <v>0</v>
      </c>
      <c r="N721" s="161">
        <f t="shared" si="400"/>
        <v>0</v>
      </c>
      <c r="O721" s="161">
        <f t="shared" si="400"/>
        <v>0</v>
      </c>
      <c r="P721" s="161">
        <f t="shared" si="400"/>
        <v>0</v>
      </c>
      <c r="Q721" s="161">
        <f t="shared" si="400"/>
        <v>0</v>
      </c>
      <c r="R721" s="161">
        <f t="shared" si="400"/>
        <v>0</v>
      </c>
      <c r="S721" s="161">
        <f t="shared" si="400"/>
        <v>0</v>
      </c>
      <c r="T721" s="161">
        <f t="shared" si="400"/>
        <v>0</v>
      </c>
      <c r="U721" s="161">
        <f t="shared" si="400"/>
        <v>0</v>
      </c>
      <c r="V721" s="161">
        <f t="shared" si="400"/>
        <v>0</v>
      </c>
      <c r="W721" s="161">
        <f t="shared" si="400"/>
        <v>0</v>
      </c>
      <c r="X721" s="161">
        <f t="shared" si="400"/>
        <v>0</v>
      </c>
      <c r="Y721" s="161">
        <f t="shared" si="400"/>
        <v>0</v>
      </c>
      <c r="Z721" s="161">
        <f t="shared" si="400"/>
        <v>0</v>
      </c>
      <c r="AA721" s="161">
        <f t="shared" si="400"/>
        <v>0</v>
      </c>
      <c r="AB721" s="161">
        <f t="shared" si="400"/>
        <v>0</v>
      </c>
      <c r="AC721" s="161">
        <f t="shared" si="400"/>
        <v>0</v>
      </c>
      <c r="AD721" s="161">
        <f t="shared" si="400"/>
        <v>0</v>
      </c>
      <c r="AE721" s="161">
        <f t="shared" si="400"/>
        <v>0</v>
      </c>
      <c r="AF721" s="161">
        <f t="shared" si="400"/>
        <v>0</v>
      </c>
      <c r="AG721" s="161">
        <f t="shared" si="400"/>
        <v>0</v>
      </c>
      <c r="AH721" s="161">
        <f t="shared" si="400"/>
        <v>0</v>
      </c>
      <c r="AI721" s="161">
        <f t="shared" si="400"/>
        <v>0</v>
      </c>
      <c r="AJ721" s="161">
        <f t="shared" si="400"/>
        <v>0</v>
      </c>
      <c r="AK721" s="161">
        <f t="shared" si="400"/>
        <v>0</v>
      </c>
      <c r="AL721" s="161">
        <f t="shared" si="400"/>
        <v>0</v>
      </c>
      <c r="AM721" s="161">
        <f t="shared" si="400"/>
        <v>0</v>
      </c>
      <c r="AN721" s="161">
        <f t="shared" si="400"/>
        <v>0</v>
      </c>
      <c r="AO721" s="161">
        <f t="shared" si="400"/>
        <v>0</v>
      </c>
      <c r="AP721" s="161">
        <f t="shared" si="400"/>
        <v>0</v>
      </c>
    </row>
    <row r="722" spans="1:42" x14ac:dyDescent="0.3">
      <c r="A722" s="4">
        <f>A721+1</f>
        <v>2</v>
      </c>
      <c r="B722" s="179">
        <f t="shared" si="399"/>
        <v>0</v>
      </c>
      <c r="C722" s="181">
        <f t="shared" ref="C722:AP722" si="401">IF(AND(C$2&gt;equip1_reserve_freq*$A709,C$2&lt;=equip1_reserve_freq*$A710),$B710/(equip1_reserve_freq),0)</f>
        <v>0</v>
      </c>
      <c r="D722" s="161">
        <f t="shared" si="401"/>
        <v>0</v>
      </c>
      <c r="E722" s="161">
        <f t="shared" si="401"/>
        <v>0</v>
      </c>
      <c r="F722" s="161">
        <f t="shared" si="401"/>
        <v>0</v>
      </c>
      <c r="G722" s="161">
        <f t="shared" si="401"/>
        <v>0</v>
      </c>
      <c r="H722" s="161">
        <f t="shared" si="401"/>
        <v>0</v>
      </c>
      <c r="I722" s="161">
        <f t="shared" si="401"/>
        <v>0</v>
      </c>
      <c r="J722" s="161">
        <f t="shared" si="401"/>
        <v>0</v>
      </c>
      <c r="K722" s="161">
        <f t="shared" si="401"/>
        <v>0</v>
      </c>
      <c r="L722" s="161">
        <f t="shared" si="401"/>
        <v>0</v>
      </c>
      <c r="M722" s="161">
        <f t="shared" si="401"/>
        <v>0</v>
      </c>
      <c r="N722" s="161">
        <f t="shared" si="401"/>
        <v>0</v>
      </c>
      <c r="O722" s="161">
        <f t="shared" si="401"/>
        <v>0</v>
      </c>
      <c r="P722" s="161">
        <f t="shared" si="401"/>
        <v>0</v>
      </c>
      <c r="Q722" s="161">
        <f t="shared" si="401"/>
        <v>0</v>
      </c>
      <c r="R722" s="161">
        <f t="shared" si="401"/>
        <v>0</v>
      </c>
      <c r="S722" s="161">
        <f t="shared" si="401"/>
        <v>0</v>
      </c>
      <c r="T722" s="161">
        <f t="shared" si="401"/>
        <v>0</v>
      </c>
      <c r="U722" s="161">
        <f t="shared" si="401"/>
        <v>0</v>
      </c>
      <c r="V722" s="161">
        <f t="shared" si="401"/>
        <v>0</v>
      </c>
      <c r="W722" s="161">
        <f t="shared" si="401"/>
        <v>0</v>
      </c>
      <c r="X722" s="161">
        <f t="shared" si="401"/>
        <v>0</v>
      </c>
      <c r="Y722" s="161">
        <f t="shared" si="401"/>
        <v>0</v>
      </c>
      <c r="Z722" s="161">
        <f t="shared" si="401"/>
        <v>0</v>
      </c>
      <c r="AA722" s="161">
        <f t="shared" si="401"/>
        <v>0</v>
      </c>
      <c r="AB722" s="161">
        <f t="shared" si="401"/>
        <v>0</v>
      </c>
      <c r="AC722" s="161">
        <f t="shared" si="401"/>
        <v>0</v>
      </c>
      <c r="AD722" s="161">
        <f t="shared" si="401"/>
        <v>0</v>
      </c>
      <c r="AE722" s="161">
        <f t="shared" si="401"/>
        <v>0</v>
      </c>
      <c r="AF722" s="161">
        <f t="shared" si="401"/>
        <v>0</v>
      </c>
      <c r="AG722" s="161">
        <f t="shared" si="401"/>
        <v>0</v>
      </c>
      <c r="AH722" s="161">
        <f t="shared" si="401"/>
        <v>0</v>
      </c>
      <c r="AI722" s="161">
        <f t="shared" si="401"/>
        <v>0</v>
      </c>
      <c r="AJ722" s="161">
        <f t="shared" si="401"/>
        <v>0</v>
      </c>
      <c r="AK722" s="161">
        <f t="shared" si="401"/>
        <v>0</v>
      </c>
      <c r="AL722" s="161">
        <f t="shared" si="401"/>
        <v>0</v>
      </c>
      <c r="AM722" s="161">
        <f t="shared" si="401"/>
        <v>0</v>
      </c>
      <c r="AN722" s="161">
        <f t="shared" si="401"/>
        <v>0</v>
      </c>
      <c r="AO722" s="161">
        <f t="shared" si="401"/>
        <v>0</v>
      </c>
      <c r="AP722" s="161">
        <f t="shared" si="401"/>
        <v>0</v>
      </c>
    </row>
    <row r="723" spans="1:42" x14ac:dyDescent="0.3">
      <c r="A723" s="4">
        <f t="shared" ref="A723:A728" si="402">A722+1</f>
        <v>3</v>
      </c>
      <c r="B723" s="179">
        <f t="shared" si="399"/>
        <v>0</v>
      </c>
      <c r="C723" s="181">
        <f t="shared" ref="C723:AP723" si="403">IF(AND(C$2&gt;equip1_reserve_freq*$A710,C$2&lt;=equip1_reserve_freq*$A711),$B711/(equip1_reserve_freq),0)</f>
        <v>0</v>
      </c>
      <c r="D723" s="161">
        <f t="shared" si="403"/>
        <v>0</v>
      </c>
      <c r="E723" s="161">
        <f t="shared" si="403"/>
        <v>0</v>
      </c>
      <c r="F723" s="161">
        <f t="shared" si="403"/>
        <v>0</v>
      </c>
      <c r="G723" s="161">
        <f t="shared" si="403"/>
        <v>0</v>
      </c>
      <c r="H723" s="161">
        <f t="shared" si="403"/>
        <v>0</v>
      </c>
      <c r="I723" s="161">
        <f t="shared" si="403"/>
        <v>0</v>
      </c>
      <c r="J723" s="161">
        <f t="shared" si="403"/>
        <v>0</v>
      </c>
      <c r="K723" s="161">
        <f t="shared" si="403"/>
        <v>0</v>
      </c>
      <c r="L723" s="161">
        <f t="shared" si="403"/>
        <v>0</v>
      </c>
      <c r="M723" s="161">
        <f t="shared" si="403"/>
        <v>0</v>
      </c>
      <c r="N723" s="161">
        <f t="shared" si="403"/>
        <v>0</v>
      </c>
      <c r="O723" s="161">
        <f t="shared" si="403"/>
        <v>0</v>
      </c>
      <c r="P723" s="161">
        <f t="shared" si="403"/>
        <v>0</v>
      </c>
      <c r="Q723" s="161">
        <f t="shared" si="403"/>
        <v>0</v>
      </c>
      <c r="R723" s="161">
        <f t="shared" si="403"/>
        <v>0</v>
      </c>
      <c r="S723" s="161">
        <f t="shared" si="403"/>
        <v>0</v>
      </c>
      <c r="T723" s="161">
        <f t="shared" si="403"/>
        <v>0</v>
      </c>
      <c r="U723" s="161">
        <f t="shared" si="403"/>
        <v>0</v>
      </c>
      <c r="V723" s="161">
        <f t="shared" si="403"/>
        <v>0</v>
      </c>
      <c r="W723" s="161">
        <f t="shared" si="403"/>
        <v>0</v>
      </c>
      <c r="X723" s="161">
        <f t="shared" si="403"/>
        <v>0</v>
      </c>
      <c r="Y723" s="161">
        <f t="shared" si="403"/>
        <v>0</v>
      </c>
      <c r="Z723" s="161">
        <f t="shared" si="403"/>
        <v>0</v>
      </c>
      <c r="AA723" s="161">
        <f t="shared" si="403"/>
        <v>0</v>
      </c>
      <c r="AB723" s="161">
        <f t="shared" si="403"/>
        <v>0</v>
      </c>
      <c r="AC723" s="161">
        <f t="shared" si="403"/>
        <v>0</v>
      </c>
      <c r="AD723" s="161">
        <f t="shared" si="403"/>
        <v>0</v>
      </c>
      <c r="AE723" s="161">
        <f t="shared" si="403"/>
        <v>0</v>
      </c>
      <c r="AF723" s="161">
        <f t="shared" si="403"/>
        <v>0</v>
      </c>
      <c r="AG723" s="161">
        <f t="shared" si="403"/>
        <v>0</v>
      </c>
      <c r="AH723" s="161">
        <f t="shared" si="403"/>
        <v>0</v>
      </c>
      <c r="AI723" s="161">
        <f t="shared" si="403"/>
        <v>0</v>
      </c>
      <c r="AJ723" s="161">
        <f t="shared" si="403"/>
        <v>0</v>
      </c>
      <c r="AK723" s="161">
        <f t="shared" si="403"/>
        <v>0</v>
      </c>
      <c r="AL723" s="161">
        <f t="shared" si="403"/>
        <v>0</v>
      </c>
      <c r="AM723" s="161">
        <f t="shared" si="403"/>
        <v>0</v>
      </c>
      <c r="AN723" s="161">
        <f t="shared" si="403"/>
        <v>0</v>
      </c>
      <c r="AO723" s="161">
        <f t="shared" si="403"/>
        <v>0</v>
      </c>
      <c r="AP723" s="161">
        <f t="shared" si="403"/>
        <v>0</v>
      </c>
    </row>
    <row r="724" spans="1:42" x14ac:dyDescent="0.3">
      <c r="A724" s="4">
        <f t="shared" si="402"/>
        <v>4</v>
      </c>
      <c r="B724" s="179">
        <f t="shared" si="399"/>
        <v>0</v>
      </c>
      <c r="C724" s="181">
        <f t="shared" ref="C724:AP724" si="404">IF(AND(C$2&gt;equip1_reserve_freq*$A711,C$2&lt;=equip1_reserve_freq*$A712),$B712/(equip1_reserve_freq),0)</f>
        <v>0</v>
      </c>
      <c r="D724" s="161">
        <f t="shared" si="404"/>
        <v>0</v>
      </c>
      <c r="E724" s="161">
        <f t="shared" si="404"/>
        <v>0</v>
      </c>
      <c r="F724" s="161">
        <f t="shared" si="404"/>
        <v>0</v>
      </c>
      <c r="G724" s="161">
        <f t="shared" si="404"/>
        <v>0</v>
      </c>
      <c r="H724" s="161">
        <f t="shared" si="404"/>
        <v>0</v>
      </c>
      <c r="I724" s="161">
        <f t="shared" si="404"/>
        <v>0</v>
      </c>
      <c r="J724" s="161">
        <f t="shared" si="404"/>
        <v>0</v>
      </c>
      <c r="K724" s="161">
        <f t="shared" si="404"/>
        <v>0</v>
      </c>
      <c r="L724" s="161">
        <f t="shared" si="404"/>
        <v>0</v>
      </c>
      <c r="M724" s="161">
        <f t="shared" si="404"/>
        <v>0</v>
      </c>
      <c r="N724" s="161">
        <f t="shared" si="404"/>
        <v>0</v>
      </c>
      <c r="O724" s="161">
        <f t="shared" si="404"/>
        <v>0</v>
      </c>
      <c r="P724" s="161">
        <f t="shared" si="404"/>
        <v>0</v>
      </c>
      <c r="Q724" s="161">
        <f t="shared" si="404"/>
        <v>0</v>
      </c>
      <c r="R724" s="161">
        <f t="shared" si="404"/>
        <v>0</v>
      </c>
      <c r="S724" s="161">
        <f t="shared" si="404"/>
        <v>0</v>
      </c>
      <c r="T724" s="161">
        <f t="shared" si="404"/>
        <v>0</v>
      </c>
      <c r="U724" s="161">
        <f t="shared" si="404"/>
        <v>0</v>
      </c>
      <c r="V724" s="161">
        <f t="shared" si="404"/>
        <v>0</v>
      </c>
      <c r="W724" s="161">
        <f t="shared" si="404"/>
        <v>0</v>
      </c>
      <c r="X724" s="161">
        <f t="shared" si="404"/>
        <v>0</v>
      </c>
      <c r="Y724" s="161">
        <f t="shared" si="404"/>
        <v>0</v>
      </c>
      <c r="Z724" s="161">
        <f t="shared" si="404"/>
        <v>0</v>
      </c>
      <c r="AA724" s="161">
        <f t="shared" si="404"/>
        <v>0</v>
      </c>
      <c r="AB724" s="161">
        <f t="shared" si="404"/>
        <v>0</v>
      </c>
      <c r="AC724" s="161">
        <f t="shared" si="404"/>
        <v>0</v>
      </c>
      <c r="AD724" s="161">
        <f t="shared" si="404"/>
        <v>0</v>
      </c>
      <c r="AE724" s="161">
        <f t="shared" si="404"/>
        <v>0</v>
      </c>
      <c r="AF724" s="161">
        <f t="shared" si="404"/>
        <v>0</v>
      </c>
      <c r="AG724" s="161">
        <f t="shared" si="404"/>
        <v>0</v>
      </c>
      <c r="AH724" s="161">
        <f t="shared" si="404"/>
        <v>0</v>
      </c>
      <c r="AI724" s="161">
        <f t="shared" si="404"/>
        <v>0</v>
      </c>
      <c r="AJ724" s="161">
        <f t="shared" si="404"/>
        <v>0</v>
      </c>
      <c r="AK724" s="161">
        <f t="shared" si="404"/>
        <v>0</v>
      </c>
      <c r="AL724" s="161">
        <f t="shared" si="404"/>
        <v>0</v>
      </c>
      <c r="AM724" s="161">
        <f t="shared" si="404"/>
        <v>0</v>
      </c>
      <c r="AN724" s="161">
        <f t="shared" si="404"/>
        <v>0</v>
      </c>
      <c r="AO724" s="161">
        <f t="shared" si="404"/>
        <v>0</v>
      </c>
      <c r="AP724" s="161">
        <f t="shared" si="404"/>
        <v>0</v>
      </c>
    </row>
    <row r="725" spans="1:42" x14ac:dyDescent="0.3">
      <c r="A725" s="4">
        <f t="shared" si="402"/>
        <v>5</v>
      </c>
      <c r="B725" s="179">
        <f t="shared" si="399"/>
        <v>0</v>
      </c>
      <c r="C725" s="181">
        <f t="shared" ref="C725:AP725" si="405">IF(AND(C$2&gt;equip1_reserve_freq*$A712,C$2&lt;=equip1_reserve_freq*$A713),$B713/(equip1_reserve_freq),0)</f>
        <v>0</v>
      </c>
      <c r="D725" s="161">
        <f t="shared" si="405"/>
        <v>0</v>
      </c>
      <c r="E725" s="161">
        <f t="shared" si="405"/>
        <v>0</v>
      </c>
      <c r="F725" s="161">
        <f t="shared" si="405"/>
        <v>0</v>
      </c>
      <c r="G725" s="161">
        <f t="shared" si="405"/>
        <v>0</v>
      </c>
      <c r="H725" s="161">
        <f t="shared" si="405"/>
        <v>0</v>
      </c>
      <c r="I725" s="161">
        <f t="shared" si="405"/>
        <v>0</v>
      </c>
      <c r="J725" s="161">
        <f t="shared" si="405"/>
        <v>0</v>
      </c>
      <c r="K725" s="161">
        <f t="shared" si="405"/>
        <v>0</v>
      </c>
      <c r="L725" s="161">
        <f t="shared" si="405"/>
        <v>0</v>
      </c>
      <c r="M725" s="161">
        <f t="shared" si="405"/>
        <v>0</v>
      </c>
      <c r="N725" s="161">
        <f t="shared" si="405"/>
        <v>0</v>
      </c>
      <c r="O725" s="161">
        <f t="shared" si="405"/>
        <v>0</v>
      </c>
      <c r="P725" s="161">
        <f t="shared" si="405"/>
        <v>0</v>
      </c>
      <c r="Q725" s="161">
        <f t="shared" si="405"/>
        <v>0</v>
      </c>
      <c r="R725" s="161">
        <f t="shared" si="405"/>
        <v>0</v>
      </c>
      <c r="S725" s="161">
        <f t="shared" si="405"/>
        <v>0</v>
      </c>
      <c r="T725" s="161">
        <f t="shared" si="405"/>
        <v>0</v>
      </c>
      <c r="U725" s="161">
        <f t="shared" si="405"/>
        <v>0</v>
      </c>
      <c r="V725" s="161">
        <f t="shared" si="405"/>
        <v>0</v>
      </c>
      <c r="W725" s="161">
        <f t="shared" si="405"/>
        <v>0</v>
      </c>
      <c r="X725" s="161">
        <f t="shared" si="405"/>
        <v>0</v>
      </c>
      <c r="Y725" s="161">
        <f t="shared" si="405"/>
        <v>0</v>
      </c>
      <c r="Z725" s="161">
        <f t="shared" si="405"/>
        <v>0</v>
      </c>
      <c r="AA725" s="161">
        <f t="shared" si="405"/>
        <v>0</v>
      </c>
      <c r="AB725" s="161">
        <f t="shared" si="405"/>
        <v>0</v>
      </c>
      <c r="AC725" s="161">
        <f t="shared" si="405"/>
        <v>0</v>
      </c>
      <c r="AD725" s="161">
        <f t="shared" si="405"/>
        <v>0</v>
      </c>
      <c r="AE725" s="161">
        <f t="shared" si="405"/>
        <v>0</v>
      </c>
      <c r="AF725" s="161">
        <f t="shared" si="405"/>
        <v>0</v>
      </c>
      <c r="AG725" s="161">
        <f t="shared" si="405"/>
        <v>0</v>
      </c>
      <c r="AH725" s="161">
        <f t="shared" si="405"/>
        <v>0</v>
      </c>
      <c r="AI725" s="161">
        <f t="shared" si="405"/>
        <v>0</v>
      </c>
      <c r="AJ725" s="161">
        <f t="shared" si="405"/>
        <v>0</v>
      </c>
      <c r="AK725" s="161">
        <f t="shared" si="405"/>
        <v>0</v>
      </c>
      <c r="AL725" s="161">
        <f t="shared" si="405"/>
        <v>0</v>
      </c>
      <c r="AM725" s="161">
        <f t="shared" si="405"/>
        <v>0</v>
      </c>
      <c r="AN725" s="161">
        <f t="shared" si="405"/>
        <v>0</v>
      </c>
      <c r="AO725" s="161">
        <f t="shared" si="405"/>
        <v>0</v>
      </c>
      <c r="AP725" s="161">
        <f t="shared" si="405"/>
        <v>0</v>
      </c>
    </row>
    <row r="726" spans="1:42" x14ac:dyDescent="0.3">
      <c r="A726" s="4">
        <f t="shared" si="402"/>
        <v>6</v>
      </c>
      <c r="B726" s="179">
        <f t="shared" si="399"/>
        <v>0</v>
      </c>
      <c r="C726" s="181">
        <f t="shared" ref="C726:AP726" si="406">IF(AND(C$2&gt;equip1_reserve_freq*$A713,C$2&lt;=equip1_reserve_freq*$A714),$B714/(equip1_reserve_freq),0)</f>
        <v>0</v>
      </c>
      <c r="D726" s="161">
        <f t="shared" si="406"/>
        <v>0</v>
      </c>
      <c r="E726" s="161">
        <f t="shared" si="406"/>
        <v>0</v>
      </c>
      <c r="F726" s="161">
        <f t="shared" si="406"/>
        <v>0</v>
      </c>
      <c r="G726" s="161">
        <f t="shared" si="406"/>
        <v>0</v>
      </c>
      <c r="H726" s="161">
        <f t="shared" si="406"/>
        <v>0</v>
      </c>
      <c r="I726" s="161">
        <f t="shared" si="406"/>
        <v>0</v>
      </c>
      <c r="J726" s="161">
        <f t="shared" si="406"/>
        <v>0</v>
      </c>
      <c r="K726" s="161">
        <f t="shared" si="406"/>
        <v>0</v>
      </c>
      <c r="L726" s="161">
        <f t="shared" si="406"/>
        <v>0</v>
      </c>
      <c r="M726" s="161">
        <f t="shared" si="406"/>
        <v>0</v>
      </c>
      <c r="N726" s="161">
        <f t="shared" si="406"/>
        <v>0</v>
      </c>
      <c r="O726" s="161">
        <f t="shared" si="406"/>
        <v>0</v>
      </c>
      <c r="P726" s="161">
        <f t="shared" si="406"/>
        <v>0</v>
      </c>
      <c r="Q726" s="161">
        <f t="shared" si="406"/>
        <v>0</v>
      </c>
      <c r="R726" s="161">
        <f t="shared" si="406"/>
        <v>0</v>
      </c>
      <c r="S726" s="161">
        <f t="shared" si="406"/>
        <v>0</v>
      </c>
      <c r="T726" s="161">
        <f t="shared" si="406"/>
        <v>0</v>
      </c>
      <c r="U726" s="161">
        <f t="shared" si="406"/>
        <v>0</v>
      </c>
      <c r="V726" s="161">
        <f t="shared" si="406"/>
        <v>0</v>
      </c>
      <c r="W726" s="161">
        <f t="shared" si="406"/>
        <v>0</v>
      </c>
      <c r="X726" s="161">
        <f t="shared" si="406"/>
        <v>0</v>
      </c>
      <c r="Y726" s="161">
        <f t="shared" si="406"/>
        <v>0</v>
      </c>
      <c r="Z726" s="161">
        <f t="shared" si="406"/>
        <v>0</v>
      </c>
      <c r="AA726" s="161">
        <f t="shared" si="406"/>
        <v>0</v>
      </c>
      <c r="AB726" s="161">
        <f t="shared" si="406"/>
        <v>0</v>
      </c>
      <c r="AC726" s="161">
        <f t="shared" si="406"/>
        <v>0</v>
      </c>
      <c r="AD726" s="161">
        <f t="shared" si="406"/>
        <v>0</v>
      </c>
      <c r="AE726" s="161">
        <f t="shared" si="406"/>
        <v>0</v>
      </c>
      <c r="AF726" s="161">
        <f t="shared" si="406"/>
        <v>0</v>
      </c>
      <c r="AG726" s="161">
        <f t="shared" si="406"/>
        <v>0</v>
      </c>
      <c r="AH726" s="161">
        <f t="shared" si="406"/>
        <v>0</v>
      </c>
      <c r="AI726" s="161">
        <f t="shared" si="406"/>
        <v>0</v>
      </c>
      <c r="AJ726" s="161">
        <f t="shared" si="406"/>
        <v>0</v>
      </c>
      <c r="AK726" s="161">
        <f t="shared" si="406"/>
        <v>0</v>
      </c>
      <c r="AL726" s="161">
        <f t="shared" si="406"/>
        <v>0</v>
      </c>
      <c r="AM726" s="161">
        <f t="shared" si="406"/>
        <v>0</v>
      </c>
      <c r="AN726" s="161">
        <f t="shared" si="406"/>
        <v>0</v>
      </c>
      <c r="AO726" s="161">
        <f t="shared" si="406"/>
        <v>0</v>
      </c>
      <c r="AP726" s="161">
        <f t="shared" si="406"/>
        <v>0</v>
      </c>
    </row>
    <row r="727" spans="1:42" x14ac:dyDescent="0.3">
      <c r="A727" s="4">
        <f t="shared" si="402"/>
        <v>7</v>
      </c>
      <c r="B727" s="179">
        <f t="shared" si="399"/>
        <v>0</v>
      </c>
      <c r="C727" s="181">
        <f t="shared" ref="C727:AP727" si="407">IF(AND(C$2&gt;equip1_reserve_freq*$A714,C$2&lt;=equip1_reserve_freq*$A715),$B715/(equip1_reserve_freq),0)</f>
        <v>0</v>
      </c>
      <c r="D727" s="161">
        <f t="shared" si="407"/>
        <v>0</v>
      </c>
      <c r="E727" s="161">
        <f t="shared" si="407"/>
        <v>0</v>
      </c>
      <c r="F727" s="161">
        <f t="shared" si="407"/>
        <v>0</v>
      </c>
      <c r="G727" s="161">
        <f t="shared" si="407"/>
        <v>0</v>
      </c>
      <c r="H727" s="161">
        <f t="shared" si="407"/>
        <v>0</v>
      </c>
      <c r="I727" s="161">
        <f t="shared" si="407"/>
        <v>0</v>
      </c>
      <c r="J727" s="161">
        <f t="shared" si="407"/>
        <v>0</v>
      </c>
      <c r="K727" s="161">
        <f t="shared" si="407"/>
        <v>0</v>
      </c>
      <c r="L727" s="161">
        <f t="shared" si="407"/>
        <v>0</v>
      </c>
      <c r="M727" s="161">
        <f t="shared" si="407"/>
        <v>0</v>
      </c>
      <c r="N727" s="161">
        <f t="shared" si="407"/>
        <v>0</v>
      </c>
      <c r="O727" s="161">
        <f t="shared" si="407"/>
        <v>0</v>
      </c>
      <c r="P727" s="161">
        <f t="shared" si="407"/>
        <v>0</v>
      </c>
      <c r="Q727" s="161">
        <f t="shared" si="407"/>
        <v>0</v>
      </c>
      <c r="R727" s="161">
        <f t="shared" si="407"/>
        <v>0</v>
      </c>
      <c r="S727" s="161">
        <f t="shared" si="407"/>
        <v>0</v>
      </c>
      <c r="T727" s="161">
        <f t="shared" si="407"/>
        <v>0</v>
      </c>
      <c r="U727" s="161">
        <f t="shared" si="407"/>
        <v>0</v>
      </c>
      <c r="V727" s="161">
        <f t="shared" si="407"/>
        <v>0</v>
      </c>
      <c r="W727" s="161">
        <f t="shared" si="407"/>
        <v>0</v>
      </c>
      <c r="X727" s="161">
        <f t="shared" si="407"/>
        <v>0</v>
      </c>
      <c r="Y727" s="161">
        <f t="shared" si="407"/>
        <v>0</v>
      </c>
      <c r="Z727" s="161">
        <f t="shared" si="407"/>
        <v>0</v>
      </c>
      <c r="AA727" s="161">
        <f t="shared" si="407"/>
        <v>0</v>
      </c>
      <c r="AB727" s="161">
        <f t="shared" si="407"/>
        <v>0</v>
      </c>
      <c r="AC727" s="161">
        <f t="shared" si="407"/>
        <v>0</v>
      </c>
      <c r="AD727" s="161">
        <f t="shared" si="407"/>
        <v>0</v>
      </c>
      <c r="AE727" s="161">
        <f t="shared" si="407"/>
        <v>0</v>
      </c>
      <c r="AF727" s="161">
        <f t="shared" si="407"/>
        <v>0</v>
      </c>
      <c r="AG727" s="161">
        <f t="shared" si="407"/>
        <v>0</v>
      </c>
      <c r="AH727" s="161">
        <f t="shared" si="407"/>
        <v>0</v>
      </c>
      <c r="AI727" s="161">
        <f t="shared" si="407"/>
        <v>0</v>
      </c>
      <c r="AJ727" s="161">
        <f t="shared" si="407"/>
        <v>0</v>
      </c>
      <c r="AK727" s="161">
        <f t="shared" si="407"/>
        <v>0</v>
      </c>
      <c r="AL727" s="161">
        <f t="shared" si="407"/>
        <v>0</v>
      </c>
      <c r="AM727" s="161">
        <f t="shared" si="407"/>
        <v>0</v>
      </c>
      <c r="AN727" s="161">
        <f t="shared" si="407"/>
        <v>0</v>
      </c>
      <c r="AO727" s="161">
        <f t="shared" si="407"/>
        <v>0</v>
      </c>
      <c r="AP727" s="161">
        <f t="shared" si="407"/>
        <v>0</v>
      </c>
    </row>
    <row r="728" spans="1:42" x14ac:dyDescent="0.3">
      <c r="A728" s="4">
        <f t="shared" si="402"/>
        <v>8</v>
      </c>
      <c r="B728" s="179">
        <f t="shared" si="399"/>
        <v>0</v>
      </c>
      <c r="C728" s="181">
        <f t="shared" ref="C728:AP728" si="408">IF(AND(C$2&gt;equip1_reserve_freq*$A715,C$2&lt;=equip1_reserve_freq*$A716),$B716/(equip1_reserve_freq),0)</f>
        <v>0</v>
      </c>
      <c r="D728" s="161">
        <f t="shared" si="408"/>
        <v>0</v>
      </c>
      <c r="E728" s="161">
        <f t="shared" si="408"/>
        <v>0</v>
      </c>
      <c r="F728" s="161">
        <f t="shared" si="408"/>
        <v>0</v>
      </c>
      <c r="G728" s="161">
        <f t="shared" si="408"/>
        <v>0</v>
      </c>
      <c r="H728" s="161">
        <f t="shared" si="408"/>
        <v>0</v>
      </c>
      <c r="I728" s="161">
        <f t="shared" si="408"/>
        <v>0</v>
      </c>
      <c r="J728" s="161">
        <f t="shared" si="408"/>
        <v>0</v>
      </c>
      <c r="K728" s="161">
        <f t="shared" si="408"/>
        <v>0</v>
      </c>
      <c r="L728" s="161">
        <f t="shared" si="408"/>
        <v>0</v>
      </c>
      <c r="M728" s="161">
        <f t="shared" si="408"/>
        <v>0</v>
      </c>
      <c r="N728" s="161">
        <f t="shared" si="408"/>
        <v>0</v>
      </c>
      <c r="O728" s="161">
        <f t="shared" si="408"/>
        <v>0</v>
      </c>
      <c r="P728" s="161">
        <f t="shared" si="408"/>
        <v>0</v>
      </c>
      <c r="Q728" s="161">
        <f t="shared" si="408"/>
        <v>0</v>
      </c>
      <c r="R728" s="161">
        <f t="shared" si="408"/>
        <v>0</v>
      </c>
      <c r="S728" s="161">
        <f t="shared" si="408"/>
        <v>0</v>
      </c>
      <c r="T728" s="161">
        <f t="shared" si="408"/>
        <v>0</v>
      </c>
      <c r="U728" s="161">
        <f t="shared" si="408"/>
        <v>0</v>
      </c>
      <c r="V728" s="161">
        <f t="shared" si="408"/>
        <v>0</v>
      </c>
      <c r="W728" s="161">
        <f t="shared" si="408"/>
        <v>0</v>
      </c>
      <c r="X728" s="161">
        <f t="shared" si="408"/>
        <v>0</v>
      </c>
      <c r="Y728" s="161">
        <f t="shared" si="408"/>
        <v>0</v>
      </c>
      <c r="Z728" s="161">
        <f t="shared" si="408"/>
        <v>0</v>
      </c>
      <c r="AA728" s="161">
        <f t="shared" si="408"/>
        <v>0</v>
      </c>
      <c r="AB728" s="161">
        <f t="shared" si="408"/>
        <v>0</v>
      </c>
      <c r="AC728" s="161">
        <f t="shared" si="408"/>
        <v>0</v>
      </c>
      <c r="AD728" s="161">
        <f t="shared" si="408"/>
        <v>0</v>
      </c>
      <c r="AE728" s="161">
        <f t="shared" si="408"/>
        <v>0</v>
      </c>
      <c r="AF728" s="161">
        <f t="shared" si="408"/>
        <v>0</v>
      </c>
      <c r="AG728" s="161">
        <f t="shared" si="408"/>
        <v>0</v>
      </c>
      <c r="AH728" s="161">
        <f t="shared" si="408"/>
        <v>0</v>
      </c>
      <c r="AI728" s="161">
        <f t="shared" si="408"/>
        <v>0</v>
      </c>
      <c r="AJ728" s="161">
        <f t="shared" si="408"/>
        <v>0</v>
      </c>
      <c r="AK728" s="161">
        <f t="shared" si="408"/>
        <v>0</v>
      </c>
      <c r="AL728" s="161">
        <f t="shared" si="408"/>
        <v>0</v>
      </c>
      <c r="AM728" s="161">
        <f t="shared" si="408"/>
        <v>0</v>
      </c>
      <c r="AN728" s="161">
        <f t="shared" si="408"/>
        <v>0</v>
      </c>
      <c r="AO728" s="161">
        <f t="shared" si="408"/>
        <v>0</v>
      </c>
      <c r="AP728" s="161">
        <f t="shared" si="408"/>
        <v>0</v>
      </c>
    </row>
    <row r="729" spans="1:42" x14ac:dyDescent="0.3">
      <c r="A729" s="4">
        <f>A728+1</f>
        <v>9</v>
      </c>
      <c r="B729" s="179">
        <f t="shared" si="399"/>
        <v>0</v>
      </c>
      <c r="C729" s="181">
        <f t="shared" ref="C729:AP729" si="409">IF(AND(C$2&gt;equip1_reserve_freq*$A716,C$2&lt;=equip1_reserve_freq*$A717),$B717/(equip1_reserve_freq),0)</f>
        <v>0</v>
      </c>
      <c r="D729" s="161">
        <f t="shared" si="409"/>
        <v>0</v>
      </c>
      <c r="E729" s="161">
        <f t="shared" si="409"/>
        <v>0</v>
      </c>
      <c r="F729" s="161">
        <f t="shared" si="409"/>
        <v>0</v>
      </c>
      <c r="G729" s="161">
        <f t="shared" si="409"/>
        <v>0</v>
      </c>
      <c r="H729" s="161">
        <f t="shared" si="409"/>
        <v>0</v>
      </c>
      <c r="I729" s="161">
        <f t="shared" si="409"/>
        <v>0</v>
      </c>
      <c r="J729" s="161">
        <f t="shared" si="409"/>
        <v>0</v>
      </c>
      <c r="K729" s="161">
        <f t="shared" si="409"/>
        <v>0</v>
      </c>
      <c r="L729" s="161">
        <f t="shared" si="409"/>
        <v>0</v>
      </c>
      <c r="M729" s="161">
        <f t="shared" si="409"/>
        <v>0</v>
      </c>
      <c r="N729" s="161">
        <f t="shared" si="409"/>
        <v>0</v>
      </c>
      <c r="O729" s="161">
        <f t="shared" si="409"/>
        <v>0</v>
      </c>
      <c r="P729" s="161">
        <f t="shared" si="409"/>
        <v>0</v>
      </c>
      <c r="Q729" s="161">
        <f t="shared" si="409"/>
        <v>0</v>
      </c>
      <c r="R729" s="161">
        <f t="shared" si="409"/>
        <v>0</v>
      </c>
      <c r="S729" s="161">
        <f t="shared" si="409"/>
        <v>0</v>
      </c>
      <c r="T729" s="161">
        <f t="shared" si="409"/>
        <v>0</v>
      </c>
      <c r="U729" s="161">
        <f t="shared" si="409"/>
        <v>0</v>
      </c>
      <c r="V729" s="161">
        <f t="shared" si="409"/>
        <v>0</v>
      </c>
      <c r="W729" s="161">
        <f t="shared" si="409"/>
        <v>0</v>
      </c>
      <c r="X729" s="161">
        <f t="shared" si="409"/>
        <v>0</v>
      </c>
      <c r="Y729" s="161">
        <f t="shared" si="409"/>
        <v>0</v>
      </c>
      <c r="Z729" s="161">
        <f t="shared" si="409"/>
        <v>0</v>
      </c>
      <c r="AA729" s="161">
        <f t="shared" si="409"/>
        <v>0</v>
      </c>
      <c r="AB729" s="161">
        <f t="shared" si="409"/>
        <v>0</v>
      </c>
      <c r="AC729" s="161">
        <f t="shared" si="409"/>
        <v>0</v>
      </c>
      <c r="AD729" s="161">
        <f t="shared" si="409"/>
        <v>0</v>
      </c>
      <c r="AE729" s="161">
        <f t="shared" si="409"/>
        <v>0</v>
      </c>
      <c r="AF729" s="161">
        <f t="shared" si="409"/>
        <v>0</v>
      </c>
      <c r="AG729" s="161">
        <f t="shared" si="409"/>
        <v>0</v>
      </c>
      <c r="AH729" s="161">
        <f t="shared" si="409"/>
        <v>0</v>
      </c>
      <c r="AI729" s="161">
        <f t="shared" si="409"/>
        <v>0</v>
      </c>
      <c r="AJ729" s="161">
        <f t="shared" si="409"/>
        <v>0</v>
      </c>
      <c r="AK729" s="161">
        <f t="shared" si="409"/>
        <v>0</v>
      </c>
      <c r="AL729" s="161">
        <f t="shared" si="409"/>
        <v>0</v>
      </c>
      <c r="AM729" s="161">
        <f t="shared" si="409"/>
        <v>0</v>
      </c>
      <c r="AN729" s="161">
        <f t="shared" si="409"/>
        <v>0</v>
      </c>
      <c r="AO729" s="161">
        <f t="shared" si="409"/>
        <v>0</v>
      </c>
      <c r="AP729" s="161">
        <f t="shared" si="409"/>
        <v>0</v>
      </c>
    </row>
    <row r="730" spans="1:42" x14ac:dyDescent="0.3">
      <c r="A730" s="4">
        <f t="shared" ref="A730" si="410">A729+1</f>
        <v>10</v>
      </c>
      <c r="B730" s="179">
        <f t="shared" si="399"/>
        <v>0</v>
      </c>
      <c r="C730" s="180">
        <f t="shared" ref="C730:AP730" si="411">IF(AND(C$2&gt;equip1_reserve_freq*$A717,C$2&lt;=equip1_reserve_freq*$A718),$B718/(equip1_reserve_freq),0)</f>
        <v>0</v>
      </c>
      <c r="D730" s="162">
        <f t="shared" si="411"/>
        <v>0</v>
      </c>
      <c r="E730" s="162">
        <f t="shared" si="411"/>
        <v>0</v>
      </c>
      <c r="F730" s="162">
        <f t="shared" si="411"/>
        <v>0</v>
      </c>
      <c r="G730" s="162">
        <f t="shared" si="411"/>
        <v>0</v>
      </c>
      <c r="H730" s="162">
        <f t="shared" si="411"/>
        <v>0</v>
      </c>
      <c r="I730" s="162">
        <f t="shared" si="411"/>
        <v>0</v>
      </c>
      <c r="J730" s="162">
        <f t="shared" si="411"/>
        <v>0</v>
      </c>
      <c r="K730" s="162">
        <f t="shared" si="411"/>
        <v>0</v>
      </c>
      <c r="L730" s="162">
        <f t="shared" si="411"/>
        <v>0</v>
      </c>
      <c r="M730" s="162">
        <f t="shared" si="411"/>
        <v>0</v>
      </c>
      <c r="N730" s="162">
        <f t="shared" si="411"/>
        <v>0</v>
      </c>
      <c r="O730" s="162">
        <f t="shared" si="411"/>
        <v>0</v>
      </c>
      <c r="P730" s="162">
        <f t="shared" si="411"/>
        <v>0</v>
      </c>
      <c r="Q730" s="162">
        <f t="shared" si="411"/>
        <v>0</v>
      </c>
      <c r="R730" s="162">
        <f t="shared" si="411"/>
        <v>0</v>
      </c>
      <c r="S730" s="162">
        <f t="shared" si="411"/>
        <v>0</v>
      </c>
      <c r="T730" s="162">
        <f t="shared" si="411"/>
        <v>0</v>
      </c>
      <c r="U730" s="162">
        <f t="shared" si="411"/>
        <v>0</v>
      </c>
      <c r="V730" s="162">
        <f t="shared" si="411"/>
        <v>0</v>
      </c>
      <c r="W730" s="162">
        <f t="shared" si="411"/>
        <v>0</v>
      </c>
      <c r="X730" s="162">
        <f t="shared" si="411"/>
        <v>0</v>
      </c>
      <c r="Y730" s="162">
        <f t="shared" si="411"/>
        <v>0</v>
      </c>
      <c r="Z730" s="162">
        <f t="shared" si="411"/>
        <v>0</v>
      </c>
      <c r="AA730" s="162">
        <f t="shared" si="411"/>
        <v>0</v>
      </c>
      <c r="AB730" s="162">
        <f t="shared" si="411"/>
        <v>0</v>
      </c>
      <c r="AC730" s="162">
        <f t="shared" si="411"/>
        <v>0</v>
      </c>
      <c r="AD730" s="162">
        <f t="shared" si="411"/>
        <v>0</v>
      </c>
      <c r="AE730" s="162">
        <f t="shared" si="411"/>
        <v>0</v>
      </c>
      <c r="AF730" s="162">
        <f t="shared" si="411"/>
        <v>0</v>
      </c>
      <c r="AG730" s="162">
        <f t="shared" si="411"/>
        <v>0</v>
      </c>
      <c r="AH730" s="162">
        <f t="shared" si="411"/>
        <v>0</v>
      </c>
      <c r="AI730" s="162">
        <f t="shared" si="411"/>
        <v>0</v>
      </c>
      <c r="AJ730" s="162">
        <f t="shared" si="411"/>
        <v>0</v>
      </c>
      <c r="AK730" s="162">
        <f t="shared" si="411"/>
        <v>0</v>
      </c>
      <c r="AL730" s="162">
        <f t="shared" si="411"/>
        <v>0</v>
      </c>
      <c r="AM730" s="162">
        <f t="shared" si="411"/>
        <v>0</v>
      </c>
      <c r="AN730" s="162">
        <f t="shared" si="411"/>
        <v>0</v>
      </c>
      <c r="AO730" s="162">
        <f t="shared" si="411"/>
        <v>0</v>
      </c>
      <c r="AP730" s="162">
        <f t="shared" si="411"/>
        <v>0</v>
      </c>
    </row>
    <row r="731" spans="1:42" x14ac:dyDescent="0.3">
      <c r="A731" s="26" t="s">
        <v>12</v>
      </c>
      <c r="B731" s="15"/>
      <c r="C731" s="15">
        <f>SUM(C721:C730)</f>
        <v>0</v>
      </c>
      <c r="D731" s="15">
        <f t="shared" ref="D731:AP731" si="412">SUM(D721:D730)</f>
        <v>0</v>
      </c>
      <c r="E731" s="15">
        <f t="shared" si="412"/>
        <v>0</v>
      </c>
      <c r="F731" s="15">
        <f t="shared" si="412"/>
        <v>0</v>
      </c>
      <c r="G731" s="15">
        <f t="shared" si="412"/>
        <v>0</v>
      </c>
      <c r="H731" s="15">
        <f t="shared" si="412"/>
        <v>0</v>
      </c>
      <c r="I731" s="15">
        <f t="shared" si="412"/>
        <v>0</v>
      </c>
      <c r="J731" s="15">
        <f t="shared" si="412"/>
        <v>0</v>
      </c>
      <c r="K731" s="15">
        <f t="shared" si="412"/>
        <v>0</v>
      </c>
      <c r="L731" s="15">
        <f t="shared" si="412"/>
        <v>0</v>
      </c>
      <c r="M731" s="15">
        <f t="shared" si="412"/>
        <v>0</v>
      </c>
      <c r="N731" s="15">
        <f t="shared" si="412"/>
        <v>0</v>
      </c>
      <c r="O731" s="15">
        <f t="shared" si="412"/>
        <v>0</v>
      </c>
      <c r="P731" s="15">
        <f t="shared" si="412"/>
        <v>0</v>
      </c>
      <c r="Q731" s="15">
        <f t="shared" si="412"/>
        <v>0</v>
      </c>
      <c r="R731" s="15">
        <f t="shared" si="412"/>
        <v>0</v>
      </c>
      <c r="S731" s="15">
        <f t="shared" si="412"/>
        <v>0</v>
      </c>
      <c r="T731" s="15">
        <f t="shared" si="412"/>
        <v>0</v>
      </c>
      <c r="U731" s="15">
        <f t="shared" si="412"/>
        <v>0</v>
      </c>
      <c r="V731" s="15">
        <f t="shared" si="412"/>
        <v>0</v>
      </c>
      <c r="W731" s="15">
        <f t="shared" si="412"/>
        <v>0</v>
      </c>
      <c r="X731" s="15">
        <f t="shared" si="412"/>
        <v>0</v>
      </c>
      <c r="Y731" s="15">
        <f t="shared" si="412"/>
        <v>0</v>
      </c>
      <c r="Z731" s="15">
        <f t="shared" si="412"/>
        <v>0</v>
      </c>
      <c r="AA731" s="15">
        <f t="shared" si="412"/>
        <v>0</v>
      </c>
      <c r="AB731" s="15">
        <f t="shared" si="412"/>
        <v>0</v>
      </c>
      <c r="AC731" s="15">
        <f t="shared" si="412"/>
        <v>0</v>
      </c>
      <c r="AD731" s="15">
        <f t="shared" si="412"/>
        <v>0</v>
      </c>
      <c r="AE731" s="15">
        <f t="shared" si="412"/>
        <v>0</v>
      </c>
      <c r="AF731" s="15">
        <f t="shared" si="412"/>
        <v>0</v>
      </c>
      <c r="AG731" s="15">
        <f t="shared" si="412"/>
        <v>0</v>
      </c>
      <c r="AH731" s="15">
        <f t="shared" si="412"/>
        <v>0</v>
      </c>
      <c r="AI731" s="15">
        <f t="shared" si="412"/>
        <v>0</v>
      </c>
      <c r="AJ731" s="15">
        <f t="shared" si="412"/>
        <v>0</v>
      </c>
      <c r="AK731" s="15">
        <f t="shared" si="412"/>
        <v>0</v>
      </c>
      <c r="AL731" s="15">
        <f t="shared" si="412"/>
        <v>0</v>
      </c>
      <c r="AM731" s="15">
        <f t="shared" si="412"/>
        <v>0</v>
      </c>
      <c r="AN731" s="15">
        <f t="shared" si="412"/>
        <v>0</v>
      </c>
      <c r="AO731" s="15">
        <f t="shared" si="412"/>
        <v>0</v>
      </c>
      <c r="AP731" s="15">
        <f t="shared" si="412"/>
        <v>0</v>
      </c>
    </row>
    <row r="732" spans="1:42" x14ac:dyDescent="0.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row>
    <row r="733" spans="1:42" x14ac:dyDescent="0.3">
      <c r="A733" s="20" t="s">
        <v>290</v>
      </c>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row>
    <row r="734" spans="1:42" x14ac:dyDescent="0.3">
      <c r="A734" s="4" t="s">
        <v>282</v>
      </c>
      <c r="B734" s="161">
        <v>0</v>
      </c>
      <c r="C734" s="161">
        <f>B737</f>
        <v>0</v>
      </c>
      <c r="D734" s="161">
        <f t="shared" ref="D734:AP734" si="413">C737</f>
        <v>0</v>
      </c>
      <c r="E734" s="161">
        <f t="shared" si="413"/>
        <v>0</v>
      </c>
      <c r="F734" s="161">
        <f t="shared" si="413"/>
        <v>0</v>
      </c>
      <c r="G734" s="161">
        <f t="shared" si="413"/>
        <v>0</v>
      </c>
      <c r="H734" s="161">
        <f t="shared" si="413"/>
        <v>0</v>
      </c>
      <c r="I734" s="161">
        <f t="shared" si="413"/>
        <v>0</v>
      </c>
      <c r="J734" s="161">
        <f t="shared" si="413"/>
        <v>0</v>
      </c>
      <c r="K734" s="161">
        <f t="shared" si="413"/>
        <v>0</v>
      </c>
      <c r="L734" s="161">
        <f t="shared" si="413"/>
        <v>0</v>
      </c>
      <c r="M734" s="161">
        <f t="shared" si="413"/>
        <v>0</v>
      </c>
      <c r="N734" s="161">
        <f t="shared" si="413"/>
        <v>0</v>
      </c>
      <c r="O734" s="161">
        <f t="shared" si="413"/>
        <v>0</v>
      </c>
      <c r="P734" s="161">
        <f t="shared" si="413"/>
        <v>0</v>
      </c>
      <c r="Q734" s="161">
        <f t="shared" si="413"/>
        <v>0</v>
      </c>
      <c r="R734" s="161">
        <f t="shared" si="413"/>
        <v>0</v>
      </c>
      <c r="S734" s="161">
        <f t="shared" si="413"/>
        <v>0</v>
      </c>
      <c r="T734" s="161">
        <f t="shared" si="413"/>
        <v>0</v>
      </c>
      <c r="U734" s="161">
        <f t="shared" si="413"/>
        <v>0</v>
      </c>
      <c r="V734" s="161">
        <f t="shared" si="413"/>
        <v>0</v>
      </c>
      <c r="W734" s="161">
        <f t="shared" si="413"/>
        <v>0</v>
      </c>
      <c r="X734" s="161">
        <f t="shared" si="413"/>
        <v>0</v>
      </c>
      <c r="Y734" s="161">
        <f t="shared" si="413"/>
        <v>0</v>
      </c>
      <c r="Z734" s="161">
        <f t="shared" si="413"/>
        <v>0</v>
      </c>
      <c r="AA734" s="161">
        <f t="shared" si="413"/>
        <v>0</v>
      </c>
      <c r="AB734" s="161">
        <f t="shared" si="413"/>
        <v>0</v>
      </c>
      <c r="AC734" s="161">
        <f t="shared" si="413"/>
        <v>0</v>
      </c>
      <c r="AD734" s="161">
        <f t="shared" si="413"/>
        <v>0</v>
      </c>
      <c r="AE734" s="161">
        <f t="shared" si="413"/>
        <v>0</v>
      </c>
      <c r="AF734" s="161">
        <f t="shared" si="413"/>
        <v>0</v>
      </c>
      <c r="AG734" s="161">
        <f t="shared" si="413"/>
        <v>0</v>
      </c>
      <c r="AH734" s="161">
        <f t="shared" si="413"/>
        <v>0</v>
      </c>
      <c r="AI734" s="161">
        <f t="shared" si="413"/>
        <v>0</v>
      </c>
      <c r="AJ734" s="161">
        <f t="shared" si="413"/>
        <v>0</v>
      </c>
      <c r="AK734" s="161">
        <f t="shared" si="413"/>
        <v>0</v>
      </c>
      <c r="AL734" s="161">
        <f t="shared" si="413"/>
        <v>0</v>
      </c>
      <c r="AM734" s="161">
        <f t="shared" si="413"/>
        <v>0</v>
      </c>
      <c r="AN734" s="161">
        <f t="shared" si="413"/>
        <v>0</v>
      </c>
      <c r="AO734" s="161">
        <f t="shared" si="413"/>
        <v>0</v>
      </c>
      <c r="AP734" s="161">
        <f t="shared" si="413"/>
        <v>0</v>
      </c>
    </row>
    <row r="735" spans="1:42" x14ac:dyDescent="0.3">
      <c r="A735" s="4" t="s">
        <v>74</v>
      </c>
      <c r="B735" s="161">
        <v>0</v>
      </c>
      <c r="C735" s="161">
        <f>C763</f>
        <v>0</v>
      </c>
      <c r="D735" s="161">
        <f t="shared" ref="D735:AP735" si="414">D763</f>
        <v>0</v>
      </c>
      <c r="E735" s="161">
        <f t="shared" si="414"/>
        <v>0</v>
      </c>
      <c r="F735" s="161">
        <f t="shared" si="414"/>
        <v>0</v>
      </c>
      <c r="G735" s="161">
        <f t="shared" si="414"/>
        <v>0</v>
      </c>
      <c r="H735" s="161">
        <f t="shared" si="414"/>
        <v>0</v>
      </c>
      <c r="I735" s="161">
        <f t="shared" si="414"/>
        <v>0</v>
      </c>
      <c r="J735" s="161">
        <f t="shared" si="414"/>
        <v>0</v>
      </c>
      <c r="K735" s="161">
        <f t="shared" si="414"/>
        <v>0</v>
      </c>
      <c r="L735" s="161">
        <f t="shared" si="414"/>
        <v>0</v>
      </c>
      <c r="M735" s="161">
        <f t="shared" si="414"/>
        <v>0</v>
      </c>
      <c r="N735" s="161">
        <f t="shared" si="414"/>
        <v>0</v>
      </c>
      <c r="O735" s="161">
        <f t="shared" si="414"/>
        <v>0</v>
      </c>
      <c r="P735" s="161">
        <f t="shared" si="414"/>
        <v>0</v>
      </c>
      <c r="Q735" s="161">
        <f t="shared" si="414"/>
        <v>0</v>
      </c>
      <c r="R735" s="161">
        <f t="shared" si="414"/>
        <v>0</v>
      </c>
      <c r="S735" s="161">
        <f t="shared" si="414"/>
        <v>0</v>
      </c>
      <c r="T735" s="161">
        <f t="shared" si="414"/>
        <v>0</v>
      </c>
      <c r="U735" s="161">
        <f t="shared" si="414"/>
        <v>0</v>
      </c>
      <c r="V735" s="161">
        <f t="shared" si="414"/>
        <v>0</v>
      </c>
      <c r="W735" s="161">
        <f t="shared" si="414"/>
        <v>0</v>
      </c>
      <c r="X735" s="161">
        <f t="shared" si="414"/>
        <v>0</v>
      </c>
      <c r="Y735" s="161">
        <f t="shared" si="414"/>
        <v>0</v>
      </c>
      <c r="Z735" s="161">
        <f t="shared" si="414"/>
        <v>0</v>
      </c>
      <c r="AA735" s="161">
        <f t="shared" si="414"/>
        <v>0</v>
      </c>
      <c r="AB735" s="161">
        <f t="shared" si="414"/>
        <v>0</v>
      </c>
      <c r="AC735" s="161">
        <f t="shared" si="414"/>
        <v>0</v>
      </c>
      <c r="AD735" s="161">
        <f t="shared" si="414"/>
        <v>0</v>
      </c>
      <c r="AE735" s="161">
        <f t="shared" si="414"/>
        <v>0</v>
      </c>
      <c r="AF735" s="161">
        <f t="shared" si="414"/>
        <v>0</v>
      </c>
      <c r="AG735" s="161">
        <f t="shared" si="414"/>
        <v>0</v>
      </c>
      <c r="AH735" s="161">
        <f t="shared" si="414"/>
        <v>0</v>
      </c>
      <c r="AI735" s="161">
        <f t="shared" si="414"/>
        <v>0</v>
      </c>
      <c r="AJ735" s="161">
        <f t="shared" si="414"/>
        <v>0</v>
      </c>
      <c r="AK735" s="161">
        <f t="shared" si="414"/>
        <v>0</v>
      </c>
      <c r="AL735" s="161">
        <f t="shared" si="414"/>
        <v>0</v>
      </c>
      <c r="AM735" s="161">
        <f t="shared" si="414"/>
        <v>0</v>
      </c>
      <c r="AN735" s="161">
        <f t="shared" si="414"/>
        <v>0</v>
      </c>
      <c r="AO735" s="161">
        <f t="shared" si="414"/>
        <v>0</v>
      </c>
      <c r="AP735" s="161">
        <f t="shared" si="414"/>
        <v>0</v>
      </c>
    </row>
    <row r="736" spans="1:42" x14ac:dyDescent="0.3">
      <c r="A736" s="4" t="s">
        <v>283</v>
      </c>
      <c r="B736" s="162">
        <v>0</v>
      </c>
      <c r="C736" s="162">
        <f>-C751</f>
        <v>0</v>
      </c>
      <c r="D736" s="162">
        <f t="shared" ref="D736:AP736" si="415">-D751</f>
        <v>0</v>
      </c>
      <c r="E736" s="162">
        <f t="shared" si="415"/>
        <v>0</v>
      </c>
      <c r="F736" s="162">
        <f t="shared" si="415"/>
        <v>0</v>
      </c>
      <c r="G736" s="162">
        <f t="shared" si="415"/>
        <v>0</v>
      </c>
      <c r="H736" s="162">
        <f t="shared" si="415"/>
        <v>0</v>
      </c>
      <c r="I736" s="162">
        <f t="shared" si="415"/>
        <v>0</v>
      </c>
      <c r="J736" s="162">
        <f t="shared" si="415"/>
        <v>0</v>
      </c>
      <c r="K736" s="162">
        <f t="shared" si="415"/>
        <v>0</v>
      </c>
      <c r="L736" s="162">
        <f t="shared" si="415"/>
        <v>0</v>
      </c>
      <c r="M736" s="162">
        <f t="shared" si="415"/>
        <v>0</v>
      </c>
      <c r="N736" s="162">
        <f t="shared" si="415"/>
        <v>0</v>
      </c>
      <c r="O736" s="162">
        <f t="shared" si="415"/>
        <v>0</v>
      </c>
      <c r="P736" s="162">
        <f t="shared" si="415"/>
        <v>0</v>
      </c>
      <c r="Q736" s="162">
        <f t="shared" si="415"/>
        <v>0</v>
      </c>
      <c r="R736" s="162">
        <f t="shared" si="415"/>
        <v>0</v>
      </c>
      <c r="S736" s="162">
        <f t="shared" si="415"/>
        <v>0</v>
      </c>
      <c r="T736" s="162">
        <f t="shared" si="415"/>
        <v>0</v>
      </c>
      <c r="U736" s="162">
        <f t="shared" si="415"/>
        <v>0</v>
      </c>
      <c r="V736" s="162">
        <f t="shared" si="415"/>
        <v>0</v>
      </c>
      <c r="W736" s="162">
        <f t="shared" si="415"/>
        <v>0</v>
      </c>
      <c r="X736" s="162">
        <f t="shared" si="415"/>
        <v>0</v>
      </c>
      <c r="Y736" s="162">
        <f t="shared" si="415"/>
        <v>0</v>
      </c>
      <c r="Z736" s="162">
        <f t="shared" si="415"/>
        <v>0</v>
      </c>
      <c r="AA736" s="162">
        <f t="shared" si="415"/>
        <v>0</v>
      </c>
      <c r="AB736" s="162">
        <f t="shared" si="415"/>
        <v>0</v>
      </c>
      <c r="AC736" s="162">
        <f t="shared" si="415"/>
        <v>0</v>
      </c>
      <c r="AD736" s="162">
        <f t="shared" si="415"/>
        <v>0</v>
      </c>
      <c r="AE736" s="162">
        <f t="shared" si="415"/>
        <v>0</v>
      </c>
      <c r="AF736" s="162">
        <f t="shared" si="415"/>
        <v>0</v>
      </c>
      <c r="AG736" s="162">
        <f t="shared" si="415"/>
        <v>0</v>
      </c>
      <c r="AH736" s="162">
        <f t="shared" si="415"/>
        <v>0</v>
      </c>
      <c r="AI736" s="162">
        <f t="shared" si="415"/>
        <v>0</v>
      </c>
      <c r="AJ736" s="162">
        <f t="shared" si="415"/>
        <v>0</v>
      </c>
      <c r="AK736" s="162">
        <f t="shared" si="415"/>
        <v>0</v>
      </c>
      <c r="AL736" s="162">
        <f t="shared" si="415"/>
        <v>0</v>
      </c>
      <c r="AM736" s="162">
        <f t="shared" si="415"/>
        <v>0</v>
      </c>
      <c r="AN736" s="162">
        <f t="shared" si="415"/>
        <v>0</v>
      </c>
      <c r="AO736" s="162">
        <f t="shared" si="415"/>
        <v>0</v>
      </c>
      <c r="AP736" s="162">
        <f t="shared" si="415"/>
        <v>0</v>
      </c>
    </row>
    <row r="737" spans="1:42" x14ac:dyDescent="0.3">
      <c r="A737" s="4" t="s">
        <v>244</v>
      </c>
      <c r="B737" s="161">
        <f>SUM(B734:B736)</f>
        <v>0</v>
      </c>
      <c r="C737" s="161">
        <f>SUM(C734:C736)</f>
        <v>0</v>
      </c>
      <c r="D737" s="161">
        <f t="shared" ref="D737:AP737" si="416">SUM(D734:D736)</f>
        <v>0</v>
      </c>
      <c r="E737" s="161">
        <f t="shared" si="416"/>
        <v>0</v>
      </c>
      <c r="F737" s="161">
        <f t="shared" si="416"/>
        <v>0</v>
      </c>
      <c r="G737" s="161">
        <f t="shared" si="416"/>
        <v>0</v>
      </c>
      <c r="H737" s="161">
        <f t="shared" si="416"/>
        <v>0</v>
      </c>
      <c r="I737" s="161">
        <f t="shared" si="416"/>
        <v>0</v>
      </c>
      <c r="J737" s="161">
        <f t="shared" si="416"/>
        <v>0</v>
      </c>
      <c r="K737" s="161">
        <f t="shared" si="416"/>
        <v>0</v>
      </c>
      <c r="L737" s="161">
        <f t="shared" si="416"/>
        <v>0</v>
      </c>
      <c r="M737" s="161">
        <f t="shared" si="416"/>
        <v>0</v>
      </c>
      <c r="N737" s="161">
        <f t="shared" si="416"/>
        <v>0</v>
      </c>
      <c r="O737" s="161">
        <f t="shared" si="416"/>
        <v>0</v>
      </c>
      <c r="P737" s="161">
        <f t="shared" si="416"/>
        <v>0</v>
      </c>
      <c r="Q737" s="161">
        <f t="shared" si="416"/>
        <v>0</v>
      </c>
      <c r="R737" s="161">
        <f t="shared" si="416"/>
        <v>0</v>
      </c>
      <c r="S737" s="161">
        <f t="shared" si="416"/>
        <v>0</v>
      </c>
      <c r="T737" s="161">
        <f t="shared" si="416"/>
        <v>0</v>
      </c>
      <c r="U737" s="161">
        <f t="shared" si="416"/>
        <v>0</v>
      </c>
      <c r="V737" s="161">
        <f t="shared" si="416"/>
        <v>0</v>
      </c>
      <c r="W737" s="161">
        <f t="shared" si="416"/>
        <v>0</v>
      </c>
      <c r="X737" s="161">
        <f t="shared" si="416"/>
        <v>0</v>
      </c>
      <c r="Y737" s="161">
        <f t="shared" si="416"/>
        <v>0</v>
      </c>
      <c r="Z737" s="161">
        <f t="shared" si="416"/>
        <v>0</v>
      </c>
      <c r="AA737" s="161">
        <f t="shared" si="416"/>
        <v>0</v>
      </c>
      <c r="AB737" s="161">
        <f t="shared" si="416"/>
        <v>0</v>
      </c>
      <c r="AC737" s="161">
        <f t="shared" si="416"/>
        <v>0</v>
      </c>
      <c r="AD737" s="161">
        <f t="shared" si="416"/>
        <v>0</v>
      </c>
      <c r="AE737" s="161">
        <f t="shared" si="416"/>
        <v>0</v>
      </c>
      <c r="AF737" s="161">
        <f t="shared" si="416"/>
        <v>0</v>
      </c>
      <c r="AG737" s="161">
        <f t="shared" si="416"/>
        <v>0</v>
      </c>
      <c r="AH737" s="161">
        <f t="shared" si="416"/>
        <v>0</v>
      </c>
      <c r="AI737" s="161">
        <f t="shared" si="416"/>
        <v>0</v>
      </c>
      <c r="AJ737" s="161">
        <f t="shared" si="416"/>
        <v>0</v>
      </c>
      <c r="AK737" s="161">
        <f t="shared" si="416"/>
        <v>0</v>
      </c>
      <c r="AL737" s="161">
        <f t="shared" si="416"/>
        <v>0</v>
      </c>
      <c r="AM737" s="161">
        <f t="shared" si="416"/>
        <v>0</v>
      </c>
      <c r="AN737" s="161">
        <f t="shared" si="416"/>
        <v>0</v>
      </c>
      <c r="AO737" s="161">
        <f t="shared" si="416"/>
        <v>0</v>
      </c>
      <c r="AP737" s="161">
        <f t="shared" si="416"/>
        <v>0</v>
      </c>
    </row>
    <row r="739" spans="1:42" x14ac:dyDescent="0.3">
      <c r="A739" s="4" t="s">
        <v>285</v>
      </c>
    </row>
    <row r="740" spans="1:42" x14ac:dyDescent="0.3">
      <c r="A740" s="4" t="s">
        <v>286</v>
      </c>
    </row>
    <row r="741" spans="1:42" x14ac:dyDescent="0.3">
      <c r="A741" s="4">
        <v>1</v>
      </c>
      <c r="B741" s="179">
        <f t="shared" ref="B741:B750" si="417">SUM(C741:AP741)</f>
        <v>0</v>
      </c>
      <c r="C741" s="161">
        <f t="shared" ref="C741:AP741" si="418">IF(C$2&gt;analysis_period,0,IF(C$2=equip2_reserve_freq*$A741,equip2_reserve_cost*system_capacity*1000*(1+inflation_rate/100)^B$2,0))</f>
        <v>0</v>
      </c>
      <c r="D741" s="161">
        <f t="shared" si="418"/>
        <v>0</v>
      </c>
      <c r="E741" s="161">
        <f t="shared" si="418"/>
        <v>0</v>
      </c>
      <c r="F741" s="161">
        <f t="shared" si="418"/>
        <v>0</v>
      </c>
      <c r="G741" s="161">
        <f t="shared" si="418"/>
        <v>0</v>
      </c>
      <c r="H741" s="161">
        <f t="shared" si="418"/>
        <v>0</v>
      </c>
      <c r="I741" s="161">
        <f t="shared" si="418"/>
        <v>0</v>
      </c>
      <c r="J741" s="161">
        <f t="shared" si="418"/>
        <v>0</v>
      </c>
      <c r="K741" s="161">
        <f t="shared" si="418"/>
        <v>0</v>
      </c>
      <c r="L741" s="161">
        <f t="shared" si="418"/>
        <v>0</v>
      </c>
      <c r="M741" s="161">
        <f t="shared" si="418"/>
        <v>0</v>
      </c>
      <c r="N741" s="161">
        <f t="shared" si="418"/>
        <v>0</v>
      </c>
      <c r="O741" s="161">
        <f t="shared" si="418"/>
        <v>0</v>
      </c>
      <c r="P741" s="161">
        <f t="shared" si="418"/>
        <v>0</v>
      </c>
      <c r="Q741" s="161">
        <f t="shared" si="418"/>
        <v>0</v>
      </c>
      <c r="R741" s="161">
        <f t="shared" si="418"/>
        <v>0</v>
      </c>
      <c r="S741" s="161">
        <f t="shared" si="418"/>
        <v>0</v>
      </c>
      <c r="T741" s="161">
        <f t="shared" si="418"/>
        <v>0</v>
      </c>
      <c r="U741" s="161">
        <f t="shared" si="418"/>
        <v>0</v>
      </c>
      <c r="V741" s="161">
        <f t="shared" si="418"/>
        <v>0</v>
      </c>
      <c r="W741" s="161">
        <f t="shared" si="418"/>
        <v>0</v>
      </c>
      <c r="X741" s="161">
        <f t="shared" si="418"/>
        <v>0</v>
      </c>
      <c r="Y741" s="161">
        <f t="shared" si="418"/>
        <v>0</v>
      </c>
      <c r="Z741" s="161">
        <f t="shared" si="418"/>
        <v>0</v>
      </c>
      <c r="AA741" s="161">
        <f t="shared" si="418"/>
        <v>0</v>
      </c>
      <c r="AB741" s="161">
        <f t="shared" si="418"/>
        <v>0</v>
      </c>
      <c r="AC741" s="161">
        <f t="shared" si="418"/>
        <v>0</v>
      </c>
      <c r="AD741" s="161">
        <f t="shared" si="418"/>
        <v>0</v>
      </c>
      <c r="AE741" s="161">
        <f t="shared" si="418"/>
        <v>0</v>
      </c>
      <c r="AF741" s="161">
        <f t="shared" si="418"/>
        <v>0</v>
      </c>
      <c r="AG741" s="161">
        <f t="shared" si="418"/>
        <v>0</v>
      </c>
      <c r="AH741" s="161">
        <f t="shared" si="418"/>
        <v>0</v>
      </c>
      <c r="AI741" s="161">
        <f t="shared" si="418"/>
        <v>0</v>
      </c>
      <c r="AJ741" s="161">
        <f t="shared" si="418"/>
        <v>0</v>
      </c>
      <c r="AK741" s="161">
        <f t="shared" si="418"/>
        <v>0</v>
      </c>
      <c r="AL741" s="161">
        <f t="shared" si="418"/>
        <v>0</v>
      </c>
      <c r="AM741" s="161">
        <f t="shared" si="418"/>
        <v>0</v>
      </c>
      <c r="AN741" s="161">
        <f t="shared" si="418"/>
        <v>0</v>
      </c>
      <c r="AO741" s="161">
        <f t="shared" si="418"/>
        <v>0</v>
      </c>
      <c r="AP741" s="161">
        <f t="shared" si="418"/>
        <v>0</v>
      </c>
    </row>
    <row r="742" spans="1:42" x14ac:dyDescent="0.3">
      <c r="A742" s="4">
        <f>A741+1</f>
        <v>2</v>
      </c>
      <c r="B742" s="179">
        <f t="shared" si="417"/>
        <v>0</v>
      </c>
      <c r="C742" s="161">
        <f t="shared" ref="C742:AP742" si="419">IF(C$2&gt;analysis_period,0,IF(C$2=equip2_reserve_freq*$A742,equip2_reserve_cost*system_capacity*1000*(1+inflation_rate/100)^B$2,0))</f>
        <v>0</v>
      </c>
      <c r="D742" s="161">
        <f t="shared" si="419"/>
        <v>0</v>
      </c>
      <c r="E742" s="161">
        <f t="shared" si="419"/>
        <v>0</v>
      </c>
      <c r="F742" s="161">
        <f t="shared" si="419"/>
        <v>0</v>
      </c>
      <c r="G742" s="161">
        <f t="shared" si="419"/>
        <v>0</v>
      </c>
      <c r="H742" s="161">
        <f t="shared" si="419"/>
        <v>0</v>
      </c>
      <c r="I742" s="161">
        <f t="shared" si="419"/>
        <v>0</v>
      </c>
      <c r="J742" s="161">
        <f t="shared" si="419"/>
        <v>0</v>
      </c>
      <c r="K742" s="161">
        <f t="shared" si="419"/>
        <v>0</v>
      </c>
      <c r="L742" s="161">
        <f t="shared" si="419"/>
        <v>0</v>
      </c>
      <c r="M742" s="161">
        <f t="shared" si="419"/>
        <v>0</v>
      </c>
      <c r="N742" s="161">
        <f t="shared" si="419"/>
        <v>0</v>
      </c>
      <c r="O742" s="161">
        <f t="shared" si="419"/>
        <v>0</v>
      </c>
      <c r="P742" s="161">
        <f t="shared" si="419"/>
        <v>0</v>
      </c>
      <c r="Q742" s="161">
        <f t="shared" si="419"/>
        <v>0</v>
      </c>
      <c r="R742" s="161">
        <f t="shared" si="419"/>
        <v>0</v>
      </c>
      <c r="S742" s="161">
        <f t="shared" si="419"/>
        <v>0</v>
      </c>
      <c r="T742" s="161">
        <f t="shared" si="419"/>
        <v>0</v>
      </c>
      <c r="U742" s="161">
        <f t="shared" si="419"/>
        <v>0</v>
      </c>
      <c r="V742" s="161">
        <f t="shared" si="419"/>
        <v>0</v>
      </c>
      <c r="W742" s="161">
        <f t="shared" si="419"/>
        <v>0</v>
      </c>
      <c r="X742" s="161">
        <f t="shared" si="419"/>
        <v>0</v>
      </c>
      <c r="Y742" s="161">
        <f t="shared" si="419"/>
        <v>0</v>
      </c>
      <c r="Z742" s="161">
        <f t="shared" si="419"/>
        <v>0</v>
      </c>
      <c r="AA742" s="161">
        <f t="shared" si="419"/>
        <v>0</v>
      </c>
      <c r="AB742" s="161">
        <f t="shared" si="419"/>
        <v>0</v>
      </c>
      <c r="AC742" s="161">
        <f t="shared" si="419"/>
        <v>0</v>
      </c>
      <c r="AD742" s="161">
        <f t="shared" si="419"/>
        <v>0</v>
      </c>
      <c r="AE742" s="161">
        <f t="shared" si="419"/>
        <v>0</v>
      </c>
      <c r="AF742" s="161">
        <f t="shared" si="419"/>
        <v>0</v>
      </c>
      <c r="AG742" s="161">
        <f t="shared" si="419"/>
        <v>0</v>
      </c>
      <c r="AH742" s="161">
        <f t="shared" si="419"/>
        <v>0</v>
      </c>
      <c r="AI742" s="161">
        <f t="shared" si="419"/>
        <v>0</v>
      </c>
      <c r="AJ742" s="161">
        <f t="shared" si="419"/>
        <v>0</v>
      </c>
      <c r="AK742" s="161">
        <f t="shared" si="419"/>
        <v>0</v>
      </c>
      <c r="AL742" s="161">
        <f t="shared" si="419"/>
        <v>0</v>
      </c>
      <c r="AM742" s="161">
        <f t="shared" si="419"/>
        <v>0</v>
      </c>
      <c r="AN742" s="161">
        <f t="shared" si="419"/>
        <v>0</v>
      </c>
      <c r="AO742" s="161">
        <f t="shared" si="419"/>
        <v>0</v>
      </c>
      <c r="AP742" s="161">
        <f t="shared" si="419"/>
        <v>0</v>
      </c>
    </row>
    <row r="743" spans="1:42" x14ac:dyDescent="0.3">
      <c r="A743" s="4">
        <f t="shared" ref="A743:A750" si="420">A742+1</f>
        <v>3</v>
      </c>
      <c r="B743" s="179">
        <f t="shared" si="417"/>
        <v>0</v>
      </c>
      <c r="C743" s="161">
        <f t="shared" ref="C743:AP743" si="421">IF(C$2&gt;analysis_period,0,IF(C$2=equip2_reserve_freq*$A743,equip2_reserve_cost*system_capacity*1000*(1+inflation_rate/100)^B$2,0))</f>
        <v>0</v>
      </c>
      <c r="D743" s="161">
        <f t="shared" si="421"/>
        <v>0</v>
      </c>
      <c r="E743" s="161">
        <f t="shared" si="421"/>
        <v>0</v>
      </c>
      <c r="F743" s="161">
        <f t="shared" si="421"/>
        <v>0</v>
      </c>
      <c r="G743" s="161">
        <f t="shared" si="421"/>
        <v>0</v>
      </c>
      <c r="H743" s="161">
        <f t="shared" si="421"/>
        <v>0</v>
      </c>
      <c r="I743" s="161">
        <f t="shared" si="421"/>
        <v>0</v>
      </c>
      <c r="J743" s="161">
        <f t="shared" si="421"/>
        <v>0</v>
      </c>
      <c r="K743" s="161">
        <f t="shared" si="421"/>
        <v>0</v>
      </c>
      <c r="L743" s="161">
        <f t="shared" si="421"/>
        <v>0</v>
      </c>
      <c r="M743" s="161">
        <f t="shared" si="421"/>
        <v>0</v>
      </c>
      <c r="N743" s="161">
        <f t="shared" si="421"/>
        <v>0</v>
      </c>
      <c r="O743" s="161">
        <f t="shared" si="421"/>
        <v>0</v>
      </c>
      <c r="P743" s="161">
        <f t="shared" si="421"/>
        <v>0</v>
      </c>
      <c r="Q743" s="161">
        <f t="shared" si="421"/>
        <v>0</v>
      </c>
      <c r="R743" s="161">
        <f t="shared" si="421"/>
        <v>0</v>
      </c>
      <c r="S743" s="161">
        <f t="shared" si="421"/>
        <v>0</v>
      </c>
      <c r="T743" s="161">
        <f t="shared" si="421"/>
        <v>0</v>
      </c>
      <c r="U743" s="161">
        <f t="shared" si="421"/>
        <v>0</v>
      </c>
      <c r="V743" s="161">
        <f t="shared" si="421"/>
        <v>0</v>
      </c>
      <c r="W743" s="161">
        <f t="shared" si="421"/>
        <v>0</v>
      </c>
      <c r="X743" s="161">
        <f t="shared" si="421"/>
        <v>0</v>
      </c>
      <c r="Y743" s="161">
        <f t="shared" si="421"/>
        <v>0</v>
      </c>
      <c r="Z743" s="161">
        <f t="shared" si="421"/>
        <v>0</v>
      </c>
      <c r="AA743" s="161">
        <f t="shared" si="421"/>
        <v>0</v>
      </c>
      <c r="AB743" s="161">
        <f t="shared" si="421"/>
        <v>0</v>
      </c>
      <c r="AC743" s="161">
        <f t="shared" si="421"/>
        <v>0</v>
      </c>
      <c r="AD743" s="161">
        <f t="shared" si="421"/>
        <v>0</v>
      </c>
      <c r="AE743" s="161">
        <f t="shared" si="421"/>
        <v>0</v>
      </c>
      <c r="AF743" s="161">
        <f t="shared" si="421"/>
        <v>0</v>
      </c>
      <c r="AG743" s="161">
        <f t="shared" si="421"/>
        <v>0</v>
      </c>
      <c r="AH743" s="161">
        <f t="shared" si="421"/>
        <v>0</v>
      </c>
      <c r="AI743" s="161">
        <f t="shared" si="421"/>
        <v>0</v>
      </c>
      <c r="AJ743" s="161">
        <f t="shared" si="421"/>
        <v>0</v>
      </c>
      <c r="AK743" s="161">
        <f t="shared" si="421"/>
        <v>0</v>
      </c>
      <c r="AL743" s="161">
        <f t="shared" si="421"/>
        <v>0</v>
      </c>
      <c r="AM743" s="161">
        <f t="shared" si="421"/>
        <v>0</v>
      </c>
      <c r="AN743" s="161">
        <f t="shared" si="421"/>
        <v>0</v>
      </c>
      <c r="AO743" s="161">
        <f t="shared" si="421"/>
        <v>0</v>
      </c>
      <c r="AP743" s="161">
        <f t="shared" si="421"/>
        <v>0</v>
      </c>
    </row>
    <row r="744" spans="1:42" x14ac:dyDescent="0.3">
      <c r="A744" s="4">
        <f t="shared" si="420"/>
        <v>4</v>
      </c>
      <c r="B744" s="179">
        <f t="shared" si="417"/>
        <v>0</v>
      </c>
      <c r="C744" s="161">
        <f t="shared" ref="C744:AP744" si="422">IF(C$2&gt;analysis_period,0,IF(C$2=equip2_reserve_freq*$A744,equip2_reserve_cost*system_capacity*1000*(1+inflation_rate/100)^B$2,0))</f>
        <v>0</v>
      </c>
      <c r="D744" s="161">
        <f t="shared" si="422"/>
        <v>0</v>
      </c>
      <c r="E744" s="161">
        <f t="shared" si="422"/>
        <v>0</v>
      </c>
      <c r="F744" s="161">
        <f t="shared" si="422"/>
        <v>0</v>
      </c>
      <c r="G744" s="161">
        <f t="shared" si="422"/>
        <v>0</v>
      </c>
      <c r="H744" s="161">
        <f t="shared" si="422"/>
        <v>0</v>
      </c>
      <c r="I744" s="161">
        <f t="shared" si="422"/>
        <v>0</v>
      </c>
      <c r="J744" s="161">
        <f t="shared" si="422"/>
        <v>0</v>
      </c>
      <c r="K744" s="161">
        <f t="shared" si="422"/>
        <v>0</v>
      </c>
      <c r="L744" s="161">
        <f t="shared" si="422"/>
        <v>0</v>
      </c>
      <c r="M744" s="161">
        <f t="shared" si="422"/>
        <v>0</v>
      </c>
      <c r="N744" s="161">
        <f t="shared" si="422"/>
        <v>0</v>
      </c>
      <c r="O744" s="161">
        <f t="shared" si="422"/>
        <v>0</v>
      </c>
      <c r="P744" s="161">
        <f t="shared" si="422"/>
        <v>0</v>
      </c>
      <c r="Q744" s="161">
        <f t="shared" si="422"/>
        <v>0</v>
      </c>
      <c r="R744" s="161">
        <f t="shared" si="422"/>
        <v>0</v>
      </c>
      <c r="S744" s="161">
        <f t="shared" si="422"/>
        <v>0</v>
      </c>
      <c r="T744" s="161">
        <f t="shared" si="422"/>
        <v>0</v>
      </c>
      <c r="U744" s="161">
        <f t="shared" si="422"/>
        <v>0</v>
      </c>
      <c r="V744" s="161">
        <f t="shared" si="422"/>
        <v>0</v>
      </c>
      <c r="W744" s="161">
        <f t="shared" si="422"/>
        <v>0</v>
      </c>
      <c r="X744" s="161">
        <f t="shared" si="422"/>
        <v>0</v>
      </c>
      <c r="Y744" s="161">
        <f t="shared" si="422"/>
        <v>0</v>
      </c>
      <c r="Z744" s="161">
        <f t="shared" si="422"/>
        <v>0</v>
      </c>
      <c r="AA744" s="161">
        <f t="shared" si="422"/>
        <v>0</v>
      </c>
      <c r="AB744" s="161">
        <f t="shared" si="422"/>
        <v>0</v>
      </c>
      <c r="AC744" s="161">
        <f t="shared" si="422"/>
        <v>0</v>
      </c>
      <c r="AD744" s="161">
        <f t="shared" si="422"/>
        <v>0</v>
      </c>
      <c r="AE744" s="161">
        <f t="shared" si="422"/>
        <v>0</v>
      </c>
      <c r="AF744" s="161">
        <f t="shared" si="422"/>
        <v>0</v>
      </c>
      <c r="AG744" s="161">
        <f t="shared" si="422"/>
        <v>0</v>
      </c>
      <c r="AH744" s="161">
        <f t="shared" si="422"/>
        <v>0</v>
      </c>
      <c r="AI744" s="161">
        <f t="shared" si="422"/>
        <v>0</v>
      </c>
      <c r="AJ744" s="161">
        <f t="shared" si="422"/>
        <v>0</v>
      </c>
      <c r="AK744" s="161">
        <f t="shared" si="422"/>
        <v>0</v>
      </c>
      <c r="AL744" s="161">
        <f t="shared" si="422"/>
        <v>0</v>
      </c>
      <c r="AM744" s="161">
        <f t="shared" si="422"/>
        <v>0</v>
      </c>
      <c r="AN744" s="161">
        <f t="shared" si="422"/>
        <v>0</v>
      </c>
      <c r="AO744" s="161">
        <f t="shared" si="422"/>
        <v>0</v>
      </c>
      <c r="AP744" s="161">
        <f t="shared" si="422"/>
        <v>0</v>
      </c>
    </row>
    <row r="745" spans="1:42" x14ac:dyDescent="0.3">
      <c r="A745" s="4">
        <f t="shared" si="420"/>
        <v>5</v>
      </c>
      <c r="B745" s="179">
        <f t="shared" si="417"/>
        <v>0</v>
      </c>
      <c r="C745" s="161">
        <f t="shared" ref="C745:AP745" si="423">IF(C$2&gt;analysis_period,0,IF(C$2=equip2_reserve_freq*$A745,equip2_reserve_cost*system_capacity*1000*(1+inflation_rate/100)^B$2,0))</f>
        <v>0</v>
      </c>
      <c r="D745" s="161">
        <f t="shared" si="423"/>
        <v>0</v>
      </c>
      <c r="E745" s="161">
        <f t="shared" si="423"/>
        <v>0</v>
      </c>
      <c r="F745" s="161">
        <f t="shared" si="423"/>
        <v>0</v>
      </c>
      <c r="G745" s="161">
        <f t="shared" si="423"/>
        <v>0</v>
      </c>
      <c r="H745" s="161">
        <f t="shared" si="423"/>
        <v>0</v>
      </c>
      <c r="I745" s="161">
        <f t="shared" si="423"/>
        <v>0</v>
      </c>
      <c r="J745" s="161">
        <f t="shared" si="423"/>
        <v>0</v>
      </c>
      <c r="K745" s="161">
        <f t="shared" si="423"/>
        <v>0</v>
      </c>
      <c r="L745" s="161">
        <f t="shared" si="423"/>
        <v>0</v>
      </c>
      <c r="M745" s="161">
        <f t="shared" si="423"/>
        <v>0</v>
      </c>
      <c r="N745" s="161">
        <f t="shared" si="423"/>
        <v>0</v>
      </c>
      <c r="O745" s="161">
        <f t="shared" si="423"/>
        <v>0</v>
      </c>
      <c r="P745" s="161">
        <f t="shared" si="423"/>
        <v>0</v>
      </c>
      <c r="Q745" s="161">
        <f t="shared" si="423"/>
        <v>0</v>
      </c>
      <c r="R745" s="161">
        <f t="shared" si="423"/>
        <v>0</v>
      </c>
      <c r="S745" s="161">
        <f t="shared" si="423"/>
        <v>0</v>
      </c>
      <c r="T745" s="161">
        <f t="shared" si="423"/>
        <v>0</v>
      </c>
      <c r="U745" s="161">
        <f t="shared" si="423"/>
        <v>0</v>
      </c>
      <c r="V745" s="161">
        <f t="shared" si="423"/>
        <v>0</v>
      </c>
      <c r="W745" s="161">
        <f t="shared" si="423"/>
        <v>0</v>
      </c>
      <c r="X745" s="161">
        <f t="shared" si="423"/>
        <v>0</v>
      </c>
      <c r="Y745" s="161">
        <f t="shared" si="423"/>
        <v>0</v>
      </c>
      <c r="Z745" s="161">
        <f t="shared" si="423"/>
        <v>0</v>
      </c>
      <c r="AA745" s="161">
        <f t="shared" si="423"/>
        <v>0</v>
      </c>
      <c r="AB745" s="161">
        <f t="shared" si="423"/>
        <v>0</v>
      </c>
      <c r="AC745" s="161">
        <f t="shared" si="423"/>
        <v>0</v>
      </c>
      <c r="AD745" s="161">
        <f t="shared" si="423"/>
        <v>0</v>
      </c>
      <c r="AE745" s="161">
        <f t="shared" si="423"/>
        <v>0</v>
      </c>
      <c r="AF745" s="161">
        <f t="shared" si="423"/>
        <v>0</v>
      </c>
      <c r="AG745" s="161">
        <f t="shared" si="423"/>
        <v>0</v>
      </c>
      <c r="AH745" s="161">
        <f t="shared" si="423"/>
        <v>0</v>
      </c>
      <c r="AI745" s="161">
        <f t="shared" si="423"/>
        <v>0</v>
      </c>
      <c r="AJ745" s="161">
        <f t="shared" si="423"/>
        <v>0</v>
      </c>
      <c r="AK745" s="161">
        <f t="shared" si="423"/>
        <v>0</v>
      </c>
      <c r="AL745" s="161">
        <f t="shared" si="423"/>
        <v>0</v>
      </c>
      <c r="AM745" s="161">
        <f t="shared" si="423"/>
        <v>0</v>
      </c>
      <c r="AN745" s="161">
        <f t="shared" si="423"/>
        <v>0</v>
      </c>
      <c r="AO745" s="161">
        <f t="shared" si="423"/>
        <v>0</v>
      </c>
      <c r="AP745" s="161">
        <f t="shared" si="423"/>
        <v>0</v>
      </c>
    </row>
    <row r="746" spans="1:42" x14ac:dyDescent="0.3">
      <c r="A746" s="4">
        <f t="shared" si="420"/>
        <v>6</v>
      </c>
      <c r="B746" s="179">
        <f t="shared" si="417"/>
        <v>0</v>
      </c>
      <c r="C746" s="161">
        <f t="shared" ref="C746:AP746" si="424">IF(C$2&gt;analysis_period,0,IF(C$2=equip2_reserve_freq*$A746,equip2_reserve_cost*system_capacity*1000*(1+inflation_rate/100)^B$2,0))</f>
        <v>0</v>
      </c>
      <c r="D746" s="161">
        <f t="shared" si="424"/>
        <v>0</v>
      </c>
      <c r="E746" s="161">
        <f t="shared" si="424"/>
        <v>0</v>
      </c>
      <c r="F746" s="161">
        <f t="shared" si="424"/>
        <v>0</v>
      </c>
      <c r="G746" s="161">
        <f t="shared" si="424"/>
        <v>0</v>
      </c>
      <c r="H746" s="161">
        <f t="shared" si="424"/>
        <v>0</v>
      </c>
      <c r="I746" s="161">
        <f t="shared" si="424"/>
        <v>0</v>
      </c>
      <c r="J746" s="161">
        <f t="shared" si="424"/>
        <v>0</v>
      </c>
      <c r="K746" s="161">
        <f t="shared" si="424"/>
        <v>0</v>
      </c>
      <c r="L746" s="161">
        <f t="shared" si="424"/>
        <v>0</v>
      </c>
      <c r="M746" s="161">
        <f t="shared" si="424"/>
        <v>0</v>
      </c>
      <c r="N746" s="161">
        <f t="shared" si="424"/>
        <v>0</v>
      </c>
      <c r="O746" s="161">
        <f t="shared" si="424"/>
        <v>0</v>
      </c>
      <c r="P746" s="161">
        <f t="shared" si="424"/>
        <v>0</v>
      </c>
      <c r="Q746" s="161">
        <f t="shared" si="424"/>
        <v>0</v>
      </c>
      <c r="R746" s="161">
        <f t="shared" si="424"/>
        <v>0</v>
      </c>
      <c r="S746" s="161">
        <f t="shared" si="424"/>
        <v>0</v>
      </c>
      <c r="T746" s="161">
        <f t="shared" si="424"/>
        <v>0</v>
      </c>
      <c r="U746" s="161">
        <f t="shared" si="424"/>
        <v>0</v>
      </c>
      <c r="V746" s="161">
        <f t="shared" si="424"/>
        <v>0</v>
      </c>
      <c r="W746" s="161">
        <f t="shared" si="424"/>
        <v>0</v>
      </c>
      <c r="X746" s="161">
        <f t="shared" si="424"/>
        <v>0</v>
      </c>
      <c r="Y746" s="161">
        <f t="shared" si="424"/>
        <v>0</v>
      </c>
      <c r="Z746" s="161">
        <f t="shared" si="424"/>
        <v>0</v>
      </c>
      <c r="AA746" s="161">
        <f t="shared" si="424"/>
        <v>0</v>
      </c>
      <c r="AB746" s="161">
        <f t="shared" si="424"/>
        <v>0</v>
      </c>
      <c r="AC746" s="161">
        <f t="shared" si="424"/>
        <v>0</v>
      </c>
      <c r="AD746" s="161">
        <f t="shared" si="424"/>
        <v>0</v>
      </c>
      <c r="AE746" s="161">
        <f t="shared" si="424"/>
        <v>0</v>
      </c>
      <c r="AF746" s="161">
        <f t="shared" si="424"/>
        <v>0</v>
      </c>
      <c r="AG746" s="161">
        <f t="shared" si="424"/>
        <v>0</v>
      </c>
      <c r="AH746" s="161">
        <f t="shared" si="424"/>
        <v>0</v>
      </c>
      <c r="AI746" s="161">
        <f t="shared" si="424"/>
        <v>0</v>
      </c>
      <c r="AJ746" s="161">
        <f t="shared" si="424"/>
        <v>0</v>
      </c>
      <c r="AK746" s="161">
        <f t="shared" si="424"/>
        <v>0</v>
      </c>
      <c r="AL746" s="161">
        <f t="shared" si="424"/>
        <v>0</v>
      </c>
      <c r="AM746" s="161">
        <f t="shared" si="424"/>
        <v>0</v>
      </c>
      <c r="AN746" s="161">
        <f t="shared" si="424"/>
        <v>0</v>
      </c>
      <c r="AO746" s="161">
        <f t="shared" si="424"/>
        <v>0</v>
      </c>
      <c r="AP746" s="161">
        <f t="shared" si="424"/>
        <v>0</v>
      </c>
    </row>
    <row r="747" spans="1:42" x14ac:dyDescent="0.3">
      <c r="A747" s="4">
        <f t="shared" si="420"/>
        <v>7</v>
      </c>
      <c r="B747" s="179">
        <f t="shared" si="417"/>
        <v>0</v>
      </c>
      <c r="C747" s="161">
        <f t="shared" ref="C747:AP747" si="425">IF(C$2&gt;analysis_period,0,IF(C$2=equip2_reserve_freq*$A747,equip2_reserve_cost*system_capacity*1000*(1+inflation_rate/100)^B$2,0))</f>
        <v>0</v>
      </c>
      <c r="D747" s="161">
        <f t="shared" si="425"/>
        <v>0</v>
      </c>
      <c r="E747" s="161">
        <f t="shared" si="425"/>
        <v>0</v>
      </c>
      <c r="F747" s="161">
        <f t="shared" si="425"/>
        <v>0</v>
      </c>
      <c r="G747" s="161">
        <f t="shared" si="425"/>
        <v>0</v>
      </c>
      <c r="H747" s="161">
        <f t="shared" si="425"/>
        <v>0</v>
      </c>
      <c r="I747" s="161">
        <f t="shared" si="425"/>
        <v>0</v>
      </c>
      <c r="J747" s="161">
        <f t="shared" si="425"/>
        <v>0</v>
      </c>
      <c r="K747" s="161">
        <f t="shared" si="425"/>
        <v>0</v>
      </c>
      <c r="L747" s="161">
        <f t="shared" si="425"/>
        <v>0</v>
      </c>
      <c r="M747" s="161">
        <f t="shared" si="425"/>
        <v>0</v>
      </c>
      <c r="N747" s="161">
        <f t="shared" si="425"/>
        <v>0</v>
      </c>
      <c r="O747" s="161">
        <f t="shared" si="425"/>
        <v>0</v>
      </c>
      <c r="P747" s="161">
        <f t="shared" si="425"/>
        <v>0</v>
      </c>
      <c r="Q747" s="161">
        <f t="shared" si="425"/>
        <v>0</v>
      </c>
      <c r="R747" s="161">
        <f t="shared" si="425"/>
        <v>0</v>
      </c>
      <c r="S747" s="161">
        <f t="shared" si="425"/>
        <v>0</v>
      </c>
      <c r="T747" s="161">
        <f t="shared" si="425"/>
        <v>0</v>
      </c>
      <c r="U747" s="161">
        <f t="shared" si="425"/>
        <v>0</v>
      </c>
      <c r="V747" s="161">
        <f t="shared" si="425"/>
        <v>0</v>
      </c>
      <c r="W747" s="161">
        <f t="shared" si="425"/>
        <v>0</v>
      </c>
      <c r="X747" s="161">
        <f t="shared" si="425"/>
        <v>0</v>
      </c>
      <c r="Y747" s="161">
        <f t="shared" si="425"/>
        <v>0</v>
      </c>
      <c r="Z747" s="161">
        <f t="shared" si="425"/>
        <v>0</v>
      </c>
      <c r="AA747" s="161">
        <f t="shared" si="425"/>
        <v>0</v>
      </c>
      <c r="AB747" s="161">
        <f t="shared" si="425"/>
        <v>0</v>
      </c>
      <c r="AC747" s="161">
        <f t="shared" si="425"/>
        <v>0</v>
      </c>
      <c r="AD747" s="161">
        <f t="shared" si="425"/>
        <v>0</v>
      </c>
      <c r="AE747" s="161">
        <f t="shared" si="425"/>
        <v>0</v>
      </c>
      <c r="AF747" s="161">
        <f t="shared" si="425"/>
        <v>0</v>
      </c>
      <c r="AG747" s="161">
        <f t="shared" si="425"/>
        <v>0</v>
      </c>
      <c r="AH747" s="161">
        <f t="shared" si="425"/>
        <v>0</v>
      </c>
      <c r="AI747" s="161">
        <f t="shared" si="425"/>
        <v>0</v>
      </c>
      <c r="AJ747" s="161">
        <f t="shared" si="425"/>
        <v>0</v>
      </c>
      <c r="AK747" s="161">
        <f t="shared" si="425"/>
        <v>0</v>
      </c>
      <c r="AL747" s="161">
        <f t="shared" si="425"/>
        <v>0</v>
      </c>
      <c r="AM747" s="161">
        <f t="shared" si="425"/>
        <v>0</v>
      </c>
      <c r="AN747" s="161">
        <f t="shared" si="425"/>
        <v>0</v>
      </c>
      <c r="AO747" s="161">
        <f t="shared" si="425"/>
        <v>0</v>
      </c>
      <c r="AP747" s="161">
        <f t="shared" si="425"/>
        <v>0</v>
      </c>
    </row>
    <row r="748" spans="1:42" x14ac:dyDescent="0.3">
      <c r="A748" s="4">
        <f t="shared" si="420"/>
        <v>8</v>
      </c>
      <c r="B748" s="179">
        <f t="shared" si="417"/>
        <v>0</v>
      </c>
      <c r="C748" s="161">
        <f t="shared" ref="C748:AP748" si="426">IF(C$2&gt;analysis_period,0,IF(C$2=equip2_reserve_freq*$A748,equip2_reserve_cost*system_capacity*1000*(1+inflation_rate/100)^B$2,0))</f>
        <v>0</v>
      </c>
      <c r="D748" s="161">
        <f t="shared" si="426"/>
        <v>0</v>
      </c>
      <c r="E748" s="161">
        <f t="shared" si="426"/>
        <v>0</v>
      </c>
      <c r="F748" s="161">
        <f t="shared" si="426"/>
        <v>0</v>
      </c>
      <c r="G748" s="161">
        <f t="shared" si="426"/>
        <v>0</v>
      </c>
      <c r="H748" s="161">
        <f t="shared" si="426"/>
        <v>0</v>
      </c>
      <c r="I748" s="161">
        <f t="shared" si="426"/>
        <v>0</v>
      </c>
      <c r="J748" s="161">
        <f t="shared" si="426"/>
        <v>0</v>
      </c>
      <c r="K748" s="161">
        <f t="shared" si="426"/>
        <v>0</v>
      </c>
      <c r="L748" s="161">
        <f t="shared" si="426"/>
        <v>0</v>
      </c>
      <c r="M748" s="161">
        <f t="shared" si="426"/>
        <v>0</v>
      </c>
      <c r="N748" s="161">
        <f t="shared" si="426"/>
        <v>0</v>
      </c>
      <c r="O748" s="161">
        <f t="shared" si="426"/>
        <v>0</v>
      </c>
      <c r="P748" s="161">
        <f t="shared" si="426"/>
        <v>0</v>
      </c>
      <c r="Q748" s="161">
        <f t="shared" si="426"/>
        <v>0</v>
      </c>
      <c r="R748" s="161">
        <f t="shared" si="426"/>
        <v>0</v>
      </c>
      <c r="S748" s="161">
        <f t="shared" si="426"/>
        <v>0</v>
      </c>
      <c r="T748" s="161">
        <f t="shared" si="426"/>
        <v>0</v>
      </c>
      <c r="U748" s="161">
        <f t="shared" si="426"/>
        <v>0</v>
      </c>
      <c r="V748" s="161">
        <f t="shared" si="426"/>
        <v>0</v>
      </c>
      <c r="W748" s="161">
        <f t="shared" si="426"/>
        <v>0</v>
      </c>
      <c r="X748" s="161">
        <f t="shared" si="426"/>
        <v>0</v>
      </c>
      <c r="Y748" s="161">
        <f t="shared" si="426"/>
        <v>0</v>
      </c>
      <c r="Z748" s="161">
        <f t="shared" si="426"/>
        <v>0</v>
      </c>
      <c r="AA748" s="161">
        <f t="shared" si="426"/>
        <v>0</v>
      </c>
      <c r="AB748" s="161">
        <f t="shared" si="426"/>
        <v>0</v>
      </c>
      <c r="AC748" s="161">
        <f t="shared" si="426"/>
        <v>0</v>
      </c>
      <c r="AD748" s="161">
        <f t="shared" si="426"/>
        <v>0</v>
      </c>
      <c r="AE748" s="161">
        <f t="shared" si="426"/>
        <v>0</v>
      </c>
      <c r="AF748" s="161">
        <f t="shared" si="426"/>
        <v>0</v>
      </c>
      <c r="AG748" s="161">
        <f t="shared" si="426"/>
        <v>0</v>
      </c>
      <c r="AH748" s="161">
        <f t="shared" si="426"/>
        <v>0</v>
      </c>
      <c r="AI748" s="161">
        <f t="shared" si="426"/>
        <v>0</v>
      </c>
      <c r="AJ748" s="161">
        <f t="shared" si="426"/>
        <v>0</v>
      </c>
      <c r="AK748" s="161">
        <f t="shared" si="426"/>
        <v>0</v>
      </c>
      <c r="AL748" s="161">
        <f t="shared" si="426"/>
        <v>0</v>
      </c>
      <c r="AM748" s="161">
        <f t="shared" si="426"/>
        <v>0</v>
      </c>
      <c r="AN748" s="161">
        <f t="shared" si="426"/>
        <v>0</v>
      </c>
      <c r="AO748" s="161">
        <f t="shared" si="426"/>
        <v>0</v>
      </c>
      <c r="AP748" s="161">
        <f t="shared" si="426"/>
        <v>0</v>
      </c>
    </row>
    <row r="749" spans="1:42" x14ac:dyDescent="0.3">
      <c r="A749" s="4">
        <f>A748+1</f>
        <v>9</v>
      </c>
      <c r="B749" s="179">
        <f t="shared" si="417"/>
        <v>0</v>
      </c>
      <c r="C749" s="161">
        <f t="shared" ref="C749:AP749" si="427">IF(C$2&gt;analysis_period,0,IF(C$2=equip2_reserve_freq*$A749,equip2_reserve_cost*system_capacity*1000*(1+inflation_rate/100)^B$2,0))</f>
        <v>0</v>
      </c>
      <c r="D749" s="161">
        <f t="shared" si="427"/>
        <v>0</v>
      </c>
      <c r="E749" s="161">
        <f t="shared" si="427"/>
        <v>0</v>
      </c>
      <c r="F749" s="161">
        <f t="shared" si="427"/>
        <v>0</v>
      </c>
      <c r="G749" s="161">
        <f t="shared" si="427"/>
        <v>0</v>
      </c>
      <c r="H749" s="161">
        <f t="shared" si="427"/>
        <v>0</v>
      </c>
      <c r="I749" s="161">
        <f t="shared" si="427"/>
        <v>0</v>
      </c>
      <c r="J749" s="161">
        <f t="shared" si="427"/>
        <v>0</v>
      </c>
      <c r="K749" s="161">
        <f t="shared" si="427"/>
        <v>0</v>
      </c>
      <c r="L749" s="161">
        <f t="shared" si="427"/>
        <v>0</v>
      </c>
      <c r="M749" s="161">
        <f t="shared" si="427"/>
        <v>0</v>
      </c>
      <c r="N749" s="161">
        <f t="shared" si="427"/>
        <v>0</v>
      </c>
      <c r="O749" s="161">
        <f t="shared" si="427"/>
        <v>0</v>
      </c>
      <c r="P749" s="161">
        <f t="shared" si="427"/>
        <v>0</v>
      </c>
      <c r="Q749" s="161">
        <f t="shared" si="427"/>
        <v>0</v>
      </c>
      <c r="R749" s="161">
        <f t="shared" si="427"/>
        <v>0</v>
      </c>
      <c r="S749" s="161">
        <f t="shared" si="427"/>
        <v>0</v>
      </c>
      <c r="T749" s="161">
        <f t="shared" si="427"/>
        <v>0</v>
      </c>
      <c r="U749" s="161">
        <f t="shared" si="427"/>
        <v>0</v>
      </c>
      <c r="V749" s="161">
        <f t="shared" si="427"/>
        <v>0</v>
      </c>
      <c r="W749" s="161">
        <f t="shared" si="427"/>
        <v>0</v>
      </c>
      <c r="X749" s="161">
        <f t="shared" si="427"/>
        <v>0</v>
      </c>
      <c r="Y749" s="161">
        <f t="shared" si="427"/>
        <v>0</v>
      </c>
      <c r="Z749" s="161">
        <f t="shared" si="427"/>
        <v>0</v>
      </c>
      <c r="AA749" s="161">
        <f t="shared" si="427"/>
        <v>0</v>
      </c>
      <c r="AB749" s="161">
        <f t="shared" si="427"/>
        <v>0</v>
      </c>
      <c r="AC749" s="161">
        <f t="shared" si="427"/>
        <v>0</v>
      </c>
      <c r="AD749" s="161">
        <f t="shared" si="427"/>
        <v>0</v>
      </c>
      <c r="AE749" s="161">
        <f t="shared" si="427"/>
        <v>0</v>
      </c>
      <c r="AF749" s="161">
        <f t="shared" si="427"/>
        <v>0</v>
      </c>
      <c r="AG749" s="161">
        <f t="shared" si="427"/>
        <v>0</v>
      </c>
      <c r="AH749" s="161">
        <f t="shared" si="427"/>
        <v>0</v>
      </c>
      <c r="AI749" s="161">
        <f t="shared" si="427"/>
        <v>0</v>
      </c>
      <c r="AJ749" s="161">
        <f t="shared" si="427"/>
        <v>0</v>
      </c>
      <c r="AK749" s="161">
        <f t="shared" si="427"/>
        <v>0</v>
      </c>
      <c r="AL749" s="161">
        <f t="shared" si="427"/>
        <v>0</v>
      </c>
      <c r="AM749" s="161">
        <f t="shared" si="427"/>
        <v>0</v>
      </c>
      <c r="AN749" s="161">
        <f t="shared" si="427"/>
        <v>0</v>
      </c>
      <c r="AO749" s="161">
        <f t="shared" si="427"/>
        <v>0</v>
      </c>
      <c r="AP749" s="161">
        <f t="shared" si="427"/>
        <v>0</v>
      </c>
    </row>
    <row r="750" spans="1:42" x14ac:dyDescent="0.3">
      <c r="A750" s="4">
        <f t="shared" si="420"/>
        <v>10</v>
      </c>
      <c r="B750" s="179">
        <f t="shared" si="417"/>
        <v>0</v>
      </c>
      <c r="C750" s="161">
        <f t="shared" ref="C750:AP750" si="428">IF(C$2&gt;analysis_period,0,IF(C$2=equip2_reserve_freq*$A750,equip2_reserve_cost*system_capacity*1000*(1+inflation_rate/100)^B$2,0))</f>
        <v>0</v>
      </c>
      <c r="D750" s="161">
        <f t="shared" si="428"/>
        <v>0</v>
      </c>
      <c r="E750" s="161">
        <f t="shared" si="428"/>
        <v>0</v>
      </c>
      <c r="F750" s="161">
        <f t="shared" si="428"/>
        <v>0</v>
      </c>
      <c r="G750" s="161">
        <f t="shared" si="428"/>
        <v>0</v>
      </c>
      <c r="H750" s="161">
        <f t="shared" si="428"/>
        <v>0</v>
      </c>
      <c r="I750" s="161">
        <f t="shared" si="428"/>
        <v>0</v>
      </c>
      <c r="J750" s="161">
        <f t="shared" si="428"/>
        <v>0</v>
      </c>
      <c r="K750" s="161">
        <f t="shared" si="428"/>
        <v>0</v>
      </c>
      <c r="L750" s="161">
        <f t="shared" si="428"/>
        <v>0</v>
      </c>
      <c r="M750" s="161">
        <f t="shared" si="428"/>
        <v>0</v>
      </c>
      <c r="N750" s="161">
        <f t="shared" si="428"/>
        <v>0</v>
      </c>
      <c r="O750" s="161">
        <f t="shared" si="428"/>
        <v>0</v>
      </c>
      <c r="P750" s="161">
        <f t="shared" si="428"/>
        <v>0</v>
      </c>
      <c r="Q750" s="161">
        <f t="shared" si="428"/>
        <v>0</v>
      </c>
      <c r="R750" s="161">
        <f t="shared" si="428"/>
        <v>0</v>
      </c>
      <c r="S750" s="161">
        <f t="shared" si="428"/>
        <v>0</v>
      </c>
      <c r="T750" s="161">
        <f t="shared" si="428"/>
        <v>0</v>
      </c>
      <c r="U750" s="161">
        <f t="shared" si="428"/>
        <v>0</v>
      </c>
      <c r="V750" s="161">
        <f t="shared" si="428"/>
        <v>0</v>
      </c>
      <c r="W750" s="161">
        <f t="shared" si="428"/>
        <v>0</v>
      </c>
      <c r="X750" s="161">
        <f t="shared" si="428"/>
        <v>0</v>
      </c>
      <c r="Y750" s="161">
        <f t="shared" si="428"/>
        <v>0</v>
      </c>
      <c r="Z750" s="161">
        <f t="shared" si="428"/>
        <v>0</v>
      </c>
      <c r="AA750" s="161">
        <f t="shared" si="428"/>
        <v>0</v>
      </c>
      <c r="AB750" s="161">
        <f t="shared" si="428"/>
        <v>0</v>
      </c>
      <c r="AC750" s="161">
        <f t="shared" si="428"/>
        <v>0</v>
      </c>
      <c r="AD750" s="161">
        <f t="shared" si="428"/>
        <v>0</v>
      </c>
      <c r="AE750" s="161">
        <f t="shared" si="428"/>
        <v>0</v>
      </c>
      <c r="AF750" s="161">
        <f t="shared" si="428"/>
        <v>0</v>
      </c>
      <c r="AG750" s="161">
        <f t="shared" si="428"/>
        <v>0</v>
      </c>
      <c r="AH750" s="161">
        <f t="shared" si="428"/>
        <v>0</v>
      </c>
      <c r="AI750" s="161">
        <f t="shared" si="428"/>
        <v>0</v>
      </c>
      <c r="AJ750" s="161">
        <f t="shared" si="428"/>
        <v>0</v>
      </c>
      <c r="AK750" s="161">
        <f t="shared" si="428"/>
        <v>0</v>
      </c>
      <c r="AL750" s="161">
        <f t="shared" si="428"/>
        <v>0</v>
      </c>
      <c r="AM750" s="161">
        <f t="shared" si="428"/>
        <v>0</v>
      </c>
      <c r="AN750" s="161">
        <f t="shared" si="428"/>
        <v>0</v>
      </c>
      <c r="AO750" s="161">
        <f t="shared" si="428"/>
        <v>0</v>
      </c>
      <c r="AP750" s="161">
        <f t="shared" si="428"/>
        <v>0</v>
      </c>
    </row>
    <row r="751" spans="1:42" x14ac:dyDescent="0.3">
      <c r="A751" s="26" t="s">
        <v>12</v>
      </c>
      <c r="B751" s="15"/>
      <c r="C751" s="161">
        <f>SUM(C741:C750)</f>
        <v>0</v>
      </c>
      <c r="D751" s="161">
        <f t="shared" ref="D751:AP751" si="429">SUM(D741:D750)</f>
        <v>0</v>
      </c>
      <c r="E751" s="161">
        <f t="shared" si="429"/>
        <v>0</v>
      </c>
      <c r="F751" s="161">
        <f t="shared" si="429"/>
        <v>0</v>
      </c>
      <c r="G751" s="161">
        <f t="shared" si="429"/>
        <v>0</v>
      </c>
      <c r="H751" s="161">
        <f t="shared" si="429"/>
        <v>0</v>
      </c>
      <c r="I751" s="161">
        <f t="shared" si="429"/>
        <v>0</v>
      </c>
      <c r="J751" s="161">
        <f t="shared" si="429"/>
        <v>0</v>
      </c>
      <c r="K751" s="161">
        <f t="shared" si="429"/>
        <v>0</v>
      </c>
      <c r="L751" s="161">
        <f t="shared" si="429"/>
        <v>0</v>
      </c>
      <c r="M751" s="161">
        <f t="shared" si="429"/>
        <v>0</v>
      </c>
      <c r="N751" s="161">
        <f t="shared" si="429"/>
        <v>0</v>
      </c>
      <c r="O751" s="161">
        <f t="shared" si="429"/>
        <v>0</v>
      </c>
      <c r="P751" s="161">
        <f t="shared" si="429"/>
        <v>0</v>
      </c>
      <c r="Q751" s="161">
        <f t="shared" si="429"/>
        <v>0</v>
      </c>
      <c r="R751" s="161">
        <f t="shared" si="429"/>
        <v>0</v>
      </c>
      <c r="S751" s="161">
        <f t="shared" si="429"/>
        <v>0</v>
      </c>
      <c r="T751" s="161">
        <f t="shared" si="429"/>
        <v>0</v>
      </c>
      <c r="U751" s="161">
        <f t="shared" si="429"/>
        <v>0</v>
      </c>
      <c r="V751" s="161">
        <f t="shared" si="429"/>
        <v>0</v>
      </c>
      <c r="W751" s="161">
        <f t="shared" si="429"/>
        <v>0</v>
      </c>
      <c r="X751" s="161">
        <f t="shared" si="429"/>
        <v>0</v>
      </c>
      <c r="Y751" s="161">
        <f t="shared" si="429"/>
        <v>0</v>
      </c>
      <c r="Z751" s="161">
        <f t="shared" si="429"/>
        <v>0</v>
      </c>
      <c r="AA751" s="161">
        <f t="shared" si="429"/>
        <v>0</v>
      </c>
      <c r="AB751" s="161">
        <f t="shared" si="429"/>
        <v>0</v>
      </c>
      <c r="AC751" s="161">
        <f t="shared" si="429"/>
        <v>0</v>
      </c>
      <c r="AD751" s="161">
        <f t="shared" si="429"/>
        <v>0</v>
      </c>
      <c r="AE751" s="161">
        <f t="shared" si="429"/>
        <v>0</v>
      </c>
      <c r="AF751" s="161">
        <f t="shared" si="429"/>
        <v>0</v>
      </c>
      <c r="AG751" s="161">
        <f t="shared" si="429"/>
        <v>0</v>
      </c>
      <c r="AH751" s="161">
        <f t="shared" si="429"/>
        <v>0</v>
      </c>
      <c r="AI751" s="161">
        <f t="shared" si="429"/>
        <v>0</v>
      </c>
      <c r="AJ751" s="161">
        <f t="shared" si="429"/>
        <v>0</v>
      </c>
      <c r="AK751" s="161">
        <f t="shared" si="429"/>
        <v>0</v>
      </c>
      <c r="AL751" s="161">
        <f t="shared" si="429"/>
        <v>0</v>
      </c>
      <c r="AM751" s="161">
        <f t="shared" si="429"/>
        <v>0</v>
      </c>
      <c r="AN751" s="161">
        <f t="shared" si="429"/>
        <v>0</v>
      </c>
      <c r="AO751" s="161">
        <f t="shared" si="429"/>
        <v>0</v>
      </c>
      <c r="AP751" s="161">
        <f t="shared" si="429"/>
        <v>0</v>
      </c>
    </row>
    <row r="752" spans="1:42" x14ac:dyDescent="0.3">
      <c r="A752" s="4" t="s">
        <v>287</v>
      </c>
    </row>
    <row r="753" spans="1:42" x14ac:dyDescent="0.3">
      <c r="A753" s="4">
        <v>1</v>
      </c>
      <c r="B753" s="184">
        <f t="shared" ref="B753:B762" si="430">SUM(C753:AP753)</f>
        <v>0</v>
      </c>
      <c r="C753" s="161">
        <f t="shared" ref="C753:AP753" si="431">IF(C$2&lt;=equip2_reserve_freq*$A$741,$B$741/(equip2_reserve_freq),0)</f>
        <v>0</v>
      </c>
      <c r="D753" s="161">
        <f t="shared" si="431"/>
        <v>0</v>
      </c>
      <c r="E753" s="161">
        <f t="shared" si="431"/>
        <v>0</v>
      </c>
      <c r="F753" s="161">
        <f t="shared" si="431"/>
        <v>0</v>
      </c>
      <c r="G753" s="161">
        <f t="shared" si="431"/>
        <v>0</v>
      </c>
      <c r="H753" s="161">
        <f t="shared" si="431"/>
        <v>0</v>
      </c>
      <c r="I753" s="161">
        <f t="shared" si="431"/>
        <v>0</v>
      </c>
      <c r="J753" s="161">
        <f t="shared" si="431"/>
        <v>0</v>
      </c>
      <c r="K753" s="161">
        <f t="shared" si="431"/>
        <v>0</v>
      </c>
      <c r="L753" s="161">
        <f t="shared" si="431"/>
        <v>0</v>
      </c>
      <c r="M753" s="161">
        <f t="shared" si="431"/>
        <v>0</v>
      </c>
      <c r="N753" s="161">
        <f t="shared" si="431"/>
        <v>0</v>
      </c>
      <c r="O753" s="161">
        <f t="shared" si="431"/>
        <v>0</v>
      </c>
      <c r="P753" s="161">
        <f t="shared" si="431"/>
        <v>0</v>
      </c>
      <c r="Q753" s="161">
        <f t="shared" si="431"/>
        <v>0</v>
      </c>
      <c r="R753" s="161">
        <f t="shared" si="431"/>
        <v>0</v>
      </c>
      <c r="S753" s="161">
        <f t="shared" si="431"/>
        <v>0</v>
      </c>
      <c r="T753" s="161">
        <f t="shared" si="431"/>
        <v>0</v>
      </c>
      <c r="U753" s="161">
        <f t="shared" si="431"/>
        <v>0</v>
      </c>
      <c r="V753" s="161">
        <f t="shared" si="431"/>
        <v>0</v>
      </c>
      <c r="W753" s="161">
        <f t="shared" si="431"/>
        <v>0</v>
      </c>
      <c r="X753" s="161">
        <f t="shared" si="431"/>
        <v>0</v>
      </c>
      <c r="Y753" s="161">
        <f t="shared" si="431"/>
        <v>0</v>
      </c>
      <c r="Z753" s="161">
        <f t="shared" si="431"/>
        <v>0</v>
      </c>
      <c r="AA753" s="161">
        <f t="shared" si="431"/>
        <v>0</v>
      </c>
      <c r="AB753" s="161">
        <f t="shared" si="431"/>
        <v>0</v>
      </c>
      <c r="AC753" s="161">
        <f t="shared" si="431"/>
        <v>0</v>
      </c>
      <c r="AD753" s="161">
        <f t="shared" si="431"/>
        <v>0</v>
      </c>
      <c r="AE753" s="161">
        <f t="shared" si="431"/>
        <v>0</v>
      </c>
      <c r="AF753" s="161">
        <f t="shared" si="431"/>
        <v>0</v>
      </c>
      <c r="AG753" s="161">
        <f t="shared" si="431"/>
        <v>0</v>
      </c>
      <c r="AH753" s="161">
        <f t="shared" si="431"/>
        <v>0</v>
      </c>
      <c r="AI753" s="161">
        <f t="shared" si="431"/>
        <v>0</v>
      </c>
      <c r="AJ753" s="161">
        <f t="shared" si="431"/>
        <v>0</v>
      </c>
      <c r="AK753" s="161">
        <f t="shared" si="431"/>
        <v>0</v>
      </c>
      <c r="AL753" s="161">
        <f t="shared" si="431"/>
        <v>0</v>
      </c>
      <c r="AM753" s="161">
        <f t="shared" si="431"/>
        <v>0</v>
      </c>
      <c r="AN753" s="161">
        <f t="shared" si="431"/>
        <v>0</v>
      </c>
      <c r="AO753" s="161">
        <f t="shared" si="431"/>
        <v>0</v>
      </c>
      <c r="AP753" s="161">
        <f t="shared" si="431"/>
        <v>0</v>
      </c>
    </row>
    <row r="754" spans="1:42" x14ac:dyDescent="0.3">
      <c r="A754" s="4">
        <f>A753+1</f>
        <v>2</v>
      </c>
      <c r="B754" s="184">
        <f t="shared" si="430"/>
        <v>0</v>
      </c>
      <c r="C754" s="161">
        <f t="shared" ref="C754:AP754" si="432">IF(AND(C$2&gt;equip2_reserve_freq*$A741,C$2&lt;=equip2_reserve_freq*$A742),$B742/(equip2_reserve_freq),0)</f>
        <v>0</v>
      </c>
      <c r="D754" s="161">
        <f t="shared" si="432"/>
        <v>0</v>
      </c>
      <c r="E754" s="161">
        <f t="shared" si="432"/>
        <v>0</v>
      </c>
      <c r="F754" s="161">
        <f t="shared" si="432"/>
        <v>0</v>
      </c>
      <c r="G754" s="161">
        <f t="shared" si="432"/>
        <v>0</v>
      </c>
      <c r="H754" s="161">
        <f t="shared" si="432"/>
        <v>0</v>
      </c>
      <c r="I754" s="161">
        <f t="shared" si="432"/>
        <v>0</v>
      </c>
      <c r="J754" s="161">
        <f t="shared" si="432"/>
        <v>0</v>
      </c>
      <c r="K754" s="161">
        <f t="shared" si="432"/>
        <v>0</v>
      </c>
      <c r="L754" s="161">
        <f t="shared" si="432"/>
        <v>0</v>
      </c>
      <c r="M754" s="161">
        <f t="shared" si="432"/>
        <v>0</v>
      </c>
      <c r="N754" s="161">
        <f t="shared" si="432"/>
        <v>0</v>
      </c>
      <c r="O754" s="161">
        <f t="shared" si="432"/>
        <v>0</v>
      </c>
      <c r="P754" s="161">
        <f t="shared" si="432"/>
        <v>0</v>
      </c>
      <c r="Q754" s="161">
        <f t="shared" si="432"/>
        <v>0</v>
      </c>
      <c r="R754" s="161">
        <f t="shared" si="432"/>
        <v>0</v>
      </c>
      <c r="S754" s="161">
        <f t="shared" si="432"/>
        <v>0</v>
      </c>
      <c r="T754" s="161">
        <f t="shared" si="432"/>
        <v>0</v>
      </c>
      <c r="U754" s="161">
        <f t="shared" si="432"/>
        <v>0</v>
      </c>
      <c r="V754" s="161">
        <f t="shared" si="432"/>
        <v>0</v>
      </c>
      <c r="W754" s="161">
        <f t="shared" si="432"/>
        <v>0</v>
      </c>
      <c r="X754" s="161">
        <f t="shared" si="432"/>
        <v>0</v>
      </c>
      <c r="Y754" s="161">
        <f t="shared" si="432"/>
        <v>0</v>
      </c>
      <c r="Z754" s="161">
        <f t="shared" si="432"/>
        <v>0</v>
      </c>
      <c r="AA754" s="161">
        <f t="shared" si="432"/>
        <v>0</v>
      </c>
      <c r="AB754" s="161">
        <f t="shared" si="432"/>
        <v>0</v>
      </c>
      <c r="AC754" s="161">
        <f t="shared" si="432"/>
        <v>0</v>
      </c>
      <c r="AD754" s="161">
        <f t="shared" si="432"/>
        <v>0</v>
      </c>
      <c r="AE754" s="161">
        <f t="shared" si="432"/>
        <v>0</v>
      </c>
      <c r="AF754" s="161">
        <f t="shared" si="432"/>
        <v>0</v>
      </c>
      <c r="AG754" s="161">
        <f t="shared" si="432"/>
        <v>0</v>
      </c>
      <c r="AH754" s="161">
        <f t="shared" si="432"/>
        <v>0</v>
      </c>
      <c r="AI754" s="161">
        <f t="shared" si="432"/>
        <v>0</v>
      </c>
      <c r="AJ754" s="161">
        <f t="shared" si="432"/>
        <v>0</v>
      </c>
      <c r="AK754" s="161">
        <f t="shared" si="432"/>
        <v>0</v>
      </c>
      <c r="AL754" s="161">
        <f t="shared" si="432"/>
        <v>0</v>
      </c>
      <c r="AM754" s="161">
        <f t="shared" si="432"/>
        <v>0</v>
      </c>
      <c r="AN754" s="161">
        <f t="shared" si="432"/>
        <v>0</v>
      </c>
      <c r="AO754" s="161">
        <f t="shared" si="432"/>
        <v>0</v>
      </c>
      <c r="AP754" s="161">
        <f t="shared" si="432"/>
        <v>0</v>
      </c>
    </row>
    <row r="755" spans="1:42" x14ac:dyDescent="0.3">
      <c r="A755" s="4">
        <f t="shared" ref="A755:A760" si="433">A754+1</f>
        <v>3</v>
      </c>
      <c r="B755" s="184">
        <f t="shared" si="430"/>
        <v>0</v>
      </c>
      <c r="C755" s="161">
        <f t="shared" ref="C755:AP755" si="434">IF(AND(C$2&gt;equip2_reserve_freq*$A742,C$2&lt;=equip2_reserve_freq*$A743),$B743/(equip2_reserve_freq),0)</f>
        <v>0</v>
      </c>
      <c r="D755" s="161">
        <f t="shared" si="434"/>
        <v>0</v>
      </c>
      <c r="E755" s="161">
        <f t="shared" si="434"/>
        <v>0</v>
      </c>
      <c r="F755" s="161">
        <f t="shared" si="434"/>
        <v>0</v>
      </c>
      <c r="G755" s="161">
        <f t="shared" si="434"/>
        <v>0</v>
      </c>
      <c r="H755" s="161">
        <f t="shared" si="434"/>
        <v>0</v>
      </c>
      <c r="I755" s="161">
        <f t="shared" si="434"/>
        <v>0</v>
      </c>
      <c r="J755" s="161">
        <f t="shared" si="434"/>
        <v>0</v>
      </c>
      <c r="K755" s="161">
        <f t="shared" si="434"/>
        <v>0</v>
      </c>
      <c r="L755" s="161">
        <f t="shared" si="434"/>
        <v>0</v>
      </c>
      <c r="M755" s="161">
        <f t="shared" si="434"/>
        <v>0</v>
      </c>
      <c r="N755" s="161">
        <f t="shared" si="434"/>
        <v>0</v>
      </c>
      <c r="O755" s="161">
        <f t="shared" si="434"/>
        <v>0</v>
      </c>
      <c r="P755" s="161">
        <f t="shared" si="434"/>
        <v>0</v>
      </c>
      <c r="Q755" s="161">
        <f t="shared" si="434"/>
        <v>0</v>
      </c>
      <c r="R755" s="161">
        <f t="shared" si="434"/>
        <v>0</v>
      </c>
      <c r="S755" s="161">
        <f t="shared" si="434"/>
        <v>0</v>
      </c>
      <c r="T755" s="161">
        <f t="shared" si="434"/>
        <v>0</v>
      </c>
      <c r="U755" s="161">
        <f t="shared" si="434"/>
        <v>0</v>
      </c>
      <c r="V755" s="161">
        <f t="shared" si="434"/>
        <v>0</v>
      </c>
      <c r="W755" s="161">
        <f t="shared" si="434"/>
        <v>0</v>
      </c>
      <c r="X755" s="161">
        <f t="shared" si="434"/>
        <v>0</v>
      </c>
      <c r="Y755" s="161">
        <f t="shared" si="434"/>
        <v>0</v>
      </c>
      <c r="Z755" s="161">
        <f t="shared" si="434"/>
        <v>0</v>
      </c>
      <c r="AA755" s="161">
        <f t="shared" si="434"/>
        <v>0</v>
      </c>
      <c r="AB755" s="161">
        <f t="shared" si="434"/>
        <v>0</v>
      </c>
      <c r="AC755" s="161">
        <f t="shared" si="434"/>
        <v>0</v>
      </c>
      <c r="AD755" s="161">
        <f t="shared" si="434"/>
        <v>0</v>
      </c>
      <c r="AE755" s="161">
        <f t="shared" si="434"/>
        <v>0</v>
      </c>
      <c r="AF755" s="161">
        <f t="shared" si="434"/>
        <v>0</v>
      </c>
      <c r="AG755" s="161">
        <f t="shared" si="434"/>
        <v>0</v>
      </c>
      <c r="AH755" s="161">
        <f t="shared" si="434"/>
        <v>0</v>
      </c>
      <c r="AI755" s="161">
        <f t="shared" si="434"/>
        <v>0</v>
      </c>
      <c r="AJ755" s="161">
        <f t="shared" si="434"/>
        <v>0</v>
      </c>
      <c r="AK755" s="161">
        <f t="shared" si="434"/>
        <v>0</v>
      </c>
      <c r="AL755" s="161">
        <f t="shared" si="434"/>
        <v>0</v>
      </c>
      <c r="AM755" s="161">
        <f t="shared" si="434"/>
        <v>0</v>
      </c>
      <c r="AN755" s="161">
        <f t="shared" si="434"/>
        <v>0</v>
      </c>
      <c r="AO755" s="161">
        <f t="shared" si="434"/>
        <v>0</v>
      </c>
      <c r="AP755" s="161">
        <f t="shared" si="434"/>
        <v>0</v>
      </c>
    </row>
    <row r="756" spans="1:42" x14ac:dyDescent="0.3">
      <c r="A756" s="4">
        <f t="shared" si="433"/>
        <v>4</v>
      </c>
      <c r="B756" s="184">
        <f t="shared" si="430"/>
        <v>0</v>
      </c>
      <c r="C756" s="161">
        <f t="shared" ref="C756:AP756" si="435">IF(AND(C$2&gt;equip2_reserve_freq*$A743,C$2&lt;=equip2_reserve_freq*$A744),$B744/(equip2_reserve_freq),0)</f>
        <v>0</v>
      </c>
      <c r="D756" s="161">
        <f t="shared" si="435"/>
        <v>0</v>
      </c>
      <c r="E756" s="161">
        <f t="shared" si="435"/>
        <v>0</v>
      </c>
      <c r="F756" s="161">
        <f t="shared" si="435"/>
        <v>0</v>
      </c>
      <c r="G756" s="161">
        <f t="shared" si="435"/>
        <v>0</v>
      </c>
      <c r="H756" s="161">
        <f t="shared" si="435"/>
        <v>0</v>
      </c>
      <c r="I756" s="161">
        <f t="shared" si="435"/>
        <v>0</v>
      </c>
      <c r="J756" s="161">
        <f t="shared" si="435"/>
        <v>0</v>
      </c>
      <c r="K756" s="161">
        <f t="shared" si="435"/>
        <v>0</v>
      </c>
      <c r="L756" s="161">
        <f t="shared" si="435"/>
        <v>0</v>
      </c>
      <c r="M756" s="161">
        <f t="shared" si="435"/>
        <v>0</v>
      </c>
      <c r="N756" s="161">
        <f t="shared" si="435"/>
        <v>0</v>
      </c>
      <c r="O756" s="161">
        <f t="shared" si="435"/>
        <v>0</v>
      </c>
      <c r="P756" s="161">
        <f t="shared" si="435"/>
        <v>0</v>
      </c>
      <c r="Q756" s="161">
        <f t="shared" si="435"/>
        <v>0</v>
      </c>
      <c r="R756" s="161">
        <f t="shared" si="435"/>
        <v>0</v>
      </c>
      <c r="S756" s="161">
        <f t="shared" si="435"/>
        <v>0</v>
      </c>
      <c r="T756" s="161">
        <f t="shared" si="435"/>
        <v>0</v>
      </c>
      <c r="U756" s="161">
        <f t="shared" si="435"/>
        <v>0</v>
      </c>
      <c r="V756" s="161">
        <f t="shared" si="435"/>
        <v>0</v>
      </c>
      <c r="W756" s="161">
        <f t="shared" si="435"/>
        <v>0</v>
      </c>
      <c r="X756" s="161">
        <f t="shared" si="435"/>
        <v>0</v>
      </c>
      <c r="Y756" s="161">
        <f t="shared" si="435"/>
        <v>0</v>
      </c>
      <c r="Z756" s="161">
        <f t="shared" si="435"/>
        <v>0</v>
      </c>
      <c r="AA756" s="161">
        <f t="shared" si="435"/>
        <v>0</v>
      </c>
      <c r="AB756" s="161">
        <f t="shared" si="435"/>
        <v>0</v>
      </c>
      <c r="AC756" s="161">
        <f t="shared" si="435"/>
        <v>0</v>
      </c>
      <c r="AD756" s="161">
        <f t="shared" si="435"/>
        <v>0</v>
      </c>
      <c r="AE756" s="161">
        <f t="shared" si="435"/>
        <v>0</v>
      </c>
      <c r="AF756" s="161">
        <f t="shared" si="435"/>
        <v>0</v>
      </c>
      <c r="AG756" s="161">
        <f t="shared" si="435"/>
        <v>0</v>
      </c>
      <c r="AH756" s="161">
        <f t="shared" si="435"/>
        <v>0</v>
      </c>
      <c r="AI756" s="161">
        <f t="shared" si="435"/>
        <v>0</v>
      </c>
      <c r="AJ756" s="161">
        <f t="shared" si="435"/>
        <v>0</v>
      </c>
      <c r="AK756" s="161">
        <f t="shared" si="435"/>
        <v>0</v>
      </c>
      <c r="AL756" s="161">
        <f t="shared" si="435"/>
        <v>0</v>
      </c>
      <c r="AM756" s="161">
        <f t="shared" si="435"/>
        <v>0</v>
      </c>
      <c r="AN756" s="161">
        <f t="shared" si="435"/>
        <v>0</v>
      </c>
      <c r="AO756" s="161">
        <f t="shared" si="435"/>
        <v>0</v>
      </c>
      <c r="AP756" s="161">
        <f t="shared" si="435"/>
        <v>0</v>
      </c>
    </row>
    <row r="757" spans="1:42" x14ac:dyDescent="0.3">
      <c r="A757" s="4">
        <f t="shared" si="433"/>
        <v>5</v>
      </c>
      <c r="B757" s="184">
        <f t="shared" si="430"/>
        <v>0</v>
      </c>
      <c r="C757" s="161">
        <f t="shared" ref="C757:AP757" si="436">IF(AND(C$2&gt;equip2_reserve_freq*$A744,C$2&lt;=equip2_reserve_freq*$A745),$B745/(equip2_reserve_freq),0)</f>
        <v>0</v>
      </c>
      <c r="D757" s="161">
        <f t="shared" si="436"/>
        <v>0</v>
      </c>
      <c r="E757" s="161">
        <f t="shared" si="436"/>
        <v>0</v>
      </c>
      <c r="F757" s="161">
        <f t="shared" si="436"/>
        <v>0</v>
      </c>
      <c r="G757" s="161">
        <f t="shared" si="436"/>
        <v>0</v>
      </c>
      <c r="H757" s="161">
        <f t="shared" si="436"/>
        <v>0</v>
      </c>
      <c r="I757" s="161">
        <f t="shared" si="436"/>
        <v>0</v>
      </c>
      <c r="J757" s="161">
        <f t="shared" si="436"/>
        <v>0</v>
      </c>
      <c r="K757" s="161">
        <f t="shared" si="436"/>
        <v>0</v>
      </c>
      <c r="L757" s="161">
        <f t="shared" si="436"/>
        <v>0</v>
      </c>
      <c r="M757" s="161">
        <f t="shared" si="436"/>
        <v>0</v>
      </c>
      <c r="N757" s="161">
        <f t="shared" si="436"/>
        <v>0</v>
      </c>
      <c r="O757" s="161">
        <f t="shared" si="436"/>
        <v>0</v>
      </c>
      <c r="P757" s="161">
        <f t="shared" si="436"/>
        <v>0</v>
      </c>
      <c r="Q757" s="161">
        <f t="shared" si="436"/>
        <v>0</v>
      </c>
      <c r="R757" s="161">
        <f t="shared" si="436"/>
        <v>0</v>
      </c>
      <c r="S757" s="161">
        <f t="shared" si="436"/>
        <v>0</v>
      </c>
      <c r="T757" s="161">
        <f t="shared" si="436"/>
        <v>0</v>
      </c>
      <c r="U757" s="161">
        <f t="shared" si="436"/>
        <v>0</v>
      </c>
      <c r="V757" s="161">
        <f t="shared" si="436"/>
        <v>0</v>
      </c>
      <c r="W757" s="161">
        <f t="shared" si="436"/>
        <v>0</v>
      </c>
      <c r="X757" s="161">
        <f t="shared" si="436"/>
        <v>0</v>
      </c>
      <c r="Y757" s="161">
        <f t="shared" si="436"/>
        <v>0</v>
      </c>
      <c r="Z757" s="161">
        <f t="shared" si="436"/>
        <v>0</v>
      </c>
      <c r="AA757" s="161">
        <f t="shared" si="436"/>
        <v>0</v>
      </c>
      <c r="AB757" s="161">
        <f t="shared" si="436"/>
        <v>0</v>
      </c>
      <c r="AC757" s="161">
        <f t="shared" si="436"/>
        <v>0</v>
      </c>
      <c r="AD757" s="161">
        <f t="shared" si="436"/>
        <v>0</v>
      </c>
      <c r="AE757" s="161">
        <f t="shared" si="436"/>
        <v>0</v>
      </c>
      <c r="AF757" s="161">
        <f t="shared" si="436"/>
        <v>0</v>
      </c>
      <c r="AG757" s="161">
        <f t="shared" si="436"/>
        <v>0</v>
      </c>
      <c r="AH757" s="161">
        <f t="shared" si="436"/>
        <v>0</v>
      </c>
      <c r="AI757" s="161">
        <f t="shared" si="436"/>
        <v>0</v>
      </c>
      <c r="AJ757" s="161">
        <f t="shared" si="436"/>
        <v>0</v>
      </c>
      <c r="AK757" s="161">
        <f t="shared" si="436"/>
        <v>0</v>
      </c>
      <c r="AL757" s="161">
        <f t="shared" si="436"/>
        <v>0</v>
      </c>
      <c r="AM757" s="161">
        <f t="shared" si="436"/>
        <v>0</v>
      </c>
      <c r="AN757" s="161">
        <f t="shared" si="436"/>
        <v>0</v>
      </c>
      <c r="AO757" s="161">
        <f t="shared" si="436"/>
        <v>0</v>
      </c>
      <c r="AP757" s="161">
        <f t="shared" si="436"/>
        <v>0</v>
      </c>
    </row>
    <row r="758" spans="1:42" x14ac:dyDescent="0.3">
      <c r="A758" s="4">
        <f t="shared" si="433"/>
        <v>6</v>
      </c>
      <c r="B758" s="184">
        <f t="shared" si="430"/>
        <v>0</v>
      </c>
      <c r="C758" s="161">
        <f t="shared" ref="C758:AP758" si="437">IF(AND(C$2&gt;equip2_reserve_freq*$A745,C$2&lt;=equip2_reserve_freq*$A746),$B746/(equip2_reserve_freq),0)</f>
        <v>0</v>
      </c>
      <c r="D758" s="161">
        <f t="shared" si="437"/>
        <v>0</v>
      </c>
      <c r="E758" s="161">
        <f t="shared" si="437"/>
        <v>0</v>
      </c>
      <c r="F758" s="161">
        <f t="shared" si="437"/>
        <v>0</v>
      </c>
      <c r="G758" s="161">
        <f t="shared" si="437"/>
        <v>0</v>
      </c>
      <c r="H758" s="161">
        <f t="shared" si="437"/>
        <v>0</v>
      </c>
      <c r="I758" s="161">
        <f t="shared" si="437"/>
        <v>0</v>
      </c>
      <c r="J758" s="161">
        <f t="shared" si="437"/>
        <v>0</v>
      </c>
      <c r="K758" s="161">
        <f t="shared" si="437"/>
        <v>0</v>
      </c>
      <c r="L758" s="161">
        <f t="shared" si="437"/>
        <v>0</v>
      </c>
      <c r="M758" s="161">
        <f t="shared" si="437"/>
        <v>0</v>
      </c>
      <c r="N758" s="161">
        <f t="shared" si="437"/>
        <v>0</v>
      </c>
      <c r="O758" s="161">
        <f t="shared" si="437"/>
        <v>0</v>
      </c>
      <c r="P758" s="161">
        <f t="shared" si="437"/>
        <v>0</v>
      </c>
      <c r="Q758" s="161">
        <f t="shared" si="437"/>
        <v>0</v>
      </c>
      <c r="R758" s="161">
        <f t="shared" si="437"/>
        <v>0</v>
      </c>
      <c r="S758" s="161">
        <f t="shared" si="437"/>
        <v>0</v>
      </c>
      <c r="T758" s="161">
        <f t="shared" si="437"/>
        <v>0</v>
      </c>
      <c r="U758" s="161">
        <f t="shared" si="437"/>
        <v>0</v>
      </c>
      <c r="V758" s="161">
        <f t="shared" si="437"/>
        <v>0</v>
      </c>
      <c r="W758" s="161">
        <f t="shared" si="437"/>
        <v>0</v>
      </c>
      <c r="X758" s="161">
        <f t="shared" si="437"/>
        <v>0</v>
      </c>
      <c r="Y758" s="161">
        <f t="shared" si="437"/>
        <v>0</v>
      </c>
      <c r="Z758" s="161">
        <f t="shared" si="437"/>
        <v>0</v>
      </c>
      <c r="AA758" s="161">
        <f t="shared" si="437"/>
        <v>0</v>
      </c>
      <c r="AB758" s="161">
        <f t="shared" si="437"/>
        <v>0</v>
      </c>
      <c r="AC758" s="161">
        <f t="shared" si="437"/>
        <v>0</v>
      </c>
      <c r="AD758" s="161">
        <f t="shared" si="437"/>
        <v>0</v>
      </c>
      <c r="AE758" s="161">
        <f t="shared" si="437"/>
        <v>0</v>
      </c>
      <c r="AF758" s="161">
        <f t="shared" si="437"/>
        <v>0</v>
      </c>
      <c r="AG758" s="161">
        <f t="shared" si="437"/>
        <v>0</v>
      </c>
      <c r="AH758" s="161">
        <f t="shared" si="437"/>
        <v>0</v>
      </c>
      <c r="AI758" s="161">
        <f t="shared" si="437"/>
        <v>0</v>
      </c>
      <c r="AJ758" s="161">
        <f t="shared" si="437"/>
        <v>0</v>
      </c>
      <c r="AK758" s="161">
        <f t="shared" si="437"/>
        <v>0</v>
      </c>
      <c r="AL758" s="161">
        <f t="shared" si="437"/>
        <v>0</v>
      </c>
      <c r="AM758" s="161">
        <f t="shared" si="437"/>
        <v>0</v>
      </c>
      <c r="AN758" s="161">
        <f t="shared" si="437"/>
        <v>0</v>
      </c>
      <c r="AO758" s="161">
        <f t="shared" si="437"/>
        <v>0</v>
      </c>
      <c r="AP758" s="161">
        <f t="shared" si="437"/>
        <v>0</v>
      </c>
    </row>
    <row r="759" spans="1:42" x14ac:dyDescent="0.3">
      <c r="A759" s="4">
        <f t="shared" si="433"/>
        <v>7</v>
      </c>
      <c r="B759" s="184">
        <f t="shared" si="430"/>
        <v>0</v>
      </c>
      <c r="C759" s="161">
        <f t="shared" ref="C759:AP759" si="438">IF(AND(C$2&gt;equip2_reserve_freq*$A746,C$2&lt;=equip2_reserve_freq*$A747),$B747/(equip2_reserve_freq),0)</f>
        <v>0</v>
      </c>
      <c r="D759" s="161">
        <f t="shared" si="438"/>
        <v>0</v>
      </c>
      <c r="E759" s="161">
        <f t="shared" si="438"/>
        <v>0</v>
      </c>
      <c r="F759" s="161">
        <f t="shared" si="438"/>
        <v>0</v>
      </c>
      <c r="G759" s="161">
        <f t="shared" si="438"/>
        <v>0</v>
      </c>
      <c r="H759" s="161">
        <f t="shared" si="438"/>
        <v>0</v>
      </c>
      <c r="I759" s="161">
        <f t="shared" si="438"/>
        <v>0</v>
      </c>
      <c r="J759" s="161">
        <f t="shared" si="438"/>
        <v>0</v>
      </c>
      <c r="K759" s="161">
        <f t="shared" si="438"/>
        <v>0</v>
      </c>
      <c r="L759" s="161">
        <f t="shared" si="438"/>
        <v>0</v>
      </c>
      <c r="M759" s="161">
        <f t="shared" si="438"/>
        <v>0</v>
      </c>
      <c r="N759" s="161">
        <f t="shared" si="438"/>
        <v>0</v>
      </c>
      <c r="O759" s="161">
        <f t="shared" si="438"/>
        <v>0</v>
      </c>
      <c r="P759" s="161">
        <f t="shared" si="438"/>
        <v>0</v>
      </c>
      <c r="Q759" s="161">
        <f t="shared" si="438"/>
        <v>0</v>
      </c>
      <c r="R759" s="161">
        <f t="shared" si="438"/>
        <v>0</v>
      </c>
      <c r="S759" s="161">
        <f t="shared" si="438"/>
        <v>0</v>
      </c>
      <c r="T759" s="161">
        <f t="shared" si="438"/>
        <v>0</v>
      </c>
      <c r="U759" s="161">
        <f t="shared" si="438"/>
        <v>0</v>
      </c>
      <c r="V759" s="161">
        <f t="shared" si="438"/>
        <v>0</v>
      </c>
      <c r="W759" s="161">
        <f t="shared" si="438"/>
        <v>0</v>
      </c>
      <c r="X759" s="161">
        <f t="shared" si="438"/>
        <v>0</v>
      </c>
      <c r="Y759" s="161">
        <f t="shared" si="438"/>
        <v>0</v>
      </c>
      <c r="Z759" s="161">
        <f t="shared" si="438"/>
        <v>0</v>
      </c>
      <c r="AA759" s="161">
        <f t="shared" si="438"/>
        <v>0</v>
      </c>
      <c r="AB759" s="161">
        <f t="shared" si="438"/>
        <v>0</v>
      </c>
      <c r="AC759" s="161">
        <f t="shared" si="438"/>
        <v>0</v>
      </c>
      <c r="AD759" s="161">
        <f t="shared" si="438"/>
        <v>0</v>
      </c>
      <c r="AE759" s="161">
        <f t="shared" si="438"/>
        <v>0</v>
      </c>
      <c r="AF759" s="161">
        <f t="shared" si="438"/>
        <v>0</v>
      </c>
      <c r="AG759" s="161">
        <f t="shared" si="438"/>
        <v>0</v>
      </c>
      <c r="AH759" s="161">
        <f t="shared" si="438"/>
        <v>0</v>
      </c>
      <c r="AI759" s="161">
        <f t="shared" si="438"/>
        <v>0</v>
      </c>
      <c r="AJ759" s="161">
        <f t="shared" si="438"/>
        <v>0</v>
      </c>
      <c r="AK759" s="161">
        <f t="shared" si="438"/>
        <v>0</v>
      </c>
      <c r="AL759" s="161">
        <f t="shared" si="438"/>
        <v>0</v>
      </c>
      <c r="AM759" s="161">
        <f t="shared" si="438"/>
        <v>0</v>
      </c>
      <c r="AN759" s="161">
        <f t="shared" si="438"/>
        <v>0</v>
      </c>
      <c r="AO759" s="161">
        <f t="shared" si="438"/>
        <v>0</v>
      </c>
      <c r="AP759" s="161">
        <f t="shared" si="438"/>
        <v>0</v>
      </c>
    </row>
    <row r="760" spans="1:42" x14ac:dyDescent="0.3">
      <c r="A760" s="4">
        <f t="shared" si="433"/>
        <v>8</v>
      </c>
      <c r="B760" s="184">
        <f t="shared" si="430"/>
        <v>0</v>
      </c>
      <c r="C760" s="161">
        <f t="shared" ref="C760:AP760" si="439">IF(AND(C$2&gt;equip2_reserve_freq*$A747,C$2&lt;=equip2_reserve_freq*$A748),$B748/(equip2_reserve_freq),0)</f>
        <v>0</v>
      </c>
      <c r="D760" s="161">
        <f t="shared" si="439"/>
        <v>0</v>
      </c>
      <c r="E760" s="161">
        <f t="shared" si="439"/>
        <v>0</v>
      </c>
      <c r="F760" s="161">
        <f t="shared" si="439"/>
        <v>0</v>
      </c>
      <c r="G760" s="161">
        <f t="shared" si="439"/>
        <v>0</v>
      </c>
      <c r="H760" s="161">
        <f t="shared" si="439"/>
        <v>0</v>
      </c>
      <c r="I760" s="161">
        <f t="shared" si="439"/>
        <v>0</v>
      </c>
      <c r="J760" s="161">
        <f t="shared" si="439"/>
        <v>0</v>
      </c>
      <c r="K760" s="161">
        <f t="shared" si="439"/>
        <v>0</v>
      </c>
      <c r="L760" s="161">
        <f t="shared" si="439"/>
        <v>0</v>
      </c>
      <c r="M760" s="161">
        <f t="shared" si="439"/>
        <v>0</v>
      </c>
      <c r="N760" s="161">
        <f t="shared" si="439"/>
        <v>0</v>
      </c>
      <c r="O760" s="161">
        <f t="shared" si="439"/>
        <v>0</v>
      </c>
      <c r="P760" s="161">
        <f t="shared" si="439"/>
        <v>0</v>
      </c>
      <c r="Q760" s="161">
        <f t="shared" si="439"/>
        <v>0</v>
      </c>
      <c r="R760" s="161">
        <f t="shared" si="439"/>
        <v>0</v>
      </c>
      <c r="S760" s="161">
        <f t="shared" si="439"/>
        <v>0</v>
      </c>
      <c r="T760" s="161">
        <f t="shared" si="439"/>
        <v>0</v>
      </c>
      <c r="U760" s="161">
        <f t="shared" si="439"/>
        <v>0</v>
      </c>
      <c r="V760" s="161">
        <f t="shared" si="439"/>
        <v>0</v>
      </c>
      <c r="W760" s="161">
        <f t="shared" si="439"/>
        <v>0</v>
      </c>
      <c r="X760" s="161">
        <f t="shared" si="439"/>
        <v>0</v>
      </c>
      <c r="Y760" s="161">
        <f t="shared" si="439"/>
        <v>0</v>
      </c>
      <c r="Z760" s="161">
        <f t="shared" si="439"/>
        <v>0</v>
      </c>
      <c r="AA760" s="161">
        <f t="shared" si="439"/>
        <v>0</v>
      </c>
      <c r="AB760" s="161">
        <f t="shared" si="439"/>
        <v>0</v>
      </c>
      <c r="AC760" s="161">
        <f t="shared" si="439"/>
        <v>0</v>
      </c>
      <c r="AD760" s="161">
        <f t="shared" si="439"/>
        <v>0</v>
      </c>
      <c r="AE760" s="161">
        <f t="shared" si="439"/>
        <v>0</v>
      </c>
      <c r="AF760" s="161">
        <f t="shared" si="439"/>
        <v>0</v>
      </c>
      <c r="AG760" s="161">
        <f t="shared" si="439"/>
        <v>0</v>
      </c>
      <c r="AH760" s="161">
        <f t="shared" si="439"/>
        <v>0</v>
      </c>
      <c r="AI760" s="161">
        <f t="shared" si="439"/>
        <v>0</v>
      </c>
      <c r="AJ760" s="161">
        <f t="shared" si="439"/>
        <v>0</v>
      </c>
      <c r="AK760" s="161">
        <f t="shared" si="439"/>
        <v>0</v>
      </c>
      <c r="AL760" s="161">
        <f t="shared" si="439"/>
        <v>0</v>
      </c>
      <c r="AM760" s="161">
        <f t="shared" si="439"/>
        <v>0</v>
      </c>
      <c r="AN760" s="161">
        <f t="shared" si="439"/>
        <v>0</v>
      </c>
      <c r="AO760" s="161">
        <f t="shared" si="439"/>
        <v>0</v>
      </c>
      <c r="AP760" s="161">
        <f t="shared" si="439"/>
        <v>0</v>
      </c>
    </row>
    <row r="761" spans="1:42" x14ac:dyDescent="0.3">
      <c r="A761" s="4">
        <f>A760+1</f>
        <v>9</v>
      </c>
      <c r="B761" s="184">
        <f t="shared" si="430"/>
        <v>0</v>
      </c>
      <c r="C761" s="161">
        <f t="shared" ref="C761:AP761" si="440">IF(AND(C$2&gt;equip2_reserve_freq*$A748,C$2&lt;=equip2_reserve_freq*$A749),$B749/(equip2_reserve_freq),0)</f>
        <v>0</v>
      </c>
      <c r="D761" s="161">
        <f t="shared" si="440"/>
        <v>0</v>
      </c>
      <c r="E761" s="161">
        <f t="shared" si="440"/>
        <v>0</v>
      </c>
      <c r="F761" s="161">
        <f t="shared" si="440"/>
        <v>0</v>
      </c>
      <c r="G761" s="161">
        <f t="shared" si="440"/>
        <v>0</v>
      </c>
      <c r="H761" s="161">
        <f t="shared" si="440"/>
        <v>0</v>
      </c>
      <c r="I761" s="161">
        <f t="shared" si="440"/>
        <v>0</v>
      </c>
      <c r="J761" s="161">
        <f t="shared" si="440"/>
        <v>0</v>
      </c>
      <c r="K761" s="161">
        <f t="shared" si="440"/>
        <v>0</v>
      </c>
      <c r="L761" s="161">
        <f t="shared" si="440"/>
        <v>0</v>
      </c>
      <c r="M761" s="161">
        <f t="shared" si="440"/>
        <v>0</v>
      </c>
      <c r="N761" s="161">
        <f t="shared" si="440"/>
        <v>0</v>
      </c>
      <c r="O761" s="161">
        <f t="shared" si="440"/>
        <v>0</v>
      </c>
      <c r="P761" s="161">
        <f t="shared" si="440"/>
        <v>0</v>
      </c>
      <c r="Q761" s="161">
        <f t="shared" si="440"/>
        <v>0</v>
      </c>
      <c r="R761" s="161">
        <f t="shared" si="440"/>
        <v>0</v>
      </c>
      <c r="S761" s="161">
        <f t="shared" si="440"/>
        <v>0</v>
      </c>
      <c r="T761" s="161">
        <f t="shared" si="440"/>
        <v>0</v>
      </c>
      <c r="U761" s="161">
        <f t="shared" si="440"/>
        <v>0</v>
      </c>
      <c r="V761" s="161">
        <f t="shared" si="440"/>
        <v>0</v>
      </c>
      <c r="W761" s="161">
        <f t="shared" si="440"/>
        <v>0</v>
      </c>
      <c r="X761" s="161">
        <f t="shared" si="440"/>
        <v>0</v>
      </c>
      <c r="Y761" s="161">
        <f t="shared" si="440"/>
        <v>0</v>
      </c>
      <c r="Z761" s="161">
        <f t="shared" si="440"/>
        <v>0</v>
      </c>
      <c r="AA761" s="161">
        <f t="shared" si="440"/>
        <v>0</v>
      </c>
      <c r="AB761" s="161">
        <f t="shared" si="440"/>
        <v>0</v>
      </c>
      <c r="AC761" s="161">
        <f t="shared" si="440"/>
        <v>0</v>
      </c>
      <c r="AD761" s="161">
        <f t="shared" si="440"/>
        <v>0</v>
      </c>
      <c r="AE761" s="161">
        <f t="shared" si="440"/>
        <v>0</v>
      </c>
      <c r="AF761" s="161">
        <f t="shared" si="440"/>
        <v>0</v>
      </c>
      <c r="AG761" s="161">
        <f t="shared" si="440"/>
        <v>0</v>
      </c>
      <c r="AH761" s="161">
        <f t="shared" si="440"/>
        <v>0</v>
      </c>
      <c r="AI761" s="161">
        <f t="shared" si="440"/>
        <v>0</v>
      </c>
      <c r="AJ761" s="161">
        <f t="shared" si="440"/>
        <v>0</v>
      </c>
      <c r="AK761" s="161">
        <f t="shared" si="440"/>
        <v>0</v>
      </c>
      <c r="AL761" s="161">
        <f t="shared" si="440"/>
        <v>0</v>
      </c>
      <c r="AM761" s="161">
        <f t="shared" si="440"/>
        <v>0</v>
      </c>
      <c r="AN761" s="161">
        <f t="shared" si="440"/>
        <v>0</v>
      </c>
      <c r="AO761" s="161">
        <f t="shared" si="440"/>
        <v>0</v>
      </c>
      <c r="AP761" s="161">
        <f t="shared" si="440"/>
        <v>0</v>
      </c>
    </row>
    <row r="762" spans="1:42" x14ac:dyDescent="0.3">
      <c r="A762" s="4">
        <f t="shared" ref="A762" si="441">A761+1</f>
        <v>10</v>
      </c>
      <c r="B762" s="184">
        <f t="shared" si="430"/>
        <v>0</v>
      </c>
      <c r="C762" s="162">
        <f t="shared" ref="C762:AP762" si="442">IF(AND(C$2&gt;equip2_reserve_freq*$A749,C$2&lt;=equip2_reserve_freq*$A750),$B750/(equip2_reserve_freq),0)</f>
        <v>0</v>
      </c>
      <c r="D762" s="162">
        <f t="shared" si="442"/>
        <v>0</v>
      </c>
      <c r="E762" s="162">
        <f t="shared" si="442"/>
        <v>0</v>
      </c>
      <c r="F762" s="162">
        <f t="shared" si="442"/>
        <v>0</v>
      </c>
      <c r="G762" s="162">
        <f t="shared" si="442"/>
        <v>0</v>
      </c>
      <c r="H762" s="162">
        <f t="shared" si="442"/>
        <v>0</v>
      </c>
      <c r="I762" s="162">
        <f t="shared" si="442"/>
        <v>0</v>
      </c>
      <c r="J762" s="162">
        <f t="shared" si="442"/>
        <v>0</v>
      </c>
      <c r="K762" s="162">
        <f t="shared" si="442"/>
        <v>0</v>
      </c>
      <c r="L762" s="162">
        <f t="shared" si="442"/>
        <v>0</v>
      </c>
      <c r="M762" s="162">
        <f t="shared" si="442"/>
        <v>0</v>
      </c>
      <c r="N762" s="162">
        <f t="shared" si="442"/>
        <v>0</v>
      </c>
      <c r="O762" s="162">
        <f t="shared" si="442"/>
        <v>0</v>
      </c>
      <c r="P762" s="162">
        <f t="shared" si="442"/>
        <v>0</v>
      </c>
      <c r="Q762" s="162">
        <f t="shared" si="442"/>
        <v>0</v>
      </c>
      <c r="R762" s="162">
        <f t="shared" si="442"/>
        <v>0</v>
      </c>
      <c r="S762" s="162">
        <f t="shared" si="442"/>
        <v>0</v>
      </c>
      <c r="T762" s="162">
        <f t="shared" si="442"/>
        <v>0</v>
      </c>
      <c r="U762" s="162">
        <f t="shared" si="442"/>
        <v>0</v>
      </c>
      <c r="V762" s="162">
        <f t="shared" si="442"/>
        <v>0</v>
      </c>
      <c r="W762" s="162">
        <f t="shared" si="442"/>
        <v>0</v>
      </c>
      <c r="X762" s="162">
        <f t="shared" si="442"/>
        <v>0</v>
      </c>
      <c r="Y762" s="162">
        <f t="shared" si="442"/>
        <v>0</v>
      </c>
      <c r="Z762" s="162">
        <f t="shared" si="442"/>
        <v>0</v>
      </c>
      <c r="AA762" s="162">
        <f t="shared" si="442"/>
        <v>0</v>
      </c>
      <c r="AB762" s="162">
        <f t="shared" si="442"/>
        <v>0</v>
      </c>
      <c r="AC762" s="162">
        <f t="shared" si="442"/>
        <v>0</v>
      </c>
      <c r="AD762" s="162">
        <f t="shared" si="442"/>
        <v>0</v>
      </c>
      <c r="AE762" s="162">
        <f t="shared" si="442"/>
        <v>0</v>
      </c>
      <c r="AF762" s="162">
        <f t="shared" si="442"/>
        <v>0</v>
      </c>
      <c r="AG762" s="162">
        <f t="shared" si="442"/>
        <v>0</v>
      </c>
      <c r="AH762" s="162">
        <f t="shared" si="442"/>
        <v>0</v>
      </c>
      <c r="AI762" s="162">
        <f t="shared" si="442"/>
        <v>0</v>
      </c>
      <c r="AJ762" s="162">
        <f t="shared" si="442"/>
        <v>0</v>
      </c>
      <c r="AK762" s="162">
        <f t="shared" si="442"/>
        <v>0</v>
      </c>
      <c r="AL762" s="162">
        <f t="shared" si="442"/>
        <v>0</v>
      </c>
      <c r="AM762" s="162">
        <f t="shared" si="442"/>
        <v>0</v>
      </c>
      <c r="AN762" s="162">
        <f t="shared" si="442"/>
        <v>0</v>
      </c>
      <c r="AO762" s="162">
        <f t="shared" si="442"/>
        <v>0</v>
      </c>
      <c r="AP762" s="162">
        <f t="shared" si="442"/>
        <v>0</v>
      </c>
    </row>
    <row r="763" spans="1:42" x14ac:dyDescent="0.3">
      <c r="A763" s="26" t="s">
        <v>12</v>
      </c>
      <c r="B763" s="15"/>
      <c r="C763" s="161">
        <f>SUM(C753:C762)</f>
        <v>0</v>
      </c>
      <c r="D763" s="161">
        <f t="shared" ref="D763:AP763" si="443">SUM(D753:D762)</f>
        <v>0</v>
      </c>
      <c r="E763" s="161">
        <f t="shared" si="443"/>
        <v>0</v>
      </c>
      <c r="F763" s="161">
        <f t="shared" si="443"/>
        <v>0</v>
      </c>
      <c r="G763" s="161">
        <f t="shared" si="443"/>
        <v>0</v>
      </c>
      <c r="H763" s="161">
        <f t="shared" si="443"/>
        <v>0</v>
      </c>
      <c r="I763" s="161">
        <f t="shared" si="443"/>
        <v>0</v>
      </c>
      <c r="J763" s="161">
        <f t="shared" si="443"/>
        <v>0</v>
      </c>
      <c r="K763" s="161">
        <f t="shared" si="443"/>
        <v>0</v>
      </c>
      <c r="L763" s="161">
        <f t="shared" si="443"/>
        <v>0</v>
      </c>
      <c r="M763" s="161">
        <f t="shared" si="443"/>
        <v>0</v>
      </c>
      <c r="N763" s="161">
        <f t="shared" si="443"/>
        <v>0</v>
      </c>
      <c r="O763" s="161">
        <f t="shared" si="443"/>
        <v>0</v>
      </c>
      <c r="P763" s="161">
        <f t="shared" si="443"/>
        <v>0</v>
      </c>
      <c r="Q763" s="161">
        <f t="shared" si="443"/>
        <v>0</v>
      </c>
      <c r="R763" s="161">
        <f t="shared" si="443"/>
        <v>0</v>
      </c>
      <c r="S763" s="161">
        <f t="shared" si="443"/>
        <v>0</v>
      </c>
      <c r="T763" s="161">
        <f t="shared" si="443"/>
        <v>0</v>
      </c>
      <c r="U763" s="161">
        <f t="shared" si="443"/>
        <v>0</v>
      </c>
      <c r="V763" s="161">
        <f t="shared" si="443"/>
        <v>0</v>
      </c>
      <c r="W763" s="161">
        <f t="shared" si="443"/>
        <v>0</v>
      </c>
      <c r="X763" s="161">
        <f t="shared" si="443"/>
        <v>0</v>
      </c>
      <c r="Y763" s="161">
        <f t="shared" si="443"/>
        <v>0</v>
      </c>
      <c r="Z763" s="161">
        <f t="shared" si="443"/>
        <v>0</v>
      </c>
      <c r="AA763" s="161">
        <f t="shared" si="443"/>
        <v>0</v>
      </c>
      <c r="AB763" s="161">
        <f t="shared" si="443"/>
        <v>0</v>
      </c>
      <c r="AC763" s="161">
        <f t="shared" si="443"/>
        <v>0</v>
      </c>
      <c r="AD763" s="161">
        <f t="shared" si="443"/>
        <v>0</v>
      </c>
      <c r="AE763" s="161">
        <f t="shared" si="443"/>
        <v>0</v>
      </c>
      <c r="AF763" s="161">
        <f t="shared" si="443"/>
        <v>0</v>
      </c>
      <c r="AG763" s="161">
        <f t="shared" si="443"/>
        <v>0</v>
      </c>
      <c r="AH763" s="161">
        <f t="shared" si="443"/>
        <v>0</v>
      </c>
      <c r="AI763" s="161">
        <f t="shared" si="443"/>
        <v>0</v>
      </c>
      <c r="AJ763" s="161">
        <f t="shared" si="443"/>
        <v>0</v>
      </c>
      <c r="AK763" s="161">
        <f t="shared" si="443"/>
        <v>0</v>
      </c>
      <c r="AL763" s="161">
        <f t="shared" si="443"/>
        <v>0</v>
      </c>
      <c r="AM763" s="161">
        <f t="shared" si="443"/>
        <v>0</v>
      </c>
      <c r="AN763" s="161">
        <f t="shared" si="443"/>
        <v>0</v>
      </c>
      <c r="AO763" s="161">
        <f t="shared" si="443"/>
        <v>0</v>
      </c>
      <c r="AP763" s="161">
        <f t="shared" si="443"/>
        <v>0</v>
      </c>
    </row>
    <row r="765" spans="1:42" x14ac:dyDescent="0.3">
      <c r="A765" s="20" t="s">
        <v>291</v>
      </c>
    </row>
    <row r="766" spans="1:42" x14ac:dyDescent="0.3">
      <c r="A766" s="4" t="s">
        <v>282</v>
      </c>
      <c r="B766" s="161">
        <v>0</v>
      </c>
      <c r="C766" s="161">
        <f>B769</f>
        <v>0</v>
      </c>
      <c r="D766" s="161">
        <f t="shared" ref="D766:AP766" si="444">C769</f>
        <v>0</v>
      </c>
      <c r="E766" s="161">
        <f t="shared" si="444"/>
        <v>0</v>
      </c>
      <c r="F766" s="161">
        <f t="shared" si="444"/>
        <v>0</v>
      </c>
      <c r="G766" s="161">
        <f t="shared" si="444"/>
        <v>0</v>
      </c>
      <c r="H766" s="161">
        <f t="shared" si="444"/>
        <v>0</v>
      </c>
      <c r="I766" s="161">
        <f t="shared" si="444"/>
        <v>0</v>
      </c>
      <c r="J766" s="161">
        <f t="shared" si="444"/>
        <v>0</v>
      </c>
      <c r="K766" s="161">
        <f t="shared" si="444"/>
        <v>0</v>
      </c>
      <c r="L766" s="161">
        <f t="shared" si="444"/>
        <v>0</v>
      </c>
      <c r="M766" s="161">
        <f t="shared" si="444"/>
        <v>0</v>
      </c>
      <c r="N766" s="161">
        <f t="shared" si="444"/>
        <v>0</v>
      </c>
      <c r="O766" s="161">
        <f t="shared" si="444"/>
        <v>0</v>
      </c>
      <c r="P766" s="161">
        <f t="shared" si="444"/>
        <v>0</v>
      </c>
      <c r="Q766" s="161">
        <f t="shared" si="444"/>
        <v>0</v>
      </c>
      <c r="R766" s="161">
        <f t="shared" si="444"/>
        <v>0</v>
      </c>
      <c r="S766" s="161">
        <f t="shared" si="444"/>
        <v>0</v>
      </c>
      <c r="T766" s="161">
        <f t="shared" si="444"/>
        <v>0</v>
      </c>
      <c r="U766" s="161">
        <f t="shared" si="444"/>
        <v>0</v>
      </c>
      <c r="V766" s="161">
        <f t="shared" si="444"/>
        <v>0</v>
      </c>
      <c r="W766" s="161">
        <f t="shared" si="444"/>
        <v>0</v>
      </c>
      <c r="X766" s="161">
        <f t="shared" si="444"/>
        <v>0</v>
      </c>
      <c r="Y766" s="161">
        <f t="shared" si="444"/>
        <v>0</v>
      </c>
      <c r="Z766" s="161">
        <f t="shared" si="444"/>
        <v>0</v>
      </c>
      <c r="AA766" s="161">
        <f t="shared" si="444"/>
        <v>0</v>
      </c>
      <c r="AB766" s="161">
        <f t="shared" si="444"/>
        <v>0</v>
      </c>
      <c r="AC766" s="161">
        <f t="shared" si="444"/>
        <v>0</v>
      </c>
      <c r="AD766" s="161">
        <f t="shared" si="444"/>
        <v>0</v>
      </c>
      <c r="AE766" s="161">
        <f t="shared" si="444"/>
        <v>0</v>
      </c>
      <c r="AF766" s="161">
        <f t="shared" si="444"/>
        <v>0</v>
      </c>
      <c r="AG766" s="161">
        <f t="shared" si="444"/>
        <v>0</v>
      </c>
      <c r="AH766" s="161">
        <f t="shared" si="444"/>
        <v>0</v>
      </c>
      <c r="AI766" s="161">
        <f t="shared" si="444"/>
        <v>0</v>
      </c>
      <c r="AJ766" s="161">
        <f t="shared" si="444"/>
        <v>0</v>
      </c>
      <c r="AK766" s="161">
        <f t="shared" si="444"/>
        <v>0</v>
      </c>
      <c r="AL766" s="161">
        <f t="shared" si="444"/>
        <v>0</v>
      </c>
      <c r="AM766" s="161">
        <f t="shared" si="444"/>
        <v>0</v>
      </c>
      <c r="AN766" s="161">
        <f t="shared" si="444"/>
        <v>0</v>
      </c>
      <c r="AO766" s="161">
        <f t="shared" si="444"/>
        <v>0</v>
      </c>
      <c r="AP766" s="161">
        <f t="shared" si="444"/>
        <v>0</v>
      </c>
    </row>
    <row r="767" spans="1:42" x14ac:dyDescent="0.3">
      <c r="A767" s="4" t="s">
        <v>74</v>
      </c>
      <c r="B767" s="161">
        <v>0</v>
      </c>
      <c r="C767" s="161">
        <f>C795</f>
        <v>0</v>
      </c>
      <c r="D767" s="161">
        <f t="shared" ref="D767:AP767" si="445">D795</f>
        <v>0</v>
      </c>
      <c r="E767" s="161">
        <f t="shared" si="445"/>
        <v>0</v>
      </c>
      <c r="F767" s="161">
        <f t="shared" si="445"/>
        <v>0</v>
      </c>
      <c r="G767" s="161">
        <f t="shared" si="445"/>
        <v>0</v>
      </c>
      <c r="H767" s="161">
        <f t="shared" si="445"/>
        <v>0</v>
      </c>
      <c r="I767" s="161">
        <f t="shared" si="445"/>
        <v>0</v>
      </c>
      <c r="J767" s="161">
        <f t="shared" si="445"/>
        <v>0</v>
      </c>
      <c r="K767" s="161">
        <f t="shared" si="445"/>
        <v>0</v>
      </c>
      <c r="L767" s="161">
        <f t="shared" si="445"/>
        <v>0</v>
      </c>
      <c r="M767" s="161">
        <f t="shared" si="445"/>
        <v>0</v>
      </c>
      <c r="N767" s="161">
        <f t="shared" si="445"/>
        <v>0</v>
      </c>
      <c r="O767" s="161">
        <f t="shared" si="445"/>
        <v>0</v>
      </c>
      <c r="P767" s="161">
        <f t="shared" si="445"/>
        <v>0</v>
      </c>
      <c r="Q767" s="161">
        <f t="shared" si="445"/>
        <v>0</v>
      </c>
      <c r="R767" s="161">
        <f t="shared" si="445"/>
        <v>0</v>
      </c>
      <c r="S767" s="161">
        <f t="shared" si="445"/>
        <v>0</v>
      </c>
      <c r="T767" s="161">
        <f t="shared" si="445"/>
        <v>0</v>
      </c>
      <c r="U767" s="161">
        <f t="shared" si="445"/>
        <v>0</v>
      </c>
      <c r="V767" s="161">
        <f t="shared" si="445"/>
        <v>0</v>
      </c>
      <c r="W767" s="161">
        <f t="shared" si="445"/>
        <v>0</v>
      </c>
      <c r="X767" s="161">
        <f t="shared" si="445"/>
        <v>0</v>
      </c>
      <c r="Y767" s="161">
        <f t="shared" si="445"/>
        <v>0</v>
      </c>
      <c r="Z767" s="161">
        <f t="shared" si="445"/>
        <v>0</v>
      </c>
      <c r="AA767" s="161">
        <f t="shared" si="445"/>
        <v>0</v>
      </c>
      <c r="AB767" s="161">
        <f t="shared" si="445"/>
        <v>0</v>
      </c>
      <c r="AC767" s="161">
        <f t="shared" si="445"/>
        <v>0</v>
      </c>
      <c r="AD767" s="161">
        <f t="shared" si="445"/>
        <v>0</v>
      </c>
      <c r="AE767" s="161">
        <f t="shared" si="445"/>
        <v>0</v>
      </c>
      <c r="AF767" s="161">
        <f t="shared" si="445"/>
        <v>0</v>
      </c>
      <c r="AG767" s="161">
        <f t="shared" si="445"/>
        <v>0</v>
      </c>
      <c r="AH767" s="161">
        <f t="shared" si="445"/>
        <v>0</v>
      </c>
      <c r="AI767" s="161">
        <f t="shared" si="445"/>
        <v>0</v>
      </c>
      <c r="AJ767" s="161">
        <f t="shared" si="445"/>
        <v>0</v>
      </c>
      <c r="AK767" s="161">
        <f t="shared" si="445"/>
        <v>0</v>
      </c>
      <c r="AL767" s="161">
        <f t="shared" si="445"/>
        <v>0</v>
      </c>
      <c r="AM767" s="161">
        <f t="shared" si="445"/>
        <v>0</v>
      </c>
      <c r="AN767" s="161">
        <f t="shared" si="445"/>
        <v>0</v>
      </c>
      <c r="AO767" s="161">
        <f t="shared" si="445"/>
        <v>0</v>
      </c>
      <c r="AP767" s="161">
        <f t="shared" si="445"/>
        <v>0</v>
      </c>
    </row>
    <row r="768" spans="1:42" x14ac:dyDescent="0.3">
      <c r="A768" s="4" t="s">
        <v>283</v>
      </c>
      <c r="B768" s="162">
        <v>0</v>
      </c>
      <c r="C768" s="162">
        <f>-C783</f>
        <v>0</v>
      </c>
      <c r="D768" s="162">
        <f t="shared" ref="D768:AP768" si="446">-D783</f>
        <v>0</v>
      </c>
      <c r="E768" s="162">
        <f t="shared" si="446"/>
        <v>0</v>
      </c>
      <c r="F768" s="162">
        <f t="shared" si="446"/>
        <v>0</v>
      </c>
      <c r="G768" s="162">
        <f t="shared" si="446"/>
        <v>0</v>
      </c>
      <c r="H768" s="162">
        <f t="shared" si="446"/>
        <v>0</v>
      </c>
      <c r="I768" s="162">
        <f t="shared" si="446"/>
        <v>0</v>
      </c>
      <c r="J768" s="162">
        <f t="shared" si="446"/>
        <v>0</v>
      </c>
      <c r="K768" s="162">
        <f t="shared" si="446"/>
        <v>0</v>
      </c>
      <c r="L768" s="162">
        <f t="shared" si="446"/>
        <v>0</v>
      </c>
      <c r="M768" s="162">
        <f t="shared" si="446"/>
        <v>0</v>
      </c>
      <c r="N768" s="162">
        <f t="shared" si="446"/>
        <v>0</v>
      </c>
      <c r="O768" s="162">
        <f t="shared" si="446"/>
        <v>0</v>
      </c>
      <c r="P768" s="162">
        <f t="shared" si="446"/>
        <v>0</v>
      </c>
      <c r="Q768" s="162">
        <f t="shared" si="446"/>
        <v>0</v>
      </c>
      <c r="R768" s="162">
        <f t="shared" si="446"/>
        <v>0</v>
      </c>
      <c r="S768" s="162">
        <f t="shared" si="446"/>
        <v>0</v>
      </c>
      <c r="T768" s="162">
        <f t="shared" si="446"/>
        <v>0</v>
      </c>
      <c r="U768" s="162">
        <f t="shared" si="446"/>
        <v>0</v>
      </c>
      <c r="V768" s="162">
        <f t="shared" si="446"/>
        <v>0</v>
      </c>
      <c r="W768" s="162">
        <f t="shared" si="446"/>
        <v>0</v>
      </c>
      <c r="X768" s="162">
        <f t="shared" si="446"/>
        <v>0</v>
      </c>
      <c r="Y768" s="162">
        <f t="shared" si="446"/>
        <v>0</v>
      </c>
      <c r="Z768" s="162">
        <f t="shared" si="446"/>
        <v>0</v>
      </c>
      <c r="AA768" s="162">
        <f t="shared" si="446"/>
        <v>0</v>
      </c>
      <c r="AB768" s="162">
        <f t="shared" si="446"/>
        <v>0</v>
      </c>
      <c r="AC768" s="162">
        <f t="shared" si="446"/>
        <v>0</v>
      </c>
      <c r="AD768" s="162">
        <f t="shared" si="446"/>
        <v>0</v>
      </c>
      <c r="AE768" s="162">
        <f t="shared" si="446"/>
        <v>0</v>
      </c>
      <c r="AF768" s="162">
        <f t="shared" si="446"/>
        <v>0</v>
      </c>
      <c r="AG768" s="162">
        <f t="shared" si="446"/>
        <v>0</v>
      </c>
      <c r="AH768" s="162">
        <f t="shared" si="446"/>
        <v>0</v>
      </c>
      <c r="AI768" s="162">
        <f t="shared" si="446"/>
        <v>0</v>
      </c>
      <c r="AJ768" s="162">
        <f t="shared" si="446"/>
        <v>0</v>
      </c>
      <c r="AK768" s="162">
        <f t="shared" si="446"/>
        <v>0</v>
      </c>
      <c r="AL768" s="162">
        <f t="shared" si="446"/>
        <v>0</v>
      </c>
      <c r="AM768" s="162">
        <f t="shared" si="446"/>
        <v>0</v>
      </c>
      <c r="AN768" s="162">
        <f t="shared" si="446"/>
        <v>0</v>
      </c>
      <c r="AO768" s="162">
        <f t="shared" si="446"/>
        <v>0</v>
      </c>
      <c r="AP768" s="162">
        <f t="shared" si="446"/>
        <v>0</v>
      </c>
    </row>
    <row r="769" spans="1:42" x14ac:dyDescent="0.3">
      <c r="A769" s="4" t="s">
        <v>244</v>
      </c>
      <c r="B769" s="161">
        <f>SUM(B766:B768)</f>
        <v>0</v>
      </c>
      <c r="C769" s="161">
        <f>SUM(C766:C768)</f>
        <v>0</v>
      </c>
      <c r="D769" s="161">
        <f t="shared" ref="D769:AP769" si="447">SUM(D766:D768)</f>
        <v>0</v>
      </c>
      <c r="E769" s="161">
        <f t="shared" si="447"/>
        <v>0</v>
      </c>
      <c r="F769" s="161">
        <f t="shared" si="447"/>
        <v>0</v>
      </c>
      <c r="G769" s="161">
        <f t="shared" si="447"/>
        <v>0</v>
      </c>
      <c r="H769" s="161">
        <f t="shared" si="447"/>
        <v>0</v>
      </c>
      <c r="I769" s="161">
        <f t="shared" si="447"/>
        <v>0</v>
      </c>
      <c r="J769" s="161">
        <f t="shared" si="447"/>
        <v>0</v>
      </c>
      <c r="K769" s="161">
        <f t="shared" si="447"/>
        <v>0</v>
      </c>
      <c r="L769" s="161">
        <f t="shared" si="447"/>
        <v>0</v>
      </c>
      <c r="M769" s="161">
        <f t="shared" si="447"/>
        <v>0</v>
      </c>
      <c r="N769" s="161">
        <f t="shared" si="447"/>
        <v>0</v>
      </c>
      <c r="O769" s="161">
        <f t="shared" si="447"/>
        <v>0</v>
      </c>
      <c r="P769" s="161">
        <f t="shared" si="447"/>
        <v>0</v>
      </c>
      <c r="Q769" s="161">
        <f t="shared" si="447"/>
        <v>0</v>
      </c>
      <c r="R769" s="161">
        <f t="shared" si="447"/>
        <v>0</v>
      </c>
      <c r="S769" s="161">
        <f t="shared" si="447"/>
        <v>0</v>
      </c>
      <c r="T769" s="161">
        <f t="shared" si="447"/>
        <v>0</v>
      </c>
      <c r="U769" s="161">
        <f t="shared" si="447"/>
        <v>0</v>
      </c>
      <c r="V769" s="161">
        <f t="shared" si="447"/>
        <v>0</v>
      </c>
      <c r="W769" s="161">
        <f t="shared" si="447"/>
        <v>0</v>
      </c>
      <c r="X769" s="161">
        <f t="shared" si="447"/>
        <v>0</v>
      </c>
      <c r="Y769" s="161">
        <f t="shared" si="447"/>
        <v>0</v>
      </c>
      <c r="Z769" s="161">
        <f t="shared" si="447"/>
        <v>0</v>
      </c>
      <c r="AA769" s="161">
        <f t="shared" si="447"/>
        <v>0</v>
      </c>
      <c r="AB769" s="161">
        <f t="shared" si="447"/>
        <v>0</v>
      </c>
      <c r="AC769" s="161">
        <f t="shared" si="447"/>
        <v>0</v>
      </c>
      <c r="AD769" s="161">
        <f t="shared" si="447"/>
        <v>0</v>
      </c>
      <c r="AE769" s="161">
        <f t="shared" si="447"/>
        <v>0</v>
      </c>
      <c r="AF769" s="161">
        <f t="shared" si="447"/>
        <v>0</v>
      </c>
      <c r="AG769" s="161">
        <f t="shared" si="447"/>
        <v>0</v>
      </c>
      <c r="AH769" s="161">
        <f t="shared" si="447"/>
        <v>0</v>
      </c>
      <c r="AI769" s="161">
        <f t="shared" si="447"/>
        <v>0</v>
      </c>
      <c r="AJ769" s="161">
        <f t="shared" si="447"/>
        <v>0</v>
      </c>
      <c r="AK769" s="161">
        <f t="shared" si="447"/>
        <v>0</v>
      </c>
      <c r="AL769" s="161">
        <f t="shared" si="447"/>
        <v>0</v>
      </c>
      <c r="AM769" s="161">
        <f t="shared" si="447"/>
        <v>0</v>
      </c>
      <c r="AN769" s="161">
        <f t="shared" si="447"/>
        <v>0</v>
      </c>
      <c r="AO769" s="161">
        <f t="shared" si="447"/>
        <v>0</v>
      </c>
      <c r="AP769" s="161">
        <f t="shared" si="447"/>
        <v>0</v>
      </c>
    </row>
    <row r="771" spans="1:42" x14ac:dyDescent="0.3">
      <c r="A771" s="4" t="s">
        <v>285</v>
      </c>
    </row>
    <row r="772" spans="1:42" x14ac:dyDescent="0.3">
      <c r="A772" s="4" t="s">
        <v>286</v>
      </c>
    </row>
    <row r="773" spans="1:42" x14ac:dyDescent="0.3">
      <c r="A773" s="4">
        <v>1</v>
      </c>
      <c r="B773" s="184">
        <f t="shared" ref="B773:B782" si="448">SUM(C773:AP773)</f>
        <v>0</v>
      </c>
      <c r="C773" s="161">
        <f t="shared" ref="C773:AP773" si="449">IF(C$2&gt;analysis_period,0,IF(C$2=equip3_reserve_freq*$A773,equip3_reserve_cost*system_capacity*1000*(1+inflation_rate/100)^B$2,0))</f>
        <v>0</v>
      </c>
      <c r="D773" s="161">
        <f t="shared" si="449"/>
        <v>0</v>
      </c>
      <c r="E773" s="161">
        <f t="shared" si="449"/>
        <v>0</v>
      </c>
      <c r="F773" s="161">
        <f t="shared" si="449"/>
        <v>0</v>
      </c>
      <c r="G773" s="161">
        <f t="shared" si="449"/>
        <v>0</v>
      </c>
      <c r="H773" s="161">
        <f t="shared" si="449"/>
        <v>0</v>
      </c>
      <c r="I773" s="161">
        <f t="shared" si="449"/>
        <v>0</v>
      </c>
      <c r="J773" s="161">
        <f t="shared" si="449"/>
        <v>0</v>
      </c>
      <c r="K773" s="161">
        <f t="shared" si="449"/>
        <v>0</v>
      </c>
      <c r="L773" s="161">
        <f t="shared" si="449"/>
        <v>0</v>
      </c>
      <c r="M773" s="161">
        <f t="shared" si="449"/>
        <v>0</v>
      </c>
      <c r="N773" s="161">
        <f t="shared" si="449"/>
        <v>0</v>
      </c>
      <c r="O773" s="161">
        <f t="shared" si="449"/>
        <v>0</v>
      </c>
      <c r="P773" s="161">
        <f t="shared" si="449"/>
        <v>0</v>
      </c>
      <c r="Q773" s="161">
        <f t="shared" si="449"/>
        <v>0</v>
      </c>
      <c r="R773" s="161">
        <f t="shared" si="449"/>
        <v>0</v>
      </c>
      <c r="S773" s="161">
        <f t="shared" si="449"/>
        <v>0</v>
      </c>
      <c r="T773" s="161">
        <f t="shared" si="449"/>
        <v>0</v>
      </c>
      <c r="U773" s="161">
        <f t="shared" si="449"/>
        <v>0</v>
      </c>
      <c r="V773" s="161">
        <f t="shared" si="449"/>
        <v>0</v>
      </c>
      <c r="W773" s="161">
        <f t="shared" si="449"/>
        <v>0</v>
      </c>
      <c r="X773" s="161">
        <f t="shared" si="449"/>
        <v>0</v>
      </c>
      <c r="Y773" s="161">
        <f t="shared" si="449"/>
        <v>0</v>
      </c>
      <c r="Z773" s="161">
        <f t="shared" si="449"/>
        <v>0</v>
      </c>
      <c r="AA773" s="161">
        <f t="shared" si="449"/>
        <v>0</v>
      </c>
      <c r="AB773" s="161">
        <f t="shared" si="449"/>
        <v>0</v>
      </c>
      <c r="AC773" s="161">
        <f t="shared" si="449"/>
        <v>0</v>
      </c>
      <c r="AD773" s="161">
        <f t="shared" si="449"/>
        <v>0</v>
      </c>
      <c r="AE773" s="161">
        <f t="shared" si="449"/>
        <v>0</v>
      </c>
      <c r="AF773" s="161">
        <f t="shared" si="449"/>
        <v>0</v>
      </c>
      <c r="AG773" s="161">
        <f t="shared" si="449"/>
        <v>0</v>
      </c>
      <c r="AH773" s="161">
        <f t="shared" si="449"/>
        <v>0</v>
      </c>
      <c r="AI773" s="161">
        <f t="shared" si="449"/>
        <v>0</v>
      </c>
      <c r="AJ773" s="161">
        <f t="shared" si="449"/>
        <v>0</v>
      </c>
      <c r="AK773" s="161">
        <f t="shared" si="449"/>
        <v>0</v>
      </c>
      <c r="AL773" s="161">
        <f t="shared" si="449"/>
        <v>0</v>
      </c>
      <c r="AM773" s="161">
        <f t="shared" si="449"/>
        <v>0</v>
      </c>
      <c r="AN773" s="161">
        <f t="shared" si="449"/>
        <v>0</v>
      </c>
      <c r="AO773" s="161">
        <f t="shared" si="449"/>
        <v>0</v>
      </c>
      <c r="AP773" s="161">
        <f t="shared" si="449"/>
        <v>0</v>
      </c>
    </row>
    <row r="774" spans="1:42" x14ac:dyDescent="0.3">
      <c r="A774" s="4">
        <f>A773+1</f>
        <v>2</v>
      </c>
      <c r="B774" s="184">
        <f t="shared" si="448"/>
        <v>0</v>
      </c>
      <c r="C774" s="161">
        <f t="shared" ref="C774:AP774" si="450">IF(C$2&gt;analysis_period,0,IF(C$2=equip3_reserve_freq*$A774,equip3_reserve_cost*system_capacity*1000*(1+inflation_rate/100)^B$2,0))</f>
        <v>0</v>
      </c>
      <c r="D774" s="161">
        <f t="shared" si="450"/>
        <v>0</v>
      </c>
      <c r="E774" s="161">
        <f t="shared" si="450"/>
        <v>0</v>
      </c>
      <c r="F774" s="161">
        <f t="shared" si="450"/>
        <v>0</v>
      </c>
      <c r="G774" s="161">
        <f t="shared" si="450"/>
        <v>0</v>
      </c>
      <c r="H774" s="161">
        <f t="shared" si="450"/>
        <v>0</v>
      </c>
      <c r="I774" s="161">
        <f t="shared" si="450"/>
        <v>0</v>
      </c>
      <c r="J774" s="161">
        <f t="shared" si="450"/>
        <v>0</v>
      </c>
      <c r="K774" s="161">
        <f t="shared" si="450"/>
        <v>0</v>
      </c>
      <c r="L774" s="161">
        <f t="shared" si="450"/>
        <v>0</v>
      </c>
      <c r="M774" s="161">
        <f t="shared" si="450"/>
        <v>0</v>
      </c>
      <c r="N774" s="161">
        <f t="shared" si="450"/>
        <v>0</v>
      </c>
      <c r="O774" s="161">
        <f t="shared" si="450"/>
        <v>0</v>
      </c>
      <c r="P774" s="161">
        <f t="shared" si="450"/>
        <v>0</v>
      </c>
      <c r="Q774" s="161">
        <f t="shared" si="450"/>
        <v>0</v>
      </c>
      <c r="R774" s="161">
        <f t="shared" si="450"/>
        <v>0</v>
      </c>
      <c r="S774" s="161">
        <f t="shared" si="450"/>
        <v>0</v>
      </c>
      <c r="T774" s="161">
        <f t="shared" si="450"/>
        <v>0</v>
      </c>
      <c r="U774" s="161">
        <f t="shared" si="450"/>
        <v>0</v>
      </c>
      <c r="V774" s="161">
        <f t="shared" si="450"/>
        <v>0</v>
      </c>
      <c r="W774" s="161">
        <f t="shared" si="450"/>
        <v>0</v>
      </c>
      <c r="X774" s="161">
        <f t="shared" si="450"/>
        <v>0</v>
      </c>
      <c r="Y774" s="161">
        <f t="shared" si="450"/>
        <v>0</v>
      </c>
      <c r="Z774" s="161">
        <f t="shared" si="450"/>
        <v>0</v>
      </c>
      <c r="AA774" s="161">
        <f t="shared" si="450"/>
        <v>0</v>
      </c>
      <c r="AB774" s="161">
        <f t="shared" si="450"/>
        <v>0</v>
      </c>
      <c r="AC774" s="161">
        <f t="shared" si="450"/>
        <v>0</v>
      </c>
      <c r="AD774" s="161">
        <f t="shared" si="450"/>
        <v>0</v>
      </c>
      <c r="AE774" s="161">
        <f t="shared" si="450"/>
        <v>0</v>
      </c>
      <c r="AF774" s="161">
        <f t="shared" si="450"/>
        <v>0</v>
      </c>
      <c r="AG774" s="161">
        <f t="shared" si="450"/>
        <v>0</v>
      </c>
      <c r="AH774" s="161">
        <f t="shared" si="450"/>
        <v>0</v>
      </c>
      <c r="AI774" s="161">
        <f t="shared" si="450"/>
        <v>0</v>
      </c>
      <c r="AJ774" s="161">
        <f t="shared" si="450"/>
        <v>0</v>
      </c>
      <c r="AK774" s="161">
        <f t="shared" si="450"/>
        <v>0</v>
      </c>
      <c r="AL774" s="161">
        <f t="shared" si="450"/>
        <v>0</v>
      </c>
      <c r="AM774" s="161">
        <f t="shared" si="450"/>
        <v>0</v>
      </c>
      <c r="AN774" s="161">
        <f t="shared" si="450"/>
        <v>0</v>
      </c>
      <c r="AO774" s="161">
        <f t="shared" si="450"/>
        <v>0</v>
      </c>
      <c r="AP774" s="161">
        <f t="shared" si="450"/>
        <v>0</v>
      </c>
    </row>
    <row r="775" spans="1:42" x14ac:dyDescent="0.3">
      <c r="A775" s="4">
        <f t="shared" ref="A775:A782" si="451">A774+1</f>
        <v>3</v>
      </c>
      <c r="B775" s="184">
        <f t="shared" si="448"/>
        <v>0</v>
      </c>
      <c r="C775" s="161">
        <f t="shared" ref="C775:AP775" si="452">IF(C$2&gt;analysis_period,0,IF(C$2=equip3_reserve_freq*$A775,equip3_reserve_cost*system_capacity*1000*(1+inflation_rate/100)^B$2,0))</f>
        <v>0</v>
      </c>
      <c r="D775" s="161">
        <f t="shared" si="452"/>
        <v>0</v>
      </c>
      <c r="E775" s="161">
        <f t="shared" si="452"/>
        <v>0</v>
      </c>
      <c r="F775" s="161">
        <f t="shared" si="452"/>
        <v>0</v>
      </c>
      <c r="G775" s="161">
        <f t="shared" si="452"/>
        <v>0</v>
      </c>
      <c r="H775" s="161">
        <f t="shared" si="452"/>
        <v>0</v>
      </c>
      <c r="I775" s="161">
        <f t="shared" si="452"/>
        <v>0</v>
      </c>
      <c r="J775" s="161">
        <f t="shared" si="452"/>
        <v>0</v>
      </c>
      <c r="K775" s="161">
        <f t="shared" si="452"/>
        <v>0</v>
      </c>
      <c r="L775" s="161">
        <f t="shared" si="452"/>
        <v>0</v>
      </c>
      <c r="M775" s="161">
        <f t="shared" si="452"/>
        <v>0</v>
      </c>
      <c r="N775" s="161">
        <f t="shared" si="452"/>
        <v>0</v>
      </c>
      <c r="O775" s="161">
        <f t="shared" si="452"/>
        <v>0</v>
      </c>
      <c r="P775" s="161">
        <f t="shared" si="452"/>
        <v>0</v>
      </c>
      <c r="Q775" s="161">
        <f t="shared" si="452"/>
        <v>0</v>
      </c>
      <c r="R775" s="161">
        <f t="shared" si="452"/>
        <v>0</v>
      </c>
      <c r="S775" s="161">
        <f t="shared" si="452"/>
        <v>0</v>
      </c>
      <c r="T775" s="161">
        <f t="shared" si="452"/>
        <v>0</v>
      </c>
      <c r="U775" s="161">
        <f t="shared" si="452"/>
        <v>0</v>
      </c>
      <c r="V775" s="161">
        <f t="shared" si="452"/>
        <v>0</v>
      </c>
      <c r="W775" s="161">
        <f t="shared" si="452"/>
        <v>0</v>
      </c>
      <c r="X775" s="161">
        <f t="shared" si="452"/>
        <v>0</v>
      </c>
      <c r="Y775" s="161">
        <f t="shared" si="452"/>
        <v>0</v>
      </c>
      <c r="Z775" s="161">
        <f t="shared" si="452"/>
        <v>0</v>
      </c>
      <c r="AA775" s="161">
        <f t="shared" si="452"/>
        <v>0</v>
      </c>
      <c r="AB775" s="161">
        <f t="shared" si="452"/>
        <v>0</v>
      </c>
      <c r="AC775" s="161">
        <f t="shared" si="452"/>
        <v>0</v>
      </c>
      <c r="AD775" s="161">
        <f t="shared" si="452"/>
        <v>0</v>
      </c>
      <c r="AE775" s="161">
        <f t="shared" si="452"/>
        <v>0</v>
      </c>
      <c r="AF775" s="161">
        <f t="shared" si="452"/>
        <v>0</v>
      </c>
      <c r="AG775" s="161">
        <f t="shared" si="452"/>
        <v>0</v>
      </c>
      <c r="AH775" s="161">
        <f t="shared" si="452"/>
        <v>0</v>
      </c>
      <c r="AI775" s="161">
        <f t="shared" si="452"/>
        <v>0</v>
      </c>
      <c r="AJ775" s="161">
        <f t="shared" si="452"/>
        <v>0</v>
      </c>
      <c r="AK775" s="161">
        <f t="shared" si="452"/>
        <v>0</v>
      </c>
      <c r="AL775" s="161">
        <f t="shared" si="452"/>
        <v>0</v>
      </c>
      <c r="AM775" s="161">
        <f t="shared" si="452"/>
        <v>0</v>
      </c>
      <c r="AN775" s="161">
        <f t="shared" si="452"/>
        <v>0</v>
      </c>
      <c r="AO775" s="161">
        <f t="shared" si="452"/>
        <v>0</v>
      </c>
      <c r="AP775" s="161">
        <f t="shared" si="452"/>
        <v>0</v>
      </c>
    </row>
    <row r="776" spans="1:42" x14ac:dyDescent="0.3">
      <c r="A776" s="4">
        <f t="shared" si="451"/>
        <v>4</v>
      </c>
      <c r="B776" s="184">
        <f t="shared" si="448"/>
        <v>0</v>
      </c>
      <c r="C776" s="161">
        <f t="shared" ref="C776:AP776" si="453">IF(C$2&gt;analysis_period,0,IF(C$2=equip3_reserve_freq*$A776,equip3_reserve_cost*system_capacity*1000*(1+inflation_rate/100)^B$2,0))</f>
        <v>0</v>
      </c>
      <c r="D776" s="161">
        <f t="shared" si="453"/>
        <v>0</v>
      </c>
      <c r="E776" s="161">
        <f t="shared" si="453"/>
        <v>0</v>
      </c>
      <c r="F776" s="161">
        <f t="shared" si="453"/>
        <v>0</v>
      </c>
      <c r="G776" s="161">
        <f t="shared" si="453"/>
        <v>0</v>
      </c>
      <c r="H776" s="161">
        <f t="shared" si="453"/>
        <v>0</v>
      </c>
      <c r="I776" s="161">
        <f t="shared" si="453"/>
        <v>0</v>
      </c>
      <c r="J776" s="161">
        <f t="shared" si="453"/>
        <v>0</v>
      </c>
      <c r="K776" s="161">
        <f t="shared" si="453"/>
        <v>0</v>
      </c>
      <c r="L776" s="161">
        <f t="shared" si="453"/>
        <v>0</v>
      </c>
      <c r="M776" s="161">
        <f t="shared" si="453"/>
        <v>0</v>
      </c>
      <c r="N776" s="161">
        <f t="shared" si="453"/>
        <v>0</v>
      </c>
      <c r="O776" s="161">
        <f t="shared" si="453"/>
        <v>0</v>
      </c>
      <c r="P776" s="161">
        <f t="shared" si="453"/>
        <v>0</v>
      </c>
      <c r="Q776" s="161">
        <f t="shared" si="453"/>
        <v>0</v>
      </c>
      <c r="R776" s="161">
        <f t="shared" si="453"/>
        <v>0</v>
      </c>
      <c r="S776" s="161">
        <f t="shared" si="453"/>
        <v>0</v>
      </c>
      <c r="T776" s="161">
        <f t="shared" si="453"/>
        <v>0</v>
      </c>
      <c r="U776" s="161">
        <f t="shared" si="453"/>
        <v>0</v>
      </c>
      <c r="V776" s="161">
        <f t="shared" si="453"/>
        <v>0</v>
      </c>
      <c r="W776" s="161">
        <f t="shared" si="453"/>
        <v>0</v>
      </c>
      <c r="X776" s="161">
        <f t="shared" si="453"/>
        <v>0</v>
      </c>
      <c r="Y776" s="161">
        <f t="shared" si="453"/>
        <v>0</v>
      </c>
      <c r="Z776" s="161">
        <f t="shared" si="453"/>
        <v>0</v>
      </c>
      <c r="AA776" s="161">
        <f t="shared" si="453"/>
        <v>0</v>
      </c>
      <c r="AB776" s="161">
        <f t="shared" si="453"/>
        <v>0</v>
      </c>
      <c r="AC776" s="161">
        <f t="shared" si="453"/>
        <v>0</v>
      </c>
      <c r="AD776" s="161">
        <f t="shared" si="453"/>
        <v>0</v>
      </c>
      <c r="AE776" s="161">
        <f t="shared" si="453"/>
        <v>0</v>
      </c>
      <c r="AF776" s="161">
        <f t="shared" si="453"/>
        <v>0</v>
      </c>
      <c r="AG776" s="161">
        <f t="shared" si="453"/>
        <v>0</v>
      </c>
      <c r="AH776" s="161">
        <f t="shared" si="453"/>
        <v>0</v>
      </c>
      <c r="AI776" s="161">
        <f t="shared" si="453"/>
        <v>0</v>
      </c>
      <c r="AJ776" s="161">
        <f t="shared" si="453"/>
        <v>0</v>
      </c>
      <c r="AK776" s="161">
        <f t="shared" si="453"/>
        <v>0</v>
      </c>
      <c r="AL776" s="161">
        <f t="shared" si="453"/>
        <v>0</v>
      </c>
      <c r="AM776" s="161">
        <f t="shared" si="453"/>
        <v>0</v>
      </c>
      <c r="AN776" s="161">
        <f t="shared" si="453"/>
        <v>0</v>
      </c>
      <c r="AO776" s="161">
        <f t="shared" si="453"/>
        <v>0</v>
      </c>
      <c r="AP776" s="161">
        <f t="shared" si="453"/>
        <v>0</v>
      </c>
    </row>
    <row r="777" spans="1:42" x14ac:dyDescent="0.3">
      <c r="A777" s="4">
        <f t="shared" si="451"/>
        <v>5</v>
      </c>
      <c r="B777" s="184">
        <f t="shared" si="448"/>
        <v>0</v>
      </c>
      <c r="C777" s="161">
        <f t="shared" ref="C777:AP777" si="454">IF(C$2&gt;analysis_period,0,IF(C$2=equip3_reserve_freq*$A777,equip3_reserve_cost*system_capacity*1000*(1+inflation_rate/100)^B$2,0))</f>
        <v>0</v>
      </c>
      <c r="D777" s="161">
        <f t="shared" si="454"/>
        <v>0</v>
      </c>
      <c r="E777" s="161">
        <f t="shared" si="454"/>
        <v>0</v>
      </c>
      <c r="F777" s="161">
        <f t="shared" si="454"/>
        <v>0</v>
      </c>
      <c r="G777" s="161">
        <f t="shared" si="454"/>
        <v>0</v>
      </c>
      <c r="H777" s="161">
        <f t="shared" si="454"/>
        <v>0</v>
      </c>
      <c r="I777" s="161">
        <f t="shared" si="454"/>
        <v>0</v>
      </c>
      <c r="J777" s="161">
        <f t="shared" si="454"/>
        <v>0</v>
      </c>
      <c r="K777" s="161">
        <f t="shared" si="454"/>
        <v>0</v>
      </c>
      <c r="L777" s="161">
        <f t="shared" si="454"/>
        <v>0</v>
      </c>
      <c r="M777" s="161">
        <f t="shared" si="454"/>
        <v>0</v>
      </c>
      <c r="N777" s="161">
        <f t="shared" si="454"/>
        <v>0</v>
      </c>
      <c r="O777" s="161">
        <f t="shared" si="454"/>
        <v>0</v>
      </c>
      <c r="P777" s="161">
        <f t="shared" si="454"/>
        <v>0</v>
      </c>
      <c r="Q777" s="161">
        <f t="shared" si="454"/>
        <v>0</v>
      </c>
      <c r="R777" s="161">
        <f t="shared" si="454"/>
        <v>0</v>
      </c>
      <c r="S777" s="161">
        <f t="shared" si="454"/>
        <v>0</v>
      </c>
      <c r="T777" s="161">
        <f t="shared" si="454"/>
        <v>0</v>
      </c>
      <c r="U777" s="161">
        <f t="shared" si="454"/>
        <v>0</v>
      </c>
      <c r="V777" s="161">
        <f t="shared" si="454"/>
        <v>0</v>
      </c>
      <c r="W777" s="161">
        <f t="shared" si="454"/>
        <v>0</v>
      </c>
      <c r="X777" s="161">
        <f t="shared" si="454"/>
        <v>0</v>
      </c>
      <c r="Y777" s="161">
        <f t="shared" si="454"/>
        <v>0</v>
      </c>
      <c r="Z777" s="161">
        <f t="shared" si="454"/>
        <v>0</v>
      </c>
      <c r="AA777" s="161">
        <f t="shared" si="454"/>
        <v>0</v>
      </c>
      <c r="AB777" s="161">
        <f t="shared" si="454"/>
        <v>0</v>
      </c>
      <c r="AC777" s="161">
        <f t="shared" si="454"/>
        <v>0</v>
      </c>
      <c r="AD777" s="161">
        <f t="shared" si="454"/>
        <v>0</v>
      </c>
      <c r="AE777" s="161">
        <f t="shared" si="454"/>
        <v>0</v>
      </c>
      <c r="AF777" s="161">
        <f t="shared" si="454"/>
        <v>0</v>
      </c>
      <c r="AG777" s="161">
        <f t="shared" si="454"/>
        <v>0</v>
      </c>
      <c r="AH777" s="161">
        <f t="shared" si="454"/>
        <v>0</v>
      </c>
      <c r="AI777" s="161">
        <f t="shared" si="454"/>
        <v>0</v>
      </c>
      <c r="AJ777" s="161">
        <f t="shared" si="454"/>
        <v>0</v>
      </c>
      <c r="AK777" s="161">
        <f t="shared" si="454"/>
        <v>0</v>
      </c>
      <c r="AL777" s="161">
        <f t="shared" si="454"/>
        <v>0</v>
      </c>
      <c r="AM777" s="161">
        <f t="shared" si="454"/>
        <v>0</v>
      </c>
      <c r="AN777" s="161">
        <f t="shared" si="454"/>
        <v>0</v>
      </c>
      <c r="AO777" s="161">
        <f t="shared" si="454"/>
        <v>0</v>
      </c>
      <c r="AP777" s="161">
        <f t="shared" si="454"/>
        <v>0</v>
      </c>
    </row>
    <row r="778" spans="1:42" x14ac:dyDescent="0.3">
      <c r="A778" s="4">
        <f t="shared" si="451"/>
        <v>6</v>
      </c>
      <c r="B778" s="184">
        <f t="shared" si="448"/>
        <v>0</v>
      </c>
      <c r="C778" s="161">
        <f t="shared" ref="C778:AP778" si="455">IF(C$2&gt;analysis_period,0,IF(C$2=equip3_reserve_freq*$A778,equip3_reserve_cost*system_capacity*1000*(1+inflation_rate/100)^B$2,0))</f>
        <v>0</v>
      </c>
      <c r="D778" s="161">
        <f t="shared" si="455"/>
        <v>0</v>
      </c>
      <c r="E778" s="161">
        <f t="shared" si="455"/>
        <v>0</v>
      </c>
      <c r="F778" s="161">
        <f t="shared" si="455"/>
        <v>0</v>
      </c>
      <c r="G778" s="161">
        <f t="shared" si="455"/>
        <v>0</v>
      </c>
      <c r="H778" s="161">
        <f t="shared" si="455"/>
        <v>0</v>
      </c>
      <c r="I778" s="161">
        <f t="shared" si="455"/>
        <v>0</v>
      </c>
      <c r="J778" s="161">
        <f t="shared" si="455"/>
        <v>0</v>
      </c>
      <c r="K778" s="161">
        <f t="shared" si="455"/>
        <v>0</v>
      </c>
      <c r="L778" s="161">
        <f t="shared" si="455"/>
        <v>0</v>
      </c>
      <c r="M778" s="161">
        <f t="shared" si="455"/>
        <v>0</v>
      </c>
      <c r="N778" s="161">
        <f t="shared" si="455"/>
        <v>0</v>
      </c>
      <c r="O778" s="161">
        <f t="shared" si="455"/>
        <v>0</v>
      </c>
      <c r="P778" s="161">
        <f t="shared" si="455"/>
        <v>0</v>
      </c>
      <c r="Q778" s="161">
        <f t="shared" si="455"/>
        <v>0</v>
      </c>
      <c r="R778" s="161">
        <f t="shared" si="455"/>
        <v>0</v>
      </c>
      <c r="S778" s="161">
        <f t="shared" si="455"/>
        <v>0</v>
      </c>
      <c r="T778" s="161">
        <f t="shared" si="455"/>
        <v>0</v>
      </c>
      <c r="U778" s="161">
        <f t="shared" si="455"/>
        <v>0</v>
      </c>
      <c r="V778" s="161">
        <f t="shared" si="455"/>
        <v>0</v>
      </c>
      <c r="W778" s="161">
        <f t="shared" si="455"/>
        <v>0</v>
      </c>
      <c r="X778" s="161">
        <f t="shared" si="455"/>
        <v>0</v>
      </c>
      <c r="Y778" s="161">
        <f t="shared" si="455"/>
        <v>0</v>
      </c>
      <c r="Z778" s="161">
        <f t="shared" si="455"/>
        <v>0</v>
      </c>
      <c r="AA778" s="161">
        <f t="shared" si="455"/>
        <v>0</v>
      </c>
      <c r="AB778" s="161">
        <f t="shared" si="455"/>
        <v>0</v>
      </c>
      <c r="AC778" s="161">
        <f t="shared" si="455"/>
        <v>0</v>
      </c>
      <c r="AD778" s="161">
        <f t="shared" si="455"/>
        <v>0</v>
      </c>
      <c r="AE778" s="161">
        <f t="shared" si="455"/>
        <v>0</v>
      </c>
      <c r="AF778" s="161">
        <f t="shared" si="455"/>
        <v>0</v>
      </c>
      <c r="AG778" s="161">
        <f t="shared" si="455"/>
        <v>0</v>
      </c>
      <c r="AH778" s="161">
        <f t="shared" si="455"/>
        <v>0</v>
      </c>
      <c r="AI778" s="161">
        <f t="shared" si="455"/>
        <v>0</v>
      </c>
      <c r="AJ778" s="161">
        <f t="shared" si="455"/>
        <v>0</v>
      </c>
      <c r="AK778" s="161">
        <f t="shared" si="455"/>
        <v>0</v>
      </c>
      <c r="AL778" s="161">
        <f t="shared" si="455"/>
        <v>0</v>
      </c>
      <c r="AM778" s="161">
        <f t="shared" si="455"/>
        <v>0</v>
      </c>
      <c r="AN778" s="161">
        <f t="shared" si="455"/>
        <v>0</v>
      </c>
      <c r="AO778" s="161">
        <f t="shared" si="455"/>
        <v>0</v>
      </c>
      <c r="AP778" s="161">
        <f t="shared" si="455"/>
        <v>0</v>
      </c>
    </row>
    <row r="779" spans="1:42" x14ac:dyDescent="0.3">
      <c r="A779" s="4">
        <f t="shared" si="451"/>
        <v>7</v>
      </c>
      <c r="B779" s="184">
        <f t="shared" si="448"/>
        <v>0</v>
      </c>
      <c r="C779" s="161">
        <f t="shared" ref="C779:AP779" si="456">IF(C$2&gt;analysis_period,0,IF(C$2=equip3_reserve_freq*$A779,equip3_reserve_cost*system_capacity*1000*(1+inflation_rate/100)^B$2,0))</f>
        <v>0</v>
      </c>
      <c r="D779" s="161">
        <f t="shared" si="456"/>
        <v>0</v>
      </c>
      <c r="E779" s="161">
        <f t="shared" si="456"/>
        <v>0</v>
      </c>
      <c r="F779" s="161">
        <f t="shared" si="456"/>
        <v>0</v>
      </c>
      <c r="G779" s="161">
        <f t="shared" si="456"/>
        <v>0</v>
      </c>
      <c r="H779" s="161">
        <f t="shared" si="456"/>
        <v>0</v>
      </c>
      <c r="I779" s="161">
        <f t="shared" si="456"/>
        <v>0</v>
      </c>
      <c r="J779" s="161">
        <f t="shared" si="456"/>
        <v>0</v>
      </c>
      <c r="K779" s="161">
        <f t="shared" si="456"/>
        <v>0</v>
      </c>
      <c r="L779" s="161">
        <f t="shared" si="456"/>
        <v>0</v>
      </c>
      <c r="M779" s="161">
        <f t="shared" si="456"/>
        <v>0</v>
      </c>
      <c r="N779" s="161">
        <f t="shared" si="456"/>
        <v>0</v>
      </c>
      <c r="O779" s="161">
        <f t="shared" si="456"/>
        <v>0</v>
      </c>
      <c r="P779" s="161">
        <f t="shared" si="456"/>
        <v>0</v>
      </c>
      <c r="Q779" s="161">
        <f t="shared" si="456"/>
        <v>0</v>
      </c>
      <c r="R779" s="161">
        <f t="shared" si="456"/>
        <v>0</v>
      </c>
      <c r="S779" s="161">
        <f t="shared" si="456"/>
        <v>0</v>
      </c>
      <c r="T779" s="161">
        <f t="shared" si="456"/>
        <v>0</v>
      </c>
      <c r="U779" s="161">
        <f t="shared" si="456"/>
        <v>0</v>
      </c>
      <c r="V779" s="161">
        <f t="shared" si="456"/>
        <v>0</v>
      </c>
      <c r="W779" s="161">
        <f t="shared" si="456"/>
        <v>0</v>
      </c>
      <c r="X779" s="161">
        <f t="shared" si="456"/>
        <v>0</v>
      </c>
      <c r="Y779" s="161">
        <f t="shared" si="456"/>
        <v>0</v>
      </c>
      <c r="Z779" s="161">
        <f t="shared" si="456"/>
        <v>0</v>
      </c>
      <c r="AA779" s="161">
        <f t="shared" si="456"/>
        <v>0</v>
      </c>
      <c r="AB779" s="161">
        <f t="shared" si="456"/>
        <v>0</v>
      </c>
      <c r="AC779" s="161">
        <f t="shared" si="456"/>
        <v>0</v>
      </c>
      <c r="AD779" s="161">
        <f t="shared" si="456"/>
        <v>0</v>
      </c>
      <c r="AE779" s="161">
        <f t="shared" si="456"/>
        <v>0</v>
      </c>
      <c r="AF779" s="161">
        <f t="shared" si="456"/>
        <v>0</v>
      </c>
      <c r="AG779" s="161">
        <f t="shared" si="456"/>
        <v>0</v>
      </c>
      <c r="AH779" s="161">
        <f t="shared" si="456"/>
        <v>0</v>
      </c>
      <c r="AI779" s="161">
        <f t="shared" si="456"/>
        <v>0</v>
      </c>
      <c r="AJ779" s="161">
        <f t="shared" si="456"/>
        <v>0</v>
      </c>
      <c r="AK779" s="161">
        <f t="shared" si="456"/>
        <v>0</v>
      </c>
      <c r="AL779" s="161">
        <f t="shared" si="456"/>
        <v>0</v>
      </c>
      <c r="AM779" s="161">
        <f t="shared" si="456"/>
        <v>0</v>
      </c>
      <c r="AN779" s="161">
        <f t="shared" si="456"/>
        <v>0</v>
      </c>
      <c r="AO779" s="161">
        <f t="shared" si="456"/>
        <v>0</v>
      </c>
      <c r="AP779" s="161">
        <f t="shared" si="456"/>
        <v>0</v>
      </c>
    </row>
    <row r="780" spans="1:42" x14ac:dyDescent="0.3">
      <c r="A780" s="4">
        <f t="shared" si="451"/>
        <v>8</v>
      </c>
      <c r="B780" s="184">
        <f t="shared" si="448"/>
        <v>0</v>
      </c>
      <c r="C780" s="161">
        <f t="shared" ref="C780:AP780" si="457">IF(C$2&gt;analysis_period,0,IF(C$2=equip3_reserve_freq*$A780,equip3_reserve_cost*system_capacity*1000*(1+inflation_rate/100)^B$2,0))</f>
        <v>0</v>
      </c>
      <c r="D780" s="161">
        <f t="shared" si="457"/>
        <v>0</v>
      </c>
      <c r="E780" s="161">
        <f t="shared" si="457"/>
        <v>0</v>
      </c>
      <c r="F780" s="161">
        <f t="shared" si="457"/>
        <v>0</v>
      </c>
      <c r="G780" s="161">
        <f t="shared" si="457"/>
        <v>0</v>
      </c>
      <c r="H780" s="161">
        <f t="shared" si="457"/>
        <v>0</v>
      </c>
      <c r="I780" s="161">
        <f t="shared" si="457"/>
        <v>0</v>
      </c>
      <c r="J780" s="161">
        <f t="shared" si="457"/>
        <v>0</v>
      </c>
      <c r="K780" s="161">
        <f t="shared" si="457"/>
        <v>0</v>
      </c>
      <c r="L780" s="161">
        <f t="shared" si="457"/>
        <v>0</v>
      </c>
      <c r="M780" s="161">
        <f t="shared" si="457"/>
        <v>0</v>
      </c>
      <c r="N780" s="161">
        <f t="shared" si="457"/>
        <v>0</v>
      </c>
      <c r="O780" s="161">
        <f t="shared" si="457"/>
        <v>0</v>
      </c>
      <c r="P780" s="161">
        <f t="shared" si="457"/>
        <v>0</v>
      </c>
      <c r="Q780" s="161">
        <f t="shared" si="457"/>
        <v>0</v>
      </c>
      <c r="R780" s="161">
        <f t="shared" si="457"/>
        <v>0</v>
      </c>
      <c r="S780" s="161">
        <f t="shared" si="457"/>
        <v>0</v>
      </c>
      <c r="T780" s="161">
        <f t="shared" si="457"/>
        <v>0</v>
      </c>
      <c r="U780" s="161">
        <f t="shared" si="457"/>
        <v>0</v>
      </c>
      <c r="V780" s="161">
        <f t="shared" si="457"/>
        <v>0</v>
      </c>
      <c r="W780" s="161">
        <f t="shared" si="457"/>
        <v>0</v>
      </c>
      <c r="X780" s="161">
        <f t="shared" si="457"/>
        <v>0</v>
      </c>
      <c r="Y780" s="161">
        <f t="shared" si="457"/>
        <v>0</v>
      </c>
      <c r="Z780" s="161">
        <f t="shared" si="457"/>
        <v>0</v>
      </c>
      <c r="AA780" s="161">
        <f t="shared" si="457"/>
        <v>0</v>
      </c>
      <c r="AB780" s="161">
        <f t="shared" si="457"/>
        <v>0</v>
      </c>
      <c r="AC780" s="161">
        <f t="shared" si="457"/>
        <v>0</v>
      </c>
      <c r="AD780" s="161">
        <f t="shared" si="457"/>
        <v>0</v>
      </c>
      <c r="AE780" s="161">
        <f t="shared" si="457"/>
        <v>0</v>
      </c>
      <c r="AF780" s="161">
        <f t="shared" si="457"/>
        <v>0</v>
      </c>
      <c r="AG780" s="161">
        <f t="shared" si="457"/>
        <v>0</v>
      </c>
      <c r="AH780" s="161">
        <f t="shared" si="457"/>
        <v>0</v>
      </c>
      <c r="AI780" s="161">
        <f t="shared" si="457"/>
        <v>0</v>
      </c>
      <c r="AJ780" s="161">
        <f t="shared" si="457"/>
        <v>0</v>
      </c>
      <c r="AK780" s="161">
        <f t="shared" si="457"/>
        <v>0</v>
      </c>
      <c r="AL780" s="161">
        <f t="shared" si="457"/>
        <v>0</v>
      </c>
      <c r="AM780" s="161">
        <f t="shared" si="457"/>
        <v>0</v>
      </c>
      <c r="AN780" s="161">
        <f t="shared" si="457"/>
        <v>0</v>
      </c>
      <c r="AO780" s="161">
        <f t="shared" si="457"/>
        <v>0</v>
      </c>
      <c r="AP780" s="161">
        <f t="shared" si="457"/>
        <v>0</v>
      </c>
    </row>
    <row r="781" spans="1:42" x14ac:dyDescent="0.3">
      <c r="A781" s="4">
        <f>A780+1</f>
        <v>9</v>
      </c>
      <c r="B781" s="184">
        <f t="shared" si="448"/>
        <v>0</v>
      </c>
      <c r="C781" s="161">
        <f t="shared" ref="C781:AP781" si="458">IF(C$2&gt;analysis_period,0,IF(C$2=equip3_reserve_freq*$A781,equip3_reserve_cost*system_capacity*1000*(1+inflation_rate/100)^B$2,0))</f>
        <v>0</v>
      </c>
      <c r="D781" s="161">
        <f t="shared" si="458"/>
        <v>0</v>
      </c>
      <c r="E781" s="161">
        <f t="shared" si="458"/>
        <v>0</v>
      </c>
      <c r="F781" s="161">
        <f t="shared" si="458"/>
        <v>0</v>
      </c>
      <c r="G781" s="161">
        <f t="shared" si="458"/>
        <v>0</v>
      </c>
      <c r="H781" s="161">
        <f t="shared" si="458"/>
        <v>0</v>
      </c>
      <c r="I781" s="161">
        <f t="shared" si="458"/>
        <v>0</v>
      </c>
      <c r="J781" s="161">
        <f t="shared" si="458"/>
        <v>0</v>
      </c>
      <c r="K781" s="161">
        <f t="shared" si="458"/>
        <v>0</v>
      </c>
      <c r="L781" s="161">
        <f t="shared" si="458"/>
        <v>0</v>
      </c>
      <c r="M781" s="161">
        <f t="shared" si="458"/>
        <v>0</v>
      </c>
      <c r="N781" s="161">
        <f t="shared" si="458"/>
        <v>0</v>
      </c>
      <c r="O781" s="161">
        <f t="shared" si="458"/>
        <v>0</v>
      </c>
      <c r="P781" s="161">
        <f t="shared" si="458"/>
        <v>0</v>
      </c>
      <c r="Q781" s="161">
        <f t="shared" si="458"/>
        <v>0</v>
      </c>
      <c r="R781" s="161">
        <f t="shared" si="458"/>
        <v>0</v>
      </c>
      <c r="S781" s="161">
        <f t="shared" si="458"/>
        <v>0</v>
      </c>
      <c r="T781" s="161">
        <f t="shared" si="458"/>
        <v>0</v>
      </c>
      <c r="U781" s="161">
        <f t="shared" si="458"/>
        <v>0</v>
      </c>
      <c r="V781" s="161">
        <f t="shared" si="458"/>
        <v>0</v>
      </c>
      <c r="W781" s="161">
        <f t="shared" si="458"/>
        <v>0</v>
      </c>
      <c r="X781" s="161">
        <f t="shared" si="458"/>
        <v>0</v>
      </c>
      <c r="Y781" s="161">
        <f t="shared" si="458"/>
        <v>0</v>
      </c>
      <c r="Z781" s="161">
        <f t="shared" si="458"/>
        <v>0</v>
      </c>
      <c r="AA781" s="161">
        <f t="shared" si="458"/>
        <v>0</v>
      </c>
      <c r="AB781" s="161">
        <f t="shared" si="458"/>
        <v>0</v>
      </c>
      <c r="AC781" s="161">
        <f t="shared" si="458"/>
        <v>0</v>
      </c>
      <c r="AD781" s="161">
        <f t="shared" si="458"/>
        <v>0</v>
      </c>
      <c r="AE781" s="161">
        <f t="shared" si="458"/>
        <v>0</v>
      </c>
      <c r="AF781" s="161">
        <f t="shared" si="458"/>
        <v>0</v>
      </c>
      <c r="AG781" s="161">
        <f t="shared" si="458"/>
        <v>0</v>
      </c>
      <c r="AH781" s="161">
        <f t="shared" si="458"/>
        <v>0</v>
      </c>
      <c r="AI781" s="161">
        <f t="shared" si="458"/>
        <v>0</v>
      </c>
      <c r="AJ781" s="161">
        <f t="shared" si="458"/>
        <v>0</v>
      </c>
      <c r="AK781" s="161">
        <f t="shared" si="458"/>
        <v>0</v>
      </c>
      <c r="AL781" s="161">
        <f t="shared" si="458"/>
        <v>0</v>
      </c>
      <c r="AM781" s="161">
        <f t="shared" si="458"/>
        <v>0</v>
      </c>
      <c r="AN781" s="161">
        <f t="shared" si="458"/>
        <v>0</v>
      </c>
      <c r="AO781" s="161">
        <f t="shared" si="458"/>
        <v>0</v>
      </c>
      <c r="AP781" s="161">
        <f t="shared" si="458"/>
        <v>0</v>
      </c>
    </row>
    <row r="782" spans="1:42" x14ac:dyDescent="0.3">
      <c r="A782" s="4">
        <f t="shared" si="451"/>
        <v>10</v>
      </c>
      <c r="B782" s="184">
        <f t="shared" si="448"/>
        <v>0</v>
      </c>
      <c r="C782" s="161">
        <f t="shared" ref="C782:AP782" si="459">IF(C$2&gt;analysis_period,0,IF(C$2=equip3_reserve_freq*$A782,equip3_reserve_cost*system_capacity*1000*(1+inflation_rate/100)^B$2,0))</f>
        <v>0</v>
      </c>
      <c r="D782" s="161">
        <f t="shared" si="459"/>
        <v>0</v>
      </c>
      <c r="E782" s="161">
        <f t="shared" si="459"/>
        <v>0</v>
      </c>
      <c r="F782" s="161">
        <f t="shared" si="459"/>
        <v>0</v>
      </c>
      <c r="G782" s="161">
        <f t="shared" si="459"/>
        <v>0</v>
      </c>
      <c r="H782" s="161">
        <f t="shared" si="459"/>
        <v>0</v>
      </c>
      <c r="I782" s="161">
        <f t="shared" si="459"/>
        <v>0</v>
      </c>
      <c r="J782" s="161">
        <f t="shared" si="459"/>
        <v>0</v>
      </c>
      <c r="K782" s="161">
        <f t="shared" si="459"/>
        <v>0</v>
      </c>
      <c r="L782" s="161">
        <f t="shared" si="459"/>
        <v>0</v>
      </c>
      <c r="M782" s="161">
        <f t="shared" si="459"/>
        <v>0</v>
      </c>
      <c r="N782" s="161">
        <f t="shared" si="459"/>
        <v>0</v>
      </c>
      <c r="O782" s="161">
        <f t="shared" si="459"/>
        <v>0</v>
      </c>
      <c r="P782" s="161">
        <f t="shared" si="459"/>
        <v>0</v>
      </c>
      <c r="Q782" s="161">
        <f t="shared" si="459"/>
        <v>0</v>
      </c>
      <c r="R782" s="161">
        <f t="shared" si="459"/>
        <v>0</v>
      </c>
      <c r="S782" s="161">
        <f t="shared" si="459"/>
        <v>0</v>
      </c>
      <c r="T782" s="161">
        <f t="shared" si="459"/>
        <v>0</v>
      </c>
      <c r="U782" s="161">
        <f t="shared" si="459"/>
        <v>0</v>
      </c>
      <c r="V782" s="161">
        <f t="shared" si="459"/>
        <v>0</v>
      </c>
      <c r="W782" s="161">
        <f t="shared" si="459"/>
        <v>0</v>
      </c>
      <c r="X782" s="161">
        <f t="shared" si="459"/>
        <v>0</v>
      </c>
      <c r="Y782" s="161">
        <f t="shared" si="459"/>
        <v>0</v>
      </c>
      <c r="Z782" s="161">
        <f t="shared" si="459"/>
        <v>0</v>
      </c>
      <c r="AA782" s="161">
        <f t="shared" si="459"/>
        <v>0</v>
      </c>
      <c r="AB782" s="161">
        <f t="shared" si="459"/>
        <v>0</v>
      </c>
      <c r="AC782" s="161">
        <f t="shared" si="459"/>
        <v>0</v>
      </c>
      <c r="AD782" s="161">
        <f t="shared" si="459"/>
        <v>0</v>
      </c>
      <c r="AE782" s="161">
        <f t="shared" si="459"/>
        <v>0</v>
      </c>
      <c r="AF782" s="161">
        <f t="shared" si="459"/>
        <v>0</v>
      </c>
      <c r="AG782" s="161">
        <f t="shared" si="459"/>
        <v>0</v>
      </c>
      <c r="AH782" s="161">
        <f t="shared" si="459"/>
        <v>0</v>
      </c>
      <c r="AI782" s="161">
        <f t="shared" si="459"/>
        <v>0</v>
      </c>
      <c r="AJ782" s="161">
        <f t="shared" si="459"/>
        <v>0</v>
      </c>
      <c r="AK782" s="161">
        <f t="shared" si="459"/>
        <v>0</v>
      </c>
      <c r="AL782" s="161">
        <f t="shared" si="459"/>
        <v>0</v>
      </c>
      <c r="AM782" s="161">
        <f t="shared" si="459"/>
        <v>0</v>
      </c>
      <c r="AN782" s="161">
        <f t="shared" si="459"/>
        <v>0</v>
      </c>
      <c r="AO782" s="161">
        <f t="shared" si="459"/>
        <v>0</v>
      </c>
      <c r="AP782" s="161">
        <f t="shared" si="459"/>
        <v>0</v>
      </c>
    </row>
    <row r="783" spans="1:42" x14ac:dyDescent="0.3">
      <c r="A783" s="26" t="s">
        <v>12</v>
      </c>
      <c r="B783" s="15"/>
      <c r="C783" s="161">
        <f>SUM(C773:C782)</f>
        <v>0</v>
      </c>
      <c r="D783" s="161">
        <f t="shared" ref="D783:AP783" si="460">SUM(D773:D782)</f>
        <v>0</v>
      </c>
      <c r="E783" s="161">
        <f t="shared" si="460"/>
        <v>0</v>
      </c>
      <c r="F783" s="161">
        <f t="shared" si="460"/>
        <v>0</v>
      </c>
      <c r="G783" s="161">
        <f t="shared" si="460"/>
        <v>0</v>
      </c>
      <c r="H783" s="161">
        <f t="shared" si="460"/>
        <v>0</v>
      </c>
      <c r="I783" s="161">
        <f t="shared" si="460"/>
        <v>0</v>
      </c>
      <c r="J783" s="161">
        <f t="shared" si="460"/>
        <v>0</v>
      </c>
      <c r="K783" s="161">
        <f t="shared" si="460"/>
        <v>0</v>
      </c>
      <c r="L783" s="161">
        <f t="shared" si="460"/>
        <v>0</v>
      </c>
      <c r="M783" s="161">
        <f t="shared" si="460"/>
        <v>0</v>
      </c>
      <c r="N783" s="161">
        <f t="shared" si="460"/>
        <v>0</v>
      </c>
      <c r="O783" s="161">
        <f t="shared" si="460"/>
        <v>0</v>
      </c>
      <c r="P783" s="161">
        <f t="shared" si="460"/>
        <v>0</v>
      </c>
      <c r="Q783" s="161">
        <f t="shared" si="460"/>
        <v>0</v>
      </c>
      <c r="R783" s="161">
        <f t="shared" si="460"/>
        <v>0</v>
      </c>
      <c r="S783" s="161">
        <f t="shared" si="460"/>
        <v>0</v>
      </c>
      <c r="T783" s="161">
        <f t="shared" si="460"/>
        <v>0</v>
      </c>
      <c r="U783" s="161">
        <f t="shared" si="460"/>
        <v>0</v>
      </c>
      <c r="V783" s="161">
        <f t="shared" si="460"/>
        <v>0</v>
      </c>
      <c r="W783" s="161">
        <f t="shared" si="460"/>
        <v>0</v>
      </c>
      <c r="X783" s="161">
        <f t="shared" si="460"/>
        <v>0</v>
      </c>
      <c r="Y783" s="161">
        <f t="shared" si="460"/>
        <v>0</v>
      </c>
      <c r="Z783" s="161">
        <f t="shared" si="460"/>
        <v>0</v>
      </c>
      <c r="AA783" s="161">
        <f t="shared" si="460"/>
        <v>0</v>
      </c>
      <c r="AB783" s="161">
        <f t="shared" si="460"/>
        <v>0</v>
      </c>
      <c r="AC783" s="161">
        <f t="shared" si="460"/>
        <v>0</v>
      </c>
      <c r="AD783" s="161">
        <f t="shared" si="460"/>
        <v>0</v>
      </c>
      <c r="AE783" s="161">
        <f t="shared" si="460"/>
        <v>0</v>
      </c>
      <c r="AF783" s="161">
        <f t="shared" si="460"/>
        <v>0</v>
      </c>
      <c r="AG783" s="161">
        <f t="shared" si="460"/>
        <v>0</v>
      </c>
      <c r="AH783" s="161">
        <f t="shared" si="460"/>
        <v>0</v>
      </c>
      <c r="AI783" s="161">
        <f t="shared" si="460"/>
        <v>0</v>
      </c>
      <c r="AJ783" s="161">
        <f t="shared" si="460"/>
        <v>0</v>
      </c>
      <c r="AK783" s="161">
        <f t="shared" si="460"/>
        <v>0</v>
      </c>
      <c r="AL783" s="161">
        <f t="shared" si="460"/>
        <v>0</v>
      </c>
      <c r="AM783" s="161">
        <f t="shared" si="460"/>
        <v>0</v>
      </c>
      <c r="AN783" s="161">
        <f t="shared" si="460"/>
        <v>0</v>
      </c>
      <c r="AO783" s="161">
        <f t="shared" si="460"/>
        <v>0</v>
      </c>
      <c r="AP783" s="161">
        <f t="shared" si="460"/>
        <v>0</v>
      </c>
    </row>
    <row r="784" spans="1:42" x14ac:dyDescent="0.3">
      <c r="A784" s="4" t="s">
        <v>287</v>
      </c>
    </row>
    <row r="785" spans="1:42" x14ac:dyDescent="0.3">
      <c r="A785" s="4">
        <v>1</v>
      </c>
      <c r="B785" s="184">
        <f t="shared" ref="B785:B794" si="461">SUM(C785:AP785)</f>
        <v>0</v>
      </c>
      <c r="C785" s="161">
        <f t="shared" ref="C785:AP785" si="462">IF(C$2&lt;=equip3_reserve_freq*$A$773,$B$773/(equip3_reserve_freq),0)</f>
        <v>0</v>
      </c>
      <c r="D785" s="161">
        <f t="shared" si="462"/>
        <v>0</v>
      </c>
      <c r="E785" s="161">
        <f t="shared" si="462"/>
        <v>0</v>
      </c>
      <c r="F785" s="161">
        <f t="shared" si="462"/>
        <v>0</v>
      </c>
      <c r="G785" s="161">
        <f t="shared" si="462"/>
        <v>0</v>
      </c>
      <c r="H785" s="161">
        <f t="shared" si="462"/>
        <v>0</v>
      </c>
      <c r="I785" s="161">
        <f t="shared" si="462"/>
        <v>0</v>
      </c>
      <c r="J785" s="161">
        <f t="shared" si="462"/>
        <v>0</v>
      </c>
      <c r="K785" s="161">
        <f t="shared" si="462"/>
        <v>0</v>
      </c>
      <c r="L785" s="161">
        <f t="shared" si="462"/>
        <v>0</v>
      </c>
      <c r="M785" s="161">
        <f t="shared" si="462"/>
        <v>0</v>
      </c>
      <c r="N785" s="161">
        <f t="shared" si="462"/>
        <v>0</v>
      </c>
      <c r="O785" s="161">
        <f t="shared" si="462"/>
        <v>0</v>
      </c>
      <c r="P785" s="161">
        <f t="shared" si="462"/>
        <v>0</v>
      </c>
      <c r="Q785" s="161">
        <f t="shared" si="462"/>
        <v>0</v>
      </c>
      <c r="R785" s="161">
        <f t="shared" si="462"/>
        <v>0</v>
      </c>
      <c r="S785" s="161">
        <f t="shared" si="462"/>
        <v>0</v>
      </c>
      <c r="T785" s="161">
        <f t="shared" si="462"/>
        <v>0</v>
      </c>
      <c r="U785" s="161">
        <f t="shared" si="462"/>
        <v>0</v>
      </c>
      <c r="V785" s="161">
        <f t="shared" si="462"/>
        <v>0</v>
      </c>
      <c r="W785" s="161">
        <f t="shared" si="462"/>
        <v>0</v>
      </c>
      <c r="X785" s="161">
        <f t="shared" si="462"/>
        <v>0</v>
      </c>
      <c r="Y785" s="161">
        <f t="shared" si="462"/>
        <v>0</v>
      </c>
      <c r="Z785" s="161">
        <f t="shared" si="462"/>
        <v>0</v>
      </c>
      <c r="AA785" s="161">
        <f t="shared" si="462"/>
        <v>0</v>
      </c>
      <c r="AB785" s="161">
        <f t="shared" si="462"/>
        <v>0</v>
      </c>
      <c r="AC785" s="161">
        <f t="shared" si="462"/>
        <v>0</v>
      </c>
      <c r="AD785" s="161">
        <f t="shared" si="462"/>
        <v>0</v>
      </c>
      <c r="AE785" s="161">
        <f t="shared" si="462"/>
        <v>0</v>
      </c>
      <c r="AF785" s="161">
        <f t="shared" si="462"/>
        <v>0</v>
      </c>
      <c r="AG785" s="161">
        <f t="shared" si="462"/>
        <v>0</v>
      </c>
      <c r="AH785" s="161">
        <f t="shared" si="462"/>
        <v>0</v>
      </c>
      <c r="AI785" s="161">
        <f t="shared" si="462"/>
        <v>0</v>
      </c>
      <c r="AJ785" s="161">
        <f t="shared" si="462"/>
        <v>0</v>
      </c>
      <c r="AK785" s="161">
        <f t="shared" si="462"/>
        <v>0</v>
      </c>
      <c r="AL785" s="161">
        <f t="shared" si="462"/>
        <v>0</v>
      </c>
      <c r="AM785" s="161">
        <f t="shared" si="462"/>
        <v>0</v>
      </c>
      <c r="AN785" s="161">
        <f t="shared" si="462"/>
        <v>0</v>
      </c>
      <c r="AO785" s="161">
        <f t="shared" si="462"/>
        <v>0</v>
      </c>
      <c r="AP785" s="161">
        <f t="shared" si="462"/>
        <v>0</v>
      </c>
    </row>
    <row r="786" spans="1:42" x14ac:dyDescent="0.3">
      <c r="A786" s="4">
        <f>A785+1</f>
        <v>2</v>
      </c>
      <c r="B786" s="184">
        <f t="shared" si="461"/>
        <v>0</v>
      </c>
      <c r="C786" s="161">
        <f t="shared" ref="C786:AP786" si="463">IF(AND(C$2&gt;equip3_reserve_freq*$A773,C$2&lt;=equip3_reserve_freq*$A774),$B774/(equip3_reserve_freq),0)</f>
        <v>0</v>
      </c>
      <c r="D786" s="161">
        <f t="shared" si="463"/>
        <v>0</v>
      </c>
      <c r="E786" s="161">
        <f t="shared" si="463"/>
        <v>0</v>
      </c>
      <c r="F786" s="161">
        <f t="shared" si="463"/>
        <v>0</v>
      </c>
      <c r="G786" s="161">
        <f t="shared" si="463"/>
        <v>0</v>
      </c>
      <c r="H786" s="161">
        <f t="shared" si="463"/>
        <v>0</v>
      </c>
      <c r="I786" s="161">
        <f t="shared" si="463"/>
        <v>0</v>
      </c>
      <c r="J786" s="161">
        <f t="shared" si="463"/>
        <v>0</v>
      </c>
      <c r="K786" s="161">
        <f t="shared" si="463"/>
        <v>0</v>
      </c>
      <c r="L786" s="161">
        <f t="shared" si="463"/>
        <v>0</v>
      </c>
      <c r="M786" s="161">
        <f t="shared" si="463"/>
        <v>0</v>
      </c>
      <c r="N786" s="161">
        <f t="shared" si="463"/>
        <v>0</v>
      </c>
      <c r="O786" s="161">
        <f t="shared" si="463"/>
        <v>0</v>
      </c>
      <c r="P786" s="161">
        <f t="shared" si="463"/>
        <v>0</v>
      </c>
      <c r="Q786" s="161">
        <f t="shared" si="463"/>
        <v>0</v>
      </c>
      <c r="R786" s="161">
        <f t="shared" si="463"/>
        <v>0</v>
      </c>
      <c r="S786" s="161">
        <f t="shared" si="463"/>
        <v>0</v>
      </c>
      <c r="T786" s="161">
        <f t="shared" si="463"/>
        <v>0</v>
      </c>
      <c r="U786" s="161">
        <f t="shared" si="463"/>
        <v>0</v>
      </c>
      <c r="V786" s="161">
        <f t="shared" si="463"/>
        <v>0</v>
      </c>
      <c r="W786" s="161">
        <f t="shared" si="463"/>
        <v>0</v>
      </c>
      <c r="X786" s="161">
        <f t="shared" si="463"/>
        <v>0</v>
      </c>
      <c r="Y786" s="161">
        <f t="shared" si="463"/>
        <v>0</v>
      </c>
      <c r="Z786" s="161">
        <f t="shared" si="463"/>
        <v>0</v>
      </c>
      <c r="AA786" s="161">
        <f t="shared" si="463"/>
        <v>0</v>
      </c>
      <c r="AB786" s="161">
        <f t="shared" si="463"/>
        <v>0</v>
      </c>
      <c r="AC786" s="161">
        <f t="shared" si="463"/>
        <v>0</v>
      </c>
      <c r="AD786" s="161">
        <f t="shared" si="463"/>
        <v>0</v>
      </c>
      <c r="AE786" s="161">
        <f t="shared" si="463"/>
        <v>0</v>
      </c>
      <c r="AF786" s="161">
        <f t="shared" si="463"/>
        <v>0</v>
      </c>
      <c r="AG786" s="161">
        <f t="shared" si="463"/>
        <v>0</v>
      </c>
      <c r="AH786" s="161">
        <f t="shared" si="463"/>
        <v>0</v>
      </c>
      <c r="AI786" s="161">
        <f t="shared" si="463"/>
        <v>0</v>
      </c>
      <c r="AJ786" s="161">
        <f t="shared" si="463"/>
        <v>0</v>
      </c>
      <c r="AK786" s="161">
        <f t="shared" si="463"/>
        <v>0</v>
      </c>
      <c r="AL786" s="161">
        <f t="shared" si="463"/>
        <v>0</v>
      </c>
      <c r="AM786" s="161">
        <f t="shared" si="463"/>
        <v>0</v>
      </c>
      <c r="AN786" s="161">
        <f t="shared" si="463"/>
        <v>0</v>
      </c>
      <c r="AO786" s="161">
        <f t="shared" si="463"/>
        <v>0</v>
      </c>
      <c r="AP786" s="161">
        <f t="shared" si="463"/>
        <v>0</v>
      </c>
    </row>
    <row r="787" spans="1:42" x14ac:dyDescent="0.3">
      <c r="A787" s="4">
        <f t="shared" ref="A787:A792" si="464">A786+1</f>
        <v>3</v>
      </c>
      <c r="B787" s="184">
        <f t="shared" si="461"/>
        <v>0</v>
      </c>
      <c r="C787" s="161">
        <f t="shared" ref="C787:AP787" si="465">IF(AND(C$2&gt;equip3_reserve_freq*$A774,C$2&lt;=equip3_reserve_freq*$A775),$B775/(equip3_reserve_freq),0)</f>
        <v>0</v>
      </c>
      <c r="D787" s="161">
        <f t="shared" si="465"/>
        <v>0</v>
      </c>
      <c r="E787" s="161">
        <f t="shared" si="465"/>
        <v>0</v>
      </c>
      <c r="F787" s="161">
        <f t="shared" si="465"/>
        <v>0</v>
      </c>
      <c r="G787" s="161">
        <f t="shared" si="465"/>
        <v>0</v>
      </c>
      <c r="H787" s="161">
        <f t="shared" si="465"/>
        <v>0</v>
      </c>
      <c r="I787" s="161">
        <f t="shared" si="465"/>
        <v>0</v>
      </c>
      <c r="J787" s="161">
        <f t="shared" si="465"/>
        <v>0</v>
      </c>
      <c r="K787" s="161">
        <f t="shared" si="465"/>
        <v>0</v>
      </c>
      <c r="L787" s="161">
        <f t="shared" si="465"/>
        <v>0</v>
      </c>
      <c r="M787" s="161">
        <f t="shared" si="465"/>
        <v>0</v>
      </c>
      <c r="N787" s="161">
        <f t="shared" si="465"/>
        <v>0</v>
      </c>
      <c r="O787" s="161">
        <f t="shared" si="465"/>
        <v>0</v>
      </c>
      <c r="P787" s="161">
        <f t="shared" si="465"/>
        <v>0</v>
      </c>
      <c r="Q787" s="161">
        <f t="shared" si="465"/>
        <v>0</v>
      </c>
      <c r="R787" s="161">
        <f t="shared" si="465"/>
        <v>0</v>
      </c>
      <c r="S787" s="161">
        <f t="shared" si="465"/>
        <v>0</v>
      </c>
      <c r="T787" s="161">
        <f t="shared" si="465"/>
        <v>0</v>
      </c>
      <c r="U787" s="161">
        <f t="shared" si="465"/>
        <v>0</v>
      </c>
      <c r="V787" s="161">
        <f t="shared" si="465"/>
        <v>0</v>
      </c>
      <c r="W787" s="161">
        <f t="shared" si="465"/>
        <v>0</v>
      </c>
      <c r="X787" s="161">
        <f t="shared" si="465"/>
        <v>0</v>
      </c>
      <c r="Y787" s="161">
        <f t="shared" si="465"/>
        <v>0</v>
      </c>
      <c r="Z787" s="161">
        <f t="shared" si="465"/>
        <v>0</v>
      </c>
      <c r="AA787" s="161">
        <f t="shared" si="465"/>
        <v>0</v>
      </c>
      <c r="AB787" s="161">
        <f t="shared" si="465"/>
        <v>0</v>
      </c>
      <c r="AC787" s="161">
        <f t="shared" si="465"/>
        <v>0</v>
      </c>
      <c r="AD787" s="161">
        <f t="shared" si="465"/>
        <v>0</v>
      </c>
      <c r="AE787" s="161">
        <f t="shared" si="465"/>
        <v>0</v>
      </c>
      <c r="AF787" s="161">
        <f t="shared" si="465"/>
        <v>0</v>
      </c>
      <c r="AG787" s="161">
        <f t="shared" si="465"/>
        <v>0</v>
      </c>
      <c r="AH787" s="161">
        <f t="shared" si="465"/>
        <v>0</v>
      </c>
      <c r="AI787" s="161">
        <f t="shared" si="465"/>
        <v>0</v>
      </c>
      <c r="AJ787" s="161">
        <f t="shared" si="465"/>
        <v>0</v>
      </c>
      <c r="AK787" s="161">
        <f t="shared" si="465"/>
        <v>0</v>
      </c>
      <c r="AL787" s="161">
        <f t="shared" si="465"/>
        <v>0</v>
      </c>
      <c r="AM787" s="161">
        <f t="shared" si="465"/>
        <v>0</v>
      </c>
      <c r="AN787" s="161">
        <f t="shared" si="465"/>
        <v>0</v>
      </c>
      <c r="AO787" s="161">
        <f t="shared" si="465"/>
        <v>0</v>
      </c>
      <c r="AP787" s="161">
        <f t="shared" si="465"/>
        <v>0</v>
      </c>
    </row>
    <row r="788" spans="1:42" x14ac:dyDescent="0.3">
      <c r="A788" s="4">
        <f t="shared" si="464"/>
        <v>4</v>
      </c>
      <c r="B788" s="184">
        <f t="shared" si="461"/>
        <v>0</v>
      </c>
      <c r="C788" s="161">
        <f t="shared" ref="C788:AP788" si="466">IF(AND(C$2&gt;equip3_reserve_freq*$A775,C$2&lt;=equip3_reserve_freq*$A776),$B776/(equip3_reserve_freq),0)</f>
        <v>0</v>
      </c>
      <c r="D788" s="161">
        <f t="shared" si="466"/>
        <v>0</v>
      </c>
      <c r="E788" s="161">
        <f t="shared" si="466"/>
        <v>0</v>
      </c>
      <c r="F788" s="161">
        <f t="shared" si="466"/>
        <v>0</v>
      </c>
      <c r="G788" s="161">
        <f t="shared" si="466"/>
        <v>0</v>
      </c>
      <c r="H788" s="161">
        <f t="shared" si="466"/>
        <v>0</v>
      </c>
      <c r="I788" s="161">
        <f t="shared" si="466"/>
        <v>0</v>
      </c>
      <c r="J788" s="161">
        <f t="shared" si="466"/>
        <v>0</v>
      </c>
      <c r="K788" s="161">
        <f t="shared" si="466"/>
        <v>0</v>
      </c>
      <c r="L788" s="161">
        <f t="shared" si="466"/>
        <v>0</v>
      </c>
      <c r="M788" s="161">
        <f t="shared" si="466"/>
        <v>0</v>
      </c>
      <c r="N788" s="161">
        <f t="shared" si="466"/>
        <v>0</v>
      </c>
      <c r="O788" s="161">
        <f t="shared" si="466"/>
        <v>0</v>
      </c>
      <c r="P788" s="161">
        <f t="shared" si="466"/>
        <v>0</v>
      </c>
      <c r="Q788" s="161">
        <f t="shared" si="466"/>
        <v>0</v>
      </c>
      <c r="R788" s="161">
        <f t="shared" si="466"/>
        <v>0</v>
      </c>
      <c r="S788" s="161">
        <f t="shared" si="466"/>
        <v>0</v>
      </c>
      <c r="T788" s="161">
        <f t="shared" si="466"/>
        <v>0</v>
      </c>
      <c r="U788" s="161">
        <f t="shared" si="466"/>
        <v>0</v>
      </c>
      <c r="V788" s="161">
        <f t="shared" si="466"/>
        <v>0</v>
      </c>
      <c r="W788" s="161">
        <f t="shared" si="466"/>
        <v>0</v>
      </c>
      <c r="X788" s="161">
        <f t="shared" si="466"/>
        <v>0</v>
      </c>
      <c r="Y788" s="161">
        <f t="shared" si="466"/>
        <v>0</v>
      </c>
      <c r="Z788" s="161">
        <f t="shared" si="466"/>
        <v>0</v>
      </c>
      <c r="AA788" s="161">
        <f t="shared" si="466"/>
        <v>0</v>
      </c>
      <c r="AB788" s="161">
        <f t="shared" si="466"/>
        <v>0</v>
      </c>
      <c r="AC788" s="161">
        <f t="shared" si="466"/>
        <v>0</v>
      </c>
      <c r="AD788" s="161">
        <f t="shared" si="466"/>
        <v>0</v>
      </c>
      <c r="AE788" s="161">
        <f t="shared" si="466"/>
        <v>0</v>
      </c>
      <c r="AF788" s="161">
        <f t="shared" si="466"/>
        <v>0</v>
      </c>
      <c r="AG788" s="161">
        <f t="shared" si="466"/>
        <v>0</v>
      </c>
      <c r="AH788" s="161">
        <f t="shared" si="466"/>
        <v>0</v>
      </c>
      <c r="AI788" s="161">
        <f t="shared" si="466"/>
        <v>0</v>
      </c>
      <c r="AJ788" s="161">
        <f t="shared" si="466"/>
        <v>0</v>
      </c>
      <c r="AK788" s="161">
        <f t="shared" si="466"/>
        <v>0</v>
      </c>
      <c r="AL788" s="161">
        <f t="shared" si="466"/>
        <v>0</v>
      </c>
      <c r="AM788" s="161">
        <f t="shared" si="466"/>
        <v>0</v>
      </c>
      <c r="AN788" s="161">
        <f t="shared" si="466"/>
        <v>0</v>
      </c>
      <c r="AO788" s="161">
        <f t="shared" si="466"/>
        <v>0</v>
      </c>
      <c r="AP788" s="161">
        <f t="shared" si="466"/>
        <v>0</v>
      </c>
    </row>
    <row r="789" spans="1:42" x14ac:dyDescent="0.3">
      <c r="A789" s="4">
        <f t="shared" si="464"/>
        <v>5</v>
      </c>
      <c r="B789" s="184">
        <f t="shared" si="461"/>
        <v>0</v>
      </c>
      <c r="C789" s="161">
        <f t="shared" ref="C789:AP789" si="467">IF(AND(C$2&gt;equip3_reserve_freq*$A776,C$2&lt;=equip3_reserve_freq*$A777),$B777/(equip3_reserve_freq),0)</f>
        <v>0</v>
      </c>
      <c r="D789" s="161">
        <f t="shared" si="467"/>
        <v>0</v>
      </c>
      <c r="E789" s="161">
        <f t="shared" si="467"/>
        <v>0</v>
      </c>
      <c r="F789" s="161">
        <f t="shared" si="467"/>
        <v>0</v>
      </c>
      <c r="G789" s="161">
        <f t="shared" si="467"/>
        <v>0</v>
      </c>
      <c r="H789" s="161">
        <f t="shared" si="467"/>
        <v>0</v>
      </c>
      <c r="I789" s="161">
        <f t="shared" si="467"/>
        <v>0</v>
      </c>
      <c r="J789" s="161">
        <f t="shared" si="467"/>
        <v>0</v>
      </c>
      <c r="K789" s="161">
        <f t="shared" si="467"/>
        <v>0</v>
      </c>
      <c r="L789" s="161">
        <f t="shared" si="467"/>
        <v>0</v>
      </c>
      <c r="M789" s="161">
        <f t="shared" si="467"/>
        <v>0</v>
      </c>
      <c r="N789" s="161">
        <f t="shared" si="467"/>
        <v>0</v>
      </c>
      <c r="O789" s="161">
        <f t="shared" si="467"/>
        <v>0</v>
      </c>
      <c r="P789" s="161">
        <f t="shared" si="467"/>
        <v>0</v>
      </c>
      <c r="Q789" s="161">
        <f t="shared" si="467"/>
        <v>0</v>
      </c>
      <c r="R789" s="161">
        <f t="shared" si="467"/>
        <v>0</v>
      </c>
      <c r="S789" s="161">
        <f t="shared" si="467"/>
        <v>0</v>
      </c>
      <c r="T789" s="161">
        <f t="shared" si="467"/>
        <v>0</v>
      </c>
      <c r="U789" s="161">
        <f t="shared" si="467"/>
        <v>0</v>
      </c>
      <c r="V789" s="161">
        <f t="shared" si="467"/>
        <v>0</v>
      </c>
      <c r="W789" s="161">
        <f t="shared" si="467"/>
        <v>0</v>
      </c>
      <c r="X789" s="161">
        <f t="shared" si="467"/>
        <v>0</v>
      </c>
      <c r="Y789" s="161">
        <f t="shared" si="467"/>
        <v>0</v>
      </c>
      <c r="Z789" s="161">
        <f t="shared" si="467"/>
        <v>0</v>
      </c>
      <c r="AA789" s="161">
        <f t="shared" si="467"/>
        <v>0</v>
      </c>
      <c r="AB789" s="161">
        <f t="shared" si="467"/>
        <v>0</v>
      </c>
      <c r="AC789" s="161">
        <f t="shared" si="467"/>
        <v>0</v>
      </c>
      <c r="AD789" s="161">
        <f t="shared" si="467"/>
        <v>0</v>
      </c>
      <c r="AE789" s="161">
        <f t="shared" si="467"/>
        <v>0</v>
      </c>
      <c r="AF789" s="161">
        <f t="shared" si="467"/>
        <v>0</v>
      </c>
      <c r="AG789" s="161">
        <f t="shared" si="467"/>
        <v>0</v>
      </c>
      <c r="AH789" s="161">
        <f t="shared" si="467"/>
        <v>0</v>
      </c>
      <c r="AI789" s="161">
        <f t="shared" si="467"/>
        <v>0</v>
      </c>
      <c r="AJ789" s="161">
        <f t="shared" si="467"/>
        <v>0</v>
      </c>
      <c r="AK789" s="161">
        <f t="shared" si="467"/>
        <v>0</v>
      </c>
      <c r="AL789" s="161">
        <f t="shared" si="467"/>
        <v>0</v>
      </c>
      <c r="AM789" s="161">
        <f t="shared" si="467"/>
        <v>0</v>
      </c>
      <c r="AN789" s="161">
        <f t="shared" si="467"/>
        <v>0</v>
      </c>
      <c r="AO789" s="161">
        <f t="shared" si="467"/>
        <v>0</v>
      </c>
      <c r="AP789" s="161">
        <f t="shared" si="467"/>
        <v>0</v>
      </c>
    </row>
    <row r="790" spans="1:42" x14ac:dyDescent="0.3">
      <c r="A790" s="4">
        <f t="shared" si="464"/>
        <v>6</v>
      </c>
      <c r="B790" s="184">
        <f t="shared" si="461"/>
        <v>0</v>
      </c>
      <c r="C790" s="161">
        <f t="shared" ref="C790:AP790" si="468">IF(AND(C$2&gt;equip3_reserve_freq*$A777,C$2&lt;=equip3_reserve_freq*$A778),$B778/(equip3_reserve_freq),0)</f>
        <v>0</v>
      </c>
      <c r="D790" s="161">
        <f t="shared" si="468"/>
        <v>0</v>
      </c>
      <c r="E790" s="161">
        <f t="shared" si="468"/>
        <v>0</v>
      </c>
      <c r="F790" s="161">
        <f t="shared" si="468"/>
        <v>0</v>
      </c>
      <c r="G790" s="161">
        <f t="shared" si="468"/>
        <v>0</v>
      </c>
      <c r="H790" s="161">
        <f t="shared" si="468"/>
        <v>0</v>
      </c>
      <c r="I790" s="161">
        <f t="shared" si="468"/>
        <v>0</v>
      </c>
      <c r="J790" s="161">
        <f t="shared" si="468"/>
        <v>0</v>
      </c>
      <c r="K790" s="161">
        <f t="shared" si="468"/>
        <v>0</v>
      </c>
      <c r="L790" s="161">
        <f t="shared" si="468"/>
        <v>0</v>
      </c>
      <c r="M790" s="161">
        <f t="shared" si="468"/>
        <v>0</v>
      </c>
      <c r="N790" s="161">
        <f t="shared" si="468"/>
        <v>0</v>
      </c>
      <c r="O790" s="161">
        <f t="shared" si="468"/>
        <v>0</v>
      </c>
      <c r="P790" s="161">
        <f t="shared" si="468"/>
        <v>0</v>
      </c>
      <c r="Q790" s="161">
        <f t="shared" si="468"/>
        <v>0</v>
      </c>
      <c r="R790" s="161">
        <f t="shared" si="468"/>
        <v>0</v>
      </c>
      <c r="S790" s="161">
        <f t="shared" si="468"/>
        <v>0</v>
      </c>
      <c r="T790" s="161">
        <f t="shared" si="468"/>
        <v>0</v>
      </c>
      <c r="U790" s="161">
        <f t="shared" si="468"/>
        <v>0</v>
      </c>
      <c r="V790" s="161">
        <f t="shared" si="468"/>
        <v>0</v>
      </c>
      <c r="W790" s="161">
        <f t="shared" si="468"/>
        <v>0</v>
      </c>
      <c r="X790" s="161">
        <f t="shared" si="468"/>
        <v>0</v>
      </c>
      <c r="Y790" s="161">
        <f t="shared" si="468"/>
        <v>0</v>
      </c>
      <c r="Z790" s="161">
        <f t="shared" si="468"/>
        <v>0</v>
      </c>
      <c r="AA790" s="161">
        <f t="shared" si="468"/>
        <v>0</v>
      </c>
      <c r="AB790" s="161">
        <f t="shared" si="468"/>
        <v>0</v>
      </c>
      <c r="AC790" s="161">
        <f t="shared" si="468"/>
        <v>0</v>
      </c>
      <c r="AD790" s="161">
        <f t="shared" si="468"/>
        <v>0</v>
      </c>
      <c r="AE790" s="161">
        <f t="shared" si="468"/>
        <v>0</v>
      </c>
      <c r="AF790" s="161">
        <f t="shared" si="468"/>
        <v>0</v>
      </c>
      <c r="AG790" s="161">
        <f t="shared" si="468"/>
        <v>0</v>
      </c>
      <c r="AH790" s="161">
        <f t="shared" si="468"/>
        <v>0</v>
      </c>
      <c r="AI790" s="161">
        <f t="shared" si="468"/>
        <v>0</v>
      </c>
      <c r="AJ790" s="161">
        <f t="shared" si="468"/>
        <v>0</v>
      </c>
      <c r="AK790" s="161">
        <f t="shared" si="468"/>
        <v>0</v>
      </c>
      <c r="AL790" s="161">
        <f t="shared" si="468"/>
        <v>0</v>
      </c>
      <c r="AM790" s="161">
        <f t="shared" si="468"/>
        <v>0</v>
      </c>
      <c r="AN790" s="161">
        <f t="shared" si="468"/>
        <v>0</v>
      </c>
      <c r="AO790" s="161">
        <f t="shared" si="468"/>
        <v>0</v>
      </c>
      <c r="AP790" s="161">
        <f t="shared" si="468"/>
        <v>0</v>
      </c>
    </row>
    <row r="791" spans="1:42" x14ac:dyDescent="0.3">
      <c r="A791" s="4">
        <f t="shared" si="464"/>
        <v>7</v>
      </c>
      <c r="B791" s="184">
        <f t="shared" si="461"/>
        <v>0</v>
      </c>
      <c r="C791" s="161">
        <f t="shared" ref="C791:AP791" si="469">IF(AND(C$2&gt;equip3_reserve_freq*$A778,C$2&lt;=equip3_reserve_freq*$A779),$B779/(equip3_reserve_freq),0)</f>
        <v>0</v>
      </c>
      <c r="D791" s="161">
        <f t="shared" si="469"/>
        <v>0</v>
      </c>
      <c r="E791" s="161">
        <f t="shared" si="469"/>
        <v>0</v>
      </c>
      <c r="F791" s="161">
        <f t="shared" si="469"/>
        <v>0</v>
      </c>
      <c r="G791" s="161">
        <f t="shared" si="469"/>
        <v>0</v>
      </c>
      <c r="H791" s="161">
        <f t="shared" si="469"/>
        <v>0</v>
      </c>
      <c r="I791" s="161">
        <f t="shared" si="469"/>
        <v>0</v>
      </c>
      <c r="J791" s="161">
        <f t="shared" si="469"/>
        <v>0</v>
      </c>
      <c r="K791" s="161">
        <f t="shared" si="469"/>
        <v>0</v>
      </c>
      <c r="L791" s="161">
        <f t="shared" si="469"/>
        <v>0</v>
      </c>
      <c r="M791" s="161">
        <f t="shared" si="469"/>
        <v>0</v>
      </c>
      <c r="N791" s="161">
        <f t="shared" si="469"/>
        <v>0</v>
      </c>
      <c r="O791" s="161">
        <f t="shared" si="469"/>
        <v>0</v>
      </c>
      <c r="P791" s="161">
        <f t="shared" si="469"/>
        <v>0</v>
      </c>
      <c r="Q791" s="161">
        <f t="shared" si="469"/>
        <v>0</v>
      </c>
      <c r="R791" s="161">
        <f t="shared" si="469"/>
        <v>0</v>
      </c>
      <c r="S791" s="161">
        <f t="shared" si="469"/>
        <v>0</v>
      </c>
      <c r="T791" s="161">
        <f t="shared" si="469"/>
        <v>0</v>
      </c>
      <c r="U791" s="161">
        <f t="shared" si="469"/>
        <v>0</v>
      </c>
      <c r="V791" s="161">
        <f t="shared" si="469"/>
        <v>0</v>
      </c>
      <c r="W791" s="161">
        <f t="shared" si="469"/>
        <v>0</v>
      </c>
      <c r="X791" s="161">
        <f t="shared" si="469"/>
        <v>0</v>
      </c>
      <c r="Y791" s="161">
        <f t="shared" si="469"/>
        <v>0</v>
      </c>
      <c r="Z791" s="161">
        <f t="shared" si="469"/>
        <v>0</v>
      </c>
      <c r="AA791" s="161">
        <f t="shared" si="469"/>
        <v>0</v>
      </c>
      <c r="AB791" s="161">
        <f t="shared" si="469"/>
        <v>0</v>
      </c>
      <c r="AC791" s="161">
        <f t="shared" si="469"/>
        <v>0</v>
      </c>
      <c r="AD791" s="161">
        <f t="shared" si="469"/>
        <v>0</v>
      </c>
      <c r="AE791" s="161">
        <f t="shared" si="469"/>
        <v>0</v>
      </c>
      <c r="AF791" s="161">
        <f t="shared" si="469"/>
        <v>0</v>
      </c>
      <c r="AG791" s="161">
        <f t="shared" si="469"/>
        <v>0</v>
      </c>
      <c r="AH791" s="161">
        <f t="shared" si="469"/>
        <v>0</v>
      </c>
      <c r="AI791" s="161">
        <f t="shared" si="469"/>
        <v>0</v>
      </c>
      <c r="AJ791" s="161">
        <f t="shared" si="469"/>
        <v>0</v>
      </c>
      <c r="AK791" s="161">
        <f t="shared" si="469"/>
        <v>0</v>
      </c>
      <c r="AL791" s="161">
        <f t="shared" si="469"/>
        <v>0</v>
      </c>
      <c r="AM791" s="161">
        <f t="shared" si="469"/>
        <v>0</v>
      </c>
      <c r="AN791" s="161">
        <f t="shared" si="469"/>
        <v>0</v>
      </c>
      <c r="AO791" s="161">
        <f t="shared" si="469"/>
        <v>0</v>
      </c>
      <c r="AP791" s="161">
        <f t="shared" si="469"/>
        <v>0</v>
      </c>
    </row>
    <row r="792" spans="1:42" x14ac:dyDescent="0.3">
      <c r="A792" s="4">
        <f t="shared" si="464"/>
        <v>8</v>
      </c>
      <c r="B792" s="184">
        <f t="shared" si="461"/>
        <v>0</v>
      </c>
      <c r="C792" s="161">
        <f t="shared" ref="C792:AP792" si="470">IF(AND(C$2&gt;equip3_reserve_freq*$A779,C$2&lt;=equip3_reserve_freq*$A780),$B780/(equip3_reserve_freq),0)</f>
        <v>0</v>
      </c>
      <c r="D792" s="161">
        <f t="shared" si="470"/>
        <v>0</v>
      </c>
      <c r="E792" s="161">
        <f t="shared" si="470"/>
        <v>0</v>
      </c>
      <c r="F792" s="161">
        <f t="shared" si="470"/>
        <v>0</v>
      </c>
      <c r="G792" s="161">
        <f t="shared" si="470"/>
        <v>0</v>
      </c>
      <c r="H792" s="161">
        <f t="shared" si="470"/>
        <v>0</v>
      </c>
      <c r="I792" s="161">
        <f t="shared" si="470"/>
        <v>0</v>
      </c>
      <c r="J792" s="161">
        <f t="shared" si="470"/>
        <v>0</v>
      </c>
      <c r="K792" s="161">
        <f t="shared" si="470"/>
        <v>0</v>
      </c>
      <c r="L792" s="161">
        <f t="shared" si="470"/>
        <v>0</v>
      </c>
      <c r="M792" s="161">
        <f t="shared" si="470"/>
        <v>0</v>
      </c>
      <c r="N792" s="161">
        <f t="shared" si="470"/>
        <v>0</v>
      </c>
      <c r="O792" s="161">
        <f t="shared" si="470"/>
        <v>0</v>
      </c>
      <c r="P792" s="161">
        <f t="shared" si="470"/>
        <v>0</v>
      </c>
      <c r="Q792" s="161">
        <f t="shared" si="470"/>
        <v>0</v>
      </c>
      <c r="R792" s="161">
        <f t="shared" si="470"/>
        <v>0</v>
      </c>
      <c r="S792" s="161">
        <f t="shared" si="470"/>
        <v>0</v>
      </c>
      <c r="T792" s="161">
        <f t="shared" si="470"/>
        <v>0</v>
      </c>
      <c r="U792" s="161">
        <f t="shared" si="470"/>
        <v>0</v>
      </c>
      <c r="V792" s="161">
        <f t="shared" si="470"/>
        <v>0</v>
      </c>
      <c r="W792" s="161">
        <f t="shared" si="470"/>
        <v>0</v>
      </c>
      <c r="X792" s="161">
        <f t="shared" si="470"/>
        <v>0</v>
      </c>
      <c r="Y792" s="161">
        <f t="shared" si="470"/>
        <v>0</v>
      </c>
      <c r="Z792" s="161">
        <f t="shared" si="470"/>
        <v>0</v>
      </c>
      <c r="AA792" s="161">
        <f t="shared" si="470"/>
        <v>0</v>
      </c>
      <c r="AB792" s="161">
        <f t="shared" si="470"/>
        <v>0</v>
      </c>
      <c r="AC792" s="161">
        <f t="shared" si="470"/>
        <v>0</v>
      </c>
      <c r="AD792" s="161">
        <f t="shared" si="470"/>
        <v>0</v>
      </c>
      <c r="AE792" s="161">
        <f t="shared" si="470"/>
        <v>0</v>
      </c>
      <c r="AF792" s="161">
        <f t="shared" si="470"/>
        <v>0</v>
      </c>
      <c r="AG792" s="161">
        <f t="shared" si="470"/>
        <v>0</v>
      </c>
      <c r="AH792" s="161">
        <f t="shared" si="470"/>
        <v>0</v>
      </c>
      <c r="AI792" s="161">
        <f t="shared" si="470"/>
        <v>0</v>
      </c>
      <c r="AJ792" s="161">
        <f t="shared" si="470"/>
        <v>0</v>
      </c>
      <c r="AK792" s="161">
        <f t="shared" si="470"/>
        <v>0</v>
      </c>
      <c r="AL792" s="161">
        <f t="shared" si="470"/>
        <v>0</v>
      </c>
      <c r="AM792" s="161">
        <f t="shared" si="470"/>
        <v>0</v>
      </c>
      <c r="AN792" s="161">
        <f t="shared" si="470"/>
        <v>0</v>
      </c>
      <c r="AO792" s="161">
        <f t="shared" si="470"/>
        <v>0</v>
      </c>
      <c r="AP792" s="161">
        <f t="shared" si="470"/>
        <v>0</v>
      </c>
    </row>
    <row r="793" spans="1:42" x14ac:dyDescent="0.3">
      <c r="A793" s="4">
        <f>A792+1</f>
        <v>9</v>
      </c>
      <c r="B793" s="184">
        <f t="shared" si="461"/>
        <v>0</v>
      </c>
      <c r="C793" s="161">
        <f t="shared" ref="C793:AP793" si="471">IF(AND(C$2&gt;equip3_reserve_freq*$A780,C$2&lt;=equip3_reserve_freq*$A781),$B781/(equip3_reserve_freq),0)</f>
        <v>0</v>
      </c>
      <c r="D793" s="161">
        <f t="shared" si="471"/>
        <v>0</v>
      </c>
      <c r="E793" s="161">
        <f t="shared" si="471"/>
        <v>0</v>
      </c>
      <c r="F793" s="161">
        <f t="shared" si="471"/>
        <v>0</v>
      </c>
      <c r="G793" s="161">
        <f t="shared" si="471"/>
        <v>0</v>
      </c>
      <c r="H793" s="161">
        <f t="shared" si="471"/>
        <v>0</v>
      </c>
      <c r="I793" s="161">
        <f t="shared" si="471"/>
        <v>0</v>
      </c>
      <c r="J793" s="161">
        <f t="shared" si="471"/>
        <v>0</v>
      </c>
      <c r="K793" s="161">
        <f t="shared" si="471"/>
        <v>0</v>
      </c>
      <c r="L793" s="161">
        <f t="shared" si="471"/>
        <v>0</v>
      </c>
      <c r="M793" s="161">
        <f t="shared" si="471"/>
        <v>0</v>
      </c>
      <c r="N793" s="161">
        <f t="shared" si="471"/>
        <v>0</v>
      </c>
      <c r="O793" s="161">
        <f t="shared" si="471"/>
        <v>0</v>
      </c>
      <c r="P793" s="161">
        <f t="shared" si="471"/>
        <v>0</v>
      </c>
      <c r="Q793" s="161">
        <f t="shared" si="471"/>
        <v>0</v>
      </c>
      <c r="R793" s="161">
        <f t="shared" si="471"/>
        <v>0</v>
      </c>
      <c r="S793" s="161">
        <f t="shared" si="471"/>
        <v>0</v>
      </c>
      <c r="T793" s="161">
        <f t="shared" si="471"/>
        <v>0</v>
      </c>
      <c r="U793" s="161">
        <f t="shared" si="471"/>
        <v>0</v>
      </c>
      <c r="V793" s="161">
        <f t="shared" si="471"/>
        <v>0</v>
      </c>
      <c r="W793" s="161">
        <f t="shared" si="471"/>
        <v>0</v>
      </c>
      <c r="X793" s="161">
        <f t="shared" si="471"/>
        <v>0</v>
      </c>
      <c r="Y793" s="161">
        <f t="shared" si="471"/>
        <v>0</v>
      </c>
      <c r="Z793" s="161">
        <f t="shared" si="471"/>
        <v>0</v>
      </c>
      <c r="AA793" s="161">
        <f t="shared" si="471"/>
        <v>0</v>
      </c>
      <c r="AB793" s="161">
        <f t="shared" si="471"/>
        <v>0</v>
      </c>
      <c r="AC793" s="161">
        <f t="shared" si="471"/>
        <v>0</v>
      </c>
      <c r="AD793" s="161">
        <f t="shared" si="471"/>
        <v>0</v>
      </c>
      <c r="AE793" s="161">
        <f t="shared" si="471"/>
        <v>0</v>
      </c>
      <c r="AF793" s="161">
        <f t="shared" si="471"/>
        <v>0</v>
      </c>
      <c r="AG793" s="161">
        <f t="shared" si="471"/>
        <v>0</v>
      </c>
      <c r="AH793" s="161">
        <f t="shared" si="471"/>
        <v>0</v>
      </c>
      <c r="AI793" s="161">
        <f t="shared" si="471"/>
        <v>0</v>
      </c>
      <c r="AJ793" s="161">
        <f t="shared" si="471"/>
        <v>0</v>
      </c>
      <c r="AK793" s="161">
        <f t="shared" si="471"/>
        <v>0</v>
      </c>
      <c r="AL793" s="161">
        <f t="shared" si="471"/>
        <v>0</v>
      </c>
      <c r="AM793" s="161">
        <f t="shared" si="471"/>
        <v>0</v>
      </c>
      <c r="AN793" s="161">
        <f t="shared" si="471"/>
        <v>0</v>
      </c>
      <c r="AO793" s="161">
        <f t="shared" si="471"/>
        <v>0</v>
      </c>
      <c r="AP793" s="161">
        <f t="shared" si="471"/>
        <v>0</v>
      </c>
    </row>
    <row r="794" spans="1:42" x14ac:dyDescent="0.3">
      <c r="A794" s="4">
        <f t="shared" ref="A794" si="472">A793+1</f>
        <v>10</v>
      </c>
      <c r="B794" s="184">
        <f t="shared" si="461"/>
        <v>0</v>
      </c>
      <c r="C794" s="162">
        <f t="shared" ref="C794:AP794" si="473">IF(AND(C$2&gt;equip3_reserve_freq*$A781,C$2&lt;=equip3_reserve_freq*$A782),$B782/(equip3_reserve_freq),0)</f>
        <v>0</v>
      </c>
      <c r="D794" s="162">
        <f t="shared" si="473"/>
        <v>0</v>
      </c>
      <c r="E794" s="162">
        <f t="shared" si="473"/>
        <v>0</v>
      </c>
      <c r="F794" s="162">
        <f t="shared" si="473"/>
        <v>0</v>
      </c>
      <c r="G794" s="162">
        <f t="shared" si="473"/>
        <v>0</v>
      </c>
      <c r="H794" s="162">
        <f t="shared" si="473"/>
        <v>0</v>
      </c>
      <c r="I794" s="162">
        <f t="shared" si="473"/>
        <v>0</v>
      </c>
      <c r="J794" s="162">
        <f t="shared" si="473"/>
        <v>0</v>
      </c>
      <c r="K794" s="162">
        <f t="shared" si="473"/>
        <v>0</v>
      </c>
      <c r="L794" s="162">
        <f t="shared" si="473"/>
        <v>0</v>
      </c>
      <c r="M794" s="162">
        <f t="shared" si="473"/>
        <v>0</v>
      </c>
      <c r="N794" s="162">
        <f t="shared" si="473"/>
        <v>0</v>
      </c>
      <c r="O794" s="162">
        <f t="shared" si="473"/>
        <v>0</v>
      </c>
      <c r="P794" s="162">
        <f t="shared" si="473"/>
        <v>0</v>
      </c>
      <c r="Q794" s="162">
        <f t="shared" si="473"/>
        <v>0</v>
      </c>
      <c r="R794" s="162">
        <f t="shared" si="473"/>
        <v>0</v>
      </c>
      <c r="S794" s="162">
        <f t="shared" si="473"/>
        <v>0</v>
      </c>
      <c r="T794" s="162">
        <f t="shared" si="473"/>
        <v>0</v>
      </c>
      <c r="U794" s="162">
        <f t="shared" si="473"/>
        <v>0</v>
      </c>
      <c r="V794" s="162">
        <f t="shared" si="473"/>
        <v>0</v>
      </c>
      <c r="W794" s="162">
        <f t="shared" si="473"/>
        <v>0</v>
      </c>
      <c r="X794" s="162">
        <f t="shared" si="473"/>
        <v>0</v>
      </c>
      <c r="Y794" s="162">
        <f t="shared" si="473"/>
        <v>0</v>
      </c>
      <c r="Z794" s="162">
        <f t="shared" si="473"/>
        <v>0</v>
      </c>
      <c r="AA794" s="162">
        <f t="shared" si="473"/>
        <v>0</v>
      </c>
      <c r="AB794" s="162">
        <f t="shared" si="473"/>
        <v>0</v>
      </c>
      <c r="AC794" s="162">
        <f t="shared" si="473"/>
        <v>0</v>
      </c>
      <c r="AD794" s="162">
        <f t="shared" si="473"/>
        <v>0</v>
      </c>
      <c r="AE794" s="162">
        <f t="shared" si="473"/>
        <v>0</v>
      </c>
      <c r="AF794" s="162">
        <f t="shared" si="473"/>
        <v>0</v>
      </c>
      <c r="AG794" s="162">
        <f t="shared" si="473"/>
        <v>0</v>
      </c>
      <c r="AH794" s="162">
        <f t="shared" si="473"/>
        <v>0</v>
      </c>
      <c r="AI794" s="162">
        <f t="shared" si="473"/>
        <v>0</v>
      </c>
      <c r="AJ794" s="162">
        <f t="shared" si="473"/>
        <v>0</v>
      </c>
      <c r="AK794" s="162">
        <f t="shared" si="473"/>
        <v>0</v>
      </c>
      <c r="AL794" s="162">
        <f t="shared" si="473"/>
        <v>0</v>
      </c>
      <c r="AM794" s="162">
        <f t="shared" si="473"/>
        <v>0</v>
      </c>
      <c r="AN794" s="162">
        <f t="shared" si="473"/>
        <v>0</v>
      </c>
      <c r="AO794" s="162">
        <f t="shared" si="473"/>
        <v>0</v>
      </c>
      <c r="AP794" s="162">
        <f t="shared" si="473"/>
        <v>0</v>
      </c>
    </row>
    <row r="795" spans="1:42" x14ac:dyDescent="0.3">
      <c r="A795" s="26" t="s">
        <v>12</v>
      </c>
      <c r="B795" s="15"/>
      <c r="C795" s="161">
        <f>SUM(C785:C794)</f>
        <v>0</v>
      </c>
      <c r="D795" s="161">
        <f t="shared" ref="D795:AP795" si="474">SUM(D785:D794)</f>
        <v>0</v>
      </c>
      <c r="E795" s="161">
        <f t="shared" si="474"/>
        <v>0</v>
      </c>
      <c r="F795" s="161">
        <f t="shared" si="474"/>
        <v>0</v>
      </c>
      <c r="G795" s="161">
        <f t="shared" si="474"/>
        <v>0</v>
      </c>
      <c r="H795" s="161">
        <f t="shared" si="474"/>
        <v>0</v>
      </c>
      <c r="I795" s="161">
        <f t="shared" si="474"/>
        <v>0</v>
      </c>
      <c r="J795" s="161">
        <f t="shared" si="474"/>
        <v>0</v>
      </c>
      <c r="K795" s="161">
        <f t="shared" si="474"/>
        <v>0</v>
      </c>
      <c r="L795" s="161">
        <f t="shared" si="474"/>
        <v>0</v>
      </c>
      <c r="M795" s="161">
        <f t="shared" si="474"/>
        <v>0</v>
      </c>
      <c r="N795" s="161">
        <f t="shared" si="474"/>
        <v>0</v>
      </c>
      <c r="O795" s="161">
        <f t="shared" si="474"/>
        <v>0</v>
      </c>
      <c r="P795" s="161">
        <f t="shared" si="474"/>
        <v>0</v>
      </c>
      <c r="Q795" s="161">
        <f t="shared" si="474"/>
        <v>0</v>
      </c>
      <c r="R795" s="161">
        <f t="shared" si="474"/>
        <v>0</v>
      </c>
      <c r="S795" s="161">
        <f t="shared" si="474"/>
        <v>0</v>
      </c>
      <c r="T795" s="161">
        <f t="shared" si="474"/>
        <v>0</v>
      </c>
      <c r="U795" s="161">
        <f t="shared" si="474"/>
        <v>0</v>
      </c>
      <c r="V795" s="161">
        <f t="shared" si="474"/>
        <v>0</v>
      </c>
      <c r="W795" s="161">
        <f t="shared" si="474"/>
        <v>0</v>
      </c>
      <c r="X795" s="161">
        <f t="shared" si="474"/>
        <v>0</v>
      </c>
      <c r="Y795" s="161">
        <f t="shared" si="474"/>
        <v>0</v>
      </c>
      <c r="Z795" s="161">
        <f t="shared" si="474"/>
        <v>0</v>
      </c>
      <c r="AA795" s="161">
        <f t="shared" si="474"/>
        <v>0</v>
      </c>
      <c r="AB795" s="161">
        <f t="shared" si="474"/>
        <v>0</v>
      </c>
      <c r="AC795" s="161">
        <f t="shared" si="474"/>
        <v>0</v>
      </c>
      <c r="AD795" s="161">
        <f t="shared" si="474"/>
        <v>0</v>
      </c>
      <c r="AE795" s="161">
        <f t="shared" si="474"/>
        <v>0</v>
      </c>
      <c r="AF795" s="161">
        <f t="shared" si="474"/>
        <v>0</v>
      </c>
      <c r="AG795" s="161">
        <f t="shared" si="474"/>
        <v>0</v>
      </c>
      <c r="AH795" s="161">
        <f t="shared" si="474"/>
        <v>0</v>
      </c>
      <c r="AI795" s="161">
        <f t="shared" si="474"/>
        <v>0</v>
      </c>
      <c r="AJ795" s="161">
        <f t="shared" si="474"/>
        <v>0</v>
      </c>
      <c r="AK795" s="161">
        <f t="shared" si="474"/>
        <v>0</v>
      </c>
      <c r="AL795" s="161">
        <f t="shared" si="474"/>
        <v>0</v>
      </c>
      <c r="AM795" s="161">
        <f t="shared" si="474"/>
        <v>0</v>
      </c>
      <c r="AN795" s="161">
        <f t="shared" si="474"/>
        <v>0</v>
      </c>
      <c r="AO795" s="161">
        <f t="shared" si="474"/>
        <v>0</v>
      </c>
      <c r="AP795" s="161">
        <f t="shared" si="474"/>
        <v>0</v>
      </c>
    </row>
    <row r="797" spans="1:42" x14ac:dyDescent="0.3">
      <c r="A797" s="4" t="s">
        <v>288</v>
      </c>
    </row>
    <row r="798" spans="1:42" x14ac:dyDescent="0.3">
      <c r="A798" s="21" t="s">
        <v>289</v>
      </c>
      <c r="B798" s="161">
        <f>B687+B693+B699+B705+B737+B769</f>
        <v>0</v>
      </c>
      <c r="C798" s="161">
        <f t="shared" ref="C798:AP798" si="475">C687+C693+C699+C705+C737+C769</f>
        <v>0</v>
      </c>
      <c r="D798" s="161">
        <f t="shared" si="475"/>
        <v>0</v>
      </c>
      <c r="E798" s="161">
        <f t="shared" si="475"/>
        <v>0</v>
      </c>
      <c r="F798" s="161">
        <f t="shared" si="475"/>
        <v>0</v>
      </c>
      <c r="G798" s="161">
        <f t="shared" si="475"/>
        <v>0</v>
      </c>
      <c r="H798" s="161">
        <f t="shared" si="475"/>
        <v>0</v>
      </c>
      <c r="I798" s="161">
        <f t="shared" si="475"/>
        <v>0</v>
      </c>
      <c r="J798" s="161">
        <f t="shared" si="475"/>
        <v>0</v>
      </c>
      <c r="K798" s="161">
        <f t="shared" si="475"/>
        <v>0</v>
      </c>
      <c r="L798" s="161">
        <f t="shared" si="475"/>
        <v>0</v>
      </c>
      <c r="M798" s="161">
        <f t="shared" si="475"/>
        <v>0</v>
      </c>
      <c r="N798" s="161">
        <f t="shared" si="475"/>
        <v>0</v>
      </c>
      <c r="O798" s="161">
        <f t="shared" si="475"/>
        <v>0</v>
      </c>
      <c r="P798" s="161">
        <f t="shared" si="475"/>
        <v>0</v>
      </c>
      <c r="Q798" s="161">
        <f t="shared" si="475"/>
        <v>0</v>
      </c>
      <c r="R798" s="161">
        <f t="shared" si="475"/>
        <v>0</v>
      </c>
      <c r="S798" s="161">
        <f t="shared" si="475"/>
        <v>0</v>
      </c>
      <c r="T798" s="161">
        <f t="shared" si="475"/>
        <v>0</v>
      </c>
      <c r="U798" s="161">
        <f t="shared" si="475"/>
        <v>0</v>
      </c>
      <c r="V798" s="161">
        <f t="shared" si="475"/>
        <v>0</v>
      </c>
      <c r="W798" s="161">
        <f t="shared" si="475"/>
        <v>0</v>
      </c>
      <c r="X798" s="161">
        <f t="shared" si="475"/>
        <v>0</v>
      </c>
      <c r="Y798" s="161">
        <f t="shared" si="475"/>
        <v>0</v>
      </c>
      <c r="Z798" s="161">
        <f t="shared" si="475"/>
        <v>0</v>
      </c>
      <c r="AA798" s="161">
        <f t="shared" si="475"/>
        <v>0</v>
      </c>
      <c r="AB798" s="161">
        <f t="shared" si="475"/>
        <v>0</v>
      </c>
      <c r="AC798" s="161">
        <f t="shared" si="475"/>
        <v>0</v>
      </c>
      <c r="AD798" s="161">
        <f t="shared" si="475"/>
        <v>0</v>
      </c>
      <c r="AE798" s="161">
        <f t="shared" si="475"/>
        <v>0</v>
      </c>
      <c r="AF798" s="161">
        <f t="shared" si="475"/>
        <v>0</v>
      </c>
      <c r="AG798" s="161">
        <f t="shared" si="475"/>
        <v>0</v>
      </c>
      <c r="AH798" s="161">
        <f t="shared" si="475"/>
        <v>0</v>
      </c>
      <c r="AI798" s="161">
        <f t="shared" si="475"/>
        <v>0</v>
      </c>
      <c r="AJ798" s="161">
        <f t="shared" si="475"/>
        <v>0</v>
      </c>
      <c r="AK798" s="161">
        <f t="shared" si="475"/>
        <v>0</v>
      </c>
      <c r="AL798" s="161">
        <f t="shared" si="475"/>
        <v>0</v>
      </c>
      <c r="AM798" s="161">
        <f t="shared" si="475"/>
        <v>0</v>
      </c>
      <c r="AN798" s="161">
        <f t="shared" si="475"/>
        <v>0</v>
      </c>
      <c r="AO798" s="161">
        <f t="shared" si="475"/>
        <v>0</v>
      </c>
      <c r="AP798" s="161">
        <f t="shared" si="475"/>
        <v>0</v>
      </c>
    </row>
    <row r="799" spans="1:42" x14ac:dyDescent="0.3">
      <c r="A799" s="21" t="s">
        <v>288</v>
      </c>
      <c r="B799" s="161"/>
      <c r="C799" s="161">
        <f t="shared" ref="C799:AP799" si="476">IF(C$2&lt;=analysis_period,B798*reserves_interest/100,0)</f>
        <v>0</v>
      </c>
      <c r="D799" s="161">
        <f t="shared" si="476"/>
        <v>0</v>
      </c>
      <c r="E799" s="161">
        <f t="shared" si="476"/>
        <v>0</v>
      </c>
      <c r="F799" s="161">
        <f t="shared" si="476"/>
        <v>0</v>
      </c>
      <c r="G799" s="161">
        <f t="shared" si="476"/>
        <v>0</v>
      </c>
      <c r="H799" s="161">
        <f t="shared" si="476"/>
        <v>0</v>
      </c>
      <c r="I799" s="161">
        <f t="shared" si="476"/>
        <v>0</v>
      </c>
      <c r="J799" s="161">
        <f t="shared" si="476"/>
        <v>0</v>
      </c>
      <c r="K799" s="161">
        <f t="shared" si="476"/>
        <v>0</v>
      </c>
      <c r="L799" s="161">
        <f t="shared" si="476"/>
        <v>0</v>
      </c>
      <c r="M799" s="161">
        <f t="shared" si="476"/>
        <v>0</v>
      </c>
      <c r="N799" s="161">
        <f t="shared" si="476"/>
        <v>0</v>
      </c>
      <c r="O799" s="161">
        <f t="shared" si="476"/>
        <v>0</v>
      </c>
      <c r="P799" s="161">
        <f t="shared" si="476"/>
        <v>0</v>
      </c>
      <c r="Q799" s="161">
        <f t="shared" si="476"/>
        <v>0</v>
      </c>
      <c r="R799" s="161">
        <f t="shared" si="476"/>
        <v>0</v>
      </c>
      <c r="S799" s="161">
        <f t="shared" si="476"/>
        <v>0</v>
      </c>
      <c r="T799" s="161">
        <f t="shared" si="476"/>
        <v>0</v>
      </c>
      <c r="U799" s="161">
        <f t="shared" si="476"/>
        <v>0</v>
      </c>
      <c r="V799" s="161">
        <f t="shared" si="476"/>
        <v>0</v>
      </c>
      <c r="W799" s="161">
        <f t="shared" si="476"/>
        <v>0</v>
      </c>
      <c r="X799" s="161">
        <f t="shared" si="476"/>
        <v>0</v>
      </c>
      <c r="Y799" s="161">
        <f t="shared" si="476"/>
        <v>0</v>
      </c>
      <c r="Z799" s="161">
        <f t="shared" si="476"/>
        <v>0</v>
      </c>
      <c r="AA799" s="161">
        <f t="shared" si="476"/>
        <v>0</v>
      </c>
      <c r="AB799" s="161">
        <f t="shared" si="476"/>
        <v>0</v>
      </c>
      <c r="AC799" s="161">
        <f t="shared" si="476"/>
        <v>0</v>
      </c>
      <c r="AD799" s="161">
        <f t="shared" si="476"/>
        <v>0</v>
      </c>
      <c r="AE799" s="161">
        <f t="shared" si="476"/>
        <v>0</v>
      </c>
      <c r="AF799" s="161">
        <f t="shared" si="476"/>
        <v>0</v>
      </c>
      <c r="AG799" s="161">
        <f t="shared" si="476"/>
        <v>0</v>
      </c>
      <c r="AH799" s="161">
        <f t="shared" si="476"/>
        <v>0</v>
      </c>
      <c r="AI799" s="161">
        <f t="shared" si="476"/>
        <v>0</v>
      </c>
      <c r="AJ799" s="161">
        <f t="shared" si="476"/>
        <v>0</v>
      </c>
      <c r="AK799" s="161">
        <f t="shared" si="476"/>
        <v>0</v>
      </c>
      <c r="AL799" s="161">
        <f t="shared" si="476"/>
        <v>0</v>
      </c>
      <c r="AM799" s="161">
        <f t="shared" si="476"/>
        <v>0</v>
      </c>
      <c r="AN799" s="161">
        <f t="shared" si="476"/>
        <v>0</v>
      </c>
      <c r="AO799" s="161">
        <f t="shared" si="476"/>
        <v>0</v>
      </c>
      <c r="AP799" s="161">
        <f t="shared" si="476"/>
        <v>0</v>
      </c>
    </row>
  </sheetData>
  <mergeCells count="4">
    <mergeCell ref="G314:J314"/>
    <mergeCell ref="K314:L314"/>
    <mergeCell ref="G450:J450"/>
    <mergeCell ref="K450:L4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4.5" x14ac:dyDescent="0.35"/>
  <cols>
    <col min="2" max="7" width="15.453125" customWidth="1"/>
  </cols>
  <sheetData>
    <row r="1" spans="1:7" s="1" customFormat="1" ht="21.5" thickBot="1" x14ac:dyDescent="0.6">
      <c r="A1" s="229" t="s">
        <v>219</v>
      </c>
      <c r="B1" s="230"/>
      <c r="C1" s="231"/>
      <c r="D1" s="230"/>
      <c r="E1" s="254"/>
      <c r="F1" s="254"/>
      <c r="G1" s="255"/>
    </row>
    <row r="2" spans="1:7" s="1" customFormat="1" ht="13" x14ac:dyDescent="0.3">
      <c r="A2" s="2" t="s">
        <v>78</v>
      </c>
      <c r="B2" s="3" t="s">
        <v>44</v>
      </c>
      <c r="C2" s="3" t="s">
        <v>45</v>
      </c>
      <c r="D2" s="3" t="s">
        <v>46</v>
      </c>
      <c r="E2" s="3" t="s">
        <v>47</v>
      </c>
      <c r="F2" s="3" t="s">
        <v>48</v>
      </c>
      <c r="G2" s="256" t="s">
        <v>49</v>
      </c>
    </row>
    <row r="3" spans="1:7" s="1" customFormat="1" ht="13" x14ac:dyDescent="0.3">
      <c r="A3" s="95">
        <v>1</v>
      </c>
      <c r="B3" s="165">
        <v>20</v>
      </c>
      <c r="C3" s="171">
        <v>5</v>
      </c>
      <c r="D3" s="165">
        <v>10</v>
      </c>
      <c r="E3" s="165">
        <v>3.33</v>
      </c>
      <c r="F3" s="165">
        <v>2.5</v>
      </c>
      <c r="G3" s="165">
        <f>2.56410256410256*0.5</f>
        <v>1.2820512820512799</v>
      </c>
    </row>
    <row r="4" spans="1:7" s="1" customFormat="1" ht="13" x14ac:dyDescent="0.3">
      <c r="A4" s="96">
        <v>2</v>
      </c>
      <c r="B4" s="165">
        <v>32</v>
      </c>
      <c r="C4" s="172">
        <v>9.5</v>
      </c>
      <c r="D4" s="167">
        <v>20</v>
      </c>
      <c r="E4" s="167">
        <v>6.67</v>
      </c>
      <c r="F4" s="167">
        <v>5</v>
      </c>
      <c r="G4" s="167">
        <v>2.5641025641025599</v>
      </c>
    </row>
    <row r="5" spans="1:7" s="1" customFormat="1" ht="13" x14ac:dyDescent="0.3">
      <c r="A5" s="96">
        <v>3</v>
      </c>
      <c r="B5" s="165">
        <v>19.2</v>
      </c>
      <c r="C5" s="167">
        <v>8.5500000000000007</v>
      </c>
      <c r="D5" s="167">
        <v>20</v>
      </c>
      <c r="E5" s="167">
        <v>6.67</v>
      </c>
      <c r="F5" s="167">
        <v>5</v>
      </c>
      <c r="G5" s="167">
        <v>2.5641025641025599</v>
      </c>
    </row>
    <row r="6" spans="1:7" s="1" customFormat="1" ht="13" x14ac:dyDescent="0.3">
      <c r="A6" s="96">
        <v>4</v>
      </c>
      <c r="B6" s="165">
        <v>11.52</v>
      </c>
      <c r="C6" s="167">
        <v>7.7</v>
      </c>
      <c r="D6" s="167">
        <v>20</v>
      </c>
      <c r="E6" s="167">
        <v>6.67</v>
      </c>
      <c r="F6" s="167">
        <v>5</v>
      </c>
      <c r="G6" s="167">
        <v>2.5641025641025599</v>
      </c>
    </row>
    <row r="7" spans="1:7" s="1" customFormat="1" ht="13" x14ac:dyDescent="0.3">
      <c r="A7" s="96">
        <v>5</v>
      </c>
      <c r="B7" s="165">
        <v>11.52</v>
      </c>
      <c r="C7" s="167">
        <v>6.93</v>
      </c>
      <c r="D7" s="167">
        <v>20</v>
      </c>
      <c r="E7" s="167">
        <v>6.67</v>
      </c>
      <c r="F7" s="167">
        <v>5</v>
      </c>
      <c r="G7" s="167">
        <v>2.5641025641025599</v>
      </c>
    </row>
    <row r="8" spans="1:7" s="1" customFormat="1" ht="13" x14ac:dyDescent="0.3">
      <c r="A8" s="96">
        <v>6</v>
      </c>
      <c r="B8" s="165">
        <v>5.76</v>
      </c>
      <c r="C8" s="167">
        <v>6.23</v>
      </c>
      <c r="D8" s="167">
        <v>10</v>
      </c>
      <c r="E8" s="167">
        <v>6.67</v>
      </c>
      <c r="F8" s="167">
        <v>5</v>
      </c>
      <c r="G8" s="167">
        <v>2.5641025641025599</v>
      </c>
    </row>
    <row r="9" spans="1:7" s="1" customFormat="1" ht="13" x14ac:dyDescent="0.3">
      <c r="A9" s="96">
        <v>7</v>
      </c>
      <c r="B9" s="166">
        <v>0</v>
      </c>
      <c r="C9" s="167">
        <v>5.9</v>
      </c>
      <c r="D9" s="167">
        <v>0</v>
      </c>
      <c r="E9" s="167">
        <v>6.67</v>
      </c>
      <c r="F9" s="167">
        <v>5</v>
      </c>
      <c r="G9" s="167">
        <v>2.5641025641025599</v>
      </c>
    </row>
    <row r="10" spans="1:7" s="1" customFormat="1" ht="13" x14ac:dyDescent="0.3">
      <c r="A10" s="96">
        <v>8</v>
      </c>
      <c r="B10" s="167">
        <v>0</v>
      </c>
      <c r="C10" s="167">
        <v>5.9</v>
      </c>
      <c r="D10" s="167">
        <v>0</v>
      </c>
      <c r="E10" s="167">
        <v>6.67</v>
      </c>
      <c r="F10" s="167">
        <v>5</v>
      </c>
      <c r="G10" s="167">
        <v>2.5641025641025599</v>
      </c>
    </row>
    <row r="11" spans="1:7" s="1" customFormat="1" ht="13" x14ac:dyDescent="0.3">
      <c r="A11" s="96">
        <v>9</v>
      </c>
      <c r="B11" s="167">
        <v>0</v>
      </c>
      <c r="C11" s="167">
        <v>5.91</v>
      </c>
      <c r="D11" s="167">
        <v>0</v>
      </c>
      <c r="E11" s="167">
        <v>6.67</v>
      </c>
      <c r="F11" s="167">
        <v>5</v>
      </c>
      <c r="G11" s="167">
        <v>2.5641025641025599</v>
      </c>
    </row>
    <row r="12" spans="1:7" s="1" customFormat="1" ht="13" x14ac:dyDescent="0.3">
      <c r="A12" s="96">
        <v>10</v>
      </c>
      <c r="B12" s="167">
        <v>0</v>
      </c>
      <c r="C12" s="167">
        <v>5.9</v>
      </c>
      <c r="D12" s="167">
        <v>0</v>
      </c>
      <c r="E12" s="167">
        <v>6.67</v>
      </c>
      <c r="F12" s="167">
        <v>5</v>
      </c>
      <c r="G12" s="167">
        <v>2.5641025641025599</v>
      </c>
    </row>
    <row r="13" spans="1:7" s="1" customFormat="1" ht="13" x14ac:dyDescent="0.3">
      <c r="A13" s="96">
        <v>11</v>
      </c>
      <c r="B13" s="167">
        <v>0</v>
      </c>
      <c r="C13" s="167">
        <v>5.91</v>
      </c>
      <c r="D13" s="167">
        <v>0</v>
      </c>
      <c r="E13" s="167">
        <v>6.67</v>
      </c>
      <c r="F13" s="167">
        <v>5</v>
      </c>
      <c r="G13" s="167">
        <v>2.5641025641025599</v>
      </c>
    </row>
    <row r="14" spans="1:7" s="1" customFormat="1" ht="13" x14ac:dyDescent="0.3">
      <c r="A14" s="96">
        <v>12</v>
      </c>
      <c r="B14" s="167">
        <v>0</v>
      </c>
      <c r="C14" s="167">
        <v>5.9</v>
      </c>
      <c r="D14" s="167">
        <v>0</v>
      </c>
      <c r="E14" s="167">
        <v>6.66</v>
      </c>
      <c r="F14" s="167">
        <v>5</v>
      </c>
      <c r="G14" s="167">
        <v>2.5641025641025599</v>
      </c>
    </row>
    <row r="15" spans="1:7" s="1" customFormat="1" ht="13" x14ac:dyDescent="0.3">
      <c r="A15" s="96">
        <v>13</v>
      </c>
      <c r="B15" s="167">
        <v>0</v>
      </c>
      <c r="C15" s="167">
        <v>5.91</v>
      </c>
      <c r="D15" s="167">
        <v>0</v>
      </c>
      <c r="E15" s="167">
        <v>6.67</v>
      </c>
      <c r="F15" s="167">
        <v>5</v>
      </c>
      <c r="G15" s="167">
        <v>2.5641025641025599</v>
      </c>
    </row>
    <row r="16" spans="1:7" s="1" customFormat="1" ht="13" x14ac:dyDescent="0.3">
      <c r="A16" s="96">
        <v>14</v>
      </c>
      <c r="B16" s="167">
        <v>0</v>
      </c>
      <c r="C16" s="167">
        <v>5.9</v>
      </c>
      <c r="D16" s="167">
        <v>0</v>
      </c>
      <c r="E16" s="167">
        <v>6.66</v>
      </c>
      <c r="F16" s="167">
        <v>5</v>
      </c>
      <c r="G16" s="167">
        <v>2.5641025641025599</v>
      </c>
    </row>
    <row r="17" spans="1:7" s="1" customFormat="1" ht="13" x14ac:dyDescent="0.3">
      <c r="A17" s="96">
        <v>15</v>
      </c>
      <c r="B17" s="167">
        <v>0</v>
      </c>
      <c r="C17" s="167">
        <v>5.9</v>
      </c>
      <c r="D17" s="167">
        <v>0</v>
      </c>
      <c r="E17" s="167">
        <v>6.67</v>
      </c>
      <c r="F17" s="167">
        <v>5</v>
      </c>
      <c r="G17" s="167">
        <v>2.5641025641025599</v>
      </c>
    </row>
    <row r="18" spans="1:7" s="1" customFormat="1" ht="13" x14ac:dyDescent="0.3">
      <c r="A18" s="96">
        <v>16</v>
      </c>
      <c r="B18" s="167">
        <v>0</v>
      </c>
      <c r="C18" s="167">
        <v>2.95</v>
      </c>
      <c r="D18" s="167">
        <v>0</v>
      </c>
      <c r="E18" s="167">
        <v>3.33</v>
      </c>
      <c r="F18" s="167">
        <v>5</v>
      </c>
      <c r="G18" s="167">
        <v>2.5641025641025599</v>
      </c>
    </row>
    <row r="19" spans="1:7" s="1" customFormat="1" ht="13" x14ac:dyDescent="0.3">
      <c r="A19" s="96">
        <v>17</v>
      </c>
      <c r="B19" s="167">
        <v>0</v>
      </c>
      <c r="C19" s="167">
        <v>0</v>
      </c>
      <c r="D19" s="167">
        <v>0</v>
      </c>
      <c r="E19" s="167">
        <v>0</v>
      </c>
      <c r="F19" s="167">
        <v>5</v>
      </c>
      <c r="G19" s="167">
        <v>2.5641025641025599</v>
      </c>
    </row>
    <row r="20" spans="1:7" s="1" customFormat="1" ht="13" x14ac:dyDescent="0.3">
      <c r="A20" s="96">
        <v>18</v>
      </c>
      <c r="B20" s="167">
        <v>0</v>
      </c>
      <c r="C20" s="167">
        <v>0</v>
      </c>
      <c r="D20" s="167">
        <v>0</v>
      </c>
      <c r="E20" s="167">
        <v>0</v>
      </c>
      <c r="F20" s="167">
        <v>5</v>
      </c>
      <c r="G20" s="167">
        <v>2.5641025641025599</v>
      </c>
    </row>
    <row r="21" spans="1:7" s="1" customFormat="1" ht="13" x14ac:dyDescent="0.3">
      <c r="A21" s="96">
        <v>19</v>
      </c>
      <c r="B21" s="167">
        <v>0</v>
      </c>
      <c r="C21" s="167">
        <v>0</v>
      </c>
      <c r="D21" s="167">
        <v>0</v>
      </c>
      <c r="E21" s="167">
        <v>0</v>
      </c>
      <c r="F21" s="167">
        <v>5</v>
      </c>
      <c r="G21" s="167">
        <v>2.5641025641025599</v>
      </c>
    </row>
    <row r="22" spans="1:7" s="1" customFormat="1" ht="13" x14ac:dyDescent="0.3">
      <c r="A22" s="96">
        <v>20</v>
      </c>
      <c r="B22" s="167">
        <v>0</v>
      </c>
      <c r="C22" s="167">
        <v>0</v>
      </c>
      <c r="D22" s="167">
        <v>0</v>
      </c>
      <c r="E22" s="167">
        <v>0</v>
      </c>
      <c r="F22" s="167">
        <v>5</v>
      </c>
      <c r="G22" s="167">
        <v>2.5641025641025599</v>
      </c>
    </row>
    <row r="23" spans="1:7" s="1" customFormat="1" ht="13" x14ac:dyDescent="0.3">
      <c r="A23" s="96">
        <v>21</v>
      </c>
      <c r="B23" s="167">
        <v>0</v>
      </c>
      <c r="C23" s="167">
        <v>0</v>
      </c>
      <c r="D23" s="167">
        <v>0</v>
      </c>
      <c r="E23" s="167">
        <v>0</v>
      </c>
      <c r="F23" s="167">
        <v>2.5</v>
      </c>
      <c r="G23" s="167">
        <v>2.5641025641025599</v>
      </c>
    </row>
    <row r="24" spans="1:7" s="1" customFormat="1" ht="12.75" customHeight="1" x14ac:dyDescent="0.3">
      <c r="A24" s="96">
        <v>22</v>
      </c>
      <c r="B24" s="167">
        <v>0</v>
      </c>
      <c r="C24" s="167">
        <v>0</v>
      </c>
      <c r="D24" s="167">
        <v>0</v>
      </c>
      <c r="E24" s="167">
        <v>0</v>
      </c>
      <c r="F24" s="167">
        <v>0</v>
      </c>
      <c r="G24" s="167">
        <v>2.5641025641025599</v>
      </c>
    </row>
    <row r="25" spans="1:7" s="1" customFormat="1" ht="12.75" customHeight="1" x14ac:dyDescent="0.3">
      <c r="A25" s="96">
        <v>23</v>
      </c>
      <c r="B25" s="167">
        <v>0</v>
      </c>
      <c r="C25" s="167">
        <v>0</v>
      </c>
      <c r="D25" s="167">
        <v>0</v>
      </c>
      <c r="E25" s="167">
        <v>0</v>
      </c>
      <c r="F25" s="167">
        <v>0</v>
      </c>
      <c r="G25" s="167">
        <v>2.5641025641025599</v>
      </c>
    </row>
    <row r="26" spans="1:7" s="1" customFormat="1" ht="12.75" customHeight="1" x14ac:dyDescent="0.3">
      <c r="A26" s="96">
        <v>24</v>
      </c>
      <c r="B26" s="167">
        <v>0</v>
      </c>
      <c r="C26" s="167">
        <v>0</v>
      </c>
      <c r="D26" s="167">
        <v>0</v>
      </c>
      <c r="E26" s="167">
        <v>0</v>
      </c>
      <c r="F26" s="167">
        <v>0</v>
      </c>
      <c r="G26" s="167">
        <v>2.5641025641025599</v>
      </c>
    </row>
    <row r="27" spans="1:7" s="1" customFormat="1" ht="12.75" customHeight="1" x14ac:dyDescent="0.3">
      <c r="A27" s="96">
        <v>25</v>
      </c>
      <c r="B27" s="167">
        <v>0</v>
      </c>
      <c r="C27" s="167">
        <v>0</v>
      </c>
      <c r="D27" s="167">
        <v>0</v>
      </c>
      <c r="E27" s="167">
        <v>0</v>
      </c>
      <c r="F27" s="167">
        <v>0</v>
      </c>
      <c r="G27" s="167">
        <v>2.5641025641025599</v>
      </c>
    </row>
    <row r="28" spans="1:7" s="1" customFormat="1" ht="12.75" customHeight="1" x14ac:dyDescent="0.3">
      <c r="A28" s="96">
        <v>26</v>
      </c>
      <c r="B28" s="167">
        <v>0</v>
      </c>
      <c r="C28" s="167">
        <v>0</v>
      </c>
      <c r="D28" s="167">
        <v>0</v>
      </c>
      <c r="E28" s="167">
        <v>0</v>
      </c>
      <c r="F28" s="167">
        <v>0</v>
      </c>
      <c r="G28" s="167">
        <v>2.5641025641025599</v>
      </c>
    </row>
    <row r="29" spans="1:7" s="1" customFormat="1" ht="12.75" customHeight="1" x14ac:dyDescent="0.3">
      <c r="A29" s="96">
        <v>27</v>
      </c>
      <c r="B29" s="167">
        <v>0</v>
      </c>
      <c r="C29" s="167">
        <v>0</v>
      </c>
      <c r="D29" s="167">
        <v>0</v>
      </c>
      <c r="E29" s="167">
        <v>0</v>
      </c>
      <c r="F29" s="167">
        <v>0</v>
      </c>
      <c r="G29" s="167">
        <v>2.5641025641025599</v>
      </c>
    </row>
    <row r="30" spans="1:7" ht="12.75" customHeight="1" x14ac:dyDescent="0.35">
      <c r="A30" s="96">
        <v>28</v>
      </c>
      <c r="B30" s="167">
        <v>0</v>
      </c>
      <c r="C30" s="167">
        <v>0</v>
      </c>
      <c r="D30" s="167">
        <v>0</v>
      </c>
      <c r="E30" s="167">
        <v>0</v>
      </c>
      <c r="F30" s="167">
        <v>0</v>
      </c>
      <c r="G30" s="167">
        <v>2.5641025641025599</v>
      </c>
    </row>
    <row r="31" spans="1:7" ht="12.75" customHeight="1" x14ac:dyDescent="0.35">
      <c r="A31" s="96">
        <v>29</v>
      </c>
      <c r="B31" s="167">
        <v>0</v>
      </c>
      <c r="C31" s="167">
        <v>0</v>
      </c>
      <c r="D31" s="167">
        <v>0</v>
      </c>
      <c r="E31" s="167">
        <v>0</v>
      </c>
      <c r="F31" s="167">
        <v>0</v>
      </c>
      <c r="G31" s="167">
        <v>2.5641025641025599</v>
      </c>
    </row>
    <row r="32" spans="1:7" ht="12.75" customHeight="1" x14ac:dyDescent="0.35">
      <c r="A32" s="96">
        <v>30</v>
      </c>
      <c r="B32" s="167">
        <v>0</v>
      </c>
      <c r="C32" s="167">
        <v>0</v>
      </c>
      <c r="D32" s="167">
        <v>0</v>
      </c>
      <c r="E32" s="167">
        <v>0</v>
      </c>
      <c r="F32" s="167">
        <v>0</v>
      </c>
      <c r="G32" s="167">
        <v>2.5641025641025599</v>
      </c>
    </row>
    <row r="33" spans="1:7" ht="12.75" customHeight="1" x14ac:dyDescent="0.35">
      <c r="A33" s="96">
        <v>31</v>
      </c>
      <c r="B33" s="167">
        <v>0</v>
      </c>
      <c r="C33" s="167">
        <v>0</v>
      </c>
      <c r="D33" s="167">
        <v>0</v>
      </c>
      <c r="E33" s="167">
        <v>0</v>
      </c>
      <c r="F33" s="167">
        <v>0</v>
      </c>
      <c r="G33" s="167">
        <v>2.5641025641025599</v>
      </c>
    </row>
    <row r="34" spans="1:7" ht="12.75" customHeight="1" x14ac:dyDescent="0.35">
      <c r="A34" s="96">
        <v>32</v>
      </c>
      <c r="B34" s="167">
        <v>0</v>
      </c>
      <c r="C34" s="167">
        <v>0</v>
      </c>
      <c r="D34" s="167">
        <v>0</v>
      </c>
      <c r="E34" s="167">
        <v>0</v>
      </c>
      <c r="F34" s="167">
        <v>0</v>
      </c>
      <c r="G34" s="167">
        <v>2.5641025641025599</v>
      </c>
    </row>
    <row r="35" spans="1:7" ht="12.75" customHeight="1" x14ac:dyDescent="0.35">
      <c r="A35" s="96">
        <v>33</v>
      </c>
      <c r="B35" s="167">
        <v>0</v>
      </c>
      <c r="C35" s="167">
        <v>0</v>
      </c>
      <c r="D35" s="167">
        <v>0</v>
      </c>
      <c r="E35" s="167">
        <v>0</v>
      </c>
      <c r="F35" s="167">
        <v>0</v>
      </c>
      <c r="G35" s="167">
        <v>2.5641025641025599</v>
      </c>
    </row>
    <row r="36" spans="1:7" ht="12.75" customHeight="1" x14ac:dyDescent="0.35">
      <c r="A36" s="96">
        <v>34</v>
      </c>
      <c r="B36" s="167">
        <v>0</v>
      </c>
      <c r="C36" s="167">
        <v>0</v>
      </c>
      <c r="D36" s="167">
        <v>0</v>
      </c>
      <c r="E36" s="167">
        <v>0</v>
      </c>
      <c r="F36" s="167">
        <v>0</v>
      </c>
      <c r="G36" s="167">
        <v>2.5641025641025599</v>
      </c>
    </row>
    <row r="37" spans="1:7" ht="12.75" customHeight="1" x14ac:dyDescent="0.35">
      <c r="A37" s="96">
        <v>35</v>
      </c>
      <c r="B37" s="167">
        <v>0</v>
      </c>
      <c r="C37" s="167">
        <v>0</v>
      </c>
      <c r="D37" s="167">
        <v>0</v>
      </c>
      <c r="E37" s="167">
        <v>0</v>
      </c>
      <c r="F37" s="167">
        <v>0</v>
      </c>
      <c r="G37" s="167">
        <v>2.5641025641025599</v>
      </c>
    </row>
    <row r="38" spans="1:7" ht="12.75" customHeight="1" x14ac:dyDescent="0.35">
      <c r="A38" s="96">
        <v>36</v>
      </c>
      <c r="B38" s="167">
        <v>0</v>
      </c>
      <c r="C38" s="167">
        <v>0</v>
      </c>
      <c r="D38" s="167">
        <v>0</v>
      </c>
      <c r="E38" s="167">
        <v>0</v>
      </c>
      <c r="F38" s="167">
        <v>0</v>
      </c>
      <c r="G38" s="167">
        <v>2.5641025641025599</v>
      </c>
    </row>
    <row r="39" spans="1:7" ht="12.75" customHeight="1" x14ac:dyDescent="0.35">
      <c r="A39" s="96">
        <v>37</v>
      </c>
      <c r="B39" s="167">
        <v>0</v>
      </c>
      <c r="C39" s="167">
        <v>0</v>
      </c>
      <c r="D39" s="167">
        <v>0</v>
      </c>
      <c r="E39" s="167">
        <v>0</v>
      </c>
      <c r="F39" s="167">
        <v>0</v>
      </c>
      <c r="G39" s="167">
        <v>2.5641025641025599</v>
      </c>
    </row>
    <row r="40" spans="1:7" ht="12.75" customHeight="1" x14ac:dyDescent="0.35">
      <c r="A40" s="96">
        <v>38</v>
      </c>
      <c r="B40" s="167">
        <v>0</v>
      </c>
      <c r="C40" s="167">
        <v>0</v>
      </c>
      <c r="D40" s="167">
        <v>0</v>
      </c>
      <c r="E40" s="167">
        <v>0</v>
      </c>
      <c r="F40" s="167">
        <v>0</v>
      </c>
      <c r="G40" s="167">
        <v>2.5641025641025599</v>
      </c>
    </row>
    <row r="41" spans="1:7" ht="12.75" customHeight="1" x14ac:dyDescent="0.35">
      <c r="A41" s="96">
        <v>39</v>
      </c>
      <c r="B41" s="167">
        <v>0</v>
      </c>
      <c r="C41" s="167">
        <v>0</v>
      </c>
      <c r="D41" s="167">
        <v>0</v>
      </c>
      <c r="E41" s="167">
        <v>0</v>
      </c>
      <c r="F41" s="167">
        <v>0</v>
      </c>
      <c r="G41" s="167">
        <v>2.5641025641025599</v>
      </c>
    </row>
    <row r="42" spans="1:7" ht="12.75" customHeight="1" x14ac:dyDescent="0.35">
      <c r="A42" s="97">
        <v>40</v>
      </c>
      <c r="B42" s="168">
        <v>0</v>
      </c>
      <c r="C42" s="168">
        <v>0</v>
      </c>
      <c r="D42" s="168">
        <v>0</v>
      </c>
      <c r="E42" s="168">
        <v>0</v>
      </c>
      <c r="F42" s="168">
        <v>0</v>
      </c>
      <c r="G42" s="168">
        <f>2.56410256410256*0.5</f>
        <v>1.2820512820512799</v>
      </c>
    </row>
    <row r="43" spans="1:7" x14ac:dyDescent="0.35">
      <c r="A43" s="94" t="s">
        <v>188</v>
      </c>
      <c r="B43" s="94"/>
      <c r="C43" s="94"/>
      <c r="D43" s="94"/>
      <c r="E43" s="94"/>
      <c r="F43" s="94"/>
      <c r="G43" s="94"/>
    </row>
    <row r="44" spans="1:7" x14ac:dyDescent="0.35">
      <c r="A44" s="94" t="s">
        <v>95</v>
      </c>
      <c r="B44" s="94"/>
      <c r="C44" s="94"/>
      <c r="D44" s="94"/>
      <c r="E44" s="94"/>
      <c r="F44" s="94"/>
      <c r="G44" s="94"/>
    </row>
    <row r="45" spans="1:7" x14ac:dyDescent="0.3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2023-09-13T23:49:21Z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