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D4DFA831-BF9C-4388-8915-7A0471D6A9B4}"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Inputs!$C$35</definedName>
    <definedName name="AncillaryService1">Inputs!$C$27</definedName>
    <definedName name="AncillaryService2">Inputs!$C$28</definedName>
    <definedName name="AncillaryService3">Inputs!$C$29</definedName>
    <definedName name="AncillaryService4">Inputs!$C$30</definedName>
    <definedName name="annual_fuel_usage">Inputs!$C$20</definedName>
    <definedName name="AnnualAncillaryService1Revenue">Inputs!$C$154</definedName>
    <definedName name="AnnualAncillaryService2Revenue">Inputs!$C$155</definedName>
    <definedName name="AnnualAncillaryService3Revenue">Inputs!$C$156</definedName>
    <definedName name="AnnualAncillaryService4Revenue">Inputs!$C$157</definedName>
    <definedName name="AnnualCapacityRevenue">Inputs!$C$159</definedName>
    <definedName name="AnnualCurtailmentRevenue">Inputs!$C$158</definedName>
    <definedName name="AnnualEnergyMarketRevenue">Inputs!$C$153</definedName>
    <definedName name="AnnualLandLease">Inputs!$D$204</definedName>
    <definedName name="AnnualOMCapacity">Inputs!$D$162</definedName>
    <definedName name="AnnualOMFixed">Inputs!$D$161</definedName>
    <definedName name="AnnualOMProduction">Inputs!$D$163</definedName>
    <definedName name="AnnualPBIFederal">Inputs!$D$168</definedName>
    <definedName name="AnnualPBIOther">Inputs!$D$171</definedName>
    <definedName name="AnnualPBIState">Inputs!$D$169</definedName>
    <definedName name="AnnualPBIUtility">Inputs!$D$170</definedName>
    <definedName name="AnnualPTCFederal">Inputs!$D$173</definedName>
    <definedName name="AnnualPTCState">Inputs!$D$174</definedName>
    <definedName name="AnnualTaxFederal">Inputs!$C$166</definedName>
    <definedName name="AnnualTaxState">Inputs!$C$165</definedName>
    <definedName name="batt_annual_discharge_energy">Inputs!$C$150</definedName>
    <definedName name="CapacityPayment">Inputs!$C$31</definedName>
    <definedName name="cbi_fed_amount">Inputs!$C$122</definedName>
    <definedName name="cbi_fed_deprbas_fed">Inputs!$G$122</definedName>
    <definedName name="cbi_fed_deprbas_sta">Inputs!$H$122</definedName>
    <definedName name="cbi_fed_maxvalue">Inputs!$D$122</definedName>
    <definedName name="cbi_fed_tax_fed">Inputs!$E$122</definedName>
    <definedName name="cbi_fed_tax_sta">Inputs!$F$122</definedName>
    <definedName name="cbi_oth_amount">Inputs!$C$125</definedName>
    <definedName name="cbi_oth_deprbas_fed">Inputs!$G$125</definedName>
    <definedName name="cbi_oth_deprbas_sta">Inputs!$H$125</definedName>
    <definedName name="cbi_oth_maxvalue">Inputs!$D$125</definedName>
    <definedName name="cbi_oth_tax_fed">Inputs!$E$125</definedName>
    <definedName name="cbi_oth_tax_sta">Inputs!$F$125</definedName>
    <definedName name="cbi_sta_amount">Inputs!$C$123</definedName>
    <definedName name="cbi_sta_deprbas_fed">Inputs!$G$123</definedName>
    <definedName name="cbi_sta_deprbas_sta">Inputs!$H$123</definedName>
    <definedName name="cbi_sta_maxvalue">Inputs!$D$123</definedName>
    <definedName name="cbi_sta_tax_fed">Inputs!$E$123</definedName>
    <definedName name="cbi_sta_tax_sta">Inputs!$F$123</definedName>
    <definedName name="cbi_uti_amount">Inputs!$C$124</definedName>
    <definedName name="cbi_uti_deprbas_fed">Inputs!$G$124</definedName>
    <definedName name="cbi_uti_deprbas_sta">Inputs!$H$124</definedName>
    <definedName name="cbi_uti_maxvalue">Inputs!$D$124</definedName>
    <definedName name="cbi_uti_tax_fed">Inputs!$E$124</definedName>
    <definedName name="cbi_uti_tax_sta">Inputs!$F$124</definedName>
    <definedName name="cf_battery_replacement_cost">Inputs!$C$181</definedName>
    <definedName name="cf_disbursement_debtservice">Inputs!$C$196</definedName>
    <definedName name="cf_energy_net">Inputs!$C$148</definedName>
    <definedName name="cf_energy_purchases">Inputs!$C$147</definedName>
    <definedName name="cf_energy_sales">Inputs!$C$146</definedName>
    <definedName name="cf_energy_without_battery">Inputs!$C$149</definedName>
    <definedName name="cf_fuelcell_replacement_cost">Inputs!$C$186</definedName>
    <definedName name="cf_funding_debtservice">Inputs!$C$195</definedName>
    <definedName name="cf_om_capacity1_expense">Inputs!$C$179</definedName>
    <definedName name="cf_om_capacity2_expense">Inputs!$C$184</definedName>
    <definedName name="cf_om_fixed1_expense">Inputs!$C$178</definedName>
    <definedName name="cf_om_fixed2_expense">Inputs!$C$183</definedName>
    <definedName name="cf_om_fuel_expense">Inputs!$C$189</definedName>
    <definedName name="cf_om_opt_fuel_1_expense">Inputs!$C$190</definedName>
    <definedName name="cf_om_opt_fuel_2_expense">Inputs!$C$191</definedName>
    <definedName name="cf_om_production1_expense">Inputs!$C$180</definedName>
    <definedName name="cf_om_production2_expense">Inputs!$C$185</definedName>
    <definedName name="cf_recapitalization">Inputs!$C$193</definedName>
    <definedName name="cf_reserve_debtservice">Inputs!$C$197</definedName>
    <definedName name="cf_utility_bill">Inputs!$C$176</definedName>
    <definedName name="const_per_interest_rate1">Inputs!$F$77</definedName>
    <definedName name="const_per_interest_rate2">Inputs!$F$78</definedName>
    <definedName name="const_per_interest_rate3">Inputs!$F$79</definedName>
    <definedName name="const_per_interest_rate4">Inputs!$F$80</definedName>
    <definedName name="const_per_interest_rate5">Inputs!$F$81</definedName>
    <definedName name="const_per_months1">Inputs!$E$77</definedName>
    <definedName name="const_per_months2">Inputs!$E$78</definedName>
    <definedName name="const_per_months3">Inputs!$E$79</definedName>
    <definedName name="const_per_months4">Inputs!$E$80</definedName>
    <definedName name="const_per_months5">Inputs!$E$81</definedName>
    <definedName name="const_per_percent1">Inputs!$C$77</definedName>
    <definedName name="const_per_percent2">Inputs!$C$78</definedName>
    <definedName name="const_per_percent3">Inputs!$C$79</definedName>
    <definedName name="const_per_percent4">Inputs!$C$80</definedName>
    <definedName name="const_per_percent5">Inputs!$C$81</definedName>
    <definedName name="const_per_upfront_rate1">Inputs!$D$77</definedName>
    <definedName name="const_per_upfront_rate2">Inputs!$D$78</definedName>
    <definedName name="const_per_upfront_rate3">Inputs!$D$79</definedName>
    <definedName name="const_per_upfront_rate4">Inputs!$D$80</definedName>
    <definedName name="const_per_upfront_rate5">Inputs!$D$81</definedName>
    <definedName name="construction_financing_cost">Inputs!$C$73</definedName>
    <definedName name="cost_debt_closing">Inputs!$C$65</definedName>
    <definedName name="cost_debt_fee">Inputs!$C$66</definedName>
    <definedName name="cost_other_financing">Inputs!$C$70</definedName>
    <definedName name="CostDebtUpfront">Inputs!$C$67</definedName>
    <definedName name="DebtPayment">Inputs!$C$60</definedName>
    <definedName name="DebtPercent">Inputs!$C$55</definedName>
    <definedName name="DebtServiceCoverageRatio">Inputs!$C$57</definedName>
    <definedName name="depr_alloc_custom_percent">Inputs!$C$140</definedName>
    <definedName name="depr_alloc_macrs_15_percent">Inputs!$C$135</definedName>
    <definedName name="depr_alloc_macrs_5_percent">Inputs!$C$134</definedName>
    <definedName name="depr_alloc_sl_15_percent">Inputs!$C$137</definedName>
    <definedName name="depr_alloc_sl_20_percent">Inputs!$C$138</definedName>
    <definedName name="depr_alloc_sl_39_percent">Inputs!$C$139</definedName>
    <definedName name="depr_alloc_sl_5_percent">Inputs!$C$136</definedName>
    <definedName name="depr_bonus_fed">Inputs!$D$141</definedName>
    <definedName name="depr_bonus_fed_custom">Inputs!$D$140</definedName>
    <definedName name="depr_bonus_fed_macrs_15">Inputs!$D$135</definedName>
    <definedName name="depr_bonus_fed_macrs_5">Inputs!$D$134</definedName>
    <definedName name="depr_bonus_fed_sl_15">Inputs!$D$137</definedName>
    <definedName name="depr_bonus_fed_sl_20">Inputs!$D$138</definedName>
    <definedName name="depr_bonus_fed_sl_39">Inputs!$D$139</definedName>
    <definedName name="depr_bonus_fed_sl_5">Inputs!$D$136</definedName>
    <definedName name="depr_bonus_sta">Inputs!$E$141</definedName>
    <definedName name="depr_bonus_sta_custom">Inputs!$E$140</definedName>
    <definedName name="depr_bonus_sta_macrs_15">Inputs!$E$135</definedName>
    <definedName name="depr_bonus_sta_macrs_5">Inputs!$E$134</definedName>
    <definedName name="depr_bonus_sta_sl_15">Inputs!$E$137</definedName>
    <definedName name="depr_bonus_sta_sl_20">Inputs!$E$138</definedName>
    <definedName name="depr_bonus_sta_sl_39">Inputs!$E$139</definedName>
    <definedName name="depr_bonus_sta_sl_5">Inputs!$E$136</definedName>
    <definedName name="depr_custom_schedule">Inputs!$D$199</definedName>
    <definedName name="depr_itc_fed_custom">Inputs!$F$140</definedName>
    <definedName name="depr_itc_fed_macrs_15">Inputs!$F$135</definedName>
    <definedName name="depr_itc_fed_macrs_5">Inputs!$F$134</definedName>
    <definedName name="depr_itc_fed_sl_15">Inputs!$F$137</definedName>
    <definedName name="depr_itc_fed_sl_20">Inputs!$F$138</definedName>
    <definedName name="depr_itc_fed_sl_39">Inputs!$F$139</definedName>
    <definedName name="depr_itc_fed_sl_5">Inputs!$F$136</definedName>
    <definedName name="depr_itc_sta_custom">Inputs!$G$140</definedName>
    <definedName name="depr_itc_sta_macrs_15">Inputs!$G$135</definedName>
    <definedName name="depr_itc_sta_macrs_5">Inputs!$G$134</definedName>
    <definedName name="depr_itc_sta_sl_15">Inputs!$G$137</definedName>
    <definedName name="depr_itc_sta_sl_20">Inputs!$G$138</definedName>
    <definedName name="depr_itc_sta_sl_39">Inputs!$G$139</definedName>
    <definedName name="depr_itc_sta_sl_5">Inputs!$G$136</definedName>
    <definedName name="dscr_limit_debt_fraction">Inputs!$C$58</definedName>
    <definedName name="dscr_maximum_debt_fraction">Inputs!$C$59</definedName>
    <definedName name="dscr_reserve_months">Inputs!$C$87</definedName>
    <definedName name="EnergyMarket">Inputs!$C$26</definedName>
    <definedName name="equip_reserve_depr_fed">Inputs!$C$94</definedName>
    <definedName name="equip_reserve_depr_sta">Inputs!$C$95</definedName>
    <definedName name="equip1_reserve_cost">Inputs!$C$90</definedName>
    <definedName name="equip1_reserve_freq">Inputs!$E$90</definedName>
    <definedName name="equip2_reserve_cost">Inputs!$C$91</definedName>
    <definedName name="equip2_reserve_freq">Inputs!$E$91</definedName>
    <definedName name="equip3_reserve_cost">Inputs!$C$92</definedName>
    <definedName name="equip3_reserve_freq">Inputs!$E$92</definedName>
    <definedName name="federal_tax_rate">Inputs!$C$40</definedName>
    <definedName name="fuelcell_annual_energy_discharged">Inputs!$C$151</definedName>
    <definedName name="FuelCellFuel">Inputs!$C$189</definedName>
    <definedName name="ibi_fed_amount">Inputs!$C$112</definedName>
    <definedName name="ibi_fed_amount_deprbas_fed">Inputs!$G$112</definedName>
    <definedName name="ibi_fed_amount_deprbas_sta">Inputs!$H$112</definedName>
    <definedName name="ibi_fed_amount_tax_fed">Inputs!$E$112</definedName>
    <definedName name="ibi_fed_amount_tax_sta">Inputs!$F$112</definedName>
    <definedName name="ibi_fed_percent">Inputs!$C$117</definedName>
    <definedName name="ibi_fed_percent_deprbas_fed">Inputs!$G$117</definedName>
    <definedName name="ibi_fed_percent_deprbas_sta">Inputs!$H$117</definedName>
    <definedName name="ibi_fed_percent_maxvalue">Inputs!$D$117</definedName>
    <definedName name="ibi_fed_percent_tax_fed">Inputs!$E$117</definedName>
    <definedName name="ibi_fed_percent_tax_sta">Inputs!$F$117</definedName>
    <definedName name="ibi_oth_amount">Inputs!$C$115</definedName>
    <definedName name="ibi_oth_amount_deprbas_fed">Inputs!$G$115</definedName>
    <definedName name="ibi_oth_amount_deprbas_sta">Inputs!$H$115</definedName>
    <definedName name="ibi_oth_amount_tax_fed">Inputs!$E$115</definedName>
    <definedName name="ibi_oth_amount_tax_sta">Inputs!$F$115</definedName>
    <definedName name="ibi_oth_percent">Inputs!$C$120</definedName>
    <definedName name="ibi_oth_percent_deprbas_fed">Inputs!$G$120</definedName>
    <definedName name="ibi_oth_percent_deprbas_sta">Inputs!$H$120</definedName>
    <definedName name="ibi_oth_percent_maxvalue">Inputs!$D$120</definedName>
    <definedName name="ibi_oth_percent_tax_fed">Inputs!$E$120</definedName>
    <definedName name="ibi_oth_percent_tax_sta">Inputs!$F$120</definedName>
    <definedName name="ibi_sta_amount">Inputs!$C$113</definedName>
    <definedName name="ibi_sta_amount_deprbas_fed">Inputs!$G$113</definedName>
    <definedName name="ibi_sta_amount_deprbas_sta">Inputs!$H$113</definedName>
    <definedName name="ibi_sta_amount_tax_fed">Inputs!$E$113</definedName>
    <definedName name="ibi_sta_amount_tax_sta">Inputs!$F$113</definedName>
    <definedName name="ibi_sta_percent">Inputs!$C$118</definedName>
    <definedName name="ibi_sta_percent_deprbas_fed">Inputs!$G$118</definedName>
    <definedName name="ibi_sta_percent_deprbas_sta">Inputs!$H$118</definedName>
    <definedName name="ibi_sta_percent_maxvalue">Inputs!$D$118</definedName>
    <definedName name="ibi_sta_percent_tax_fed">Inputs!$E$118</definedName>
    <definedName name="ibi_sta_percent_tax_sta">Inputs!$F$118</definedName>
    <definedName name="ibi_uti_amount">Inputs!$C$114</definedName>
    <definedName name="ibi_uti_amount_deprbas_fed">Inputs!$G$114</definedName>
    <definedName name="ibi_uti_amount_deprbas_sta">Inputs!$H$114</definedName>
    <definedName name="ibi_uti_amount_tax_fed">Inputs!$E$114</definedName>
    <definedName name="ibi_uti_amount_tax_sta">Inputs!$F$114</definedName>
    <definedName name="ibi_uti_percent">Inputs!$C$119</definedName>
    <definedName name="ibi_uti_percent_deprbas_fed">Inputs!$G$119</definedName>
    <definedName name="ibi_uti_percent_deprbas_sta">Inputs!$H$119</definedName>
    <definedName name="ibi_uti_percent_maxvalue">Inputs!$D$119</definedName>
    <definedName name="ibi_uti_percent_tax_fed">Inputs!$E$119</definedName>
    <definedName name="ibi_uti_percent_tax_sta">Inputs!$F$119</definedName>
    <definedName name="inflation_rate">Inputs!$C$36</definedName>
    <definedName name="insurance_rate">Inputs!$C$43</definedName>
    <definedName name="itc_fed_amount">Inputs!$C$100</definedName>
    <definedName name="itc_fed_amount_deprbas_fed">Inputs!$E$100</definedName>
    <definedName name="itc_fed_amount_deprbas_sta">Inputs!$F$100</definedName>
    <definedName name="itc_fed_percent">Inputs!$C$103</definedName>
    <definedName name="itc_fed_percent_deprbas_fed">Inputs!$E$103</definedName>
    <definedName name="itc_fed_percent_deprbas_sta">Inputs!$F$103</definedName>
    <definedName name="itc_fed_percent_maxvalue">Inputs!$D$103</definedName>
    <definedName name="itc_sta_amount">Inputs!$C$101</definedName>
    <definedName name="itc_sta_amount_deprbas_fed">Inputs!$E$101</definedName>
    <definedName name="itc_sta_amount_deprbas_sta">Inputs!$F$101</definedName>
    <definedName name="itc_sta_percent">Inputs!$C$104</definedName>
    <definedName name="itc_sta_percent_deprbas_fed">Inputs!$E$104</definedName>
    <definedName name="itc_sta_percent_deprbas_sta">Inputs!$F$104</definedName>
    <definedName name="itc_sta_percent_maxvalue">Inputs!$D$104</definedName>
    <definedName name="loan_moratorium">Inputs!$C$63</definedName>
    <definedName name="months_receivables_reserve">Inputs!$C$88</definedName>
    <definedName name="months_working_reserve">Inputs!$C$86</definedName>
    <definedName name="MortgageSizeOfDebt">Inputs!$C$56</definedName>
    <definedName name="NominalDiscountRate">Inputs!$C$38</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production">Inputs!$C$13</definedName>
    <definedName name="om_production_escal">Inputs!$C$14</definedName>
    <definedName name="pbi_fed_amount">Inputs!$C$127</definedName>
    <definedName name="pbi_fed_escal">Inputs!$E$127</definedName>
    <definedName name="pbi_fed_for_ds">Inputs!$H$127</definedName>
    <definedName name="pbi_fed_tax_fed">Inputs!$F$127</definedName>
    <definedName name="pbi_fed_tax_sta">Inputs!$G$127</definedName>
    <definedName name="pbi_fed_term">Inputs!$D$127</definedName>
    <definedName name="pbi_oth_amount">Inputs!$C$130</definedName>
    <definedName name="pbi_oth_escal">Inputs!$E$130</definedName>
    <definedName name="pbi_oth_for_ds">Inputs!$H$130</definedName>
    <definedName name="pbi_oth_tax_fed">Inputs!$F$130</definedName>
    <definedName name="pbi_oth_tax_sta">Inputs!$G$130</definedName>
    <definedName name="pbi_oth_term">Inputs!$D$130</definedName>
    <definedName name="pbi_sta_amount">Inputs!$C$128</definedName>
    <definedName name="pbi_sta_escal">Inputs!$E$128</definedName>
    <definedName name="pbi_sta_for_ds">Inputs!$H$128</definedName>
    <definedName name="pbi_sta_tax_fed">Inputs!$F$128</definedName>
    <definedName name="pbi_sta_tax_sta">Inputs!$G$128</definedName>
    <definedName name="pbi_sta_term">Inputs!$D$128</definedName>
    <definedName name="pbi_uti_amount">Inputs!$C$129</definedName>
    <definedName name="pbi_uti_escal">Inputs!$E$129</definedName>
    <definedName name="pbi_uti_for_ds">Inputs!$H$129</definedName>
    <definedName name="pbi_uti_tax_fed">Inputs!$F$129</definedName>
    <definedName name="pbi_uti_tax_sta">Inputs!$G$129</definedName>
    <definedName name="pbi_uti_term">Inputs!$D$129</definedName>
    <definedName name="prop_tax_assessed_decline">Inputs!$C$47</definedName>
    <definedName name="prop_tax_cost_assessed_percent">Inputs!$C$45</definedName>
    <definedName name="property_tax_rate">Inputs!$C$48</definedName>
    <definedName name="PropertyTaxAssessedValue">Inputs!$C$46</definedName>
    <definedName name="ptc_fed_amount">Inputs!$C$106</definedName>
    <definedName name="ptc_fed_escal">Inputs!$E$106</definedName>
    <definedName name="ptc_fed_term">Inputs!$D$106</definedName>
    <definedName name="ptc_sta_amount">Inputs!$C$107</definedName>
    <definedName name="ptc_sta_escal">Inputs!$E$107</definedName>
    <definedName name="ptc_sta_term">Inputs!$D$107</definedName>
    <definedName name="real_discount_rate">Inputs!$C$37</definedName>
    <definedName name="reserves_interest">Inputs!$C$85</definedName>
    <definedName name="sales_tax_rate">Inputs!$C$42</definedName>
    <definedName name="salvage_percentage">Inputs!$C$50</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Inputs!$C$41</definedName>
    <definedName name="StorageCosts">Inputs!$C$201</definedName>
    <definedName name="StorageDischarge">Inputs!$C$202</definedName>
    <definedName name="system_capacity">Inputs!$C$3</definedName>
    <definedName name="system_heat_rate">Inputs!$C$21</definedName>
    <definedName name="term_int_rate">Inputs!$C$64</definedName>
    <definedName name="term_tenor">Inputs!$C$62</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63" i="7" l="1"/>
  <c r="B162" i="7"/>
  <c r="B161" i="7"/>
  <c r="B158" i="7" a="1"/>
  <c r="D158" i="7" s="1"/>
  <c r="B158" i="7"/>
  <c r="C158" i="7"/>
  <c r="E158" i="7"/>
  <c r="F158" i="7"/>
  <c r="G158" i="7"/>
  <c r="I158" i="7"/>
  <c r="J158" i="7"/>
  <c r="K158" i="7"/>
  <c r="M158" i="7"/>
  <c r="N158" i="7"/>
  <c r="O158" i="7"/>
  <c r="Q158" i="7"/>
  <c r="R158" i="7"/>
  <c r="S158" i="7"/>
  <c r="U158" i="7"/>
  <c r="V158" i="7"/>
  <c r="W158" i="7"/>
  <c r="Y158" i="7"/>
  <c r="Z158" i="7"/>
  <c r="AA158" i="7"/>
  <c r="AC158" i="7"/>
  <c r="AD158" i="7"/>
  <c r="AE158" i="7"/>
  <c r="AG158" i="7"/>
  <c r="AH158" i="7"/>
  <c r="AI158" i="7"/>
  <c r="AK158" i="7"/>
  <c r="AL158" i="7"/>
  <c r="AM158" i="7"/>
  <c r="AO158" i="7"/>
  <c r="AP158" i="7"/>
  <c r="B159" i="7"/>
  <c r="D159" i="7"/>
  <c r="E159" i="7"/>
  <c r="F159" i="7"/>
  <c r="H159" i="7"/>
  <c r="I159" i="7"/>
  <c r="J159" i="7"/>
  <c r="L159" i="7"/>
  <c r="M159" i="7"/>
  <c r="N159" i="7"/>
  <c r="P159" i="7"/>
  <c r="Q159" i="7"/>
  <c r="R159" i="7"/>
  <c r="T159" i="7"/>
  <c r="U159" i="7"/>
  <c r="V159" i="7"/>
  <c r="X159" i="7"/>
  <c r="Y159" i="7"/>
  <c r="Z159" i="7"/>
  <c r="AB159" i="7"/>
  <c r="AC159" i="7"/>
  <c r="AD159" i="7"/>
  <c r="AF159" i="7"/>
  <c r="AG159" i="7"/>
  <c r="AH159" i="7"/>
  <c r="AJ159" i="7"/>
  <c r="AK159" i="7"/>
  <c r="AL159" i="7"/>
  <c r="AN159" i="7"/>
  <c r="AO159" i="7"/>
  <c r="AP159" i="7"/>
  <c r="B59" i="7" a="1"/>
  <c r="B59" i="7" s="1"/>
  <c r="B56" i="7" a="1"/>
  <c r="F56" i="7" s="1"/>
  <c r="B51" i="7" a="1"/>
  <c r="H52" i="7" s="1"/>
  <c r="B46" i="7" a="1"/>
  <c r="K46" i="7" s="1"/>
  <c r="B44" i="7" a="1"/>
  <c r="B44" i="7" s="1"/>
  <c r="B583" i="7"/>
  <c r="B584" i="7" s="1"/>
  <c r="B8" i="7" a="1"/>
  <c r="E8" i="7" s="1"/>
  <c r="B5" i="7" a="1"/>
  <c r="C5" i="7" s="1"/>
  <c r="AM159" i="7" l="1"/>
  <c r="AI159" i="7"/>
  <c r="AE159" i="7"/>
  <c r="AA159" i="7"/>
  <c r="W159" i="7"/>
  <c r="S159" i="7"/>
  <c r="O159" i="7"/>
  <c r="K159" i="7"/>
  <c r="G159" i="7"/>
  <c r="C159" i="7"/>
  <c r="AN158" i="7"/>
  <c r="AJ158" i="7"/>
  <c r="AF158" i="7"/>
  <c r="AB158" i="7"/>
  <c r="X158" i="7"/>
  <c r="T158" i="7"/>
  <c r="P158" i="7"/>
  <c r="L158" i="7"/>
  <c r="H158" i="7"/>
  <c r="AA56" i="7"/>
  <c r="D58" i="7"/>
  <c r="AE58" i="7"/>
  <c r="N57" i="7"/>
  <c r="I48" i="7"/>
  <c r="AF49" i="7"/>
  <c r="Z47" i="7"/>
  <c r="AJ58" i="7"/>
  <c r="E58" i="7"/>
  <c r="R57" i="7"/>
  <c r="AG56" i="7"/>
  <c r="B56" i="7"/>
  <c r="H49" i="7"/>
  <c r="F47" i="7"/>
  <c r="T58" i="7"/>
  <c r="AH57" i="7"/>
  <c r="D57" i="7"/>
  <c r="Q56" i="7"/>
  <c r="AC48" i="7"/>
  <c r="P58" i="7"/>
  <c r="AC57" i="7"/>
  <c r="B57" i="7"/>
  <c r="M56" i="7"/>
  <c r="AA46" i="7"/>
  <c r="C46" i="7"/>
  <c r="AC55" i="7"/>
  <c r="I55" i="7"/>
  <c r="Z54" i="7"/>
  <c r="F54" i="7"/>
  <c r="AA53" i="7"/>
  <c r="C53" i="7"/>
  <c r="X52" i="7"/>
  <c r="D52" i="7"/>
  <c r="X49" i="7"/>
  <c r="D49" i="7"/>
  <c r="Y48" i="7"/>
  <c r="AP47" i="7"/>
  <c r="V47" i="7"/>
  <c r="B47" i="7"/>
  <c r="S46" i="7"/>
  <c r="AN49" i="7"/>
  <c r="T49" i="7"/>
  <c r="AO48" i="7"/>
  <c r="Q48" i="7"/>
  <c r="AL47" i="7"/>
  <c r="R47" i="7"/>
  <c r="AI46" i="7"/>
  <c r="O46" i="7"/>
  <c r="AO55" i="7"/>
  <c r="Q55" i="7"/>
  <c r="AL54" i="7"/>
  <c r="R54" i="7"/>
  <c r="AI53" i="7"/>
  <c r="O53" i="7"/>
  <c r="AJ52" i="7"/>
  <c r="L52" i="7"/>
  <c r="AO58" i="7"/>
  <c r="AA58" i="7"/>
  <c r="O58" i="7"/>
  <c r="AN57" i="7"/>
  <c r="Y57" i="7"/>
  <c r="M57" i="7"/>
  <c r="AL56" i="7"/>
  <c r="W56" i="7"/>
  <c r="K56" i="7"/>
  <c r="Y55" i="7"/>
  <c r="AP54" i="7"/>
  <c r="V54" i="7"/>
  <c r="B54" i="7"/>
  <c r="S53" i="7"/>
  <c r="AN52" i="7"/>
  <c r="T52" i="7"/>
  <c r="AJ49" i="7"/>
  <c r="P49" i="7"/>
  <c r="AG48" i="7"/>
  <c r="M48" i="7"/>
  <c r="AH47" i="7"/>
  <c r="J47" i="7"/>
  <c r="AE46" i="7"/>
  <c r="AG55" i="7"/>
  <c r="M55" i="7"/>
  <c r="AH54" i="7"/>
  <c r="J54" i="7"/>
  <c r="AE53" i="7"/>
  <c r="K53" i="7"/>
  <c r="AB52" i="7"/>
  <c r="AK58" i="7"/>
  <c r="Y58" i="7"/>
  <c r="I58" i="7"/>
  <c r="AJ57" i="7"/>
  <c r="X57" i="7"/>
  <c r="H57" i="7"/>
  <c r="AH56" i="7"/>
  <c r="V56" i="7"/>
  <c r="D56" i="7"/>
  <c r="C56" i="7"/>
  <c r="I56" i="7"/>
  <c r="N56" i="7"/>
  <c r="S56" i="7"/>
  <c r="Y56" i="7"/>
  <c r="AD56" i="7"/>
  <c r="AI56" i="7"/>
  <c r="AO56" i="7"/>
  <c r="E57" i="7"/>
  <c r="J57" i="7"/>
  <c r="P57" i="7"/>
  <c r="U57" i="7"/>
  <c r="Z57" i="7"/>
  <c r="AF57" i="7"/>
  <c r="AK57" i="7"/>
  <c r="AP57" i="7"/>
  <c r="G58" i="7"/>
  <c r="L58" i="7"/>
  <c r="Q58" i="7"/>
  <c r="W58" i="7"/>
  <c r="AB58" i="7"/>
  <c r="AG58" i="7"/>
  <c r="AM58" i="7"/>
  <c r="O56" i="7"/>
  <c r="F57" i="7"/>
  <c r="Q57" i="7"/>
  <c r="AB57" i="7"/>
  <c r="AG57" i="7"/>
  <c r="AL57" i="7"/>
  <c r="H58" i="7"/>
  <c r="M58" i="7"/>
  <c r="S58" i="7"/>
  <c r="AC58" i="7"/>
  <c r="AI58" i="7"/>
  <c r="E56" i="7"/>
  <c r="J56" i="7"/>
  <c r="U56" i="7"/>
  <c r="Z56" i="7"/>
  <c r="AE56" i="7"/>
  <c r="AK56" i="7"/>
  <c r="AP56" i="7"/>
  <c r="L57" i="7"/>
  <c r="V57" i="7"/>
  <c r="C58" i="7"/>
  <c r="X58" i="7"/>
  <c r="AN58" i="7"/>
  <c r="E46" i="7"/>
  <c r="G46" i="7"/>
  <c r="W46" i="7"/>
  <c r="AM46" i="7"/>
  <c r="N47" i="7"/>
  <c r="AD47" i="7"/>
  <c r="E48" i="7"/>
  <c r="U48" i="7"/>
  <c r="AK48" i="7"/>
  <c r="L49" i="7"/>
  <c r="AB49" i="7"/>
  <c r="B51" i="7"/>
  <c r="AO51" i="7"/>
  <c r="P52" i="7"/>
  <c r="AF52" i="7"/>
  <c r="G53" i="7"/>
  <c r="W53" i="7"/>
  <c r="AM53" i="7"/>
  <c r="N54" i="7"/>
  <c r="AD54" i="7"/>
  <c r="E55" i="7"/>
  <c r="U55" i="7"/>
  <c r="AK55" i="7"/>
  <c r="AF58" i="7"/>
  <c r="U58" i="7"/>
  <c r="K58" i="7"/>
  <c r="AO57" i="7"/>
  <c r="AD57" i="7"/>
  <c r="T57" i="7"/>
  <c r="I57" i="7"/>
  <c r="AM56" i="7"/>
  <c r="AC56" i="7"/>
  <c r="R56" i="7"/>
  <c r="G56" i="7"/>
  <c r="AN59" i="7"/>
  <c r="AJ59" i="7"/>
  <c r="AF59" i="7"/>
  <c r="AB59" i="7"/>
  <c r="X59" i="7"/>
  <c r="T59" i="7"/>
  <c r="P59" i="7"/>
  <c r="L59" i="7"/>
  <c r="H59" i="7"/>
  <c r="D59" i="7"/>
  <c r="AO59" i="7"/>
  <c r="AK59" i="7"/>
  <c r="AG59" i="7"/>
  <c r="AC59" i="7"/>
  <c r="Y59" i="7"/>
  <c r="U59" i="7"/>
  <c r="Q59" i="7"/>
  <c r="M59" i="7"/>
  <c r="I59" i="7"/>
  <c r="E59" i="7"/>
  <c r="AM59" i="7"/>
  <c r="AI59" i="7"/>
  <c r="AE59" i="7"/>
  <c r="AA59" i="7"/>
  <c r="W59" i="7"/>
  <c r="S59" i="7"/>
  <c r="O59" i="7"/>
  <c r="K59" i="7"/>
  <c r="G59" i="7"/>
  <c r="C59" i="7"/>
  <c r="AP59" i="7"/>
  <c r="AL59" i="7"/>
  <c r="AH59" i="7"/>
  <c r="AD59" i="7"/>
  <c r="Z59" i="7"/>
  <c r="V59" i="7"/>
  <c r="R59" i="7"/>
  <c r="N59" i="7"/>
  <c r="J59" i="7"/>
  <c r="F59"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AK51" i="7"/>
  <c r="AC51" i="7"/>
  <c r="Y51" i="7"/>
  <c r="Q51" i="7"/>
  <c r="M51" i="7"/>
  <c r="E51" i="7"/>
  <c r="AN55" i="7"/>
  <c r="AF55" i="7"/>
  <c r="X55" i="7"/>
  <c r="P55" i="7"/>
  <c r="H55" i="7"/>
  <c r="AO54" i="7"/>
  <c r="AG54" i="7"/>
  <c r="Y54" i="7"/>
  <c r="Q54" i="7"/>
  <c r="I54" i="7"/>
  <c r="AP53" i="7"/>
  <c r="AH53" i="7"/>
  <c r="Z53" i="7"/>
  <c r="R53" i="7"/>
  <c r="J53" i="7"/>
  <c r="B53" i="7"/>
  <c r="AI52" i="7"/>
  <c r="AA52" i="7"/>
  <c r="S52" i="7"/>
  <c r="K52" i="7"/>
  <c r="AN51" i="7"/>
  <c r="H51" i="7"/>
  <c r="AM55" i="7"/>
  <c r="AI55" i="7"/>
  <c r="AE55" i="7"/>
  <c r="AA55" i="7"/>
  <c r="W55" i="7"/>
  <c r="S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G51" i="7"/>
  <c r="U51" i="7"/>
  <c r="I51" i="7"/>
  <c r="AJ55" i="7"/>
  <c r="AB55" i="7"/>
  <c r="T55" i="7"/>
  <c r="L55" i="7"/>
  <c r="D55" i="7"/>
  <c r="AK54" i="7"/>
  <c r="AC54" i="7"/>
  <c r="U54" i="7"/>
  <c r="M54" i="7"/>
  <c r="E54" i="7"/>
  <c r="AL53" i="7"/>
  <c r="AD53" i="7"/>
  <c r="V53" i="7"/>
  <c r="N53" i="7"/>
  <c r="F53" i="7"/>
  <c r="AM52" i="7"/>
  <c r="AE52" i="7"/>
  <c r="W52" i="7"/>
  <c r="O52" i="7"/>
  <c r="G52" i="7"/>
  <c r="C52" i="7"/>
  <c r="AJ51" i="7"/>
  <c r="AF51" i="7"/>
  <c r="AB51" i="7"/>
  <c r="X51" i="7"/>
  <c r="T51" i="7"/>
  <c r="P51" i="7"/>
  <c r="L51" i="7"/>
  <c r="D51" i="7"/>
  <c r="O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AO44" i="7"/>
  <c r="AK44" i="7"/>
  <c r="AG44" i="7"/>
  <c r="AC44" i="7"/>
  <c r="Y44" i="7"/>
  <c r="U44" i="7"/>
  <c r="Q44" i="7"/>
  <c r="M44" i="7"/>
  <c r="I44" i="7"/>
  <c r="E44" i="7"/>
  <c r="AB44" i="7"/>
  <c r="AN44" i="7"/>
  <c r="AJ44" i="7"/>
  <c r="AF44" i="7"/>
  <c r="X44" i="7"/>
  <c r="T44" i="7"/>
  <c r="P44" i="7"/>
  <c r="L44" i="7"/>
  <c r="H44" i="7"/>
  <c r="D44" i="7"/>
  <c r="AM44" i="7"/>
  <c r="AI44" i="7"/>
  <c r="AE44" i="7"/>
  <c r="AA44" i="7"/>
  <c r="W44" i="7"/>
  <c r="S44" i="7"/>
  <c r="O44" i="7"/>
  <c r="K44" i="7"/>
  <c r="G44" i="7"/>
  <c r="C44" i="7"/>
  <c r="AP44" i="7"/>
  <c r="AL44" i="7"/>
  <c r="AH44" i="7"/>
  <c r="AD44" i="7"/>
  <c r="Z44" i="7"/>
  <c r="V44" i="7"/>
  <c r="R44" i="7"/>
  <c r="N44" i="7"/>
  <c r="J44" i="7"/>
  <c r="F44"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7"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20" i="7" a="1"/>
  <c r="B20" i="7" s="1"/>
  <c r="B19" i="7" a="1"/>
  <c r="B19" i="7" s="1"/>
  <c r="B18" i="7" a="1"/>
  <c r="D18" i="7" s="1"/>
  <c r="B17" i="7" a="1"/>
  <c r="E17" i="7" s="1"/>
  <c r="B16" i="7" a="1"/>
  <c r="D16" i="7" s="1"/>
  <c r="B15" i="7" a="1"/>
  <c r="E15" i="7" s="1"/>
  <c r="B14" i="7" a="1"/>
  <c r="B14" i="7" s="1"/>
  <c r="K147" i="7" l="1"/>
  <c r="K7" i="7"/>
  <c r="AA147" i="7"/>
  <c r="AA7" i="7"/>
  <c r="L147" i="7"/>
  <c r="L7" i="7"/>
  <c r="AB147" i="7"/>
  <c r="AB7" i="7"/>
  <c r="I147" i="7"/>
  <c r="I7" i="7"/>
  <c r="Y147" i="7"/>
  <c r="Y7" i="7"/>
  <c r="AO147" i="7"/>
  <c r="AO7" i="7"/>
  <c r="F147" i="7"/>
  <c r="F7" i="7"/>
  <c r="V147" i="7"/>
  <c r="V7" i="7"/>
  <c r="AL147" i="7"/>
  <c r="AL7" i="7"/>
  <c r="O147" i="7"/>
  <c r="O7" i="7"/>
  <c r="AE147" i="7"/>
  <c r="AE7" i="7"/>
  <c r="P147" i="7"/>
  <c r="P7" i="7"/>
  <c r="AJ147" i="7"/>
  <c r="AJ7" i="7"/>
  <c r="M147" i="7"/>
  <c r="M7" i="7"/>
  <c r="AC147" i="7"/>
  <c r="AC7" i="7"/>
  <c r="J147" i="7"/>
  <c r="J7" i="7"/>
  <c r="Z147" i="7"/>
  <c r="Z7" i="7"/>
  <c r="AP147" i="7"/>
  <c r="AP7" i="7"/>
  <c r="S7" i="7"/>
  <c r="S147" i="7"/>
  <c r="AI7" i="7"/>
  <c r="AI147" i="7"/>
  <c r="T147" i="7"/>
  <c r="T7" i="7"/>
  <c r="AN7" i="7"/>
  <c r="AN147" i="7"/>
  <c r="D147" i="7"/>
  <c r="D7" i="7"/>
  <c r="Q147" i="7"/>
  <c r="Q7" i="7"/>
  <c r="AG147" i="7"/>
  <c r="AG7" i="7"/>
  <c r="N147" i="7"/>
  <c r="N7" i="7"/>
  <c r="AD147" i="7"/>
  <c r="AD7" i="7"/>
  <c r="G7" i="7"/>
  <c r="G147" i="7"/>
  <c r="W7" i="7"/>
  <c r="W147" i="7"/>
  <c r="AM7" i="7"/>
  <c r="AM147" i="7"/>
  <c r="H7" i="7"/>
  <c r="H147" i="7"/>
  <c r="X7" i="7"/>
  <c r="X147" i="7"/>
  <c r="AF147" i="7"/>
  <c r="AF7" i="7"/>
  <c r="E147" i="7"/>
  <c r="E7" i="7"/>
  <c r="U147" i="7"/>
  <c r="U7" i="7"/>
  <c r="AK147" i="7"/>
  <c r="AK7" i="7"/>
  <c r="B7" i="7"/>
  <c r="R147" i="7"/>
  <c r="R7" i="7"/>
  <c r="AH147" i="7"/>
  <c r="AH7" i="7"/>
  <c r="O16" i="7"/>
  <c r="AK16" i="7"/>
  <c r="AA16" i="7"/>
  <c r="S16" i="7"/>
  <c r="I16" i="7"/>
  <c r="AI16" i="7"/>
  <c r="Z16" i="7"/>
  <c r="F16" i="7"/>
  <c r="AP16" i="7"/>
  <c r="AG16" i="7"/>
  <c r="V16" i="7"/>
  <c r="N16" i="7"/>
  <c r="E16" i="7"/>
  <c r="AO16" i="7"/>
  <c r="AD16" i="7"/>
  <c r="U16" i="7"/>
  <c r="K16" i="7"/>
  <c r="AL16" i="7"/>
  <c r="AE16" i="7"/>
  <c r="Y16" i="7"/>
  <c r="Q16" i="7"/>
  <c r="J16" i="7"/>
  <c r="C16" i="7"/>
  <c r="AG20" i="7"/>
  <c r="Q20" i="7"/>
  <c r="AL18" i="7"/>
  <c r="F18" i="7"/>
  <c r="AP18" i="7"/>
  <c r="AK18" i="7"/>
  <c r="AE18" i="7"/>
  <c r="Z18" i="7"/>
  <c r="U18" i="7"/>
  <c r="J18" i="7"/>
  <c r="E18" i="7"/>
  <c r="AC20" i="7"/>
  <c r="M20" i="7"/>
  <c r="AG18" i="7"/>
  <c r="AA18" i="7"/>
  <c r="V18" i="7"/>
  <c r="Q18" i="7"/>
  <c r="K18" i="7"/>
  <c r="O18" i="7"/>
  <c r="AM16" i="7"/>
  <c r="AH16" i="7"/>
  <c r="AC16" i="7"/>
  <c r="W16" i="7"/>
  <c r="R16" i="7"/>
  <c r="M16" i="7"/>
  <c r="G16" i="7"/>
  <c r="B16" i="7"/>
  <c r="AO18" i="7"/>
  <c r="AI18" i="7"/>
  <c r="AD18" i="7"/>
  <c r="Y18" i="7"/>
  <c r="S18" i="7"/>
  <c r="N18" i="7"/>
  <c r="I18" i="7"/>
  <c r="C18" i="7"/>
  <c r="AO20" i="7"/>
  <c r="Y20" i="7"/>
  <c r="I20" i="7"/>
  <c r="AM18" i="7"/>
  <c r="AH18" i="7"/>
  <c r="AC18" i="7"/>
  <c r="W18" i="7"/>
  <c r="R18" i="7"/>
  <c r="M18" i="7"/>
  <c r="G18" i="7"/>
  <c r="B18" i="7"/>
  <c r="AK20" i="7"/>
  <c r="U20" i="7"/>
  <c r="E20"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AN19" i="7"/>
  <c r="AJ19" i="7"/>
  <c r="AF19" i="7"/>
  <c r="AB19" i="7"/>
  <c r="X19" i="7"/>
  <c r="T19" i="7"/>
  <c r="P19" i="7"/>
  <c r="L19" i="7"/>
  <c r="H19" i="7"/>
  <c r="D19" i="7"/>
  <c r="AM19" i="7"/>
  <c r="AI19" i="7"/>
  <c r="AE19" i="7"/>
  <c r="AA19" i="7"/>
  <c r="W19" i="7"/>
  <c r="S19" i="7"/>
  <c r="O19" i="7"/>
  <c r="K19" i="7"/>
  <c r="G19" i="7"/>
  <c r="C19" i="7"/>
  <c r="AO19" i="7"/>
  <c r="AK19" i="7"/>
  <c r="AG19" i="7"/>
  <c r="AC19" i="7"/>
  <c r="Y19" i="7"/>
  <c r="U19" i="7"/>
  <c r="Q19" i="7"/>
  <c r="M19" i="7"/>
  <c r="I19" i="7"/>
  <c r="E19" i="7"/>
  <c r="AP19" i="7"/>
  <c r="AL19" i="7"/>
  <c r="AH19" i="7"/>
  <c r="AD19" i="7"/>
  <c r="Z19" i="7"/>
  <c r="V19" i="7"/>
  <c r="R19" i="7"/>
  <c r="N19" i="7"/>
  <c r="J19" i="7"/>
  <c r="F19"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C15" i="1"/>
  <c r="N21" i="7" l="1"/>
  <c r="N146" i="7" s="1"/>
  <c r="AD21" i="7"/>
  <c r="AD146" i="7" s="1"/>
  <c r="E21" i="7"/>
  <c r="E146" i="7" s="1"/>
  <c r="U21" i="7"/>
  <c r="U146" i="7" s="1"/>
  <c r="AK21" i="7"/>
  <c r="AK146" i="7" s="1"/>
  <c r="K21" i="7"/>
  <c r="K146" i="7" s="1"/>
  <c r="AA21" i="7"/>
  <c r="AA146" i="7" s="1"/>
  <c r="H21" i="7"/>
  <c r="H146" i="7" s="1"/>
  <c r="X21" i="7"/>
  <c r="X146" i="7" s="1"/>
  <c r="AN21" i="7"/>
  <c r="AN146" i="7" s="1"/>
  <c r="I21" i="7"/>
  <c r="I146" i="7" s="1"/>
  <c r="AO21" i="7"/>
  <c r="AO146" i="7" s="1"/>
  <c r="AH21" i="7"/>
  <c r="AH146" i="7" s="1"/>
  <c r="AE21" i="7"/>
  <c r="AE146" i="7" s="1"/>
  <c r="AB21" i="7"/>
  <c r="AB146" i="7" s="1"/>
  <c r="AL21" i="7"/>
  <c r="AL146" i="7" s="1"/>
  <c r="AC21" i="7"/>
  <c r="AC146" i="7" s="1"/>
  <c r="P21" i="7"/>
  <c r="P146" i="7" s="1"/>
  <c r="R21" i="7"/>
  <c r="R146" i="7" s="1"/>
  <c r="Y21" i="7"/>
  <c r="Y146" i="7" s="1"/>
  <c r="O21" i="7"/>
  <c r="O146" i="7" s="1"/>
  <c r="L21" i="7"/>
  <c r="L146" i="7" s="1"/>
  <c r="D21" i="7"/>
  <c r="D146" i="7" s="1"/>
  <c r="F21" i="7"/>
  <c r="F146" i="7" s="1"/>
  <c r="V21" i="7"/>
  <c r="V146" i="7" s="1"/>
  <c r="M21" i="7"/>
  <c r="M146" i="7" s="1"/>
  <c r="C21" i="7"/>
  <c r="C146" i="7" s="1"/>
  <c r="S21" i="7"/>
  <c r="S146" i="7" s="1"/>
  <c r="AI21" i="7"/>
  <c r="AI146" i="7" s="1"/>
  <c r="J21" i="7"/>
  <c r="J146" i="7" s="1"/>
  <c r="Z21" i="7"/>
  <c r="Z146" i="7" s="1"/>
  <c r="AP21" i="7"/>
  <c r="AP146" i="7" s="1"/>
  <c r="Q21" i="7"/>
  <c r="Q146" i="7" s="1"/>
  <c r="AG21" i="7"/>
  <c r="AG146" i="7" s="1"/>
  <c r="G21" i="7"/>
  <c r="G146" i="7" s="1"/>
  <c r="W21" i="7"/>
  <c r="W146" i="7" s="1"/>
  <c r="AM21" i="7"/>
  <c r="AM146" i="7" s="1"/>
  <c r="T21" i="7"/>
  <c r="T146" i="7" s="1"/>
  <c r="AJ21" i="7"/>
  <c r="AJ146" i="7" s="1"/>
  <c r="AF21" i="7"/>
  <c r="AF146" i="7" s="1"/>
  <c r="C16" i="1"/>
  <c r="D16" i="1" s="1"/>
  <c r="B240" i="7" l="1"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60" i="7" s="1" a="1"/>
  <c r="C60" i="7" s="1"/>
  <c r="C587" i="7" l="1"/>
  <c r="C588" i="7" s="1"/>
  <c r="C594" i="7"/>
  <c r="C592" i="7"/>
  <c r="C593" i="7"/>
  <c r="C596" i="7"/>
  <c r="C597" i="7" s="1"/>
  <c r="C29" i="7"/>
  <c r="C575" i="7"/>
  <c r="C608" i="7"/>
  <c r="C614" i="7"/>
  <c r="D2" i="7"/>
  <c r="D60" i="7" s="1" a="1"/>
  <c r="D60" i="7" s="1"/>
  <c r="C40" i="1"/>
  <c r="C41" i="1"/>
  <c r="D587" i="7" l="1"/>
  <c r="D588" i="7" s="1"/>
  <c r="D594" i="7"/>
  <c r="D593" i="7"/>
  <c r="D592" i="7"/>
  <c r="D596" i="7"/>
  <c r="D597" i="7" s="1"/>
  <c r="D29" i="7"/>
  <c r="D575" i="7"/>
  <c r="D31" i="7"/>
  <c r="E2" i="7"/>
  <c r="E60" i="7" s="1" a="1"/>
  <c r="E60" i="7" s="1"/>
  <c r="D608" i="7"/>
  <c r="D614"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87" i="7" l="1"/>
  <c r="E588" i="7" s="1"/>
  <c r="E593" i="7"/>
  <c r="E592" i="7"/>
  <c r="E596" i="7"/>
  <c r="E597" i="7" s="1"/>
  <c r="E594" i="7"/>
  <c r="E29" i="7"/>
  <c r="E575" i="7"/>
  <c r="E31" i="7"/>
  <c r="F2" i="7"/>
  <c r="F60" i="7" s="1" a="1"/>
  <c r="F60" i="7" s="1"/>
  <c r="E608" i="7"/>
  <c r="E614" i="7"/>
  <c r="G390" i="7"/>
  <c r="P254" i="7"/>
  <c r="G254" i="7"/>
  <c r="C142" i="1"/>
  <c r="B253" i="7" s="1"/>
  <c r="F587" i="7" l="1"/>
  <c r="F588" i="7" s="1"/>
  <c r="F593" i="7"/>
  <c r="F592" i="7"/>
  <c r="F596" i="7"/>
  <c r="F597" i="7" s="1"/>
  <c r="F594" i="7"/>
  <c r="F29" i="7"/>
  <c r="F575" i="7"/>
  <c r="F31" i="7"/>
  <c r="G2" i="7"/>
  <c r="G60" i="7" s="1" a="1"/>
  <c r="G60" i="7" s="1"/>
  <c r="F614" i="7"/>
  <c r="F608" i="7"/>
  <c r="B430" i="7"/>
  <c r="B429" i="7"/>
  <c r="C422" i="7" a="1"/>
  <c r="D422" i="7" s="1"/>
  <c r="M389" i="7"/>
  <c r="M388" i="7"/>
  <c r="B389" i="7"/>
  <c r="B294" i="7"/>
  <c r="B293" i="7"/>
  <c r="C286" i="7" a="1"/>
  <c r="D286" i="7" s="1"/>
  <c r="B286" i="7"/>
  <c r="B285" i="7"/>
  <c r="M253" i="7"/>
  <c r="M252" i="7"/>
  <c r="B252" i="7"/>
  <c r="G587" i="7" l="1"/>
  <c r="G588" i="7" s="1"/>
  <c r="G594" i="7"/>
  <c r="G593" i="7"/>
  <c r="G596" i="7"/>
  <c r="G597" i="7" s="1"/>
  <c r="G592" i="7"/>
  <c r="G29" i="7"/>
  <c r="G31" i="7"/>
  <c r="G575" i="7"/>
  <c r="H2" i="7"/>
  <c r="H60" i="7" s="1" a="1"/>
  <c r="H60" i="7" s="1"/>
  <c r="G608" i="7"/>
  <c r="G614"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H587" i="7" l="1"/>
  <c r="H588" i="7" s="1"/>
  <c r="H596" i="7"/>
  <c r="H597" i="7" s="1"/>
  <c r="H593" i="7"/>
  <c r="H592" i="7"/>
  <c r="H594" i="7"/>
  <c r="H29" i="7"/>
  <c r="H575" i="7"/>
  <c r="H31" i="7"/>
  <c r="I2" i="7"/>
  <c r="I60" i="7" s="1" a="1"/>
  <c r="I60" i="7" s="1"/>
  <c r="H614" i="7"/>
  <c r="H608" i="7"/>
  <c r="B422" i="7" a="1"/>
  <c r="B422" i="7" s="1"/>
  <c r="I587" i="7" l="1"/>
  <c r="I588" i="7" s="1"/>
  <c r="I593" i="7"/>
  <c r="I592" i="7"/>
  <c r="I596" i="7"/>
  <c r="I597" i="7" s="1"/>
  <c r="I594" i="7"/>
  <c r="I29" i="7"/>
  <c r="I575" i="7"/>
  <c r="I31" i="7"/>
  <c r="J2" i="7"/>
  <c r="J60" i="7" s="1" a="1"/>
  <c r="J60" i="7" s="1"/>
  <c r="I614" i="7"/>
  <c r="I608" i="7"/>
  <c r="B604" i="7" a="1"/>
  <c r="C604" i="7" s="1"/>
  <c r="B603" i="7" a="1"/>
  <c r="C603" i="7" s="1"/>
  <c r="B602" i="7" a="1"/>
  <c r="B602" i="7" s="1"/>
  <c r="J587" i="7" l="1"/>
  <c r="J588" i="7" s="1"/>
  <c r="J593" i="7"/>
  <c r="J592" i="7"/>
  <c r="J596" i="7"/>
  <c r="J597" i="7" s="1"/>
  <c r="J594" i="7"/>
  <c r="J29" i="7"/>
  <c r="J575" i="7"/>
  <c r="J31" i="7"/>
  <c r="K2" i="7"/>
  <c r="K60" i="7" s="1" a="1"/>
  <c r="K60" i="7" s="1"/>
  <c r="J614" i="7"/>
  <c r="J608"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87" i="7" l="1"/>
  <c r="K588" i="7" s="1"/>
  <c r="K594" i="7"/>
  <c r="K596" i="7"/>
  <c r="K597" i="7" s="1"/>
  <c r="K593" i="7"/>
  <c r="K592" i="7"/>
  <c r="K29" i="7"/>
  <c r="K575" i="7"/>
  <c r="K31" i="7"/>
  <c r="L2" i="7"/>
  <c r="L60" i="7" s="1" a="1"/>
  <c r="L60" i="7" s="1"/>
  <c r="K608" i="7"/>
  <c r="K614" i="7"/>
  <c r="D15" i="1"/>
  <c r="L587" i="7" l="1"/>
  <c r="L588" i="7" s="1"/>
  <c r="L593" i="7"/>
  <c r="L592" i="7"/>
  <c r="L594" i="7"/>
  <c r="L596" i="7"/>
  <c r="L597" i="7" s="1"/>
  <c r="L29" i="7"/>
  <c r="L575" i="7"/>
  <c r="L31" i="7"/>
  <c r="M2" i="7"/>
  <c r="M60" i="7" s="1" a="1"/>
  <c r="M60" i="7" s="1"/>
  <c r="L608" i="7"/>
  <c r="L614" i="7"/>
  <c r="AP616" i="7"/>
  <c r="M587" i="7" l="1"/>
  <c r="M588" i="7" s="1"/>
  <c r="M593" i="7"/>
  <c r="M592" i="7"/>
  <c r="M596" i="7"/>
  <c r="M597" i="7" s="1"/>
  <c r="M594" i="7"/>
  <c r="M29" i="7"/>
  <c r="M575" i="7"/>
  <c r="M31" i="7"/>
  <c r="N2" i="7"/>
  <c r="N60" i="7" s="1" a="1"/>
  <c r="N60" i="7" s="1"/>
  <c r="M608" i="7"/>
  <c r="M614" i="7"/>
  <c r="B93" i="7"/>
  <c r="N587" i="7" l="1"/>
  <c r="N588" i="7" s="1"/>
  <c r="N593" i="7"/>
  <c r="N592" i="7"/>
  <c r="N596" i="7"/>
  <c r="N597" i="7" s="1"/>
  <c r="N594" i="7"/>
  <c r="N29" i="7"/>
  <c r="N575" i="7"/>
  <c r="N31" i="7"/>
  <c r="O2" i="7"/>
  <c r="O60" i="7" s="1" a="1"/>
  <c r="O60" i="7" s="1"/>
  <c r="N614" i="7"/>
  <c r="N608" i="7"/>
  <c r="O587" i="7" l="1"/>
  <c r="O588" i="7" s="1"/>
  <c r="O594" i="7"/>
  <c r="O593" i="7"/>
  <c r="O592" i="7"/>
  <c r="O596" i="7"/>
  <c r="O597" i="7" s="1"/>
  <c r="O29" i="7"/>
  <c r="O575" i="7"/>
  <c r="O31" i="7"/>
  <c r="P2" i="7"/>
  <c r="P60" i="7" s="1" a="1"/>
  <c r="P60" i="7" s="1"/>
  <c r="O608" i="7"/>
  <c r="O614" i="7"/>
  <c r="B616" i="7"/>
  <c r="P587" i="7" l="1"/>
  <c r="P588" i="7" s="1"/>
  <c r="P596" i="7"/>
  <c r="P597" i="7" s="1"/>
  <c r="P593" i="7"/>
  <c r="P592" i="7"/>
  <c r="P594" i="7"/>
  <c r="P29" i="7"/>
  <c r="P575" i="7"/>
  <c r="P31" i="7"/>
  <c r="Q2" i="7"/>
  <c r="Q60" i="7" s="1" a="1"/>
  <c r="Q60" i="7" s="1"/>
  <c r="P614" i="7"/>
  <c r="P608" i="7"/>
  <c r="Q587" i="7" l="1"/>
  <c r="Q588" i="7" s="1"/>
  <c r="Q593" i="7"/>
  <c r="Q592" i="7"/>
  <c r="Q596" i="7"/>
  <c r="Q597" i="7" s="1"/>
  <c r="Q594" i="7"/>
  <c r="Q29" i="7"/>
  <c r="Q575" i="7"/>
  <c r="Q31" i="7"/>
  <c r="R2" i="7"/>
  <c r="R60" i="7" s="1" a="1"/>
  <c r="R60" i="7" s="1"/>
  <c r="Q614" i="7"/>
  <c r="Q608" i="7"/>
  <c r="AI616" i="7"/>
  <c r="F616" i="7"/>
  <c r="AL616" i="7"/>
  <c r="O616" i="7"/>
  <c r="AE616" i="7"/>
  <c r="Q616" i="7"/>
  <c r="X616" i="7"/>
  <c r="AK616" i="7"/>
  <c r="J616" i="7"/>
  <c r="C616" i="7"/>
  <c r="S616" i="7"/>
  <c r="Y616" i="7"/>
  <c r="AJ616" i="7"/>
  <c r="N616" i="7"/>
  <c r="G616" i="7"/>
  <c r="AM616" i="7"/>
  <c r="D616" i="7"/>
  <c r="P616" i="7"/>
  <c r="AC616" i="7"/>
  <c r="AF616" i="7"/>
  <c r="V616" i="7"/>
  <c r="H616" i="7"/>
  <c r="Z616" i="7"/>
  <c r="E616" i="7"/>
  <c r="T616" i="7"/>
  <c r="AD616" i="7"/>
  <c r="W616" i="7"/>
  <c r="AG616" i="7"/>
  <c r="R616" i="7"/>
  <c r="AH616" i="7"/>
  <c r="K616" i="7"/>
  <c r="AA616" i="7"/>
  <c r="I616" i="7"/>
  <c r="AO616" i="7"/>
  <c r="M616" i="7"/>
  <c r="AB616" i="7"/>
  <c r="AN616" i="7"/>
  <c r="L616" i="7"/>
  <c r="U616" i="7"/>
  <c r="D144" i="1"/>
  <c r="R587" i="7" l="1"/>
  <c r="R588" i="7" s="1"/>
  <c r="R593" i="7"/>
  <c r="R592" i="7"/>
  <c r="R596" i="7"/>
  <c r="R597" i="7" s="1"/>
  <c r="R594" i="7"/>
  <c r="R29" i="7"/>
  <c r="R575" i="7"/>
  <c r="R31" i="7"/>
  <c r="S2" i="7"/>
  <c r="S60" i="7" s="1" a="1"/>
  <c r="S60" i="7" s="1"/>
  <c r="R614" i="7"/>
  <c r="R608" i="7"/>
  <c r="E144" i="1"/>
  <c r="S587" i="7" l="1"/>
  <c r="S588" i="7" s="1"/>
  <c r="S594" i="7"/>
  <c r="S593" i="7"/>
  <c r="S592" i="7"/>
  <c r="S596" i="7"/>
  <c r="S597" i="7" s="1"/>
  <c r="S29" i="7"/>
  <c r="S575" i="7"/>
  <c r="S31" i="7"/>
  <c r="F144" i="1"/>
  <c r="G144" i="1" s="1"/>
  <c r="T2" i="7"/>
  <c r="T60" i="7" s="1" a="1"/>
  <c r="T60" i="7" s="1"/>
  <c r="S608" i="7"/>
  <c r="S614" i="7"/>
  <c r="B84" i="7"/>
  <c r="T587" i="7" l="1"/>
  <c r="T588" i="7" s="1"/>
  <c r="T594" i="7"/>
  <c r="T593" i="7"/>
  <c r="T592" i="7"/>
  <c r="T596" i="7"/>
  <c r="T597" i="7" s="1"/>
  <c r="T29" i="7"/>
  <c r="T575" i="7"/>
  <c r="T31" i="7"/>
  <c r="U2" i="7"/>
  <c r="U60" i="7" s="1" a="1"/>
  <c r="U60" i="7" s="1"/>
  <c r="T608" i="7"/>
  <c r="T614" i="7"/>
  <c r="H144" i="1"/>
  <c r="B83" i="7"/>
  <c r="U587" i="7" l="1"/>
  <c r="U588" i="7" s="1"/>
  <c r="U593" i="7"/>
  <c r="U592" i="7"/>
  <c r="U596" i="7"/>
  <c r="U597" i="7" s="1"/>
  <c r="U594" i="7"/>
  <c r="U29" i="7"/>
  <c r="U575" i="7"/>
  <c r="U31" i="7"/>
  <c r="V2" i="7"/>
  <c r="V60" i="7" s="1" a="1"/>
  <c r="V60" i="7" s="1"/>
  <c r="U614" i="7"/>
  <c r="U608" i="7"/>
  <c r="I144" i="1"/>
  <c r="V587" i="7" l="1"/>
  <c r="V588" i="7" s="1"/>
  <c r="V593" i="7"/>
  <c r="V592" i="7"/>
  <c r="V596" i="7"/>
  <c r="V597" i="7" s="1"/>
  <c r="V594" i="7"/>
  <c r="V29" i="7"/>
  <c r="V575" i="7"/>
  <c r="V31" i="7"/>
  <c r="W2" i="7"/>
  <c r="W60" i="7" s="1" a="1"/>
  <c r="W60" i="7" s="1"/>
  <c r="V614" i="7"/>
  <c r="V608" i="7"/>
  <c r="J144" i="1"/>
  <c r="M383" i="7"/>
  <c r="B410" i="7"/>
  <c r="B409" i="7"/>
  <c r="B407" i="7"/>
  <c r="B271" i="7"/>
  <c r="B404" i="7"/>
  <c r="B403" i="7"/>
  <c r="B402" i="7"/>
  <c r="B401" i="7"/>
  <c r="B268" i="7"/>
  <c r="B267" i="7"/>
  <c r="B266" i="7"/>
  <c r="B274" i="7"/>
  <c r="B273" i="7"/>
  <c r="W587" i="7" l="1"/>
  <c r="W588" i="7" s="1"/>
  <c r="W594" i="7"/>
  <c r="W593" i="7"/>
  <c r="W596" i="7"/>
  <c r="W597" i="7" s="1"/>
  <c r="W592" i="7"/>
  <c r="W29" i="7"/>
  <c r="W575" i="7"/>
  <c r="W31" i="7"/>
  <c r="X2" i="7"/>
  <c r="X60" i="7" s="1" a="1"/>
  <c r="X60" i="7" s="1"/>
  <c r="W608" i="7"/>
  <c r="W614" i="7"/>
  <c r="K144" i="1"/>
  <c r="X587" i="7" l="1"/>
  <c r="X588" i="7" s="1"/>
  <c r="X592" i="7"/>
  <c r="X594" i="7"/>
  <c r="X593" i="7"/>
  <c r="X596" i="7"/>
  <c r="X597" i="7" s="1"/>
  <c r="X29" i="7"/>
  <c r="X575" i="7"/>
  <c r="X31" i="7"/>
  <c r="Y2" i="7"/>
  <c r="Y60" i="7" s="1" a="1"/>
  <c r="Y60" i="7" s="1"/>
  <c r="X614" i="7"/>
  <c r="X608" i="7"/>
  <c r="L144" i="1"/>
  <c r="B622" i="7"/>
  <c r="B94" i="7"/>
  <c r="Y587" i="7" l="1"/>
  <c r="Y588" i="7" s="1"/>
  <c r="Y593" i="7"/>
  <c r="Y592" i="7"/>
  <c r="Y596" i="7"/>
  <c r="Y597" i="7" s="1"/>
  <c r="Y594" i="7"/>
  <c r="Y29" i="7"/>
  <c r="Y575" i="7"/>
  <c r="Y31" i="7"/>
  <c r="Z2" i="7"/>
  <c r="Z60" i="7" s="1" a="1"/>
  <c r="Z60" i="7" s="1"/>
  <c r="Y614" i="7"/>
  <c r="Y608" i="7"/>
  <c r="M144" i="1"/>
  <c r="B85" i="7"/>
  <c r="B82" i="7"/>
  <c r="Z587" i="7" l="1"/>
  <c r="Z588" i="7" s="1"/>
  <c r="Z593" i="7"/>
  <c r="Z592" i="7"/>
  <c r="Z596" i="7"/>
  <c r="Z597" i="7" s="1"/>
  <c r="Z594" i="7"/>
  <c r="Z29" i="7"/>
  <c r="Z575" i="7"/>
  <c r="Z31" i="7"/>
  <c r="AA2" i="7"/>
  <c r="AA60" i="7" s="1" a="1"/>
  <c r="AA60" i="7" s="1"/>
  <c r="Z614" i="7"/>
  <c r="Z608" i="7"/>
  <c r="N144" i="1"/>
  <c r="G81" i="1"/>
  <c r="G80" i="1"/>
  <c r="G79" i="1"/>
  <c r="G78" i="1"/>
  <c r="G77" i="1"/>
  <c r="AA587" i="7" l="1"/>
  <c r="AA588" i="7" s="1"/>
  <c r="AA594" i="7"/>
  <c r="AA592" i="7"/>
  <c r="AA593" i="7"/>
  <c r="AA596" i="7"/>
  <c r="AA597" i="7" s="1"/>
  <c r="AA29" i="7"/>
  <c r="AA575" i="7"/>
  <c r="AA31" i="7"/>
  <c r="AB2" i="7"/>
  <c r="AB60" i="7" s="1" a="1"/>
  <c r="AB60" i="7" s="1"/>
  <c r="AA608" i="7"/>
  <c r="AA614" i="7"/>
  <c r="O144" i="1"/>
  <c r="B387" i="7"/>
  <c r="B386" i="7"/>
  <c r="B251" i="7"/>
  <c r="B250" i="7"/>
  <c r="B384" i="7"/>
  <c r="B249" i="7"/>
  <c r="B383" i="7"/>
  <c r="B248" i="7"/>
  <c r="B247" i="7"/>
  <c r="B385" i="7"/>
  <c r="B388" i="7"/>
  <c r="C141" i="1"/>
  <c r="H77" i="1"/>
  <c r="I77" i="1" s="1"/>
  <c r="H79" i="1"/>
  <c r="I79" i="1" s="1"/>
  <c r="H80" i="1"/>
  <c r="I80" i="1" s="1"/>
  <c r="H81" i="1"/>
  <c r="I81" i="1" s="1"/>
  <c r="H78" i="1"/>
  <c r="I78" i="1" s="1"/>
  <c r="G82" i="1"/>
  <c r="AB587" i="7" l="1"/>
  <c r="AB588" i="7" s="1"/>
  <c r="AB596" i="7"/>
  <c r="AB597" i="7" s="1"/>
  <c r="AB594" i="7"/>
  <c r="AB593" i="7"/>
  <c r="AB592" i="7"/>
  <c r="AB29" i="7"/>
  <c r="AB575" i="7"/>
  <c r="AB31" i="7"/>
  <c r="AC2" i="7"/>
  <c r="AC60" i="7" s="1" a="1"/>
  <c r="AC60" i="7" s="1"/>
  <c r="AB608" i="7"/>
  <c r="AB614" i="7"/>
  <c r="B254" i="7"/>
  <c r="B390" i="7"/>
  <c r="P144" i="1"/>
  <c r="H82" i="1"/>
  <c r="I82" i="1"/>
  <c r="B86" i="7" s="1"/>
  <c r="C38" i="1"/>
  <c r="AC587" i="7" l="1"/>
  <c r="AC588" i="7" s="1"/>
  <c r="AC593" i="7"/>
  <c r="AC592" i="7"/>
  <c r="AC596" i="7"/>
  <c r="AC597" i="7" s="1"/>
  <c r="AC594" i="7"/>
  <c r="AC29" i="7"/>
  <c r="AC575" i="7"/>
  <c r="AC31" i="7"/>
  <c r="AD2" i="7"/>
  <c r="AD60" i="7" s="1" a="1"/>
  <c r="AD60" i="7" s="1"/>
  <c r="AC614" i="7"/>
  <c r="AC608" i="7"/>
  <c r="Q144" i="1"/>
  <c r="B288" i="7"/>
  <c r="G42" i="4"/>
  <c r="G3" i="4"/>
  <c r="AD587" i="7" l="1"/>
  <c r="AD588" i="7" s="1"/>
  <c r="AD593" i="7"/>
  <c r="AD592" i="7"/>
  <c r="AD596" i="7"/>
  <c r="AD597" i="7" s="1"/>
  <c r="AD594" i="7"/>
  <c r="AD29" i="7"/>
  <c r="AD575" i="7"/>
  <c r="AD31" i="7"/>
  <c r="AE2" i="7"/>
  <c r="AE60" i="7" s="1" a="1"/>
  <c r="AE60" i="7" s="1"/>
  <c r="AD614" i="7"/>
  <c r="AD608" i="7"/>
  <c r="R144" i="1"/>
  <c r="C546" i="7"/>
  <c r="C547" i="7"/>
  <c r="C548" i="7"/>
  <c r="C549" i="7"/>
  <c r="C539" i="7"/>
  <c r="B265" i="7" s="1"/>
  <c r="C540" i="7"/>
  <c r="C181" i="7" s="1"/>
  <c r="C541" i="7"/>
  <c r="C182" i="7" s="1"/>
  <c r="C542" i="7"/>
  <c r="C183" i="7" s="1"/>
  <c r="AE587" i="7" l="1"/>
  <c r="AE588" i="7" s="1"/>
  <c r="AE594" i="7"/>
  <c r="AE593" i="7"/>
  <c r="AE592" i="7"/>
  <c r="AE596" i="7"/>
  <c r="AE597" i="7" s="1"/>
  <c r="AE29" i="7"/>
  <c r="AE31" i="7"/>
  <c r="AE575" i="7"/>
  <c r="C229" i="7"/>
  <c r="C189" i="7"/>
  <c r="C228" i="7"/>
  <c r="C188" i="7"/>
  <c r="C227" i="7"/>
  <c r="C187" i="7"/>
  <c r="C186" i="7"/>
  <c r="C226" i="7"/>
  <c r="AF2" i="7"/>
  <c r="AF60" i="7" s="1" a="1"/>
  <c r="AF60" i="7" s="1"/>
  <c r="AE608" i="7"/>
  <c r="AE614" i="7"/>
  <c r="S144" i="1"/>
  <c r="B272" i="7"/>
  <c r="B275" i="7" s="1"/>
  <c r="E254" i="7" s="1"/>
  <c r="E253" i="7" s="1"/>
  <c r="B408" i="7"/>
  <c r="C543" i="7"/>
  <c r="C550" i="7"/>
  <c r="B88" i="7" s="1"/>
  <c r="C220" i="7"/>
  <c r="C222" i="7"/>
  <c r="C180" i="7"/>
  <c r="C221" i="7"/>
  <c r="C223" i="7"/>
  <c r="AF587" i="7" l="1"/>
  <c r="AF588" i="7" s="1"/>
  <c r="AF594" i="7"/>
  <c r="AF593" i="7"/>
  <c r="AF592" i="7"/>
  <c r="AF596" i="7"/>
  <c r="AF597" i="7" s="1"/>
  <c r="AF29" i="7"/>
  <c r="AF575" i="7"/>
  <c r="AF31" i="7"/>
  <c r="AG2" i="7"/>
  <c r="AG60" i="7" s="1" a="1"/>
  <c r="AG60" i="7" s="1"/>
  <c r="AF614" i="7"/>
  <c r="AF608" i="7"/>
  <c r="T144" i="1"/>
  <c r="B108" i="7"/>
  <c r="C230" i="7"/>
  <c r="C51" i="1"/>
  <c r="C46" i="1"/>
  <c r="C31" i="7" s="1"/>
  <c r="AG587" i="7" l="1"/>
  <c r="AG588" i="7" s="1"/>
  <c r="AG593" i="7"/>
  <c r="AG592" i="7"/>
  <c r="AG596" i="7"/>
  <c r="AG597" i="7" s="1"/>
  <c r="AG594" i="7"/>
  <c r="AG29" i="7"/>
  <c r="AG575" i="7"/>
  <c r="AG31" i="7"/>
  <c r="AH2" i="7"/>
  <c r="AH60" i="7" s="1" a="1"/>
  <c r="AH60" i="7" s="1"/>
  <c r="AG614" i="7"/>
  <c r="AG608" i="7"/>
  <c r="U144"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87" i="7" l="1"/>
  <c r="AH588" i="7" s="1"/>
  <c r="AH593" i="7"/>
  <c r="AH592" i="7"/>
  <c r="AH596" i="7"/>
  <c r="AH597" i="7" s="1"/>
  <c r="AH594" i="7"/>
  <c r="AH29" i="7"/>
  <c r="AH575" i="7"/>
  <c r="AH31" i="7"/>
  <c r="B263" i="7"/>
  <c r="AI2" i="7"/>
  <c r="AI60" i="7" s="1" a="1"/>
  <c r="AI60" i="7" s="1"/>
  <c r="AH614" i="7"/>
  <c r="AH608" i="7"/>
  <c r="V144" i="1"/>
  <c r="AI587" i="7" l="1"/>
  <c r="AI588" i="7" s="1"/>
  <c r="AI594" i="7"/>
  <c r="AI593" i="7"/>
  <c r="AI596" i="7"/>
  <c r="AI597" i="7" s="1"/>
  <c r="AI592" i="7"/>
  <c r="AI29" i="7"/>
  <c r="AI575" i="7"/>
  <c r="AI31" i="7"/>
  <c r="AJ2" i="7"/>
  <c r="AJ60" i="7" s="1" a="1"/>
  <c r="AJ60" i="7" s="1"/>
  <c r="AI608" i="7"/>
  <c r="AI614" i="7"/>
  <c r="C61" i="7"/>
  <c r="C430" i="7"/>
  <c r="C294" i="7"/>
  <c r="W144" i="1"/>
  <c r="C581" i="7"/>
  <c r="C615" i="7"/>
  <c r="C576" i="7"/>
  <c r="C574" i="7"/>
  <c r="C526" i="7"/>
  <c r="C520" i="7"/>
  <c r="C566" i="7"/>
  <c r="C562" i="7"/>
  <c r="C558" i="7"/>
  <c r="C554" i="7"/>
  <c r="C38" i="7"/>
  <c r="C42" i="7"/>
  <c r="C35" i="7"/>
  <c r="C583" i="7"/>
  <c r="D583" i="7" s="1"/>
  <c r="C690" i="7"/>
  <c r="C658" i="7"/>
  <c r="C626" i="7"/>
  <c r="C28" i="7"/>
  <c r="C62" i="7"/>
  <c r="AJ587" i="7" l="1"/>
  <c r="AJ588" i="7" s="1"/>
  <c r="AJ593" i="7"/>
  <c r="AJ592" i="7"/>
  <c r="AJ596" i="7"/>
  <c r="AJ597" i="7" s="1"/>
  <c r="AJ594" i="7"/>
  <c r="AJ29" i="7"/>
  <c r="AJ575" i="7"/>
  <c r="AJ31" i="7"/>
  <c r="AK2" i="7"/>
  <c r="AK60" i="7" s="1" a="1"/>
  <c r="AK60" i="7" s="1"/>
  <c r="AJ614" i="7"/>
  <c r="AJ608" i="7"/>
  <c r="D61" i="7"/>
  <c r="D430" i="7"/>
  <c r="D294" i="7"/>
  <c r="C93" i="7"/>
  <c r="X144" i="1"/>
  <c r="D581" i="7"/>
  <c r="D615" i="7"/>
  <c r="D576" i="7"/>
  <c r="D574" i="7"/>
  <c r="D566" i="7"/>
  <c r="D562" i="7"/>
  <c r="D558" i="7"/>
  <c r="D554" i="7"/>
  <c r="D526" i="7"/>
  <c r="D520" i="7"/>
  <c r="D38" i="7"/>
  <c r="D42" i="7"/>
  <c r="D35" i="7"/>
  <c r="E583" i="7"/>
  <c r="D690" i="7"/>
  <c r="D658" i="7"/>
  <c r="D626" i="7"/>
  <c r="D28" i="7"/>
  <c r="D62" i="7"/>
  <c r="AK587" i="7" l="1"/>
  <c r="AK588" i="7" s="1"/>
  <c r="AK593" i="7"/>
  <c r="AK592" i="7"/>
  <c r="AK596" i="7"/>
  <c r="AK597" i="7" s="1"/>
  <c r="AK594" i="7"/>
  <c r="AK29" i="7"/>
  <c r="AK575" i="7"/>
  <c r="AK31" i="7"/>
  <c r="AL2" i="7"/>
  <c r="AL60" i="7" s="1" a="1"/>
  <c r="AL60" i="7" s="1"/>
  <c r="AK614" i="7"/>
  <c r="AK608" i="7"/>
  <c r="E61" i="7"/>
  <c r="E430" i="7"/>
  <c r="E294" i="7"/>
  <c r="D93" i="7"/>
  <c r="Y144" i="1"/>
  <c r="E581" i="7"/>
  <c r="E615" i="7"/>
  <c r="E576" i="7"/>
  <c r="E574" i="7"/>
  <c r="E526" i="7"/>
  <c r="E520" i="7"/>
  <c r="E566" i="7"/>
  <c r="E562" i="7"/>
  <c r="E558" i="7"/>
  <c r="E554" i="7"/>
  <c r="E38" i="7"/>
  <c r="E42" i="7"/>
  <c r="E35" i="7"/>
  <c r="F583" i="7"/>
  <c r="E690" i="7"/>
  <c r="E658" i="7"/>
  <c r="E626" i="7"/>
  <c r="E62" i="7"/>
  <c r="E28" i="7"/>
  <c r="D90" i="1"/>
  <c r="D92" i="1"/>
  <c r="D91" i="1"/>
  <c r="AL587" i="7" l="1"/>
  <c r="AL588" i="7" s="1"/>
  <c r="AL593" i="7"/>
  <c r="AL592" i="7"/>
  <c r="AL596" i="7"/>
  <c r="AL597" i="7" s="1"/>
  <c r="AL594" i="7"/>
  <c r="AL29" i="7"/>
  <c r="AL575" i="7"/>
  <c r="AL31" i="7"/>
  <c r="AM2" i="7"/>
  <c r="AM60" i="7" s="1" a="1"/>
  <c r="AM60" i="7" s="1"/>
  <c r="AL614" i="7"/>
  <c r="AL608" i="7"/>
  <c r="F61" i="7"/>
  <c r="F430" i="7"/>
  <c r="F294" i="7"/>
  <c r="Z144" i="1"/>
  <c r="E93" i="7"/>
  <c r="F581" i="7"/>
  <c r="F615" i="7"/>
  <c r="F576" i="7"/>
  <c r="F574" i="7"/>
  <c r="F520" i="7"/>
  <c r="F566" i="7"/>
  <c r="F562" i="7"/>
  <c r="F558" i="7"/>
  <c r="F554" i="7"/>
  <c r="F526" i="7"/>
  <c r="F38" i="7"/>
  <c r="F42" i="7"/>
  <c r="F35" i="7"/>
  <c r="G583" i="7"/>
  <c r="F658" i="7"/>
  <c r="F690" i="7"/>
  <c r="F626" i="7"/>
  <c r="F62" i="7"/>
  <c r="F28" i="7"/>
  <c r="AP610" i="7"/>
  <c r="AM587" i="7" l="1"/>
  <c r="AM588" i="7" s="1"/>
  <c r="AM594" i="7"/>
  <c r="AM592" i="7"/>
  <c r="AM593" i="7"/>
  <c r="AM596" i="7"/>
  <c r="AM597" i="7" s="1"/>
  <c r="AM29" i="7"/>
  <c r="AM575" i="7"/>
  <c r="AM31" i="7"/>
  <c r="AN2" i="7"/>
  <c r="AN60" i="7" s="1" a="1"/>
  <c r="AN60" i="7" s="1"/>
  <c r="AM608" i="7"/>
  <c r="AM614" i="7"/>
  <c r="G61" i="7"/>
  <c r="G430" i="7"/>
  <c r="G294" i="7"/>
  <c r="F93" i="7"/>
  <c r="AA144" i="1"/>
  <c r="G581" i="7"/>
  <c r="G615" i="7"/>
  <c r="G576" i="7"/>
  <c r="G574"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87" i="7" l="1"/>
  <c r="AN588" i="7" s="1"/>
  <c r="AN596" i="7"/>
  <c r="AN597" i="7" s="1"/>
  <c r="AN594" i="7"/>
  <c r="AN593" i="7"/>
  <c r="AN592" i="7"/>
  <c r="AN29" i="7"/>
  <c r="AN575" i="7"/>
  <c r="AN31" i="7"/>
  <c r="AO2" i="7"/>
  <c r="AO60" i="7" s="1" a="1"/>
  <c r="AO60" i="7" s="1"/>
  <c r="AN608" i="7"/>
  <c r="AN614" i="7"/>
  <c r="H61" i="7"/>
  <c r="H430" i="7"/>
  <c r="H294" i="7"/>
  <c r="G93" i="7"/>
  <c r="AB144" i="1"/>
  <c r="H581" i="7"/>
  <c r="H615" i="7"/>
  <c r="H576" i="7"/>
  <c r="H574"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87" i="7" l="1"/>
  <c r="AO588" i="7" s="1"/>
  <c r="AO593" i="7"/>
  <c r="AO592" i="7"/>
  <c r="AO596" i="7"/>
  <c r="AO597" i="7" s="1"/>
  <c r="AO594" i="7"/>
  <c r="AO29" i="7"/>
  <c r="AO575" i="7"/>
  <c r="AO31" i="7"/>
  <c r="AP2" i="7"/>
  <c r="AP60" i="7" s="1" a="1"/>
  <c r="AP60" i="7" s="1"/>
  <c r="AO614" i="7"/>
  <c r="AO608" i="7"/>
  <c r="I61" i="7"/>
  <c r="I430" i="7"/>
  <c r="I294" i="7"/>
  <c r="AC144" i="1"/>
  <c r="I581" i="7"/>
  <c r="I615" i="7"/>
  <c r="H93" i="7"/>
  <c r="I576" i="7"/>
  <c r="I574"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87" i="7" l="1"/>
  <c r="AP588" i="7" s="1"/>
  <c r="AP593" i="7"/>
  <c r="AP592" i="7"/>
  <c r="AP596" i="7"/>
  <c r="AP597" i="7" s="1"/>
  <c r="AP594" i="7"/>
  <c r="AP29" i="7"/>
  <c r="AP575" i="7"/>
  <c r="AP31" i="7"/>
  <c r="AP614" i="7"/>
  <c r="AP608" i="7"/>
  <c r="D390" i="7"/>
  <c r="J61" i="7"/>
  <c r="J430" i="7"/>
  <c r="J294" i="7"/>
  <c r="D389" i="7"/>
  <c r="D254" i="7"/>
  <c r="B276" i="7"/>
  <c r="I93" i="7"/>
  <c r="AD144" i="1"/>
  <c r="J581" i="7"/>
  <c r="J615" i="7"/>
  <c r="J576" i="7"/>
  <c r="J574"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430" i="7"/>
  <c r="K294" i="7"/>
  <c r="J93" i="7"/>
  <c r="D252" i="7"/>
  <c r="D253" i="7"/>
  <c r="AE144" i="1"/>
  <c r="K581" i="7"/>
  <c r="K615" i="7"/>
  <c r="K576" i="7"/>
  <c r="K574"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C674"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L61" i="7" l="1"/>
  <c r="L430" i="7"/>
  <c r="L294" i="7"/>
  <c r="K93" i="7"/>
  <c r="AF144" i="1"/>
  <c r="L581" i="7"/>
  <c r="L615" i="7"/>
  <c r="L576" i="7"/>
  <c r="L574"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C643" i="7"/>
  <c r="J630" i="7"/>
  <c r="E642" i="7"/>
  <c r="D642" i="7"/>
  <c r="E674" i="7"/>
  <c r="K694" i="7"/>
  <c r="C642" i="7"/>
  <c r="C359" i="7"/>
  <c r="D359" i="7"/>
  <c r="A695" i="7"/>
  <c r="C707" i="7" s="1"/>
  <c r="C694" i="7"/>
  <c r="D694" i="7"/>
  <c r="E694" i="7"/>
  <c r="F694" i="7"/>
  <c r="G694" i="7"/>
  <c r="H694" i="7"/>
  <c r="I694" i="7"/>
  <c r="D707" i="7"/>
  <c r="E706" i="7"/>
  <c r="J694" i="7"/>
  <c r="D706" i="7"/>
  <c r="E707"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M61" i="7" l="1"/>
  <c r="M430" i="7"/>
  <c r="M294" i="7"/>
  <c r="L93" i="7"/>
  <c r="AG144" i="1"/>
  <c r="M581" i="7"/>
  <c r="M615" i="7"/>
  <c r="M576" i="7"/>
  <c r="M574"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430" i="7"/>
  <c r="N294" i="7"/>
  <c r="M93" i="7"/>
  <c r="AH144" i="1"/>
  <c r="N581" i="7"/>
  <c r="N615" i="7"/>
  <c r="N576" i="7"/>
  <c r="N574"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C645"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O61" i="7" l="1"/>
  <c r="O430" i="7"/>
  <c r="O294" i="7"/>
  <c r="AI144" i="1"/>
  <c r="O581" i="7"/>
  <c r="O615" i="7"/>
  <c r="N93" i="7"/>
  <c r="O576" i="7"/>
  <c r="O574"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C710"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C646"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P61" i="7" l="1"/>
  <c r="P430" i="7"/>
  <c r="P294" i="7"/>
  <c r="AJ144" i="1"/>
  <c r="O93" i="7"/>
  <c r="P581" i="7"/>
  <c r="P615" i="7"/>
  <c r="P576" i="7"/>
  <c r="P574"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C647"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711" i="7" l="1"/>
  <c r="K711" i="7"/>
  <c r="Q61" i="7"/>
  <c r="Q430" i="7"/>
  <c r="Q294" i="7"/>
  <c r="K679" i="7"/>
  <c r="AK144" i="1"/>
  <c r="Q581" i="7"/>
  <c r="Q615" i="7"/>
  <c r="P93" i="7"/>
  <c r="Q576" i="7"/>
  <c r="Q574"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430" i="7"/>
  <c r="R294" i="7"/>
  <c r="Q93" i="7"/>
  <c r="AL144" i="1"/>
  <c r="R581" i="7"/>
  <c r="R615" i="7"/>
  <c r="R576" i="7"/>
  <c r="R574"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430" i="7"/>
  <c r="S294" i="7"/>
  <c r="R93" i="7"/>
  <c r="AM144" i="1"/>
  <c r="S581" i="7"/>
  <c r="S615" i="7"/>
  <c r="S576" i="7"/>
  <c r="S574"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430" i="7"/>
  <c r="T294" i="7"/>
  <c r="S93" i="7"/>
  <c r="AN144" i="1"/>
  <c r="T581" i="7"/>
  <c r="T615" i="7"/>
  <c r="T576" i="7"/>
  <c r="T574"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430" i="7"/>
  <c r="U294" i="7"/>
  <c r="T93" i="7"/>
  <c r="AO144" i="1"/>
  <c r="U581" i="7"/>
  <c r="U615" i="7"/>
  <c r="U576" i="7"/>
  <c r="U574"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430" i="7"/>
  <c r="V294" i="7"/>
  <c r="U93" i="7"/>
  <c r="AP144" i="1"/>
  <c r="V581" i="7"/>
  <c r="V615" i="7"/>
  <c r="V576" i="7"/>
  <c r="V574"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430" i="7"/>
  <c r="W294" i="7"/>
  <c r="AQ144" i="1"/>
  <c r="V93" i="7"/>
  <c r="W581" i="7"/>
  <c r="W615" i="7"/>
  <c r="W576" i="7"/>
  <c r="W574"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430" i="7"/>
  <c r="X294" i="7"/>
  <c r="W93" i="7"/>
  <c r="X581" i="7"/>
  <c r="X615" i="7"/>
  <c r="X576" i="7"/>
  <c r="X574"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76" i="7"/>
  <c r="Y574" i="7"/>
  <c r="Y526" i="7"/>
  <c r="Y520" i="7"/>
  <c r="Y566" i="7"/>
  <c r="Y562" i="7"/>
  <c r="Y558" i="7"/>
  <c r="Y554" i="7"/>
  <c r="Y38" i="7"/>
  <c r="Y42" i="7"/>
  <c r="Y35" i="7"/>
  <c r="Z583" i="7"/>
  <c r="E386" i="7"/>
  <c r="B412" i="7"/>
  <c r="E247" i="7"/>
  <c r="E250" i="7"/>
  <c r="E252" i="7"/>
  <c r="E251" i="7"/>
  <c r="E248" i="7"/>
  <c r="E249" i="7"/>
  <c r="R441" i="7"/>
  <c r="Y6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430" i="7"/>
  <c r="Z294" i="7"/>
  <c r="Y93" i="7"/>
  <c r="Z581" i="7"/>
  <c r="Z615" i="7"/>
  <c r="Z576" i="7"/>
  <c r="Z574"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430" i="7"/>
  <c r="AA294" i="7"/>
  <c r="AA581" i="7"/>
  <c r="AA615" i="7"/>
  <c r="AA576" i="7"/>
  <c r="AA574"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76" i="7"/>
  <c r="AB574" i="7"/>
  <c r="AB562" i="7"/>
  <c r="AB554" i="7"/>
  <c r="AB526" i="7"/>
  <c r="AB520" i="7"/>
  <c r="AB566" i="7"/>
  <c r="AB558" i="7"/>
  <c r="AB38" i="7"/>
  <c r="AB35" i="7"/>
  <c r="AB42" i="7"/>
  <c r="AC583" i="7"/>
  <c r="U441" i="7"/>
  <c r="AB6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430" i="7"/>
  <c r="AC294" i="7"/>
  <c r="AC581" i="7"/>
  <c r="AC615" i="7"/>
  <c r="AC576" i="7"/>
  <c r="AC574"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430" i="7" l="1"/>
  <c r="AD294" i="7"/>
  <c r="AC93" i="7"/>
  <c r="AD581" i="7"/>
  <c r="AD615" i="7"/>
  <c r="AD576" i="7"/>
  <c r="AD574" i="7"/>
  <c r="AD566" i="7"/>
  <c r="AD562" i="7"/>
  <c r="AD558" i="7"/>
  <c r="AD554" i="7"/>
  <c r="AD526" i="7"/>
  <c r="AD520" i="7"/>
  <c r="AD38" i="7"/>
  <c r="AD42" i="7"/>
  <c r="AD35" i="7"/>
  <c r="AE583" i="7"/>
  <c r="W441" i="7"/>
  <c r="AD6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430" i="7"/>
  <c r="AE294" i="7"/>
  <c r="AE581" i="7"/>
  <c r="AE615" i="7"/>
  <c r="AE576" i="7"/>
  <c r="AE574"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430" i="7"/>
  <c r="AF294" i="7"/>
  <c r="AE93" i="7"/>
  <c r="AF581" i="7"/>
  <c r="AF615" i="7"/>
  <c r="W601" i="7"/>
  <c r="AF576" i="7"/>
  <c r="AF574"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430" i="7"/>
  <c r="AG294" i="7"/>
  <c r="AF93" i="7"/>
  <c r="AG581" i="7"/>
  <c r="AG615" i="7"/>
  <c r="AG576" i="7"/>
  <c r="AG574"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430" i="7"/>
  <c r="AH294" i="7"/>
  <c r="AH581" i="7"/>
  <c r="AH615" i="7"/>
  <c r="AH576" i="7"/>
  <c r="AH574"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430" i="7" l="1"/>
  <c r="AI294" i="7"/>
  <c r="AH93" i="7"/>
  <c r="AI581" i="7"/>
  <c r="AI615" i="7"/>
  <c r="AI576" i="7"/>
  <c r="AI574" i="7"/>
  <c r="AI526" i="7"/>
  <c r="AI520" i="7"/>
  <c r="AI566" i="7"/>
  <c r="AI562" i="7"/>
  <c r="AI558" i="7"/>
  <c r="AI554" i="7"/>
  <c r="AI38" i="7"/>
  <c r="AI42" i="7"/>
  <c r="AI35" i="7"/>
  <c r="AJ583" i="7"/>
  <c r="AB112" i="7"/>
  <c r="AB113" i="7" s="1"/>
  <c r="AI61" i="7"/>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430" i="7"/>
  <c r="AJ294" i="7"/>
  <c r="AJ581" i="7"/>
  <c r="AJ615" i="7"/>
  <c r="AJ576" i="7"/>
  <c r="AJ574"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430" i="7"/>
  <c r="AK294" i="7"/>
  <c r="AJ93" i="7"/>
  <c r="AK581" i="7"/>
  <c r="AK615" i="7"/>
  <c r="AK576" i="7"/>
  <c r="AK574"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430" i="7"/>
  <c r="AL294" i="7"/>
  <c r="AL581" i="7"/>
  <c r="AL615" i="7"/>
  <c r="AL576" i="7"/>
  <c r="AL574"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430" i="7" l="1"/>
  <c r="AM294" i="7"/>
  <c r="AL93" i="7"/>
  <c r="AM581" i="7"/>
  <c r="AM615" i="7"/>
  <c r="AM576" i="7"/>
  <c r="AM574" i="7"/>
  <c r="AM520" i="7"/>
  <c r="AM526" i="7"/>
  <c r="AM558" i="7"/>
  <c r="AM566" i="7"/>
  <c r="AM562" i="7"/>
  <c r="AM554" i="7"/>
  <c r="AM38" i="7"/>
  <c r="AM42" i="7"/>
  <c r="AM35" i="7"/>
  <c r="AN583" i="7"/>
  <c r="AF112" i="7"/>
  <c r="AF113" i="7" s="1"/>
  <c r="AM61" i="7"/>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430" i="7"/>
  <c r="AN294" i="7"/>
  <c r="AM93" i="7"/>
  <c r="AN581" i="7"/>
  <c r="AN615" i="7"/>
  <c r="AN576" i="7"/>
  <c r="AN574"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430" i="7"/>
  <c r="AO294" i="7"/>
  <c r="AN93" i="7"/>
  <c r="AO581" i="7"/>
  <c r="AO615" i="7"/>
  <c r="AO576" i="7"/>
  <c r="AO574"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430" i="7"/>
  <c r="AP294" i="7"/>
  <c r="AP581" i="7"/>
  <c r="AP615" i="7"/>
  <c r="AP576" i="7"/>
  <c r="AP574"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AP475" i="7"/>
  <c r="AP487" i="7" s="1"/>
  <c r="B487" i="7" s="1"/>
  <c r="AP350" i="7"/>
  <c r="B350" i="7" s="1"/>
  <c r="AP498" i="7"/>
  <c r="AP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B371" i="7"/>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O378" i="7"/>
  <c r="P515" i="7"/>
  <c r="R378" i="7"/>
  <c r="Z515" i="7"/>
  <c r="AI378"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J352" i="7"/>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510"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7" i="7" l="1"/>
  <c r="AO568" i="7" s="1"/>
  <c r="AO26" i="7" s="1"/>
  <c r="AO563" i="7"/>
  <c r="AO564" i="7" s="1"/>
  <c r="AO528" i="7"/>
  <c r="AO529" i="7" s="1"/>
  <c r="AO128" i="7" s="1"/>
  <c r="AO559" i="7"/>
  <c r="AO560" i="7" s="1"/>
  <c r="AO555" i="7"/>
  <c r="AO556" i="7" s="1"/>
  <c r="AO522" i="7"/>
  <c r="AO523" i="7" s="1"/>
  <c r="AO127" i="7" s="1"/>
  <c r="AO41" i="7"/>
  <c r="AO43" i="7" s="1"/>
  <c r="AO63" i="7" s="1"/>
  <c r="AO65" i="7" s="1"/>
  <c r="AN563" i="7"/>
  <c r="AN564" i="7" s="1"/>
  <c r="AN528" i="7"/>
  <c r="AN529" i="7" s="1"/>
  <c r="AN128" i="7" s="1"/>
  <c r="AN567" i="7"/>
  <c r="AN568" i="7" s="1"/>
  <c r="AN26" i="7" s="1"/>
  <c r="AN555" i="7"/>
  <c r="AN556" i="7" s="1"/>
  <c r="AN522" i="7"/>
  <c r="AN523" i="7" s="1"/>
  <c r="AN127" i="7" s="1"/>
  <c r="AN559" i="7"/>
  <c r="AN560" i="7" s="1"/>
  <c r="AN41" i="7"/>
  <c r="AN43" i="7" s="1"/>
  <c r="AN63" i="7" s="1"/>
  <c r="AN65" i="7" s="1"/>
  <c r="AM559" i="7"/>
  <c r="AM560" i="7" s="1"/>
  <c r="AM555" i="7"/>
  <c r="AM556" i="7" s="1"/>
  <c r="AM522" i="7"/>
  <c r="AM523" i="7" s="1"/>
  <c r="AM127" i="7" s="1"/>
  <c r="AM41" i="7"/>
  <c r="AM43" i="7" s="1"/>
  <c r="AM63" i="7" s="1"/>
  <c r="AM65" i="7" s="1"/>
  <c r="AM567" i="7"/>
  <c r="AM568" i="7" s="1"/>
  <c r="AM26" i="7" s="1"/>
  <c r="AM563" i="7"/>
  <c r="AM564" i="7" s="1"/>
  <c r="AM528" i="7"/>
  <c r="AM529" i="7" s="1"/>
  <c r="AM128" i="7" s="1"/>
  <c r="AL563" i="7"/>
  <c r="AL564" i="7" s="1"/>
  <c r="AL528" i="7"/>
  <c r="AL529" i="7" s="1"/>
  <c r="AL128" i="7" s="1"/>
  <c r="AL567" i="7"/>
  <c r="AL568" i="7" s="1"/>
  <c r="AL26" i="7" s="1"/>
  <c r="AL555" i="7"/>
  <c r="AL556" i="7" s="1"/>
  <c r="AL522" i="7"/>
  <c r="AL523" i="7" s="1"/>
  <c r="AL127" i="7" s="1"/>
  <c r="AL559" i="7"/>
  <c r="AL560" i="7" s="1"/>
  <c r="AL41" i="7"/>
  <c r="AL43" i="7" s="1"/>
  <c r="AL63" i="7" s="1"/>
  <c r="AL65" i="7" s="1"/>
  <c r="AK567" i="7"/>
  <c r="AK568" i="7" s="1"/>
  <c r="AK26" i="7" s="1"/>
  <c r="AK563" i="7"/>
  <c r="AK564" i="7" s="1"/>
  <c r="AK559" i="7"/>
  <c r="AK560" i="7" s="1"/>
  <c r="AK555" i="7"/>
  <c r="AK556" i="7" s="1"/>
  <c r="AK522" i="7"/>
  <c r="AK523" i="7" s="1"/>
  <c r="AK127" i="7" s="1"/>
  <c r="AK41" i="7"/>
  <c r="AK43" i="7" s="1"/>
  <c r="AK63" i="7" s="1"/>
  <c r="AK65" i="7" s="1"/>
  <c r="AK528" i="7"/>
  <c r="AK529" i="7" s="1"/>
  <c r="AK128" i="7" s="1"/>
  <c r="AJ555" i="7"/>
  <c r="AJ556" i="7" s="1"/>
  <c r="AJ522" i="7"/>
  <c r="AJ523" i="7" s="1"/>
  <c r="AJ127" i="7" s="1"/>
  <c r="AJ559" i="7"/>
  <c r="AJ560" i="7" s="1"/>
  <c r="AJ41" i="7"/>
  <c r="AJ43" i="7" s="1"/>
  <c r="AJ63" i="7" s="1"/>
  <c r="AJ65" i="7" s="1"/>
  <c r="AJ563" i="7"/>
  <c r="AJ564" i="7" s="1"/>
  <c r="AJ528" i="7"/>
  <c r="AJ529" i="7" s="1"/>
  <c r="AJ128" i="7" s="1"/>
  <c r="AJ567" i="7"/>
  <c r="AJ568" i="7" s="1"/>
  <c r="AJ26" i="7" s="1"/>
  <c r="AH555" i="7"/>
  <c r="AH556" i="7" s="1"/>
  <c r="AH522" i="7"/>
  <c r="AH523" i="7" s="1"/>
  <c r="AH127" i="7" s="1"/>
  <c r="AH559" i="7"/>
  <c r="AH560" i="7" s="1"/>
  <c r="AH41" i="7"/>
  <c r="AH43" i="7" s="1"/>
  <c r="AH63" i="7" s="1"/>
  <c r="AH65" i="7" s="1"/>
  <c r="AH563" i="7"/>
  <c r="AH564" i="7" s="1"/>
  <c r="AH528" i="7"/>
  <c r="AH529" i="7" s="1"/>
  <c r="AH128" i="7" s="1"/>
  <c r="AH567" i="7"/>
  <c r="AH568" i="7" s="1"/>
  <c r="AH26" i="7" s="1"/>
  <c r="AG559" i="7"/>
  <c r="AG560" i="7" s="1"/>
  <c r="AG555" i="7"/>
  <c r="AG556" i="7" s="1"/>
  <c r="AG522" i="7"/>
  <c r="AG523" i="7" s="1"/>
  <c r="AG127" i="7" s="1"/>
  <c r="AG41" i="7"/>
  <c r="AG43" i="7" s="1"/>
  <c r="AG63" i="7" s="1"/>
  <c r="AG65" i="7" s="1"/>
  <c r="AG567" i="7"/>
  <c r="AG568" i="7" s="1"/>
  <c r="AG26" i="7" s="1"/>
  <c r="AG563" i="7"/>
  <c r="AG564" i="7" s="1"/>
  <c r="AG528" i="7"/>
  <c r="AG529" i="7" s="1"/>
  <c r="AG128" i="7" s="1"/>
  <c r="AP563" i="7"/>
  <c r="AP564" i="7" s="1"/>
  <c r="AP528" i="7"/>
  <c r="AP529" i="7" s="1"/>
  <c r="AP128" i="7" s="1"/>
  <c r="AP567" i="7"/>
  <c r="AP568" i="7" s="1"/>
  <c r="AP26" i="7" s="1"/>
  <c r="AP555" i="7"/>
  <c r="AP556" i="7" s="1"/>
  <c r="AP522" i="7"/>
  <c r="AP523" i="7" s="1"/>
  <c r="AP127" i="7" s="1"/>
  <c r="AP559" i="7"/>
  <c r="AP560" i="7" s="1"/>
  <c r="AP41" i="7"/>
  <c r="AP43" i="7" s="1"/>
  <c r="AP63" i="7" s="1"/>
  <c r="AP65" i="7" s="1"/>
  <c r="AI559" i="7"/>
  <c r="AI560" i="7" s="1"/>
  <c r="AI522" i="7"/>
  <c r="AI523" i="7" s="1"/>
  <c r="AI127" i="7" s="1"/>
  <c r="AI567" i="7"/>
  <c r="AI568" i="7" s="1"/>
  <c r="AI26" i="7" s="1"/>
  <c r="AI563" i="7"/>
  <c r="AI564" i="7" s="1"/>
  <c r="AI528" i="7"/>
  <c r="AI529" i="7" s="1"/>
  <c r="AI128" i="7" s="1"/>
  <c r="AI555" i="7"/>
  <c r="AI556" i="7" s="1"/>
  <c r="AI41" i="7"/>
  <c r="AI43" i="7" s="1"/>
  <c r="AI63" i="7" s="1"/>
  <c r="AI65" i="7" s="1"/>
  <c r="C555" i="7"/>
  <c r="C556" i="7" s="1"/>
  <c r="C41" i="7"/>
  <c r="C43" i="7" s="1"/>
  <c r="C63" i="7" s="1"/>
  <c r="C65" i="7" s="1"/>
  <c r="C563" i="7"/>
  <c r="C564" i="7" s="1"/>
  <c r="C559" i="7"/>
  <c r="C560" i="7" s="1"/>
  <c r="C522" i="7"/>
  <c r="C523" i="7" s="1"/>
  <c r="C127" i="7" s="1"/>
  <c r="C567" i="7"/>
  <c r="C568" i="7" s="1"/>
  <c r="C26" i="7" s="1"/>
  <c r="C27" i="7" s="1"/>
  <c r="C528" i="7"/>
  <c r="C529" i="7" s="1"/>
  <c r="C128" i="7" s="1"/>
  <c r="G567" i="7"/>
  <c r="G568" i="7" s="1"/>
  <c r="G26" i="7" s="1"/>
  <c r="G528" i="7"/>
  <c r="G529" i="7" s="1"/>
  <c r="G128" i="7" s="1"/>
  <c r="G555" i="7"/>
  <c r="G556" i="7" s="1"/>
  <c r="G41" i="7"/>
  <c r="G43" i="7" s="1"/>
  <c r="G63" i="7" s="1"/>
  <c r="G65" i="7" s="1"/>
  <c r="G563" i="7"/>
  <c r="G564" i="7" s="1"/>
  <c r="G559" i="7"/>
  <c r="G560" i="7" s="1"/>
  <c r="G522" i="7"/>
  <c r="G523" i="7" s="1"/>
  <c r="G127" i="7" s="1"/>
  <c r="K567" i="7"/>
  <c r="K568" i="7" s="1"/>
  <c r="K26" i="7" s="1"/>
  <c r="K528" i="7"/>
  <c r="K529" i="7" s="1"/>
  <c r="K128" i="7" s="1"/>
  <c r="K522" i="7"/>
  <c r="K523" i="7" s="1"/>
  <c r="K127" i="7" s="1"/>
  <c r="K555" i="7"/>
  <c r="K556" i="7" s="1"/>
  <c r="K563" i="7"/>
  <c r="K564" i="7" s="1"/>
  <c r="K559" i="7"/>
  <c r="K560" i="7" s="1"/>
  <c r="K41" i="7"/>
  <c r="K43" i="7" s="1"/>
  <c r="K63" i="7" s="1"/>
  <c r="K65" i="7" s="1"/>
  <c r="O567" i="7"/>
  <c r="O568" i="7" s="1"/>
  <c r="O26" i="7" s="1"/>
  <c r="O555" i="7"/>
  <c r="O556" i="7" s="1"/>
  <c r="O41" i="7"/>
  <c r="O43" i="7" s="1"/>
  <c r="O63" i="7" s="1"/>
  <c r="O65" i="7" s="1"/>
  <c r="O563" i="7"/>
  <c r="O564" i="7" s="1"/>
  <c r="O559" i="7"/>
  <c r="O560" i="7" s="1"/>
  <c r="O522" i="7"/>
  <c r="O523" i="7" s="1"/>
  <c r="O127" i="7" s="1"/>
  <c r="O528" i="7"/>
  <c r="O529" i="7" s="1"/>
  <c r="O128" i="7" s="1"/>
  <c r="S559" i="7"/>
  <c r="S560" i="7" s="1"/>
  <c r="S522" i="7"/>
  <c r="S523" i="7" s="1"/>
  <c r="S127" i="7" s="1"/>
  <c r="S567" i="7"/>
  <c r="S568" i="7" s="1"/>
  <c r="S26" i="7" s="1"/>
  <c r="S528" i="7"/>
  <c r="S529" i="7" s="1"/>
  <c r="S128" i="7" s="1"/>
  <c r="S555" i="7"/>
  <c r="S556" i="7" s="1"/>
  <c r="S41" i="7"/>
  <c r="S43" i="7" s="1"/>
  <c r="S63" i="7" s="1"/>
  <c r="S65" i="7" s="1"/>
  <c r="S563" i="7"/>
  <c r="S564" i="7" s="1"/>
  <c r="W559" i="7"/>
  <c r="W560" i="7" s="1"/>
  <c r="W522" i="7"/>
  <c r="W523" i="7" s="1"/>
  <c r="W127" i="7" s="1"/>
  <c r="W567" i="7"/>
  <c r="W568" i="7" s="1"/>
  <c r="W26" i="7" s="1"/>
  <c r="W528" i="7"/>
  <c r="W529" i="7" s="1"/>
  <c r="W128" i="7" s="1"/>
  <c r="W555" i="7"/>
  <c r="W556" i="7" s="1"/>
  <c r="W41" i="7"/>
  <c r="W43" i="7" s="1"/>
  <c r="W63" i="7" s="1"/>
  <c r="W65" i="7" s="1"/>
  <c r="W563" i="7"/>
  <c r="W564" i="7" s="1"/>
  <c r="AA559" i="7"/>
  <c r="AA560" i="7" s="1"/>
  <c r="AA522" i="7"/>
  <c r="AA523" i="7" s="1"/>
  <c r="AA127" i="7" s="1"/>
  <c r="AA567" i="7"/>
  <c r="AA568" i="7" s="1"/>
  <c r="AA26" i="7" s="1"/>
  <c r="AA528" i="7"/>
  <c r="AA529" i="7" s="1"/>
  <c r="AA128" i="7" s="1"/>
  <c r="AA555" i="7"/>
  <c r="AA556" i="7" s="1"/>
  <c r="AA41" i="7"/>
  <c r="AA43" i="7" s="1"/>
  <c r="AA63" i="7" s="1"/>
  <c r="AA65" i="7" s="1"/>
  <c r="AA563" i="7"/>
  <c r="AA564" i="7" s="1"/>
  <c r="AE567" i="7"/>
  <c r="AE568" i="7" s="1"/>
  <c r="AE26" i="7" s="1"/>
  <c r="AE528" i="7"/>
  <c r="AE529" i="7" s="1"/>
  <c r="AE128" i="7" s="1"/>
  <c r="AE555" i="7"/>
  <c r="AE556" i="7" s="1"/>
  <c r="AE41" i="7"/>
  <c r="AE43" i="7" s="1"/>
  <c r="AE63" i="7" s="1"/>
  <c r="AE65" i="7" s="1"/>
  <c r="AE563" i="7"/>
  <c r="AE564" i="7" s="1"/>
  <c r="AE559" i="7"/>
  <c r="AE560" i="7" s="1"/>
  <c r="AE522" i="7"/>
  <c r="AE523" i="7" s="1"/>
  <c r="AE127" i="7" s="1"/>
  <c r="F563" i="7"/>
  <c r="F564" i="7" s="1"/>
  <c r="F567" i="7"/>
  <c r="F568" i="7" s="1"/>
  <c r="F26" i="7" s="1"/>
  <c r="F522" i="7"/>
  <c r="F523" i="7" s="1"/>
  <c r="F127" i="7" s="1"/>
  <c r="F41" i="7"/>
  <c r="F43" i="7" s="1"/>
  <c r="F63" i="7" s="1"/>
  <c r="F65" i="7" s="1"/>
  <c r="F528" i="7"/>
  <c r="F529" i="7" s="1"/>
  <c r="F128" i="7" s="1"/>
  <c r="F555" i="7"/>
  <c r="F556" i="7" s="1"/>
  <c r="F559" i="7"/>
  <c r="F560" i="7" s="1"/>
  <c r="J522" i="7"/>
  <c r="J523" i="7" s="1"/>
  <c r="J127" i="7" s="1"/>
  <c r="J41" i="7"/>
  <c r="J43" i="7" s="1"/>
  <c r="J63" i="7" s="1"/>
  <c r="J65" i="7" s="1"/>
  <c r="J528" i="7"/>
  <c r="J529" i="7" s="1"/>
  <c r="J128" i="7" s="1"/>
  <c r="J555" i="7"/>
  <c r="J556" i="7" s="1"/>
  <c r="J559" i="7"/>
  <c r="J560" i="7" s="1"/>
  <c r="J563" i="7"/>
  <c r="J564" i="7" s="1"/>
  <c r="J567" i="7"/>
  <c r="J568" i="7" s="1"/>
  <c r="J26" i="7" s="1"/>
  <c r="N522" i="7"/>
  <c r="N523" i="7" s="1"/>
  <c r="N127" i="7" s="1"/>
  <c r="N41" i="7"/>
  <c r="N43" i="7" s="1"/>
  <c r="N63" i="7" s="1"/>
  <c r="N65" i="7" s="1"/>
  <c r="N528" i="7"/>
  <c r="N529" i="7" s="1"/>
  <c r="N128" i="7" s="1"/>
  <c r="N555" i="7"/>
  <c r="N556" i="7" s="1"/>
  <c r="N559" i="7"/>
  <c r="N560" i="7" s="1"/>
  <c r="N563" i="7"/>
  <c r="N564" i="7" s="1"/>
  <c r="N567" i="7"/>
  <c r="N568" i="7" s="1"/>
  <c r="N26" i="7" s="1"/>
  <c r="R555" i="7"/>
  <c r="R556" i="7" s="1"/>
  <c r="R559" i="7"/>
  <c r="R560" i="7" s="1"/>
  <c r="R563" i="7"/>
  <c r="R564" i="7" s="1"/>
  <c r="R567" i="7"/>
  <c r="R568" i="7" s="1"/>
  <c r="R26" i="7" s="1"/>
  <c r="R522" i="7"/>
  <c r="R523" i="7" s="1"/>
  <c r="R127" i="7" s="1"/>
  <c r="R41" i="7"/>
  <c r="R43" i="7" s="1"/>
  <c r="R63" i="7" s="1"/>
  <c r="R65" i="7" s="1"/>
  <c r="R528" i="7"/>
  <c r="R529" i="7" s="1"/>
  <c r="R128" i="7" s="1"/>
  <c r="V528" i="7"/>
  <c r="V529" i="7" s="1"/>
  <c r="V128" i="7" s="1"/>
  <c r="V522" i="7"/>
  <c r="V523" i="7" s="1"/>
  <c r="V127" i="7" s="1"/>
  <c r="V41" i="7"/>
  <c r="V43" i="7" s="1"/>
  <c r="V63" i="7" s="1"/>
  <c r="V65" i="7" s="1"/>
  <c r="V563" i="7"/>
  <c r="V564" i="7" s="1"/>
  <c r="V567" i="7"/>
  <c r="V568" i="7" s="1"/>
  <c r="V26" i="7" s="1"/>
  <c r="V555" i="7"/>
  <c r="V556" i="7" s="1"/>
  <c r="V559" i="7"/>
  <c r="V560" i="7" s="1"/>
  <c r="Z528" i="7"/>
  <c r="Z529" i="7" s="1"/>
  <c r="Z128" i="7" s="1"/>
  <c r="Z555" i="7"/>
  <c r="Z556" i="7" s="1"/>
  <c r="Z559" i="7"/>
  <c r="Z560" i="7" s="1"/>
  <c r="Z567" i="7"/>
  <c r="Z568" i="7" s="1"/>
  <c r="Z26" i="7" s="1"/>
  <c r="Z563" i="7"/>
  <c r="Z564" i="7" s="1"/>
  <c r="Z522" i="7"/>
  <c r="Z523" i="7" s="1"/>
  <c r="Z127" i="7" s="1"/>
  <c r="Z41" i="7"/>
  <c r="Z43" i="7" s="1"/>
  <c r="Z63" i="7" s="1"/>
  <c r="Z65" i="7" s="1"/>
  <c r="AD522" i="7"/>
  <c r="AD523" i="7" s="1"/>
  <c r="AD127" i="7" s="1"/>
  <c r="AD41" i="7"/>
  <c r="AD43" i="7" s="1"/>
  <c r="AD63" i="7" s="1"/>
  <c r="AD65" i="7" s="1"/>
  <c r="AD528" i="7"/>
  <c r="AD529" i="7" s="1"/>
  <c r="AD128" i="7" s="1"/>
  <c r="AD555" i="7"/>
  <c r="AD556" i="7" s="1"/>
  <c r="AD559" i="7"/>
  <c r="AD560" i="7" s="1"/>
  <c r="AD563" i="7"/>
  <c r="AD564" i="7" s="1"/>
  <c r="AD567" i="7"/>
  <c r="AD568" i="7" s="1"/>
  <c r="AD26" i="7" s="1"/>
  <c r="E567" i="7"/>
  <c r="E568" i="7" s="1"/>
  <c r="E26" i="7" s="1"/>
  <c r="E528" i="7"/>
  <c r="E529" i="7" s="1"/>
  <c r="E128" i="7" s="1"/>
  <c r="E555" i="7"/>
  <c r="E556" i="7" s="1"/>
  <c r="E41" i="7"/>
  <c r="E43" i="7" s="1"/>
  <c r="E63" i="7" s="1"/>
  <c r="E65" i="7" s="1"/>
  <c r="E563" i="7"/>
  <c r="E564" i="7" s="1"/>
  <c r="E559" i="7"/>
  <c r="E560" i="7" s="1"/>
  <c r="E522" i="7"/>
  <c r="E523" i="7" s="1"/>
  <c r="E127" i="7" s="1"/>
  <c r="I559" i="7"/>
  <c r="I560" i="7" s="1"/>
  <c r="I522" i="7"/>
  <c r="I523" i="7" s="1"/>
  <c r="I127" i="7" s="1"/>
  <c r="I567" i="7"/>
  <c r="I568" i="7" s="1"/>
  <c r="I26" i="7" s="1"/>
  <c r="I528" i="7"/>
  <c r="I529" i="7" s="1"/>
  <c r="I128" i="7" s="1"/>
  <c r="I555" i="7"/>
  <c r="I556" i="7" s="1"/>
  <c r="I41" i="7"/>
  <c r="I43" i="7" s="1"/>
  <c r="I63" i="7" s="1"/>
  <c r="I65" i="7" s="1"/>
  <c r="I563" i="7"/>
  <c r="I564" i="7" s="1"/>
  <c r="M567" i="7"/>
  <c r="M568" i="7" s="1"/>
  <c r="M26" i="7" s="1"/>
  <c r="M559" i="7"/>
  <c r="M560" i="7" s="1"/>
  <c r="M522" i="7"/>
  <c r="M523" i="7" s="1"/>
  <c r="M127" i="7" s="1"/>
  <c r="M563" i="7"/>
  <c r="M564" i="7" s="1"/>
  <c r="M528" i="7"/>
  <c r="M529" i="7" s="1"/>
  <c r="M128" i="7" s="1"/>
  <c r="M555" i="7"/>
  <c r="M556" i="7" s="1"/>
  <c r="M41" i="7"/>
  <c r="M43" i="7" s="1"/>
  <c r="M63" i="7" s="1"/>
  <c r="M65" i="7" s="1"/>
  <c r="Q567" i="7"/>
  <c r="Q568" i="7" s="1"/>
  <c r="Q26" i="7" s="1"/>
  <c r="Q528" i="7"/>
  <c r="Q529" i="7" s="1"/>
  <c r="Q128" i="7" s="1"/>
  <c r="Q555" i="7"/>
  <c r="Q556" i="7" s="1"/>
  <c r="Q41" i="7"/>
  <c r="Q43" i="7" s="1"/>
  <c r="Q63" i="7" s="1"/>
  <c r="Q65" i="7" s="1"/>
  <c r="Q563" i="7"/>
  <c r="Q564" i="7" s="1"/>
  <c r="Q559" i="7"/>
  <c r="Q560" i="7" s="1"/>
  <c r="Q522" i="7"/>
  <c r="Q523" i="7" s="1"/>
  <c r="Q127" i="7" s="1"/>
  <c r="U567" i="7"/>
  <c r="U568" i="7" s="1"/>
  <c r="U26" i="7" s="1"/>
  <c r="U528" i="7"/>
  <c r="U529" i="7" s="1"/>
  <c r="U128" i="7" s="1"/>
  <c r="U559" i="7"/>
  <c r="U560" i="7" s="1"/>
  <c r="U41" i="7"/>
  <c r="U43" i="7" s="1"/>
  <c r="U63" i="7" s="1"/>
  <c r="U65" i="7" s="1"/>
  <c r="U563" i="7"/>
  <c r="U564" i="7" s="1"/>
  <c r="U522" i="7"/>
  <c r="U523" i="7" s="1"/>
  <c r="U127" i="7" s="1"/>
  <c r="U555" i="7"/>
  <c r="U556" i="7" s="1"/>
  <c r="Y567" i="7"/>
  <c r="Y568" i="7" s="1"/>
  <c r="Y26" i="7" s="1"/>
  <c r="Y528" i="7"/>
  <c r="Y529" i="7" s="1"/>
  <c r="Y128" i="7" s="1"/>
  <c r="Y555" i="7"/>
  <c r="Y556" i="7" s="1"/>
  <c r="Y41" i="7"/>
  <c r="Y43" i="7" s="1"/>
  <c r="Y63" i="7" s="1"/>
  <c r="Y65" i="7" s="1"/>
  <c r="Y563" i="7"/>
  <c r="Y564" i="7" s="1"/>
  <c r="Y559" i="7"/>
  <c r="Y560" i="7" s="1"/>
  <c r="Y522" i="7"/>
  <c r="Y523" i="7" s="1"/>
  <c r="Y127" i="7" s="1"/>
  <c r="AC567" i="7"/>
  <c r="AC568" i="7" s="1"/>
  <c r="AC26" i="7" s="1"/>
  <c r="AC528" i="7"/>
  <c r="AC529" i="7" s="1"/>
  <c r="AC128" i="7" s="1"/>
  <c r="AC555" i="7"/>
  <c r="AC556" i="7" s="1"/>
  <c r="AC41" i="7"/>
  <c r="AC43" i="7" s="1"/>
  <c r="AC63" i="7" s="1"/>
  <c r="AC65" i="7" s="1"/>
  <c r="AC563" i="7"/>
  <c r="AC564" i="7" s="1"/>
  <c r="AC559" i="7"/>
  <c r="AC560" i="7" s="1"/>
  <c r="AC522" i="7"/>
  <c r="AC523" i="7" s="1"/>
  <c r="AC127" i="7" s="1"/>
  <c r="D563" i="7"/>
  <c r="D564" i="7" s="1"/>
  <c r="D567" i="7"/>
  <c r="D568" i="7" s="1"/>
  <c r="D26" i="7" s="1"/>
  <c r="D522" i="7"/>
  <c r="D523" i="7" s="1"/>
  <c r="D127" i="7" s="1"/>
  <c r="D41" i="7"/>
  <c r="D43" i="7" s="1"/>
  <c r="D63" i="7" s="1"/>
  <c r="D65" i="7" s="1"/>
  <c r="D528" i="7"/>
  <c r="D529" i="7" s="1"/>
  <c r="D128" i="7" s="1"/>
  <c r="D555" i="7"/>
  <c r="D556" i="7" s="1"/>
  <c r="D559" i="7"/>
  <c r="D560" i="7" s="1"/>
  <c r="H522" i="7"/>
  <c r="H523" i="7" s="1"/>
  <c r="H127" i="7" s="1"/>
  <c r="H41" i="7"/>
  <c r="H43" i="7" s="1"/>
  <c r="H63" i="7" s="1"/>
  <c r="H65" i="7" s="1"/>
  <c r="H555" i="7"/>
  <c r="H556" i="7" s="1"/>
  <c r="H559" i="7"/>
  <c r="H560" i="7" s="1"/>
  <c r="H563" i="7"/>
  <c r="H564" i="7" s="1"/>
  <c r="H567" i="7"/>
  <c r="H568" i="7" s="1"/>
  <c r="H26" i="7" s="1"/>
  <c r="H528" i="7"/>
  <c r="H529" i="7" s="1"/>
  <c r="H128" i="7" s="1"/>
  <c r="L522" i="7"/>
  <c r="L523" i="7" s="1"/>
  <c r="L127" i="7" s="1"/>
  <c r="L41" i="7"/>
  <c r="L43" i="7" s="1"/>
  <c r="L63" i="7" s="1"/>
  <c r="L65" i="7" s="1"/>
  <c r="L528" i="7"/>
  <c r="L529" i="7" s="1"/>
  <c r="L128" i="7" s="1"/>
  <c r="L555" i="7"/>
  <c r="L556" i="7" s="1"/>
  <c r="L559" i="7"/>
  <c r="L560" i="7" s="1"/>
  <c r="L563" i="7"/>
  <c r="L564" i="7" s="1"/>
  <c r="L567" i="7"/>
  <c r="L568" i="7" s="1"/>
  <c r="L26" i="7" s="1"/>
  <c r="P522" i="7"/>
  <c r="P523" i="7" s="1"/>
  <c r="P127" i="7" s="1"/>
  <c r="P41" i="7"/>
  <c r="P43" i="7" s="1"/>
  <c r="P63" i="7" s="1"/>
  <c r="P65" i="7" s="1"/>
  <c r="P528" i="7"/>
  <c r="P529" i="7" s="1"/>
  <c r="P128" i="7" s="1"/>
  <c r="P555" i="7"/>
  <c r="P556" i="7" s="1"/>
  <c r="P559" i="7"/>
  <c r="P560" i="7" s="1"/>
  <c r="P563" i="7"/>
  <c r="P564" i="7" s="1"/>
  <c r="P567" i="7"/>
  <c r="P568" i="7" s="1"/>
  <c r="P26" i="7" s="1"/>
  <c r="T563" i="7"/>
  <c r="T564" i="7" s="1"/>
  <c r="T567" i="7"/>
  <c r="T568" i="7" s="1"/>
  <c r="T26" i="7" s="1"/>
  <c r="T559" i="7"/>
  <c r="T560" i="7" s="1"/>
  <c r="T522" i="7"/>
  <c r="T523" i="7" s="1"/>
  <c r="T127" i="7" s="1"/>
  <c r="T528" i="7"/>
  <c r="T529" i="7" s="1"/>
  <c r="T128" i="7" s="1"/>
  <c r="T555" i="7"/>
  <c r="T556" i="7" s="1"/>
  <c r="T41" i="7"/>
  <c r="T43" i="7" s="1"/>
  <c r="T63" i="7" s="1"/>
  <c r="T65" i="7" s="1"/>
  <c r="X522" i="7"/>
  <c r="X523" i="7" s="1"/>
  <c r="X127" i="7" s="1"/>
  <c r="X41" i="7"/>
  <c r="X43" i="7" s="1"/>
  <c r="X63" i="7" s="1"/>
  <c r="X65" i="7" s="1"/>
  <c r="X528" i="7"/>
  <c r="X529" i="7" s="1"/>
  <c r="X128" i="7" s="1"/>
  <c r="X555" i="7"/>
  <c r="X556" i="7" s="1"/>
  <c r="X559" i="7"/>
  <c r="X560" i="7" s="1"/>
  <c r="X563" i="7"/>
  <c r="X564" i="7" s="1"/>
  <c r="X567" i="7"/>
  <c r="X568" i="7" s="1"/>
  <c r="X26" i="7" s="1"/>
  <c r="AB563" i="7"/>
  <c r="AB564" i="7" s="1"/>
  <c r="AB567" i="7"/>
  <c r="AB568" i="7" s="1"/>
  <c r="AB26" i="7" s="1"/>
  <c r="AB559" i="7"/>
  <c r="AB560" i="7" s="1"/>
  <c r="AB555" i="7"/>
  <c r="AB556" i="7" s="1"/>
  <c r="AB528" i="7"/>
  <c r="AB529" i="7" s="1"/>
  <c r="AB128" i="7" s="1"/>
  <c r="AB522" i="7"/>
  <c r="AB523" i="7" s="1"/>
  <c r="AB127" i="7" s="1"/>
  <c r="AB41" i="7"/>
  <c r="AB43" i="7" s="1"/>
  <c r="AB63" i="7" s="1"/>
  <c r="AB65" i="7" s="1"/>
  <c r="AF522" i="7"/>
  <c r="AF523" i="7" s="1"/>
  <c r="AF127" i="7" s="1"/>
  <c r="AF41" i="7"/>
  <c r="AF43" i="7" s="1"/>
  <c r="AF63" i="7" s="1"/>
  <c r="AF65" i="7" s="1"/>
  <c r="AF528" i="7"/>
  <c r="AF529" i="7" s="1"/>
  <c r="AF128" i="7" s="1"/>
  <c r="AF555" i="7"/>
  <c r="AF556" i="7" s="1"/>
  <c r="AF559" i="7"/>
  <c r="AF560" i="7" s="1"/>
  <c r="AF563" i="7"/>
  <c r="AF564" i="7" s="1"/>
  <c r="AF567" i="7"/>
  <c r="AF568" i="7" s="1"/>
  <c r="AF26" i="7" s="1"/>
  <c r="O619" i="7"/>
  <c r="O622" i="7" s="1"/>
  <c r="AC613" i="7" l="1"/>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C92" i="7" s="1"/>
  <c r="B92" i="7"/>
  <c r="AF609" i="7"/>
  <c r="U619" i="7"/>
  <c r="U622" i="7" s="1"/>
  <c r="AF92" i="7" l="1"/>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AF69" i="7" l="1"/>
  <c r="AF78" i="7" s="1"/>
  <c r="AF118" i="7" s="1"/>
  <c r="AC69" i="7"/>
  <c r="AC78" i="7" s="1"/>
  <c r="AC118" i="7" s="1"/>
  <c r="H580" i="7" l="1"/>
  <c r="H582" i="7" s="1"/>
  <c r="H584" i="7" s="1"/>
  <c r="AC167" i="7"/>
  <c r="H167" i="7"/>
  <c r="H69" i="7"/>
  <c r="H204" i="7"/>
  <c r="AC204" i="7"/>
  <c r="AF204" i="7"/>
  <c r="AF167" i="7"/>
  <c r="C580" i="7"/>
  <c r="C582" i="7" s="1"/>
  <c r="C584" i="7" s="1"/>
  <c r="AC119" i="7"/>
  <c r="AF119" i="7"/>
  <c r="AN167" i="7"/>
  <c r="AN204" i="7"/>
  <c r="AN69" i="7"/>
  <c r="AN78" i="7" s="1"/>
  <c r="AN118" i="7" s="1"/>
  <c r="AP204" i="7"/>
  <c r="AP69" i="7"/>
  <c r="AP78" i="7" s="1"/>
  <c r="AP118" i="7" s="1"/>
  <c r="AP167" i="7"/>
  <c r="U580" i="7"/>
  <c r="U582" i="7" s="1"/>
  <c r="U584" i="7" s="1"/>
  <c r="AH204" i="7"/>
  <c r="AH167" i="7"/>
  <c r="AH69" i="7"/>
  <c r="AH78" i="7" s="1"/>
  <c r="AH118" i="7" s="1"/>
  <c r="T715" i="7" l="1"/>
  <c r="T580" i="7"/>
  <c r="T582" i="7" s="1"/>
  <c r="T584" i="7" s="1"/>
  <c r="Q580" i="7"/>
  <c r="Q582" i="7" s="1"/>
  <c r="Q584" i="7" s="1"/>
  <c r="R580" i="7"/>
  <c r="R582" i="7" s="1"/>
  <c r="R584" i="7" s="1"/>
  <c r="AA204" i="7"/>
  <c r="M167" i="7"/>
  <c r="T69" i="7"/>
  <c r="T204" i="7"/>
  <c r="T167" i="7"/>
  <c r="AH119" i="7"/>
  <c r="R167" i="7"/>
  <c r="R69" i="7"/>
  <c r="R204" i="7"/>
  <c r="J580" i="7"/>
  <c r="J582" i="7" s="1"/>
  <c r="J584" i="7" s="1"/>
  <c r="J69" i="7"/>
  <c r="J204" i="7"/>
  <c r="J167"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AI69" i="7"/>
  <c r="AI78" i="7" s="1"/>
  <c r="AI118" i="7" s="1"/>
  <c r="AI204" i="7"/>
  <c r="AI167" i="7"/>
  <c r="AM69" i="7"/>
  <c r="AM78" i="7" s="1"/>
  <c r="AM118" i="7" s="1"/>
  <c r="AM167" i="7"/>
  <c r="AM204" i="7"/>
  <c r="AO69" i="7"/>
  <c r="AO78" i="7" s="1"/>
  <c r="AO118" i="7" s="1"/>
  <c r="AO167" i="7"/>
  <c r="AO204" i="7"/>
  <c r="L580" i="7"/>
  <c r="L582" i="7" s="1"/>
  <c r="L584" i="7" s="1"/>
  <c r="L167" i="7"/>
  <c r="L204" i="7"/>
  <c r="L69" i="7"/>
  <c r="Q69" i="7"/>
  <c r="Q167" i="7"/>
  <c r="Q204" i="7"/>
  <c r="V580" i="7"/>
  <c r="V582" i="7" s="1"/>
  <c r="V584" i="7" s="1"/>
  <c r="AL204" i="7"/>
  <c r="AL167" i="7"/>
  <c r="AL69" i="7"/>
  <c r="AL78" i="7" s="1"/>
  <c r="AL118" i="7" s="1"/>
  <c r="N167" i="7"/>
  <c r="N204" i="7"/>
  <c r="N69" i="7"/>
  <c r="N580" i="7"/>
  <c r="N582" i="7" s="1"/>
  <c r="N584" i="7" s="1"/>
  <c r="AE167" i="7"/>
  <c r="AE69" i="7"/>
  <c r="AE78" i="7" s="1"/>
  <c r="AE118" i="7" s="1"/>
  <c r="AE204" i="7"/>
  <c r="AG204" i="7"/>
  <c r="AG69" i="7"/>
  <c r="AG78" i="7" s="1"/>
  <c r="AG118" i="7" s="1"/>
  <c r="AG167" i="7"/>
  <c r="U167" i="7"/>
  <c r="U69" i="7"/>
  <c r="U204" i="7"/>
  <c r="AD69" i="7"/>
  <c r="AD78" i="7" s="1"/>
  <c r="AD118" i="7" s="1"/>
  <c r="AD204" i="7"/>
  <c r="AD167" i="7"/>
  <c r="AB167" i="7"/>
  <c r="AB69" i="7"/>
  <c r="AB78" i="7" s="1"/>
  <c r="AB118" i="7" s="1"/>
  <c r="AB204"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87" i="7" l="1"/>
  <c r="B588" i="7" s="1"/>
  <c r="B597" i="7"/>
  <c r="F17" i="1" s="1"/>
  <c r="N715" i="7"/>
  <c r="S91" i="7"/>
  <c r="S97" i="7" s="1"/>
  <c r="S103" i="7" s="1"/>
  <c r="O715" i="7"/>
  <c r="J716" i="7"/>
  <c r="G715" i="7"/>
  <c r="B715" i="7"/>
  <c r="L715" i="7"/>
  <c r="J715" i="7"/>
  <c r="C715" i="7"/>
  <c r="H715" i="7"/>
  <c r="K715" i="7"/>
  <c r="Q715" i="7"/>
  <c r="M715" i="7"/>
  <c r="B589" i="7" l="1" a="1"/>
  <c r="B589" i="7" s="1"/>
  <c r="B577" i="7" s="1"/>
  <c r="C577" i="7" s="1"/>
  <c r="D577" i="7" s="1"/>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B109" i="7"/>
  <c r="B110" i="7" s="1"/>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T168" i="7"/>
  <c r="T76" i="7"/>
  <c r="G76" i="7"/>
  <c r="S76" i="7"/>
  <c r="G168" i="7"/>
  <c r="S205" i="7"/>
  <c r="F16" i="1"/>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3" i="7" l="1"/>
  <c r="C389" i="7" s="1"/>
  <c r="F389" i="7" s="1"/>
  <c r="C169" i="7"/>
  <c r="C77" i="7"/>
  <c r="C78" i="7" s="1"/>
  <c r="C206" i="7"/>
  <c r="C247" i="7" l="1"/>
  <c r="B111" i="7"/>
  <c r="B117" i="7" s="1"/>
  <c r="C248" i="7"/>
  <c r="F248" i="7" s="1"/>
  <c r="C386" i="7"/>
  <c r="F386" i="7" s="1"/>
  <c r="C383" i="7"/>
  <c r="F383" i="7" s="1"/>
  <c r="C385" i="7"/>
  <c r="F385" i="7" s="1"/>
  <c r="C250" i="7"/>
  <c r="F250" i="7" s="1"/>
  <c r="C387" i="7"/>
  <c r="F387" i="7" s="1"/>
  <c r="C384" i="7"/>
  <c r="F384" i="7" s="1"/>
  <c r="F14" i="1"/>
  <c r="F15" i="1" s="1"/>
  <c r="C388" i="7"/>
  <c r="F388" i="7" s="1"/>
  <c r="C252" i="7"/>
  <c r="F252" i="7" s="1"/>
  <c r="C253" i="7"/>
  <c r="F253" i="7" s="1"/>
  <c r="C249" i="7"/>
  <c r="F249" i="7" s="1"/>
  <c r="C251" i="7"/>
  <c r="F251" i="7" s="1"/>
  <c r="F247" i="7"/>
  <c r="C112" i="7"/>
  <c r="C113" i="7" s="1"/>
  <c r="C118" i="7" s="1"/>
  <c r="C119" i="7" s="1"/>
  <c r="B145" i="7"/>
  <c r="B113" i="7" l="1"/>
  <c r="B118" i="7" s="1"/>
  <c r="B119" i="7" s="1"/>
  <c r="B134" i="7" s="1"/>
  <c r="F390" i="7"/>
  <c r="F18" i="1"/>
  <c r="C390" i="7"/>
  <c r="F254" i="7"/>
  <c r="C254" i="7"/>
  <c r="H389" i="7"/>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AN296" i="7"/>
  <c r="AJ296" i="7"/>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D211" i="7"/>
  <c r="D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9"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0" i="1" s="1"/>
  <c r="F13" i="1" l="1"/>
  <c r="T140" i="7"/>
  <c r="AE139" i="7"/>
  <c r="U139" i="7"/>
  <c r="AD139" i="7"/>
  <c r="AN139" i="7"/>
  <c r="Z139" i="7"/>
  <c r="AB139" i="7"/>
  <c r="AI139" i="7"/>
  <c r="AM139" i="7"/>
  <c r="AN140" i="7" s="1"/>
  <c r="AK139" i="7"/>
  <c r="AA139" i="7"/>
  <c r="AB140" i="7" s="1"/>
  <c r="W139" i="7"/>
  <c r="X139" i="7"/>
  <c r="V139" i="7"/>
  <c r="AL139" i="7"/>
  <c r="Y139" i="7"/>
  <c r="AG139" i="7"/>
  <c r="AP139" i="7"/>
  <c r="AC139" i="7"/>
  <c r="AH139" i="7"/>
  <c r="AJ139" i="7"/>
  <c r="AO139" i="7"/>
  <c r="AP140" i="7" s="1"/>
  <c r="AF139" i="7"/>
  <c r="AI140" i="7" l="1"/>
  <c r="V140" i="7"/>
  <c r="AM140" i="7"/>
  <c r="AG140" i="7"/>
  <c r="W140" i="7"/>
  <c r="AD140" i="7"/>
  <c r="AH140" i="7"/>
  <c r="Y140" i="7"/>
  <c r="AA140" i="7"/>
  <c r="AF140" i="7"/>
  <c r="AC140" i="7"/>
  <c r="AO140" i="7"/>
  <c r="AL140" i="7"/>
  <c r="AK140" i="7"/>
  <c r="Z140" i="7"/>
  <c r="X140" i="7"/>
  <c r="AJ140" i="7"/>
  <c r="AE140" i="7"/>
  <c r="U140" i="7"/>
  <c r="B140" i="7" l="1"/>
  <c r="F12" i="1" s="1"/>
  <c r="F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<sst xmlns="http://schemas.openxmlformats.org/spreadsheetml/2006/main" count="767" uniqueCount="405">
  <si>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</si>
  <si>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</si>
  <si>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</si>
  <si>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</si>
  <si>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</si>
  <si>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</si>
  <si>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</si>
  <si>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</si>
  <si>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</si>
  <si>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</si>
  <si>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</si>
  <si>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</si>
  <si>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</si>
  <si>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</si>
  <si>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</si>
  <si>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</si>
  <si>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</si>
  <si>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</si>
  <si>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</si>
  <si>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</si>
  <si>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</si>
  <si>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</si>
  <si>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</si>
  <si>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</si>
  <si>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</si>
  <si>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</si>
  <si>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</si>
  <si>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</si>
  <si>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</si>
  <si>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</si>
  <si>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</si>
  <si>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</si>
  <si>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</si>
  <si>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</si>
  <si>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</si>
  <si>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</si>
  <si>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</si>
  <si>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</si>
  <si>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</si>
  <si>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</si>
  <si>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</si>
  <si>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</si>
  <si>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</si>
  <si>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</si>
  <si>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</si>
  <si>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</si>
  <si>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</si>
  <si>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</si>
  <si>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</si>
  <si>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</si>
  <si>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</si>
  <si>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</si>
  <si>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</si>
  <si>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</si>
  <si>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</si>
  <si>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</si>
  <si>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</si>
  <si>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</si>
  <si>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</si>
  <si>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</si>
  <si>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</si>
  <si>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</si>
  <si>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</si>
  <si>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</si>
  <si>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</si>
  <si>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</si>
  <si>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</si>
  <si>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</si>
  <si>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</si>
  <si>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</si>
  <si>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</si>
  <si>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</si>
  <si>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</si>
  <si>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</si>
  <si>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</si>
  <si>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</si>
  <si>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</si>
  <si>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</si>
  <si>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</si>
  <si>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</si>
  <si>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</si>
  <si>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</si>
  <si>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</si>
  <si>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</si>
  <si>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</si>
  <si>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</si>
  <si>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</si>
  <si>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</si>
  <si>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</si>
  <si>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</si>
  <si>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</si>
  <si>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</si>
  <si>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</si>
  <si>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</si>
  <si>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</si>
  <si>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</si>
  <si>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</si>
  <si>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</si>
  <si>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</si>
  <si>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</si>
  <si>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</si>
  <si>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</si>
  <si>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</si>
  <si>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</si>
  <si>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</si>
  <si>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</si>
  <si>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</si>
  <si>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</si>
  <si>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</si>
  <si>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</si>
  <si>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</si>
  <si>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</si>
  <si>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</si>
  <si>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</si>
  <si>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</si>
  <si>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</si>
  <si>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</si>
  <si>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</si>
  <si>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</si>
  <si>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</si>
  <si>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</si>
  <si>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</si>
  <si>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</si>
  <si>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</si>
  <si>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</si>
  <si>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</si>
  <si>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</si>
  <si>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</si>
  <si>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</si>
  <si>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</si>
  <si>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</si>
  <si>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</si>
  <si>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</si>
  <si>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</si>
  <si>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</si>
  <si>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</si>
  <si>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</si>
  <si>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</si>
  <si>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</si>
  <si>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</si>
  <si>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</si>
  <si>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</si>
  <si>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</si>
  <si>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</si>
  <si>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</si>
  <si>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</si>
  <si>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</si>
  <si>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</si>
  <si>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</si>
  <si>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</si>
  <si>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</si>
  <si>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</si>
  <si>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</si>
  <si>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</si>
  <si>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</si>
  <si>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</si>
  <si>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</si>
  <si>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</si>
  <si>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</si>
  <si>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</si>
  <si>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</si>
  <si>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</si>
  <si>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</si>
  <si>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</si>
  <si>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</si>
  <si>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</si>
  <si>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</si>
  <si>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</si>
  <si>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</si>
  <si>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</si>
  <si>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</si>
  <si>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</si>
  <si>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</si>
  <si>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</si>
  <si>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</si>
  <si>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</si>
  <si>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</si>
  <si>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</si>
  <si>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</si>
  <si>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</si>
  <si>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</si>
  <si>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</si>
  <si>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</si>
  <si>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</si>
  <si>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</si>
  <si>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</si>
  <si>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</si>
  <si>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</si>
  <si>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</si>
  <si>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</si>
  <si>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</si>
  <si>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</si>
  <si>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</si>
  <si>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</si>
  <si>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</si>
  <si>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</si>
  <si>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</si>
  <si>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</si>
  <si>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</si>
  <si>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</si>
  <si>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</si>
  <si>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</si>
  <si>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</si>
  <si>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</si>
  <si>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</si>
  <si>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</si>
  <si>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</si>
  <si>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</si>
  <si>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</si>
  <si>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</si>
  <si>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</si>
  <si>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</si>
  <si>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</si>
  <si>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</si>
  <si>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</si>
  <si>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</si>
  <si>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</si>
  <si>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</si>
  <si>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</si>
  <si>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</si>
  <si>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</si>
  <si>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</si>
  <si>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</si>
  <si>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</si>
  <si>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</si>
  <si>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</si>
  <si>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</si>
  <si>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</si>
  <si>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</si>
  <si>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</si>
  <si>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</si>
  <si>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</si>
  <si>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</si>
  <si>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</si>
  <si>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</si>
  <si>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</si>
  <si>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</si>
  <si>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</si>
  <si>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</si>
  <si>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</si>
  <si>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</si>
  <si>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</si>
  <si>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</si>
  <si>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</si>
  <si>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</si>
  <si>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</si>
  <si>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</si>
  <si>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</si>
  <si>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</si>
  <si>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</si>
  <si>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</si>
  <si>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</si>
  <si>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</si>
  <si>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</si>
  <si>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</si>
  <si>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</si>
  <si>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</si>
  <si>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</si>
  <si>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</si>
  <si>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</si>
  <si>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</si>
  <si>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</si>
  <si>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</si>
  <si>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</si>
  <si>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</si>
  <si>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</si>
  <si>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</si>
  <si>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</si>
  <si>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</si>
  <si>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</si>
  <si>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</si>
  <si>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</si>
  <si>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</si>
  <si>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</si>
  <si>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</si>
  <si>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</si>
  <si>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</si>
  <si>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</si>
  <si>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</si>
  <si>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</si>
  <si>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</si>
  <si>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</si>
  <si>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</si>
  <si>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</si>
  <si>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</si>
  <si>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</si>
  <si>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</si>
  <si>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</si>
  <si>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</si>
  <si>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</si>
  <si>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</si>
  <si>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</si>
  <si>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</si>
  <si>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</si>
  <si>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</si>
  <si>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</si>
  <si>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</si>
  <si>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</si>
  <si>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</si>
  <si>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</si>
  <si>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</si>
  <si>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</si>
  <si>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</si>
  <si>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</si>
  <si>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</si>
  <si>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</si>
  <si>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</si>
  <si>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</si>
  <si>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</si>
  <si>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</si>
  <si>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</si>
  <si>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</si>
  <si>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</si>
  <si>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</si>
  <si>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</si>
  <si>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</si>
  <si>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</si>
  <si>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</si>
  <si>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</si>
  <si>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</si>
  <si>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</si>
  <si>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</si>
  <si>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</si>
  <si>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</si>
  <si>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</si>
  <si>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</si>
  <si>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</si>
  <si>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</si>
  <si>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</si>
  <si>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</si>
  <si>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</si>
  <si>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</si>
  <si>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</si>
  <si>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</si>
  <si>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</si>
  <si>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</si>
  <si>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</si>
  <si>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</si>
  <si>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</si>
  <si>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</si>
  <si>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</si>
  <si>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</si>
  <si>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</si>
  <si>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</si>
  <si>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</si>
  <si>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</si>
  <si>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</si>
  <si>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</si>
  <si>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</si>
  <si>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</si>
  <si>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</si>
  <si>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</si>
  <si>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</si>
  <si>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</si>
  <si>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</si>
  <si>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</si>
  <si>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</si>
  <si>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</si>
  <si>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</si>
  <si>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</si>
  <si>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</si>
  <si>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</si>
  <si>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</si>
  <si>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</si>
  <si>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</si>
  <si>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</si>
  <si>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</si>
  <si>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</si>
  <si>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</si>
  <si>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</si>
  <si>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</si>
  <si>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</si>
  <si>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</si>
  <si>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</si>
  <si>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</si>
  <si>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</si>
  <si>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</si>
  <si>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</si>
  <si>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Adjused for size of debt limit</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</si>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</sst>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4"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174" fontId="3" fillId="7" borderId="16" xfId="0" applyNumberFormat="1" applyFont="1" applyFill="1" applyBorder="1"/>
    <xf numFmtId="0" fontId="3" fillId="8" borderId="16" xfId="5" applyNumberFormat="1" applyFont="1" applyFill="1" applyBorder="1" applyAlignment="1">
      <alignment horizontal="right"/>
    </xf>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54</xdr:row>
      <xdr:rowOff>0</xdr:rowOff>
    </xdr:from>
    <xdr:to>
      <xdr:col>5</xdr:col>
      <xdr:colOff>21168</xdr:colOff>
      <xdr:row>70</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104</xdr:row>
      <xdr:rowOff>42334</xdr:rowOff>
    </xdr:from>
    <xdr:to>
      <xdr:col>7</xdr:col>
      <xdr:colOff>444497</xdr:colOff>
      <xdr:row>107</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39</xdr:row>
      <xdr:rowOff>4232</xdr:rowOff>
    </xdr:from>
    <xdr:to>
      <xdr:col>5</xdr:col>
      <xdr:colOff>10583</xdr:colOff>
      <xdr:row>49</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24</xdr:row>
      <xdr:rowOff>4231</xdr:rowOff>
    </xdr:from>
    <xdr:to>
      <xdr:col>4</xdr:col>
      <xdr:colOff>2222499</xdr:colOff>
      <xdr:row>30</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352</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4" t="s">
        <v>179</v>
      </c>
      <c r="F4" s="9"/>
      <c r="G4" s="108"/>
      <c r="H4" s="259"/>
      <c r="I4" s="160"/>
      <c r="J4" s="108"/>
      <c r="K4" s="108"/>
      <c r="L4" s="108"/>
      <c r="M4" s="108"/>
      <c r="N4" s="108"/>
    </row>
    <row r="5" spans="1:48" s="7" customFormat="1" ht="12.75" customHeight="1" x14ac:dyDescent="0.2">
      <c r="B5" s="5" t="s">
        <v>99</v>
      </c>
      <c r="C5" s="147"/>
      <c r="D5" s="108"/>
      <c r="E5" s="272" t="s">
        <v>322</v>
      </c>
      <c r="F5" s="9"/>
      <c r="H5" s="9"/>
      <c r="I5" s="162"/>
      <c r="J5" s="9"/>
      <c r="K5" s="108"/>
      <c r="L5" s="108"/>
      <c r="M5" s="108"/>
      <c r="N5" s="108"/>
    </row>
    <row r="6" spans="1:48" x14ac:dyDescent="0.2">
      <c r="B6" s="51" t="s">
        <v>157</v>
      </c>
      <c r="C6" s="239">
        <v>0</v>
      </c>
      <c r="D6" s="7"/>
      <c r="E6" s="330" t="s">
        <v>256</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377</v>
      </c>
      <c r="F9" s="271">
        <f>'Cash Flow'!B151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Flow'!B142</f>
        <v>0</v>
      </c>
      <c r="G10" s="162"/>
      <c r="H10" s="162"/>
      <c r="I10" s="244"/>
      <c r="J10" s="162"/>
      <c r="K10" s="9"/>
      <c r="M10" s="128"/>
      <c r="N10" s="124"/>
      <c r="P10" s="9"/>
    </row>
    <row r="11" spans="1:48" x14ac:dyDescent="0.2">
      <c r="B11" s="114" t="s">
        <v>160</v>
      </c>
      <c r="C11" s="141">
        <v>0</v>
      </c>
      <c r="D11" s="7"/>
      <c r="E11" s="266" t="s">
        <v>239</v>
      </c>
      <c r="F11" s="146">
        <f>HLOOKUP(IF(AncillaryService2="Calculated",AncillaryService1,F12),'Cash Flow'!B2:AP138,126)</f>
        <v>0</v>
      </c>
      <c r="G11" s="162"/>
      <c r="H11" s="162"/>
      <c r="I11" s="244"/>
      <c r="J11" s="162"/>
      <c r="K11" s="9"/>
      <c r="M11" s="128"/>
      <c r="N11" s="124"/>
      <c r="P11" s="9"/>
    </row>
    <row r="12" spans="1:48" x14ac:dyDescent="0.2">
      <c r="B12" s="115" t="s">
        <v>183</v>
      </c>
      <c r="C12" s="142">
        <v>0</v>
      </c>
      <c r="D12" s="7"/>
      <c r="E12" s="266" t="s">
        <v>201</v>
      </c>
      <c r="F12" s="267">
        <f>'Cash Flow'!B140</f>
        <v>0</v>
      </c>
      <c r="G12" s="162"/>
      <c r="H12" s="162"/>
      <c r="I12" s="244"/>
      <c r="J12" s="162"/>
      <c r="K12" s="9"/>
      <c r="M12" s="128"/>
      <c r="N12" s="124"/>
      <c r="P12" s="9"/>
    </row>
    <row r="13" spans="1:48" x14ac:dyDescent="0.2">
      <c r="B13" s="116" t="s">
        <v>161</v>
      </c>
      <c r="C13" s="141">
        <v>0</v>
      </c>
      <c r="D13" s="9"/>
      <c r="E13" s="266" t="s">
        <v>238</v>
      </c>
      <c r="F13" s="271">
        <f>HLOOKUP(analysis_period,'Cash Flow'!B2:AP138,126)</f>
        <v>0</v>
      </c>
      <c r="G13" s="162"/>
      <c r="H13" s="162"/>
      <c r="I13" s="244"/>
      <c r="J13" s="162"/>
      <c r="K13" s="9"/>
      <c r="M13" s="128"/>
      <c r="N13" s="124"/>
      <c r="P13" s="9"/>
    </row>
    <row r="14" spans="1:48" x14ac:dyDescent="0.2">
      <c r="B14" s="115" t="s">
        <v>183</v>
      </c>
      <c r="C14" s="142">
        <v>0</v>
      </c>
      <c r="D14" s="9"/>
      <c r="E14" s="266" t="s">
        <v>277</v>
      </c>
      <c r="F14" s="267">
        <f>-'Cash Flow'!B103</f>
        <v>0</v>
      </c>
      <c r="G14" s="162"/>
      <c r="H14" s="162"/>
      <c r="I14" s="244"/>
      <c r="J14" s="162"/>
      <c r="K14" s="9"/>
      <c r="M14" s="128"/>
      <c r="N14" s="124"/>
      <c r="P14" s="9"/>
    </row>
    <row r="15" spans="1:48" ht="15" x14ac:dyDescent="0.25">
      <c r="B15" s="371" t="s">
        <v>318</v>
      </c>
      <c r="C15" s="373" t="e">
        <f>IF(SUM(#REF!)=0,"No","Yes")</f>
        <v>#REF!</v>
      </c>
      <c r="D15" s="370" t="e">
        <f>IF(C15="No","","See battery costs")</f>
        <v>#REF!</v>
      </c>
      <c r="E15" s="266" t="s">
        <v>203</v>
      </c>
      <c r="F15" s="267">
        <f>F14-F16</f>
        <v>0</v>
      </c>
      <c r="G15" s="162"/>
      <c r="H15" s="162"/>
      <c r="I15" s="244"/>
      <c r="J15" s="162"/>
      <c r="K15" s="9"/>
      <c r="M15" s="128"/>
      <c r="N15" s="124"/>
      <c r="P15" s="9"/>
    </row>
    <row r="16" spans="1:48" ht="15" x14ac:dyDescent="0.25">
      <c r="B16" s="371" t="s">
        <v>341</v>
      </c>
      <c r="C16" s="373" t="e">
        <f>IsFuelCell</f>
        <v>#NAME?</v>
      </c>
      <c r="D16" s="370" t="e">
        <f>IF(C16="No","","See fuel cell costs")</f>
        <v>#NAME?</v>
      </c>
      <c r="E16" s="266" t="s">
        <v>278</v>
      </c>
      <c r="F16" s="267">
        <f>'Cash Flow'!B577</f>
        <v>0</v>
      </c>
      <c r="G16" s="162"/>
      <c r="H16" s="162"/>
      <c r="I16" s="244"/>
      <c r="J16" s="162"/>
      <c r="K16" s="9"/>
      <c r="M16" s="128"/>
      <c r="N16" s="124"/>
      <c r="P16" s="9"/>
    </row>
    <row r="17" spans="2:16" x14ac:dyDescent="0.2">
      <c r="B17" s="9"/>
      <c r="C17" s="9"/>
      <c r="D17" s="9"/>
      <c r="E17" s="51" t="s">
        <v>257</v>
      </c>
      <c r="F17" s="146">
        <f>'Cash Flow'!B597</f>
        <v>0</v>
      </c>
      <c r="G17" s="162"/>
      <c r="H17" s="162"/>
      <c r="I17" s="244"/>
      <c r="J17" s="162"/>
      <c r="K17" s="9"/>
      <c r="M17" s="128"/>
      <c r="N17" s="124"/>
      <c r="P17" s="9"/>
    </row>
    <row r="18" spans="2:16" x14ac:dyDescent="0.2">
      <c r="B18" s="298" t="s">
        <v>225</v>
      </c>
      <c r="C18" s="299"/>
      <c r="D18" s="9"/>
      <c r="E18" s="51" t="s">
        <v>382</v>
      </c>
      <c r="F18" s="51" t="e">
        <f>F16/F14</f>
        <v>#DIV/0!</v>
      </c>
      <c r="G18" s="162"/>
      <c r="H18" s="162"/>
      <c r="I18" s="244"/>
      <c r="J18" s="162"/>
      <c r="K18" s="9"/>
      <c r="M18" s="128"/>
      <c r="N18" s="124"/>
      <c r="P18" s="9"/>
    </row>
    <row r="19" spans="2:16" x14ac:dyDescent="0.2">
      <c r="B19" s="301" t="s">
        <v>229</v>
      </c>
      <c r="C19" s="155"/>
      <c r="D19" s="9"/>
      <c r="G19" s="162"/>
      <c r="H19" s="162"/>
      <c r="I19" s="244"/>
      <c r="J19" s="162"/>
      <c r="K19" s="9"/>
      <c r="M19" s="128"/>
      <c r="N19" s="124"/>
      <c r="P19" s="9"/>
    </row>
    <row r="20" spans="2:16" x14ac:dyDescent="0.2">
      <c r="B20" s="65" t="s">
        <v>226</v>
      </c>
      <c r="C20" s="300">
        <v>0</v>
      </c>
      <c r="D20" s="9"/>
      <c r="G20" s="162"/>
      <c r="H20" s="162"/>
      <c r="I20" s="244"/>
      <c r="J20" s="162"/>
      <c r="K20" s="9"/>
      <c r="M20" s="128"/>
      <c r="N20" s="124"/>
      <c r="P20" s="9"/>
    </row>
    <row r="21" spans="2:16" x14ac:dyDescent="0.2">
      <c r="B21" s="52" t="s">
        <v>250</v>
      </c>
      <c r="C21" s="146">
        <v>0</v>
      </c>
      <c r="D21" s="9"/>
      <c r="G21" s="162"/>
      <c r="H21" s="162"/>
      <c r="I21" s="244"/>
      <c r="J21" s="162"/>
      <c r="K21" s="9"/>
      <c r="M21" s="128"/>
      <c r="N21" s="124"/>
      <c r="P21" s="9"/>
    </row>
    <row r="22" spans="2:16" x14ac:dyDescent="0.2">
      <c r="B22" s="297" t="s">
        <v>227</v>
      </c>
      <c r="C22" s="295">
        <v>0</v>
      </c>
      <c r="D22" s="9"/>
      <c r="G22" s="246"/>
      <c r="H22" s="246"/>
      <c r="I22" s="247"/>
      <c r="J22" s="246"/>
      <c r="K22" s="9"/>
      <c r="M22" s="128"/>
      <c r="N22" s="124"/>
      <c r="P22" s="9"/>
    </row>
    <row r="23" spans="2:16" x14ac:dyDescent="0.2">
      <c r="B23" s="249" t="s">
        <v>228</v>
      </c>
      <c r="C23" s="158">
        <v>0</v>
      </c>
      <c r="D23" s="9"/>
      <c r="G23" s="162"/>
      <c r="H23" s="162"/>
      <c r="I23" s="244"/>
      <c r="J23" s="162"/>
      <c r="K23" s="9"/>
      <c r="M23" s="128"/>
      <c r="N23" s="124"/>
      <c r="P23" s="9"/>
    </row>
    <row r="24" spans="2:16" x14ac:dyDescent="0.2">
      <c r="B24" s="118"/>
      <c r="C24" s="150"/>
      <c r="D24" s="7"/>
      <c r="G24" s="162"/>
      <c r="H24" s="162"/>
      <c r="I24" s="244"/>
      <c r="J24" s="162"/>
      <c r="K24" s="9"/>
      <c r="M24" s="128"/>
      <c r="N24" s="123"/>
      <c r="P24" s="9"/>
    </row>
    <row r="25" spans="2:16" x14ac:dyDescent="0.2">
      <c r="B25" s="298" t="s">
        <v>363</v>
      </c>
      <c r="C25" s="299"/>
      <c r="D25" s="7"/>
      <c r="G25" s="162"/>
      <c r="H25" s="162"/>
      <c r="I25" s="244"/>
      <c r="J25" s="162"/>
      <c r="K25" s="9"/>
      <c r="M25" s="128"/>
      <c r="N25" s="125"/>
      <c r="P25" s="9"/>
    </row>
    <row r="26" spans="2:16" x14ac:dyDescent="0.2">
      <c r="B26" s="366" t="s">
        <v>354</v>
      </c>
      <c r="C26" s="372">
        <v>1</v>
      </c>
      <c r="D26" s="7"/>
      <c r="G26" s="162"/>
      <c r="H26" s="162"/>
      <c r="I26" s="244"/>
      <c r="J26" s="162"/>
      <c r="K26" s="9"/>
      <c r="M26" s="128"/>
      <c r="N26" s="126"/>
      <c r="O26" s="7"/>
      <c r="P26" s="7"/>
    </row>
    <row r="27" spans="2:16" x14ac:dyDescent="0.2">
      <c r="B27" s="366" t="s">
        <v>355</v>
      </c>
      <c r="C27" s="372">
        <v>0</v>
      </c>
      <c r="D27" s="7"/>
      <c r="G27" s="162"/>
      <c r="H27" s="162"/>
      <c r="I27" s="244"/>
      <c r="J27" s="162"/>
      <c r="K27" s="9"/>
      <c r="M27" s="128"/>
      <c r="N27" s="126"/>
    </row>
    <row r="28" spans="2:16" x14ac:dyDescent="0.2">
      <c r="B28" s="366" t="s">
        <v>356</v>
      </c>
      <c r="C28" s="372">
        <v>0</v>
      </c>
      <c r="D28" s="9"/>
      <c r="G28" s="162"/>
      <c r="H28" s="162"/>
      <c r="I28" s="244"/>
      <c r="J28" s="162"/>
      <c r="K28" s="9"/>
      <c r="M28" s="128"/>
      <c r="N28" s="126"/>
    </row>
    <row r="29" spans="2:16" x14ac:dyDescent="0.2">
      <c r="B29" s="366" t="s">
        <v>357</v>
      </c>
      <c r="C29" s="372">
        <v>0</v>
      </c>
      <c r="D29" s="9"/>
      <c r="G29" s="162"/>
      <c r="H29" s="162"/>
      <c r="I29" s="244"/>
      <c r="J29" s="162"/>
      <c r="K29" s="9"/>
      <c r="M29" s="128"/>
      <c r="N29" s="126"/>
    </row>
    <row r="30" spans="2:16" x14ac:dyDescent="0.2">
      <c r="B30" s="366" t="s">
        <v>358</v>
      </c>
      <c r="C30" s="372">
        <v>0</v>
      </c>
      <c r="D30" s="7"/>
      <c r="G30" s="162"/>
      <c r="H30" s="162"/>
      <c r="I30" s="244"/>
      <c r="J30" s="162"/>
      <c r="K30" s="7"/>
      <c r="M30" s="128"/>
      <c r="N30" s="126"/>
    </row>
    <row r="31" spans="2:16" x14ac:dyDescent="0.2">
      <c r="B31" s="366" t="s">
        <v>359</v>
      </c>
      <c r="C31" s="372">
        <v>0</v>
      </c>
      <c r="D31" s="7"/>
      <c r="G31" s="162"/>
      <c r="H31" s="162"/>
      <c r="I31" s="244"/>
      <c r="J31" s="162"/>
      <c r="K31" s="7"/>
      <c r="M31" s="128"/>
      <c r="N31" s="126"/>
    </row>
    <row r="32" spans="2:16" x14ac:dyDescent="0.2">
      <c r="B32" s="118"/>
      <c r="C32" s="30"/>
      <c r="D32" s="7"/>
      <c r="G32" s="162"/>
      <c r="H32" s="162"/>
      <c r="I32" s="244"/>
      <c r="J32" s="162"/>
      <c r="K32" s="7"/>
      <c r="M32" s="128"/>
      <c r="N32" s="126"/>
    </row>
    <row r="33" spans="2:16" x14ac:dyDescent="0.2">
      <c r="B33" s="298" t="s">
        <v>101</v>
      </c>
      <c r="C33" s="299"/>
      <c r="D33" s="7"/>
      <c r="G33" s="162"/>
      <c r="H33" s="162"/>
      <c r="I33" s="244"/>
      <c r="J33" s="162"/>
      <c r="K33" s="7"/>
      <c r="M33" s="128"/>
      <c r="N33" s="126"/>
    </row>
    <row r="34" spans="2:16" x14ac:dyDescent="0.2">
      <c r="B34" s="310" t="s">
        <v>102</v>
      </c>
      <c r="C34" s="311"/>
      <c r="D34" s="7"/>
      <c r="G34" s="162"/>
      <c r="H34" s="162"/>
      <c r="I34" s="244"/>
      <c r="J34" s="162"/>
      <c r="K34" s="9"/>
      <c r="M34" s="128"/>
      <c r="N34" s="126"/>
    </row>
    <row r="35" spans="2:16" x14ac:dyDescent="0.2">
      <c r="B35" s="52" t="s">
        <v>107</v>
      </c>
      <c r="C35" s="240">
        <v>0</v>
      </c>
      <c r="D35" s="7"/>
      <c r="G35" s="162"/>
      <c r="H35" s="162"/>
      <c r="I35" s="244"/>
      <c r="J35" s="162"/>
      <c r="K35" s="9"/>
      <c r="M35" s="128"/>
      <c r="N35" s="126"/>
    </row>
    <row r="36" spans="2:16" x14ac:dyDescent="0.2">
      <c r="B36" s="52" t="s">
        <v>108</v>
      </c>
      <c r="C36" s="153">
        <v>0</v>
      </c>
      <c r="D36" s="7"/>
      <c r="G36" s="162"/>
      <c r="H36" s="162"/>
      <c r="I36" s="244"/>
      <c r="J36" s="162"/>
      <c r="K36" s="77"/>
      <c r="M36" s="128"/>
      <c r="N36" s="126"/>
    </row>
    <row r="37" spans="2:16" x14ac:dyDescent="0.2">
      <c r="B37" s="52" t="s">
        <v>110</v>
      </c>
      <c r="C37" s="156">
        <v>0</v>
      </c>
      <c r="D37" s="7"/>
      <c r="G37" s="248"/>
      <c r="H37" s="162"/>
      <c r="I37" s="244"/>
      <c r="J37" s="162"/>
      <c r="K37" s="45"/>
      <c r="M37" s="128"/>
      <c r="N37" s="126"/>
    </row>
    <row r="38" spans="2:16" x14ac:dyDescent="0.2">
      <c r="B38" s="52" t="s">
        <v>109</v>
      </c>
      <c r="C38" s="157">
        <f>((inflation_rate/100+1)*(real_discount_rate/100+1)-1)*100</f>
        <v>0</v>
      </c>
      <c r="D38" s="7"/>
      <c r="G38" s="162"/>
      <c r="H38" s="162"/>
      <c r="I38" s="244"/>
      <c r="J38" s="162"/>
      <c r="K38" s="45"/>
      <c r="M38" s="128"/>
      <c r="N38" s="126"/>
    </row>
    <row r="39" spans="2:16" x14ac:dyDescent="0.2">
      <c r="B39" s="42" t="s">
        <v>103</v>
      </c>
      <c r="C39" s="155"/>
      <c r="D39" s="7"/>
      <c r="G39" s="162"/>
      <c r="H39" s="162"/>
      <c r="I39" s="244"/>
      <c r="J39" s="162"/>
      <c r="K39" s="9"/>
      <c r="M39" s="128"/>
      <c r="N39" s="126"/>
    </row>
    <row r="40" spans="2:16" x14ac:dyDescent="0.2">
      <c r="B40" s="52" t="s">
        <v>330</v>
      </c>
      <c r="C40" s="365">
        <f>AnnualTaxFederal</f>
        <v>0</v>
      </c>
      <c r="D40" s="7"/>
      <c r="E40" s="262"/>
      <c r="F40" s="244"/>
      <c r="G40" s="162"/>
      <c r="H40" s="162"/>
      <c r="I40" s="244"/>
      <c r="J40" s="162"/>
      <c r="K40" s="77"/>
      <c r="M40" s="128"/>
      <c r="N40" s="126"/>
    </row>
    <row r="41" spans="2:16" x14ac:dyDescent="0.2">
      <c r="B41" s="52" t="s">
        <v>331</v>
      </c>
      <c r="C41" s="365">
        <f>AnnualTaxState</f>
        <v>0</v>
      </c>
      <c r="D41" s="7"/>
      <c r="E41" s="262"/>
      <c r="F41" s="244"/>
      <c r="G41" s="162"/>
      <c r="H41" s="162"/>
      <c r="I41" s="244"/>
      <c r="J41" s="162"/>
      <c r="K41" s="45"/>
      <c r="M41" s="128"/>
      <c r="N41" s="126"/>
    </row>
    <row r="42" spans="2:16" x14ac:dyDescent="0.2">
      <c r="B42" s="52" t="s">
        <v>156</v>
      </c>
      <c r="C42" s="158">
        <v>0</v>
      </c>
      <c r="D42" s="7"/>
      <c r="E42" s="262"/>
      <c r="F42" s="244"/>
      <c r="G42" s="162"/>
      <c r="H42" s="162"/>
      <c r="I42" s="244"/>
      <c r="J42" s="162"/>
      <c r="K42" s="45"/>
      <c r="M42" s="128"/>
      <c r="N42" s="126"/>
      <c r="O42" s="7"/>
      <c r="P42" s="7"/>
    </row>
    <row r="43" spans="2:16" x14ac:dyDescent="0.2">
      <c r="B43" s="52" t="s">
        <v>106</v>
      </c>
      <c r="C43" s="158">
        <v>0</v>
      </c>
      <c r="D43" s="7"/>
      <c r="E43" s="243"/>
      <c r="F43" s="244"/>
      <c r="G43" s="162"/>
      <c r="H43" s="162"/>
      <c r="I43" s="244"/>
      <c r="J43" s="162"/>
      <c r="K43" s="9"/>
      <c r="M43" s="128"/>
      <c r="N43" s="126"/>
      <c r="P43" s="7"/>
    </row>
    <row r="44" spans="2:16" x14ac:dyDescent="0.2">
      <c r="B44" s="54" t="s">
        <v>0</v>
      </c>
      <c r="C44" s="154"/>
      <c r="E44" s="243"/>
      <c r="F44" s="244"/>
      <c r="G44" s="162"/>
      <c r="H44" s="162"/>
      <c r="I44" s="244"/>
      <c r="J44" s="162"/>
      <c r="K44" s="77"/>
      <c r="M44" s="128"/>
      <c r="N44" s="126"/>
      <c r="P44" s="7"/>
    </row>
    <row r="45" spans="2:16" x14ac:dyDescent="0.2">
      <c r="B45" s="53" t="s">
        <v>111</v>
      </c>
      <c r="C45" s="159">
        <v>0</v>
      </c>
      <c r="E45" s="243"/>
      <c r="F45" s="244"/>
      <c r="G45" s="162"/>
      <c r="H45" s="162"/>
      <c r="I45" s="244"/>
      <c r="J45" s="162"/>
      <c r="K45" s="45"/>
      <c r="M45" s="128"/>
      <c r="N45" s="126"/>
      <c r="P45" s="7"/>
    </row>
    <row r="46" spans="2:16" x14ac:dyDescent="0.2">
      <c r="B46" s="53" t="s">
        <v>113</v>
      </c>
      <c r="C46" s="335">
        <f>total_installed_cost*prop_tax_cost_assessed_percent/100</f>
        <v>0</v>
      </c>
      <c r="E46" s="243"/>
      <c r="F46" s="244"/>
      <c r="G46" s="162"/>
      <c r="H46" s="162"/>
      <c r="I46" s="244"/>
      <c r="J46" s="162"/>
      <c r="K46" s="9"/>
      <c r="M46" s="128"/>
      <c r="N46" s="126"/>
      <c r="P46" s="9"/>
    </row>
    <row r="47" spans="2:16" x14ac:dyDescent="0.2">
      <c r="B47" s="53" t="s">
        <v>112</v>
      </c>
      <c r="C47" s="158">
        <v>0</v>
      </c>
      <c r="E47" s="243"/>
      <c r="F47" s="244"/>
      <c r="G47" s="162"/>
      <c r="H47" s="162"/>
      <c r="I47" s="244"/>
      <c r="J47" s="162"/>
      <c r="K47" s="15"/>
      <c r="M47" s="128"/>
      <c r="N47" s="126"/>
      <c r="P47" s="7"/>
    </row>
    <row r="48" spans="2:16" x14ac:dyDescent="0.2">
      <c r="B48" s="53" t="s">
        <v>114</v>
      </c>
      <c r="C48" s="158">
        <v>0</v>
      </c>
      <c r="E48" s="243"/>
      <c r="F48" s="244"/>
      <c r="G48" s="162"/>
      <c r="H48" s="162"/>
      <c r="I48" s="244"/>
      <c r="J48" s="162"/>
      <c r="K48" s="9"/>
      <c r="M48" s="128"/>
      <c r="N48" s="126"/>
      <c r="P48" s="7"/>
    </row>
    <row r="49" spans="2:16" x14ac:dyDescent="0.2">
      <c r="B49" s="42" t="s">
        <v>49</v>
      </c>
      <c r="C49" s="154"/>
      <c r="E49" s="243"/>
      <c r="F49" s="244"/>
      <c r="G49" s="162"/>
      <c r="H49" s="162"/>
      <c r="I49" s="244"/>
      <c r="J49" s="162"/>
      <c r="K49" s="9"/>
      <c r="M49" s="128"/>
      <c r="N49" s="126"/>
      <c r="P49" s="7"/>
    </row>
    <row r="50" spans="2:16" x14ac:dyDescent="0.2">
      <c r="B50" s="51" t="s">
        <v>181</v>
      </c>
      <c r="C50" s="153">
        <v>0</v>
      </c>
      <c r="E50" s="243"/>
      <c r="F50" s="244"/>
      <c r="G50" s="162"/>
      <c r="H50" s="162"/>
      <c r="I50" s="244"/>
      <c r="J50" s="162"/>
      <c r="K50" s="7"/>
      <c r="M50" s="128"/>
      <c r="N50" s="126"/>
      <c r="P50" s="7"/>
    </row>
    <row r="51" spans="2:16" x14ac:dyDescent="0.2">
      <c r="B51" s="51" t="s">
        <v>180</v>
      </c>
      <c r="C51" s="335">
        <f>total_installed_cost*salvage_percentage/100</f>
        <v>0</v>
      </c>
      <c r="G51" s="162"/>
      <c r="H51" s="162"/>
      <c r="I51" s="244"/>
      <c r="J51" s="162"/>
      <c r="K51" s="9"/>
      <c r="M51" s="128"/>
      <c r="N51" s="126"/>
      <c r="P51" s="7"/>
    </row>
    <row r="52" spans="2:16" x14ac:dyDescent="0.2">
      <c r="B52" s="7"/>
      <c r="C52" s="160"/>
      <c r="E52" s="9"/>
      <c r="G52" s="7"/>
      <c r="H52" s="7"/>
      <c r="I52" s="29"/>
      <c r="J52" s="9"/>
      <c r="K52" s="9"/>
      <c r="M52" s="128"/>
      <c r="N52" s="126"/>
      <c r="P52" s="7"/>
    </row>
    <row r="53" spans="2:16" ht="13.5" thickBot="1" x14ac:dyDescent="0.25">
      <c r="B53" s="298" t="s">
        <v>118</v>
      </c>
      <c r="C53" s="299"/>
      <c r="E53" s="9"/>
      <c r="G53" s="7"/>
      <c r="H53" s="7"/>
      <c r="I53" s="29"/>
      <c r="J53" s="9"/>
      <c r="K53" s="9"/>
      <c r="M53" s="128"/>
      <c r="N53" s="126"/>
      <c r="P53" s="7"/>
    </row>
    <row r="54" spans="2:16" x14ac:dyDescent="0.2">
      <c r="B54" s="352" t="s">
        <v>289</v>
      </c>
      <c r="C54" s="353"/>
      <c r="E54" s="9"/>
      <c r="G54" s="7"/>
      <c r="H54" s="7"/>
      <c r="I54" s="29"/>
      <c r="J54" s="9"/>
      <c r="K54" s="9"/>
      <c r="M54" s="128"/>
      <c r="N54" s="126"/>
      <c r="P54" s="7"/>
    </row>
    <row r="55" spans="2:16" x14ac:dyDescent="0.2">
      <c r="B55" s="331" t="s">
        <v>260</v>
      </c>
      <c r="C55" s="374" t="s">
        <v>178</v>
      </c>
      <c r="E55" s="9"/>
      <c r="G55" s="7"/>
      <c r="H55" s="7"/>
      <c r="I55" s="29"/>
      <c r="J55" s="9"/>
      <c r="K55" s="9"/>
      <c r="M55" s="128"/>
      <c r="N55" s="126"/>
      <c r="P55" s="7"/>
    </row>
    <row r="56" spans="2:16" x14ac:dyDescent="0.2">
      <c r="B56" s="331" t="s">
        <v>279</v>
      </c>
      <c r="C56" s="374" t="s">
        <v>281</v>
      </c>
      <c r="E56" s="9"/>
      <c r="G56" s="7"/>
      <c r="H56" s="7"/>
      <c r="I56" s="29"/>
      <c r="J56" s="9"/>
      <c r="K56" s="9"/>
      <c r="M56" s="128"/>
      <c r="N56" s="126"/>
      <c r="P56" s="7"/>
    </row>
    <row r="57" spans="2:16" x14ac:dyDescent="0.2">
      <c r="B57" s="331" t="s">
        <v>261</v>
      </c>
      <c r="C57" s="332">
        <v>0</v>
      </c>
      <c r="E57" s="9"/>
      <c r="G57" s="7"/>
      <c r="H57" s="7"/>
      <c r="I57" s="29"/>
      <c r="J57" s="9"/>
      <c r="K57" s="9"/>
      <c r="M57" s="128"/>
      <c r="N57" s="126"/>
      <c r="P57" s="7"/>
    </row>
    <row r="58" spans="2:16" x14ac:dyDescent="0.2">
      <c r="B58" s="378" t="s">
        <v>379</v>
      </c>
      <c r="C58" s="379" t="s">
        <v>17</v>
      </c>
      <c r="E58" s="9"/>
      <c r="G58" s="7"/>
      <c r="H58" s="7"/>
      <c r="I58" s="29"/>
      <c r="J58" s="9"/>
      <c r="K58" s="9"/>
      <c r="M58" s="128"/>
      <c r="N58" s="126"/>
      <c r="P58" s="7"/>
    </row>
    <row r="59" spans="2:16" x14ac:dyDescent="0.2">
      <c r="B59" s="378" t="s">
        <v>380</v>
      </c>
      <c r="C59" s="379">
        <v>100</v>
      </c>
      <c r="E59" s="9"/>
      <c r="G59" s="7"/>
      <c r="H59" s="7"/>
      <c r="I59" s="29"/>
      <c r="J59" s="9"/>
      <c r="K59" s="9"/>
      <c r="M59" s="128"/>
      <c r="N59" s="126"/>
      <c r="P59" s="7"/>
    </row>
    <row r="60" spans="2:16" ht="13.5" thickBot="1" x14ac:dyDescent="0.25">
      <c r="B60" s="333" t="s">
        <v>292</v>
      </c>
      <c r="C60" s="375" t="s">
        <v>291</v>
      </c>
      <c r="E60" s="9"/>
      <c r="G60" s="7"/>
      <c r="H60" s="7"/>
      <c r="I60" s="29"/>
      <c r="J60" s="9"/>
      <c r="K60" s="9"/>
      <c r="M60" s="128"/>
      <c r="N60" s="126"/>
      <c r="P60" s="7"/>
    </row>
    <row r="61" spans="2:16" x14ac:dyDescent="0.2">
      <c r="B61" s="310" t="s">
        <v>255</v>
      </c>
      <c r="C61" s="300"/>
      <c r="E61" s="160"/>
      <c r="G61" s="7"/>
      <c r="H61" s="7"/>
      <c r="I61" s="29"/>
      <c r="J61" s="9"/>
      <c r="K61" s="9"/>
      <c r="M61" s="128"/>
      <c r="N61" s="126"/>
      <c r="P61" s="7"/>
    </row>
    <row r="62" spans="2:16" x14ac:dyDescent="0.2">
      <c r="B62" s="52" t="s">
        <v>119</v>
      </c>
      <c r="C62" s="239">
        <v>0</v>
      </c>
      <c r="D62" s="110"/>
      <c r="E62" s="160"/>
      <c r="G62" s="7"/>
      <c r="H62" s="7"/>
      <c r="I62" s="29"/>
      <c r="J62" s="9"/>
      <c r="K62" s="9"/>
      <c r="M62" s="128"/>
      <c r="N62" s="126"/>
      <c r="P62" s="7"/>
    </row>
    <row r="63" spans="2:16" x14ac:dyDescent="0.2">
      <c r="B63" s="52" t="s">
        <v>290</v>
      </c>
      <c r="C63" s="239">
        <v>0</v>
      </c>
      <c r="D63" s="110"/>
      <c r="E63" s="160"/>
      <c r="G63" s="7"/>
      <c r="H63" s="7"/>
      <c r="I63" s="29"/>
      <c r="J63" s="9"/>
      <c r="K63" s="9"/>
      <c r="M63" s="128"/>
      <c r="N63" s="126"/>
      <c r="P63" s="7"/>
    </row>
    <row r="64" spans="2:16" x14ac:dyDescent="0.2">
      <c r="B64" s="52" t="s">
        <v>120</v>
      </c>
      <c r="C64" s="158">
        <v>0</v>
      </c>
      <c r="D64" s="110"/>
      <c r="E64" s="160"/>
      <c r="G64" s="7"/>
      <c r="H64" s="7"/>
      <c r="I64" s="29"/>
      <c r="J64" s="9"/>
      <c r="K64" s="9"/>
      <c r="M64" s="128"/>
      <c r="N64" s="126"/>
      <c r="P64" s="7"/>
    </row>
    <row r="65" spans="2:16" x14ac:dyDescent="0.2">
      <c r="B65" s="52" t="s">
        <v>121</v>
      </c>
      <c r="C65" s="145">
        <v>0</v>
      </c>
      <c r="D65" s="110"/>
      <c r="E65" s="209"/>
      <c r="G65" s="7"/>
      <c r="H65" s="7"/>
      <c r="I65" s="29"/>
      <c r="J65" s="9"/>
      <c r="K65" s="9"/>
      <c r="M65" s="128"/>
      <c r="N65" s="126"/>
      <c r="P65" s="7"/>
    </row>
    <row r="66" spans="2:16" x14ac:dyDescent="0.2">
      <c r="B66" s="52" t="s">
        <v>122</v>
      </c>
      <c r="C66" s="158">
        <v>0</v>
      </c>
      <c r="D66" s="110"/>
      <c r="E66" s="209"/>
      <c r="G66" s="7"/>
      <c r="H66" s="7"/>
      <c r="I66" s="29"/>
      <c r="J66" s="9"/>
      <c r="K66" s="9"/>
      <c r="M66" s="128"/>
      <c r="N66" s="126"/>
      <c r="P66" s="7"/>
    </row>
    <row r="67" spans="2:16" x14ac:dyDescent="0.2">
      <c r="B67" s="52" t="s">
        <v>262</v>
      </c>
      <c r="C67" s="272">
        <v>0</v>
      </c>
      <c r="D67" s="334"/>
      <c r="G67" s="7"/>
      <c r="H67" s="7"/>
      <c r="I67" s="29"/>
      <c r="J67" s="9"/>
      <c r="K67" s="9"/>
      <c r="M67" s="128"/>
      <c r="N67" s="126"/>
      <c r="P67" s="7"/>
    </row>
    <row r="68" spans="2:16" x14ac:dyDescent="0.2">
      <c r="B68" s="7"/>
      <c r="C68" s="137"/>
      <c r="G68" s="7"/>
      <c r="H68" s="7"/>
      <c r="I68" s="29"/>
      <c r="J68" s="9"/>
      <c r="K68" s="9"/>
      <c r="M68" s="128"/>
      <c r="N68" s="126"/>
      <c r="P68" s="7"/>
    </row>
    <row r="69" spans="2:16" x14ac:dyDescent="0.2">
      <c r="B69" s="5" t="s">
        <v>123</v>
      </c>
      <c r="C69" s="138"/>
      <c r="G69" s="7"/>
      <c r="H69" s="7"/>
      <c r="I69" s="29"/>
      <c r="J69" s="9"/>
      <c r="K69" s="9"/>
      <c r="M69" s="128"/>
      <c r="N69" s="126"/>
      <c r="P69" s="7"/>
    </row>
    <row r="70" spans="2:16" x14ac:dyDescent="0.2">
      <c r="B70" s="51" t="s">
        <v>124</v>
      </c>
      <c r="C70" s="139">
        <v>0</v>
      </c>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136</v>
      </c>
      <c r="C72" s="138"/>
      <c r="H72" s="7"/>
      <c r="J72" s="9"/>
      <c r="K72" s="9"/>
      <c r="M72" s="128"/>
      <c r="N72" s="126"/>
      <c r="P72" s="7"/>
    </row>
    <row r="73" spans="2:16" x14ac:dyDescent="0.2">
      <c r="B73" s="51" t="s">
        <v>182</v>
      </c>
      <c r="C73" s="139">
        <v>0</v>
      </c>
      <c r="H73" s="7"/>
      <c r="J73" s="9"/>
      <c r="K73" s="9"/>
      <c r="M73" s="128"/>
      <c r="N73" s="126"/>
      <c r="P73" s="7"/>
    </row>
    <row r="74" spans="2:16" x14ac:dyDescent="0.2">
      <c r="C74" s="140"/>
      <c r="H74" s="7"/>
      <c r="J74" s="9"/>
      <c r="K74" s="9"/>
      <c r="M74" s="128"/>
      <c r="N74" s="126"/>
      <c r="P74" s="7"/>
    </row>
    <row r="75" spans="2:16" x14ac:dyDescent="0.2">
      <c r="B75" s="5" t="s">
        <v>219</v>
      </c>
      <c r="C75" s="8"/>
      <c r="D75" s="8"/>
      <c r="E75" s="8"/>
      <c r="F75" s="8"/>
      <c r="G75" s="8"/>
      <c r="H75" s="8"/>
      <c r="I75" s="6"/>
      <c r="J75" s="9"/>
      <c r="K75" s="9"/>
      <c r="M75" s="128"/>
      <c r="N75" s="126"/>
      <c r="P75" s="7"/>
    </row>
    <row r="76" spans="2:16" ht="25.5" x14ac:dyDescent="0.2">
      <c r="B76" s="51"/>
      <c r="C76" s="292" t="s">
        <v>130</v>
      </c>
      <c r="D76" s="291" t="s">
        <v>131</v>
      </c>
      <c r="E76" s="291" t="s">
        <v>132</v>
      </c>
      <c r="F76" s="291" t="s">
        <v>133</v>
      </c>
      <c r="G76" s="291" t="s">
        <v>24</v>
      </c>
      <c r="H76" s="291" t="s">
        <v>25</v>
      </c>
      <c r="I76" s="293" t="s">
        <v>134</v>
      </c>
      <c r="J76" s="9"/>
      <c r="K76" s="9"/>
      <c r="M76" s="128"/>
      <c r="N76" s="126"/>
      <c r="P76" s="7"/>
    </row>
    <row r="77" spans="2:16" x14ac:dyDescent="0.2">
      <c r="B77" s="51" t="s">
        <v>125</v>
      </c>
      <c r="C77" s="250">
        <v>0</v>
      </c>
      <c r="D77" s="252">
        <v>0</v>
      </c>
      <c r="E77" s="206">
        <v>0</v>
      </c>
      <c r="F77" s="255">
        <v>0</v>
      </c>
      <c r="G77" s="250">
        <f>C77/100*total_installed_cost</f>
        <v>0</v>
      </c>
      <c r="H77" s="250">
        <f>G77*F77/100*E77/12*0.5</f>
        <v>0</v>
      </c>
      <c r="I77" s="250">
        <f>H77+D77/100*G77</f>
        <v>0</v>
      </c>
      <c r="J77" s="9"/>
      <c r="K77" s="9"/>
      <c r="M77" s="128"/>
      <c r="N77" s="126"/>
      <c r="P77" s="7"/>
    </row>
    <row r="78" spans="2:16" x14ac:dyDescent="0.2">
      <c r="B78" s="51" t="s">
        <v>126</v>
      </c>
      <c r="C78" s="250">
        <v>0</v>
      </c>
      <c r="D78" s="252">
        <v>0</v>
      </c>
      <c r="E78" s="206">
        <v>0</v>
      </c>
      <c r="F78" s="255">
        <v>0</v>
      </c>
      <c r="G78" s="250">
        <f>C78/100*total_installed_cost</f>
        <v>0</v>
      </c>
      <c r="H78" s="250">
        <f>G78*F78/100*E78/12*0.5</f>
        <v>0</v>
      </c>
      <c r="I78" s="250">
        <f t="shared" ref="I78:I81" si="0">H78+D78/100*G78</f>
        <v>0</v>
      </c>
      <c r="J78" s="9"/>
      <c r="K78" s="9"/>
      <c r="M78" s="128"/>
      <c r="N78" s="126"/>
      <c r="P78" s="7"/>
    </row>
    <row r="79" spans="2:16" x14ac:dyDescent="0.2">
      <c r="B79" s="51" t="s">
        <v>127</v>
      </c>
      <c r="C79" s="250">
        <v>0</v>
      </c>
      <c r="D79" s="252">
        <v>0</v>
      </c>
      <c r="E79" s="206">
        <v>0</v>
      </c>
      <c r="F79" s="255">
        <v>0</v>
      </c>
      <c r="G79" s="250">
        <f>C79/100*total_installed_cost</f>
        <v>0</v>
      </c>
      <c r="H79" s="250">
        <f>G79*F79/100*E79/12*0.5</f>
        <v>0</v>
      </c>
      <c r="I79" s="250">
        <f t="shared" si="0"/>
        <v>0</v>
      </c>
      <c r="J79" s="9"/>
      <c r="K79" s="9"/>
      <c r="M79" s="128"/>
      <c r="N79" s="126"/>
      <c r="P79" s="7"/>
    </row>
    <row r="80" spans="2:16" x14ac:dyDescent="0.2">
      <c r="B80" s="51" t="s">
        <v>128</v>
      </c>
      <c r="C80" s="250">
        <v>0</v>
      </c>
      <c r="D80" s="252">
        <v>0</v>
      </c>
      <c r="E80" s="206">
        <v>0</v>
      </c>
      <c r="F80" s="255">
        <v>0</v>
      </c>
      <c r="G80" s="250">
        <f>C80/100*total_installed_cost</f>
        <v>0</v>
      </c>
      <c r="H80" s="250">
        <f>G80*F80/100*E80/12*0.5</f>
        <v>0</v>
      </c>
      <c r="I80" s="250">
        <f t="shared" si="0"/>
        <v>0</v>
      </c>
      <c r="J80" s="9"/>
      <c r="K80" s="9"/>
      <c r="M80" s="128"/>
      <c r="N80" s="126"/>
      <c r="P80" s="7"/>
    </row>
    <row r="81" spans="2:16" x14ac:dyDescent="0.2">
      <c r="B81" s="51" t="s">
        <v>129</v>
      </c>
      <c r="C81" s="251">
        <v>0</v>
      </c>
      <c r="D81" s="253">
        <v>0</v>
      </c>
      <c r="E81" s="254">
        <v>0</v>
      </c>
      <c r="F81" s="256">
        <v>0</v>
      </c>
      <c r="G81" s="250">
        <f>C81/100*total_installed_cost</f>
        <v>0</v>
      </c>
      <c r="H81" s="250">
        <f>G81*F81/100*E81/12*0.5</f>
        <v>0</v>
      </c>
      <c r="I81" s="250">
        <f t="shared" si="0"/>
        <v>0</v>
      </c>
      <c r="J81" s="9"/>
      <c r="K81" s="9"/>
      <c r="M81" s="128"/>
      <c r="N81" s="126"/>
      <c r="P81" s="7"/>
    </row>
    <row r="82" spans="2:16" x14ac:dyDescent="0.2">
      <c r="B82" s="56" t="s">
        <v>135</v>
      </c>
      <c r="C82" s="57"/>
      <c r="D82" s="43"/>
      <c r="E82" s="43"/>
      <c r="F82" s="58"/>
      <c r="G82" s="59">
        <f>SUM(G77:G81)</f>
        <v>0</v>
      </c>
      <c r="H82" s="60">
        <f>SUM(H77:H81)</f>
        <v>0</v>
      </c>
      <c r="I82" s="61">
        <f>SUM(I77:I81)</f>
        <v>0</v>
      </c>
      <c r="J82" s="9"/>
      <c r="K82" s="9"/>
      <c r="M82" s="128"/>
      <c r="N82" s="126"/>
      <c r="P82" s="7"/>
    </row>
    <row r="83" spans="2:16" x14ac:dyDescent="0.2">
      <c r="C83" s="140"/>
      <c r="H83" s="7"/>
      <c r="J83" s="9"/>
      <c r="K83" s="9"/>
      <c r="M83" s="128"/>
      <c r="N83" s="126"/>
      <c r="P83" s="7"/>
    </row>
    <row r="84" spans="2:16" x14ac:dyDescent="0.2">
      <c r="B84" s="5" t="s">
        <v>137</v>
      </c>
      <c r="C84" s="8"/>
      <c r="D84" s="8"/>
      <c r="E84" s="8"/>
      <c r="F84" s="260"/>
      <c r="G84" s="7"/>
      <c r="H84" s="7"/>
      <c r="I84" s="9"/>
      <c r="J84" s="9"/>
      <c r="K84" s="9"/>
      <c r="M84" s="128"/>
      <c r="N84" s="126"/>
      <c r="P84" s="7"/>
    </row>
    <row r="85" spans="2:16" x14ac:dyDescent="0.2">
      <c r="B85" s="51" t="s">
        <v>138</v>
      </c>
      <c r="C85" s="161">
        <v>0</v>
      </c>
      <c r="D85" s="9"/>
      <c r="E85" s="9"/>
      <c r="F85" s="260"/>
      <c r="G85" s="7"/>
      <c r="H85" s="7"/>
      <c r="I85" s="9"/>
      <c r="J85" s="9"/>
      <c r="K85" s="9"/>
      <c r="M85" s="128"/>
      <c r="N85" s="126"/>
      <c r="P85" s="7"/>
    </row>
    <row r="86" spans="2:16" x14ac:dyDescent="0.2">
      <c r="B86" s="51" t="s">
        <v>147</v>
      </c>
      <c r="C86" s="161">
        <v>0</v>
      </c>
      <c r="D86" s="9"/>
      <c r="E86" s="9"/>
      <c r="F86" s="260"/>
      <c r="G86" s="7"/>
      <c r="H86" s="7"/>
      <c r="I86" s="9"/>
      <c r="J86" s="9"/>
      <c r="K86" s="9"/>
      <c r="M86" s="128"/>
      <c r="N86" s="126"/>
      <c r="P86" s="7"/>
    </row>
    <row r="87" spans="2:16" x14ac:dyDescent="0.2">
      <c r="B87" s="11" t="s">
        <v>139</v>
      </c>
      <c r="C87" s="161">
        <v>0</v>
      </c>
      <c r="D87" s="9"/>
      <c r="E87" s="9"/>
      <c r="F87" s="260"/>
      <c r="G87" s="7"/>
      <c r="H87" s="7"/>
      <c r="I87" s="9"/>
      <c r="J87" s="9"/>
      <c r="K87" s="9"/>
      <c r="M87" s="128"/>
      <c r="N87" s="126"/>
      <c r="P87" s="7"/>
    </row>
    <row r="88" spans="2:16" x14ac:dyDescent="0.2">
      <c r="B88" s="11" t="s">
        <v>310</v>
      </c>
      <c r="C88" s="161">
        <v>0</v>
      </c>
      <c r="D88" s="9"/>
      <c r="E88" s="9"/>
      <c r="F88" s="260"/>
      <c r="G88" s="7"/>
      <c r="H88" s="7"/>
      <c r="I88" s="9"/>
      <c r="J88" s="9"/>
      <c r="K88" s="9"/>
      <c r="M88" s="128"/>
      <c r="N88" s="126"/>
      <c r="P88" s="7"/>
    </row>
    <row r="89" spans="2:16" x14ac:dyDescent="0.2">
      <c r="B89" s="51" t="s">
        <v>140</v>
      </c>
      <c r="C89" s="135" t="s">
        <v>193</v>
      </c>
      <c r="D89" s="291" t="s">
        <v>144</v>
      </c>
      <c r="E89" s="315" t="s">
        <v>145</v>
      </c>
      <c r="F89" s="260"/>
      <c r="G89" s="7"/>
      <c r="H89" s="7"/>
      <c r="I89" s="9"/>
      <c r="J89" s="9"/>
      <c r="K89" s="9"/>
      <c r="M89" s="128"/>
      <c r="N89" s="126"/>
      <c r="P89" s="7"/>
    </row>
    <row r="90" spans="2:16" x14ac:dyDescent="0.2">
      <c r="B90" s="65" t="s">
        <v>141</v>
      </c>
      <c r="C90" s="161">
        <v>0</v>
      </c>
      <c r="D90" s="335">
        <f>C90*system_capacity</f>
        <v>0</v>
      </c>
      <c r="E90" s="316">
        <v>0</v>
      </c>
      <c r="F90" s="260"/>
      <c r="G90" s="7"/>
      <c r="H90" s="7"/>
      <c r="I90" s="9"/>
      <c r="J90" s="9"/>
      <c r="K90" s="9"/>
      <c r="M90" s="128"/>
      <c r="N90" s="126"/>
      <c r="P90" s="7"/>
    </row>
    <row r="91" spans="2:16" x14ac:dyDescent="0.2">
      <c r="B91" s="52" t="s">
        <v>143</v>
      </c>
      <c r="C91" s="161">
        <v>0</v>
      </c>
      <c r="D91" s="335">
        <f>C91*system_capacity</f>
        <v>0</v>
      </c>
      <c r="E91" s="316">
        <v>0</v>
      </c>
      <c r="F91" s="260"/>
      <c r="G91" s="7"/>
      <c r="H91" s="7"/>
      <c r="I91" s="9"/>
      <c r="J91" s="9"/>
      <c r="K91" s="9"/>
      <c r="M91" s="128"/>
      <c r="N91" s="126"/>
      <c r="P91" s="7"/>
    </row>
    <row r="92" spans="2:16" x14ac:dyDescent="0.2">
      <c r="B92" s="78" t="s">
        <v>142</v>
      </c>
      <c r="C92" s="161">
        <v>0</v>
      </c>
      <c r="D92" s="335">
        <f>C92*system_capacity</f>
        <v>0</v>
      </c>
      <c r="E92" s="316">
        <v>0</v>
      </c>
      <c r="F92" s="260"/>
      <c r="G92" s="7"/>
      <c r="H92" s="7"/>
      <c r="I92" s="9"/>
      <c r="J92" s="9"/>
      <c r="K92" s="9"/>
      <c r="M92" s="128"/>
      <c r="N92" s="126"/>
      <c r="P92" s="7"/>
    </row>
    <row r="93" spans="2:16" x14ac:dyDescent="0.2">
      <c r="B93" s="55" t="s">
        <v>146</v>
      </c>
      <c r="C93" s="44"/>
      <c r="D93" s="314"/>
      <c r="E93" s="314"/>
      <c r="F93" s="260"/>
      <c r="G93" s="7"/>
      <c r="H93" s="7"/>
      <c r="I93" s="9"/>
      <c r="J93" s="9"/>
      <c r="K93" s="9"/>
      <c r="M93" s="128"/>
      <c r="N93" s="126"/>
      <c r="P93" s="7"/>
    </row>
    <row r="94" spans="2:16" x14ac:dyDescent="0.2">
      <c r="B94" s="63" t="s">
        <v>4</v>
      </c>
      <c r="C94" s="313" t="s">
        <v>43</v>
      </c>
      <c r="D94" s="260"/>
      <c r="E94" s="9"/>
      <c r="F94" s="260"/>
      <c r="G94" s="7"/>
      <c r="H94" s="7"/>
      <c r="I94" s="9"/>
      <c r="J94" s="9"/>
      <c r="K94" s="9"/>
      <c r="M94" s="128"/>
      <c r="N94" s="126"/>
      <c r="P94" s="7"/>
    </row>
    <row r="95" spans="2:16" x14ac:dyDescent="0.2">
      <c r="B95" s="63" t="s">
        <v>5</v>
      </c>
      <c r="C95" s="313" t="s">
        <v>43</v>
      </c>
      <c r="D95" s="317"/>
      <c r="E95" s="318"/>
      <c r="F95" s="260"/>
      <c r="G95" s="7"/>
      <c r="H95" s="7"/>
      <c r="I95" s="9"/>
      <c r="J95" s="9"/>
      <c r="K95" s="9"/>
      <c r="M95" s="128"/>
      <c r="N95" s="126"/>
      <c r="P95" s="7"/>
    </row>
    <row r="96" spans="2:16" x14ac:dyDescent="0.2">
      <c r="G96" s="7"/>
      <c r="H96" s="7"/>
      <c r="I96" s="9"/>
      <c r="J96" s="9"/>
      <c r="K96" s="9"/>
      <c r="M96" s="128"/>
      <c r="N96" s="126"/>
      <c r="P96" s="7"/>
    </row>
    <row r="97" spans="2:17" x14ac:dyDescent="0.2">
      <c r="B97" s="5" t="s">
        <v>148</v>
      </c>
      <c r="C97" s="8"/>
      <c r="D97" s="8"/>
      <c r="E97" s="8"/>
      <c r="F97" s="6"/>
      <c r="G97" s="7"/>
      <c r="H97" s="7"/>
      <c r="I97" s="9"/>
      <c r="J97" s="9"/>
      <c r="K97" s="9"/>
      <c r="M97" s="128"/>
      <c r="N97" s="126"/>
      <c r="P97" s="7"/>
    </row>
    <row r="98" spans="2:17" x14ac:dyDescent="0.2">
      <c r="B98" s="42" t="s">
        <v>2</v>
      </c>
      <c r="C98" s="43"/>
      <c r="D98" s="66"/>
      <c r="E98" s="381" t="s">
        <v>249</v>
      </c>
      <c r="F98" s="382"/>
      <c r="G98" s="7"/>
      <c r="H98" s="7"/>
      <c r="I98" s="7"/>
      <c r="J98" s="7"/>
      <c r="K98" s="7"/>
      <c r="M98" s="128"/>
      <c r="N98" s="126"/>
    </row>
    <row r="99" spans="2:17" x14ac:dyDescent="0.2">
      <c r="B99" s="65" t="s">
        <v>150</v>
      </c>
      <c r="C99" s="10" t="s">
        <v>216</v>
      </c>
      <c r="D99" s="76"/>
      <c r="E99" s="291" t="s">
        <v>4</v>
      </c>
      <c r="F99" s="291" t="s">
        <v>5</v>
      </c>
      <c r="G99" s="7"/>
      <c r="H99" s="7"/>
      <c r="I99" s="9"/>
      <c r="J99" s="9"/>
      <c r="K99" s="9"/>
      <c r="M99" s="128"/>
      <c r="N99" s="126"/>
    </row>
    <row r="100" spans="2:17" x14ac:dyDescent="0.2">
      <c r="B100" s="64" t="s">
        <v>151</v>
      </c>
      <c r="C100" s="184">
        <v>0</v>
      </c>
      <c r="D100" s="46"/>
      <c r="E100" s="85" t="s">
        <v>16</v>
      </c>
      <c r="F100" s="85" t="s">
        <v>16</v>
      </c>
      <c r="G100" s="7"/>
      <c r="H100" s="7"/>
      <c r="I100" s="9"/>
      <c r="J100" s="9"/>
      <c r="K100" s="9"/>
      <c r="M100" s="128"/>
      <c r="N100" s="126"/>
    </row>
    <row r="101" spans="2:17" x14ac:dyDescent="0.2">
      <c r="B101" s="64" t="s">
        <v>152</v>
      </c>
      <c r="C101" s="184">
        <v>0</v>
      </c>
      <c r="D101" s="68"/>
      <c r="E101" s="75" t="s">
        <v>17</v>
      </c>
      <c r="F101" s="71" t="s">
        <v>17</v>
      </c>
      <c r="G101" s="7"/>
      <c r="I101" s="9"/>
      <c r="J101" s="9"/>
      <c r="K101" s="9"/>
      <c r="M101" s="128"/>
      <c r="N101" s="126"/>
    </row>
    <row r="102" spans="2:17" x14ac:dyDescent="0.2">
      <c r="B102" s="63" t="s">
        <v>155</v>
      </c>
      <c r="C102" s="12" t="s">
        <v>7</v>
      </c>
      <c r="D102" s="17" t="s">
        <v>175</v>
      </c>
      <c r="E102" s="72"/>
      <c r="F102" s="73"/>
      <c r="G102" s="7"/>
      <c r="H102" s="7"/>
      <c r="I102" s="9"/>
      <c r="J102" s="9"/>
      <c r="K102" s="9"/>
      <c r="M102" s="128"/>
      <c r="N102" s="126"/>
    </row>
    <row r="103" spans="2:17" x14ac:dyDescent="0.2">
      <c r="B103" s="64" t="s">
        <v>153</v>
      </c>
      <c r="C103" s="135">
        <v>0</v>
      </c>
      <c r="D103" s="62">
        <v>9.9999999999999998E+37</v>
      </c>
      <c r="E103" s="69" t="s">
        <v>16</v>
      </c>
      <c r="F103" s="69" t="s">
        <v>16</v>
      </c>
      <c r="G103" s="7"/>
      <c r="I103" s="9"/>
      <c r="J103" s="9"/>
      <c r="K103" s="9"/>
      <c r="M103" s="128"/>
      <c r="N103" s="126"/>
    </row>
    <row r="104" spans="2:17" ht="13.5" thickBot="1" x14ac:dyDescent="0.25">
      <c r="B104" s="349" t="s">
        <v>154</v>
      </c>
      <c r="C104" s="350">
        <v>0</v>
      </c>
      <c r="D104" s="351">
        <v>9.9999999999999998E+37</v>
      </c>
      <c r="E104" s="86" t="s">
        <v>17</v>
      </c>
      <c r="F104" s="86" t="s">
        <v>17</v>
      </c>
      <c r="G104" s="7"/>
      <c r="I104" s="9"/>
      <c r="J104" s="9"/>
      <c r="K104" s="9"/>
      <c r="M104" s="128"/>
      <c r="N104" s="126"/>
    </row>
    <row r="105" spans="2:17" x14ac:dyDescent="0.2">
      <c r="B105" s="346" t="s">
        <v>6</v>
      </c>
      <c r="C105" s="347" t="s">
        <v>9</v>
      </c>
      <c r="D105" s="348" t="s">
        <v>217</v>
      </c>
      <c r="E105" s="344" t="s">
        <v>215</v>
      </c>
      <c r="F105" s="260"/>
      <c r="G105" s="7"/>
      <c r="I105" s="9"/>
      <c r="J105" s="9"/>
      <c r="K105" s="9"/>
      <c r="M105" s="128"/>
      <c r="N105" s="126"/>
      <c r="Q105" s="7"/>
    </row>
    <row r="106" spans="2:17" x14ac:dyDescent="0.2">
      <c r="B106" s="63" t="s">
        <v>4</v>
      </c>
      <c r="C106" s="380">
        <v>0</v>
      </c>
      <c r="D106" s="185">
        <v>0</v>
      </c>
      <c r="E106" s="345">
        <v>0</v>
      </c>
      <c r="F106" s="260"/>
      <c r="G106" s="7"/>
      <c r="I106" s="9"/>
      <c r="J106" s="9"/>
      <c r="K106" s="9"/>
      <c r="M106" s="128"/>
      <c r="N106" s="126"/>
      <c r="Q106" s="7"/>
    </row>
    <row r="107" spans="2:17" x14ac:dyDescent="0.2">
      <c r="B107" s="63" t="s">
        <v>5</v>
      </c>
      <c r="C107" s="380">
        <v>0</v>
      </c>
      <c r="D107" s="185">
        <v>0</v>
      </c>
      <c r="E107" s="345">
        <v>0</v>
      </c>
      <c r="F107" s="260"/>
      <c r="G107" s="7"/>
      <c r="I107" s="9"/>
      <c r="J107" s="9"/>
      <c r="K107" s="9"/>
      <c r="M107" s="128"/>
      <c r="N107" s="126"/>
      <c r="Q107" s="7"/>
    </row>
    <row r="108" spans="2:17" x14ac:dyDescent="0.2">
      <c r="B108" s="48"/>
      <c r="C108" s="13"/>
      <c r="D108" s="14"/>
      <c r="E108" s="9"/>
      <c r="F108" s="9"/>
      <c r="G108" s="7"/>
      <c r="H108" s="7"/>
      <c r="I108" s="9"/>
      <c r="J108" s="9"/>
      <c r="K108" s="9"/>
      <c r="M108" s="128"/>
      <c r="N108" s="126"/>
      <c r="Q108" s="7"/>
    </row>
    <row r="109" spans="2:17" x14ac:dyDescent="0.2">
      <c r="B109" s="298" t="s">
        <v>149</v>
      </c>
      <c r="C109" s="321"/>
      <c r="D109" s="321"/>
      <c r="E109" s="321"/>
      <c r="F109" s="321"/>
      <c r="G109" s="321"/>
      <c r="H109" s="322"/>
      <c r="I109" s="49"/>
      <c r="K109" s="9"/>
      <c r="M109" s="128"/>
      <c r="N109" s="123"/>
      <c r="Q109" s="7"/>
    </row>
    <row r="110" spans="2:17" x14ac:dyDescent="0.2">
      <c r="B110" s="93" t="s">
        <v>15</v>
      </c>
      <c r="C110" s="312"/>
      <c r="D110" s="43"/>
      <c r="E110" s="92"/>
      <c r="F110" s="92"/>
      <c r="G110" s="92"/>
      <c r="H110" s="70"/>
      <c r="I110" s="9"/>
      <c r="K110" s="9"/>
      <c r="M110" s="128"/>
      <c r="N110" s="123"/>
    </row>
    <row r="111" spans="2:17" x14ac:dyDescent="0.2">
      <c r="B111" s="99" t="s">
        <v>150</v>
      </c>
      <c r="C111" s="88" t="s">
        <v>216</v>
      </c>
      <c r="D111" s="319"/>
      <c r="E111" s="74" t="s">
        <v>241</v>
      </c>
      <c r="F111" s="69" t="s">
        <v>242</v>
      </c>
      <c r="G111" s="69" t="s">
        <v>243</v>
      </c>
      <c r="H111" s="69" t="s">
        <v>244</v>
      </c>
      <c r="I111" s="7"/>
      <c r="K111" s="91"/>
      <c r="M111" s="128"/>
      <c r="N111" s="127"/>
    </row>
    <row r="112" spans="2:17" x14ac:dyDescent="0.2">
      <c r="B112" s="82" t="s">
        <v>151</v>
      </c>
      <c r="C112" s="186">
        <v>0</v>
      </c>
      <c r="D112" s="320"/>
      <c r="E112" s="87" t="s">
        <v>16</v>
      </c>
      <c r="F112" s="87" t="s">
        <v>16</v>
      </c>
      <c r="G112" s="85" t="s">
        <v>17</v>
      </c>
      <c r="H112" s="85" t="s">
        <v>17</v>
      </c>
      <c r="I112" s="7"/>
      <c r="K112" s="9"/>
      <c r="M112" s="128"/>
      <c r="N112" s="123"/>
    </row>
    <row r="113" spans="2:17" x14ac:dyDescent="0.2">
      <c r="B113" s="82" t="s">
        <v>152</v>
      </c>
      <c r="C113" s="186">
        <v>0</v>
      </c>
      <c r="D113" s="320"/>
      <c r="E113" s="87" t="s">
        <v>16</v>
      </c>
      <c r="F113" s="87" t="s">
        <v>16</v>
      </c>
      <c r="G113" s="85" t="s">
        <v>17</v>
      </c>
      <c r="H113" s="85" t="s">
        <v>17</v>
      </c>
      <c r="I113" s="7"/>
      <c r="K113" s="9"/>
      <c r="M113" s="128"/>
      <c r="N113" s="123"/>
    </row>
    <row r="114" spans="2:17" x14ac:dyDescent="0.2">
      <c r="B114" s="82" t="s">
        <v>162</v>
      </c>
      <c r="C114" s="186">
        <v>0</v>
      </c>
      <c r="D114" s="320"/>
      <c r="E114" s="87" t="s">
        <v>16</v>
      </c>
      <c r="F114" s="87" t="s">
        <v>16</v>
      </c>
      <c r="G114" s="87" t="s">
        <v>17</v>
      </c>
      <c r="H114" s="85" t="s">
        <v>17</v>
      </c>
      <c r="I114" s="7"/>
      <c r="K114" s="9"/>
      <c r="M114" s="128"/>
      <c r="N114" s="123"/>
    </row>
    <row r="115" spans="2:17" x14ac:dyDescent="0.2">
      <c r="B115" s="100" t="s">
        <v>163</v>
      </c>
      <c r="C115" s="187">
        <v>0</v>
      </c>
      <c r="D115" s="320"/>
      <c r="E115" s="87" t="s">
        <v>16</v>
      </c>
      <c r="F115" s="87" t="s">
        <v>16</v>
      </c>
      <c r="G115" s="71" t="s">
        <v>17</v>
      </c>
      <c r="H115" s="71" t="s">
        <v>17</v>
      </c>
      <c r="I115" s="7"/>
      <c r="K115" s="9"/>
      <c r="M115" s="128"/>
      <c r="N115" s="123"/>
    </row>
    <row r="116" spans="2:17" x14ac:dyDescent="0.2">
      <c r="B116" s="84" t="s">
        <v>155</v>
      </c>
      <c r="C116" s="89" t="s">
        <v>7</v>
      </c>
      <c r="D116" s="85" t="s">
        <v>175</v>
      </c>
      <c r="E116" s="90"/>
      <c r="F116" s="94"/>
      <c r="G116" s="94"/>
      <c r="H116" s="95"/>
      <c r="I116" s="121"/>
      <c r="K116" s="15"/>
      <c r="M116" s="128"/>
      <c r="N116" s="126"/>
    </row>
    <row r="117" spans="2:17" x14ac:dyDescent="0.2">
      <c r="B117" s="82" t="s">
        <v>153</v>
      </c>
      <c r="C117" s="135">
        <v>0</v>
      </c>
      <c r="D117" s="328">
        <v>9.9999999999999998E+37</v>
      </c>
      <c r="E117" s="87" t="s">
        <v>16</v>
      </c>
      <c r="F117" s="87" t="s">
        <v>16</v>
      </c>
      <c r="G117" s="85" t="s">
        <v>17</v>
      </c>
      <c r="H117" s="87" t="s">
        <v>17</v>
      </c>
      <c r="I117" s="7"/>
      <c r="K117" s="9"/>
      <c r="L117" s="9"/>
      <c r="M117" s="15"/>
      <c r="N117" s="9"/>
    </row>
    <row r="118" spans="2:17" x14ac:dyDescent="0.2">
      <c r="B118" s="82" t="s">
        <v>154</v>
      </c>
      <c r="C118" s="135">
        <v>0</v>
      </c>
      <c r="D118" s="328">
        <v>9.9999999999999998E+37</v>
      </c>
      <c r="E118" s="87" t="s">
        <v>16</v>
      </c>
      <c r="F118" s="87" t="s">
        <v>16</v>
      </c>
      <c r="G118" s="85" t="s">
        <v>17</v>
      </c>
      <c r="H118" s="85" t="s">
        <v>17</v>
      </c>
      <c r="I118" s="7"/>
      <c r="K118" s="9"/>
      <c r="L118" s="9"/>
      <c r="M118" s="15"/>
      <c r="N118" s="9"/>
    </row>
    <row r="119" spans="2:17" x14ac:dyDescent="0.2">
      <c r="B119" s="82" t="s">
        <v>164</v>
      </c>
      <c r="C119" s="135">
        <v>0</v>
      </c>
      <c r="D119" s="328">
        <v>9.9999999999999998E+37</v>
      </c>
      <c r="E119" s="87" t="s">
        <v>16</v>
      </c>
      <c r="F119" s="87" t="s">
        <v>16</v>
      </c>
      <c r="G119" s="85" t="s">
        <v>17</v>
      </c>
      <c r="H119" s="85" t="s">
        <v>17</v>
      </c>
      <c r="I119" s="7"/>
      <c r="K119" s="9"/>
      <c r="L119" s="9"/>
      <c r="M119" s="15"/>
      <c r="N119" s="9"/>
    </row>
    <row r="120" spans="2:17" ht="13.5" thickBot="1" x14ac:dyDescent="0.25">
      <c r="B120" s="102" t="s">
        <v>165</v>
      </c>
      <c r="C120" s="190">
        <v>0</v>
      </c>
      <c r="D120" s="329">
        <v>9.9999999999999998E+37</v>
      </c>
      <c r="E120" s="326" t="s">
        <v>16</v>
      </c>
      <c r="F120" s="327" t="s">
        <v>16</v>
      </c>
      <c r="G120" s="86" t="s">
        <v>17</v>
      </c>
      <c r="H120" s="86" t="s">
        <v>17</v>
      </c>
      <c r="I120" s="7"/>
      <c r="K120" s="9"/>
      <c r="L120" s="9"/>
      <c r="M120" s="15"/>
      <c r="N120" s="9"/>
    </row>
    <row r="121" spans="2:17" x14ac:dyDescent="0.2">
      <c r="B121" s="101" t="s">
        <v>36</v>
      </c>
      <c r="C121" s="98" t="s">
        <v>170</v>
      </c>
      <c r="D121" s="69" t="s">
        <v>175</v>
      </c>
      <c r="E121" s="323"/>
      <c r="F121" s="324"/>
      <c r="G121" s="324"/>
      <c r="H121" s="325"/>
      <c r="I121" s="7"/>
      <c r="K121" s="80"/>
      <c r="L121" s="80"/>
      <c r="M121" s="15"/>
      <c r="N121" s="80"/>
      <c r="O121" s="16"/>
    </row>
    <row r="122" spans="2:17" x14ac:dyDescent="0.2">
      <c r="B122" s="84" t="s">
        <v>166</v>
      </c>
      <c r="C122" s="148">
        <v>0</v>
      </c>
      <c r="D122" s="328">
        <v>9.9999999999999998E+37</v>
      </c>
      <c r="E122" s="87" t="s">
        <v>16</v>
      </c>
      <c r="F122" s="87" t="s">
        <v>16</v>
      </c>
      <c r="G122" s="85" t="s">
        <v>17</v>
      </c>
      <c r="H122" s="90" t="s">
        <v>17</v>
      </c>
      <c r="I122" s="210"/>
      <c r="K122" s="9"/>
      <c r="L122" s="9"/>
      <c r="M122" s="15"/>
      <c r="N122" s="9"/>
    </row>
    <row r="123" spans="2:17" x14ac:dyDescent="0.2">
      <c r="B123" s="84" t="s">
        <v>167</v>
      </c>
      <c r="C123" s="148">
        <v>0</v>
      </c>
      <c r="D123" s="328">
        <v>9.9999999999999998E+37</v>
      </c>
      <c r="E123" s="87" t="s">
        <v>16</v>
      </c>
      <c r="F123" s="87" t="s">
        <v>16</v>
      </c>
      <c r="G123" s="87" t="s">
        <v>17</v>
      </c>
      <c r="H123" s="87" t="s">
        <v>17</v>
      </c>
      <c r="K123" s="9"/>
      <c r="L123" s="9"/>
      <c r="M123" s="15"/>
      <c r="N123" s="9"/>
    </row>
    <row r="124" spans="2:17" x14ac:dyDescent="0.2">
      <c r="B124" s="84" t="s">
        <v>168</v>
      </c>
      <c r="C124" s="148">
        <v>0</v>
      </c>
      <c r="D124" s="328">
        <v>9.9999999999999998E+37</v>
      </c>
      <c r="E124" s="87" t="s">
        <v>16</v>
      </c>
      <c r="F124" s="87" t="s">
        <v>16</v>
      </c>
      <c r="G124" s="85" t="s">
        <v>17</v>
      </c>
      <c r="H124" s="85" t="s">
        <v>17</v>
      </c>
      <c r="K124" s="9"/>
      <c r="L124" s="9"/>
      <c r="M124" s="15"/>
      <c r="N124" s="9"/>
    </row>
    <row r="125" spans="2:17" ht="13.5" thickBot="1" x14ac:dyDescent="0.25">
      <c r="B125" s="105" t="s">
        <v>169</v>
      </c>
      <c r="C125" s="191">
        <v>0</v>
      </c>
      <c r="D125" s="329">
        <v>9.9999999999999998E+37</v>
      </c>
      <c r="E125" s="326" t="s">
        <v>16</v>
      </c>
      <c r="F125" s="327" t="s">
        <v>16</v>
      </c>
      <c r="G125" s="86" t="s">
        <v>17</v>
      </c>
      <c r="H125" s="86" t="s">
        <v>17</v>
      </c>
      <c r="K125" s="9"/>
      <c r="L125" s="9"/>
      <c r="M125" s="15"/>
      <c r="N125" s="9"/>
    </row>
    <row r="126" spans="2:17" x14ac:dyDescent="0.2">
      <c r="B126" s="103" t="s">
        <v>33</v>
      </c>
      <c r="C126" s="98" t="s">
        <v>9</v>
      </c>
      <c r="D126" s="69" t="s">
        <v>217</v>
      </c>
      <c r="E126" s="69" t="s">
        <v>215</v>
      </c>
      <c r="F126" s="69" t="s">
        <v>241</v>
      </c>
      <c r="G126" s="69" t="s">
        <v>242</v>
      </c>
      <c r="H126" s="104" t="s">
        <v>240</v>
      </c>
      <c r="I126" s="15"/>
      <c r="J126" s="15"/>
      <c r="K126" s="15"/>
      <c r="L126" s="80"/>
      <c r="M126" s="15"/>
      <c r="N126" s="15"/>
      <c r="O126" s="16"/>
      <c r="P126" s="16"/>
      <c r="Q126" s="16"/>
    </row>
    <row r="127" spans="2:17" x14ac:dyDescent="0.2">
      <c r="B127" s="84" t="s">
        <v>171</v>
      </c>
      <c r="C127" s="148">
        <v>0</v>
      </c>
      <c r="D127" s="192">
        <v>0</v>
      </c>
      <c r="E127" s="135">
        <v>0</v>
      </c>
      <c r="F127" s="87" t="s">
        <v>16</v>
      </c>
      <c r="G127" s="87" t="s">
        <v>16</v>
      </c>
      <c r="H127" s="134" t="s">
        <v>17</v>
      </c>
      <c r="I127" s="15"/>
      <c r="J127" s="15"/>
      <c r="K127" s="15"/>
      <c r="L127" s="9"/>
      <c r="M127" s="15"/>
      <c r="N127" s="15"/>
      <c r="O127" s="16"/>
      <c r="P127" s="16"/>
      <c r="Q127" s="16"/>
    </row>
    <row r="128" spans="2:17" x14ac:dyDescent="0.2">
      <c r="B128" s="84" t="s">
        <v>172</v>
      </c>
      <c r="C128" s="148">
        <v>0</v>
      </c>
      <c r="D128" s="192">
        <v>0</v>
      </c>
      <c r="E128" s="135">
        <v>0</v>
      </c>
      <c r="F128" s="85" t="s">
        <v>16</v>
      </c>
      <c r="G128" s="87" t="s">
        <v>16</v>
      </c>
      <c r="H128" s="134" t="s">
        <v>17</v>
      </c>
      <c r="I128" s="15"/>
      <c r="J128" s="15"/>
      <c r="K128" s="15"/>
      <c r="L128" s="9"/>
      <c r="M128" s="15"/>
      <c r="N128" s="15"/>
      <c r="O128" s="16"/>
      <c r="P128" s="16"/>
      <c r="Q128" s="16"/>
    </row>
    <row r="129" spans="2:43" x14ac:dyDescent="0.2">
      <c r="B129" s="84" t="s">
        <v>173</v>
      </c>
      <c r="C129" s="148">
        <v>0</v>
      </c>
      <c r="D129" s="192">
        <v>0</v>
      </c>
      <c r="E129" s="135">
        <v>0</v>
      </c>
      <c r="F129" s="87" t="s">
        <v>16</v>
      </c>
      <c r="G129" s="87" t="s">
        <v>16</v>
      </c>
      <c r="H129" s="134" t="s">
        <v>17</v>
      </c>
      <c r="I129" s="15"/>
      <c r="J129" s="15"/>
      <c r="K129" s="15"/>
      <c r="L129" s="15"/>
      <c r="M129" s="15"/>
      <c r="N129" s="15"/>
      <c r="O129" s="16"/>
      <c r="P129" s="16"/>
      <c r="Q129" s="16"/>
    </row>
    <row r="130" spans="2:43" x14ac:dyDescent="0.2">
      <c r="B130" s="84" t="s">
        <v>174</v>
      </c>
      <c r="C130" s="148">
        <v>0</v>
      </c>
      <c r="D130" s="192">
        <v>0</v>
      </c>
      <c r="E130" s="135">
        <v>0</v>
      </c>
      <c r="F130" s="87" t="s">
        <v>16</v>
      </c>
      <c r="G130" s="87" t="s">
        <v>16</v>
      </c>
      <c r="H130" s="87" t="s">
        <v>17</v>
      </c>
      <c r="I130" s="9"/>
      <c r="J130" s="9"/>
      <c r="K130" s="9"/>
      <c r="L130" s="15"/>
      <c r="M130" s="9"/>
      <c r="N130" s="9"/>
      <c r="O130" s="16"/>
      <c r="P130" s="16"/>
      <c r="Q130" s="16"/>
    </row>
    <row r="131" spans="2:43" x14ac:dyDescent="0.2">
      <c r="B131" s="32"/>
      <c r="C131" s="81"/>
      <c r="D131" s="45"/>
      <c r="E131" s="47"/>
      <c r="F131" s="80"/>
      <c r="G131" s="80"/>
      <c r="H131" s="80"/>
      <c r="I131" s="9"/>
      <c r="J131" s="9"/>
      <c r="K131" s="9"/>
      <c r="L131" s="15"/>
      <c r="M131" s="9"/>
      <c r="N131" s="9"/>
      <c r="O131" s="16"/>
      <c r="P131" s="16"/>
      <c r="Q131" s="16"/>
    </row>
    <row r="132" spans="2:43" x14ac:dyDescent="0.2">
      <c r="B132" s="5" t="s">
        <v>177</v>
      </c>
      <c r="C132" s="8"/>
      <c r="D132" s="8"/>
      <c r="E132" s="8"/>
      <c r="F132" s="8"/>
      <c r="G132" s="6"/>
      <c r="H132" s="257"/>
      <c r="I132" s="9"/>
      <c r="J132" s="9"/>
      <c r="K132" s="9"/>
      <c r="L132" s="9"/>
      <c r="M132" s="9"/>
      <c r="N132" s="9"/>
      <c r="O132" s="16"/>
      <c r="P132" s="16"/>
      <c r="Q132" s="16"/>
    </row>
    <row r="133" spans="2:43" ht="12.75" customHeight="1" x14ac:dyDescent="0.2">
      <c r="B133" s="51" t="s">
        <v>176</v>
      </c>
      <c r="C133" s="106" t="s">
        <v>218</v>
      </c>
      <c r="D133" s="89" t="s">
        <v>247</v>
      </c>
      <c r="E133" s="89" t="s">
        <v>248</v>
      </c>
      <c r="F133" s="89" t="s">
        <v>245</v>
      </c>
      <c r="G133" s="89" t="s">
        <v>246</v>
      </c>
      <c r="H133" s="257"/>
      <c r="I133" s="96"/>
      <c r="J133" s="79"/>
      <c r="K133" s="79"/>
      <c r="L133" s="79"/>
      <c r="M133" s="9"/>
      <c r="N133" s="16"/>
    </row>
    <row r="134" spans="2:43" x14ac:dyDescent="0.2">
      <c r="B134" s="84" t="s">
        <v>43</v>
      </c>
      <c r="C134" s="135">
        <v>0</v>
      </c>
      <c r="D134" s="87" t="s">
        <v>17</v>
      </c>
      <c r="E134" s="87" t="s">
        <v>17</v>
      </c>
      <c r="F134" s="87" t="s">
        <v>17</v>
      </c>
      <c r="G134" s="87" t="s">
        <v>17</v>
      </c>
      <c r="H134" s="126"/>
      <c r="I134" s="79"/>
      <c r="J134" s="79"/>
      <c r="K134" s="79"/>
      <c r="L134" s="79"/>
      <c r="M134" s="9"/>
    </row>
    <row r="135" spans="2:43" ht="12.75" customHeight="1" x14ac:dyDescent="0.2">
      <c r="B135" s="84" t="s">
        <v>44</v>
      </c>
      <c r="C135" s="135">
        <v>0</v>
      </c>
      <c r="D135" s="87" t="s">
        <v>17</v>
      </c>
      <c r="E135" s="85" t="s">
        <v>17</v>
      </c>
      <c r="F135" s="85" t="s">
        <v>17</v>
      </c>
      <c r="G135" s="85" t="s">
        <v>17</v>
      </c>
      <c r="H135" s="126"/>
      <c r="I135" s="79"/>
      <c r="J135" s="79"/>
      <c r="K135" s="79"/>
      <c r="L135" s="79"/>
      <c r="M135" s="9"/>
    </row>
    <row r="136" spans="2:43" x14ac:dyDescent="0.2">
      <c r="B136" s="84" t="s">
        <v>45</v>
      </c>
      <c r="C136" s="135">
        <v>0</v>
      </c>
      <c r="D136" s="87" t="s">
        <v>17</v>
      </c>
      <c r="E136" s="85" t="s">
        <v>17</v>
      </c>
      <c r="F136" s="85" t="s">
        <v>17</v>
      </c>
      <c r="G136" s="85" t="s">
        <v>17</v>
      </c>
      <c r="H136" s="126"/>
      <c r="I136" s="79"/>
      <c r="J136" s="79"/>
      <c r="K136" s="79"/>
      <c r="L136" s="79"/>
      <c r="M136" s="9"/>
    </row>
    <row r="137" spans="2:43" x14ac:dyDescent="0.2">
      <c r="B137" s="84" t="s">
        <v>46</v>
      </c>
      <c r="C137" s="135">
        <v>0</v>
      </c>
      <c r="D137" s="85" t="s">
        <v>17</v>
      </c>
      <c r="E137" s="85" t="s">
        <v>17</v>
      </c>
      <c r="F137" s="85" t="s">
        <v>17</v>
      </c>
      <c r="G137" s="85" t="s">
        <v>17</v>
      </c>
      <c r="H137" s="126"/>
      <c r="I137" s="79"/>
      <c r="J137" s="79"/>
      <c r="K137" s="79"/>
      <c r="L137" s="79"/>
      <c r="M137" s="9"/>
    </row>
    <row r="138" spans="2:43" x14ac:dyDescent="0.2">
      <c r="B138" s="84" t="s">
        <v>47</v>
      </c>
      <c r="C138" s="135">
        <v>0</v>
      </c>
      <c r="D138" s="85" t="s">
        <v>17</v>
      </c>
      <c r="E138" s="85" t="s">
        <v>17</v>
      </c>
      <c r="F138" s="85" t="s">
        <v>17</v>
      </c>
      <c r="G138" s="85" t="s">
        <v>17</v>
      </c>
      <c r="H138" s="126"/>
      <c r="I138" s="79"/>
      <c r="J138" s="79"/>
      <c r="K138" s="79"/>
      <c r="L138" s="79"/>
      <c r="M138" s="9"/>
    </row>
    <row r="139" spans="2:43" x14ac:dyDescent="0.2">
      <c r="B139" s="84" t="s">
        <v>48</v>
      </c>
      <c r="C139" s="135">
        <v>0</v>
      </c>
      <c r="D139" s="71" t="s">
        <v>17</v>
      </c>
      <c r="E139" s="71" t="s">
        <v>17</v>
      </c>
      <c r="F139" s="71" t="s">
        <v>17</v>
      </c>
      <c r="G139" s="71" t="s">
        <v>17</v>
      </c>
      <c r="H139" s="126"/>
      <c r="I139" s="79"/>
      <c r="J139" s="79"/>
      <c r="K139" s="79"/>
      <c r="L139" s="79"/>
      <c r="M139" s="9"/>
    </row>
    <row r="140" spans="2:43" x14ac:dyDescent="0.2">
      <c r="B140" s="84" t="s">
        <v>325</v>
      </c>
      <c r="C140" s="345">
        <v>0</v>
      </c>
      <c r="D140" s="71" t="s">
        <v>17</v>
      </c>
      <c r="E140" s="71" t="s">
        <v>17</v>
      </c>
      <c r="F140" s="85" t="s">
        <v>17</v>
      </c>
      <c r="G140" s="85" t="s">
        <v>17</v>
      </c>
      <c r="H140" s="126"/>
      <c r="I140" s="79"/>
      <c r="J140" s="79"/>
      <c r="K140" s="79"/>
      <c r="L140" s="79"/>
      <c r="M140" s="9"/>
    </row>
    <row r="141" spans="2:43" ht="12" customHeight="1" x14ac:dyDescent="0.2">
      <c r="B141" s="84" t="s">
        <v>195</v>
      </c>
      <c r="C141" s="197">
        <f>100-C142</f>
        <v>100</v>
      </c>
      <c r="D141" s="261">
        <v>0</v>
      </c>
      <c r="E141" s="261">
        <v>0</v>
      </c>
      <c r="F141" s="258"/>
      <c r="G141" s="258"/>
      <c r="H141" s="126"/>
      <c r="I141" s="79"/>
      <c r="J141" s="79"/>
      <c r="K141" s="79"/>
      <c r="L141" s="79"/>
      <c r="M141" s="9"/>
    </row>
    <row r="142" spans="2:43" x14ac:dyDescent="0.2">
      <c r="B142" s="84" t="s">
        <v>12</v>
      </c>
      <c r="C142" s="197">
        <f>SUM(C134:C140)</f>
        <v>0</v>
      </c>
      <c r="D142" s="260"/>
      <c r="E142" s="9"/>
      <c r="F142" s="9"/>
      <c r="G142" s="259"/>
      <c r="H142" s="126"/>
      <c r="I142" s="79"/>
      <c r="J142" s="79"/>
      <c r="K142" s="79"/>
      <c r="L142" s="79"/>
      <c r="M142" s="9"/>
    </row>
    <row r="143" spans="2:43" x14ac:dyDescent="0.2">
      <c r="D143" s="79"/>
      <c r="E143" s="97"/>
      <c r="F143" s="79"/>
      <c r="G143" s="79"/>
      <c r="H143" s="79"/>
      <c r="I143" s="79"/>
      <c r="J143" s="79"/>
      <c r="K143" s="79"/>
      <c r="L143" s="79"/>
      <c r="M143" s="9"/>
    </row>
    <row r="144" spans="2:43" x14ac:dyDescent="0.2">
      <c r="B144" s="5" t="s">
        <v>338</v>
      </c>
      <c r="C144" s="341">
        <v>0</v>
      </c>
      <c r="D144" s="341">
        <f>C144+1</f>
        <v>1</v>
      </c>
      <c r="E144" s="341">
        <f>D144+1</f>
        <v>2</v>
      </c>
      <c r="F144" s="341">
        <f t="shared" ref="F144:AQ144" si="1">E144+1</f>
        <v>3</v>
      </c>
      <c r="G144" s="341">
        <f>F144+1</f>
        <v>4</v>
      </c>
      <c r="H144" s="341">
        <f t="shared" si="1"/>
        <v>5</v>
      </c>
      <c r="I144" s="341">
        <f t="shared" si="1"/>
        <v>6</v>
      </c>
      <c r="J144" s="341">
        <f t="shared" si="1"/>
        <v>7</v>
      </c>
      <c r="K144" s="341">
        <f t="shared" si="1"/>
        <v>8</v>
      </c>
      <c r="L144" s="341">
        <f t="shared" si="1"/>
        <v>9</v>
      </c>
      <c r="M144" s="341">
        <f t="shared" si="1"/>
        <v>10</v>
      </c>
      <c r="N144" s="341">
        <f t="shared" si="1"/>
        <v>11</v>
      </c>
      <c r="O144" s="341">
        <f t="shared" si="1"/>
        <v>12</v>
      </c>
      <c r="P144" s="341">
        <f t="shared" si="1"/>
        <v>13</v>
      </c>
      <c r="Q144" s="341">
        <f t="shared" si="1"/>
        <v>14</v>
      </c>
      <c r="R144" s="341">
        <f t="shared" si="1"/>
        <v>15</v>
      </c>
      <c r="S144" s="341">
        <f t="shared" si="1"/>
        <v>16</v>
      </c>
      <c r="T144" s="341">
        <f t="shared" si="1"/>
        <v>17</v>
      </c>
      <c r="U144" s="341">
        <f t="shared" si="1"/>
        <v>18</v>
      </c>
      <c r="V144" s="341">
        <f t="shared" si="1"/>
        <v>19</v>
      </c>
      <c r="W144" s="341">
        <f t="shared" si="1"/>
        <v>20</v>
      </c>
      <c r="X144" s="341">
        <f t="shared" si="1"/>
        <v>21</v>
      </c>
      <c r="Y144" s="341">
        <f t="shared" si="1"/>
        <v>22</v>
      </c>
      <c r="Z144" s="341">
        <f t="shared" si="1"/>
        <v>23</v>
      </c>
      <c r="AA144" s="341">
        <f t="shared" si="1"/>
        <v>24</v>
      </c>
      <c r="AB144" s="341">
        <f t="shared" si="1"/>
        <v>25</v>
      </c>
      <c r="AC144" s="341">
        <f t="shared" si="1"/>
        <v>26</v>
      </c>
      <c r="AD144" s="341">
        <f t="shared" si="1"/>
        <v>27</v>
      </c>
      <c r="AE144" s="341">
        <f t="shared" si="1"/>
        <v>28</v>
      </c>
      <c r="AF144" s="341">
        <f t="shared" si="1"/>
        <v>29</v>
      </c>
      <c r="AG144" s="341">
        <f t="shared" si="1"/>
        <v>30</v>
      </c>
      <c r="AH144" s="341">
        <f t="shared" si="1"/>
        <v>31</v>
      </c>
      <c r="AI144" s="341">
        <f t="shared" si="1"/>
        <v>32</v>
      </c>
      <c r="AJ144" s="341">
        <f t="shared" si="1"/>
        <v>33</v>
      </c>
      <c r="AK144" s="341">
        <f t="shared" si="1"/>
        <v>34</v>
      </c>
      <c r="AL144" s="341">
        <f t="shared" si="1"/>
        <v>35</v>
      </c>
      <c r="AM144" s="341">
        <f t="shared" si="1"/>
        <v>36</v>
      </c>
      <c r="AN144" s="341">
        <f t="shared" si="1"/>
        <v>37</v>
      </c>
      <c r="AO144" s="341">
        <f t="shared" si="1"/>
        <v>38</v>
      </c>
      <c r="AP144" s="341">
        <f t="shared" si="1"/>
        <v>39</v>
      </c>
      <c r="AQ144" s="341">
        <f t="shared" si="1"/>
        <v>40</v>
      </c>
    </row>
    <row r="145" spans="2:43" x14ac:dyDescent="0.2">
      <c r="B145" s="369" t="s">
        <v>333</v>
      </c>
      <c r="C145" s="270"/>
      <c r="D145" s="270"/>
      <c r="E145" s="270"/>
      <c r="F145" s="270"/>
      <c r="G145" s="270"/>
      <c r="H145" s="270"/>
      <c r="I145" s="270"/>
      <c r="J145" s="270"/>
      <c r="K145" s="270"/>
      <c r="L145" s="270"/>
      <c r="M145" s="270"/>
      <c r="N145" s="270"/>
      <c r="O145" s="270"/>
      <c r="P145" s="270"/>
      <c r="Q145" s="270"/>
      <c r="R145" s="270"/>
      <c r="S145" s="270"/>
      <c r="T145" s="270"/>
      <c r="U145" s="270"/>
      <c r="V145" s="270"/>
      <c r="W145" s="270"/>
      <c r="X145" s="270"/>
      <c r="Y145" s="270"/>
      <c r="Z145" s="270"/>
      <c r="AA145" s="270"/>
      <c r="AB145" s="270"/>
      <c r="AC145" s="270"/>
      <c r="AD145" s="270"/>
      <c r="AE145" s="270"/>
      <c r="AF145" s="270"/>
      <c r="AG145" s="270"/>
      <c r="AH145" s="270"/>
      <c r="AI145" s="270"/>
      <c r="AJ145" s="270"/>
      <c r="AK145" s="270"/>
      <c r="AL145" s="270"/>
      <c r="AM145" s="270"/>
      <c r="AN145" s="270"/>
      <c r="AO145" s="270"/>
      <c r="AP145" s="270"/>
      <c r="AQ145" s="270"/>
    </row>
    <row r="146" spans="2:43" x14ac:dyDescent="0.2">
      <c r="B146" s="367" t="s">
        <v>364</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367" t="s">
        <v>365</v>
      </c>
      <c r="C147" s="270"/>
      <c r="D147" s="270"/>
      <c r="E147" s="270"/>
      <c r="F147" s="270"/>
      <c r="G147" s="270"/>
      <c r="H147" s="270"/>
      <c r="I147" s="270"/>
      <c r="J147" s="270"/>
      <c r="K147" s="270"/>
      <c r="L147" s="270"/>
      <c r="M147" s="270"/>
      <c r="N147" s="270"/>
      <c r="O147" s="270"/>
      <c r="P147" s="270"/>
      <c r="Q147" s="270"/>
      <c r="R147" s="270"/>
      <c r="S147" s="270"/>
      <c r="T147" s="270"/>
      <c r="U147" s="270"/>
      <c r="V147" s="270"/>
      <c r="W147" s="270"/>
      <c r="X147" s="270"/>
      <c r="Y147" s="270"/>
      <c r="Z147" s="270"/>
      <c r="AA147" s="270"/>
      <c r="AB147" s="270"/>
      <c r="AC147" s="270"/>
      <c r="AD147" s="270"/>
      <c r="AE147" s="270"/>
      <c r="AF147" s="270"/>
      <c r="AG147" s="270"/>
      <c r="AH147" s="270"/>
      <c r="AI147" s="270"/>
      <c r="AJ147" s="270"/>
      <c r="AK147" s="270"/>
      <c r="AL147" s="270"/>
      <c r="AM147" s="270"/>
      <c r="AN147" s="270"/>
      <c r="AO147" s="270"/>
      <c r="AP147" s="270"/>
      <c r="AQ147" s="270"/>
    </row>
    <row r="148" spans="2:43" x14ac:dyDescent="0.2">
      <c r="B148" s="367" t="s">
        <v>366</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367</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368</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369</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9" t="s">
        <v>334</v>
      </c>
      <c r="C152" s="343"/>
      <c r="D152" s="343"/>
      <c r="E152" s="343"/>
      <c r="F152" s="343"/>
      <c r="G152" s="343"/>
      <c r="H152" s="343"/>
      <c r="I152" s="343"/>
      <c r="J152" s="343"/>
      <c r="K152" s="343"/>
      <c r="L152" s="343"/>
      <c r="M152" s="343"/>
      <c r="N152" s="343"/>
      <c r="O152" s="343"/>
      <c r="P152" s="343"/>
      <c r="Q152" s="343"/>
      <c r="R152" s="343"/>
      <c r="S152" s="343"/>
      <c r="T152" s="343"/>
      <c r="U152" s="343"/>
      <c r="V152" s="343"/>
      <c r="W152" s="343"/>
      <c r="X152" s="343"/>
      <c r="Y152" s="343"/>
      <c r="Z152" s="343"/>
      <c r="AA152" s="343"/>
      <c r="AB152" s="343"/>
      <c r="AC152" s="343"/>
      <c r="AD152" s="343"/>
      <c r="AE152" s="343"/>
      <c r="AF152" s="343"/>
      <c r="AG152" s="343"/>
      <c r="AH152" s="343"/>
      <c r="AI152" s="343"/>
      <c r="AJ152" s="343"/>
      <c r="AK152" s="343"/>
      <c r="AL152" s="343"/>
      <c r="AM152" s="343"/>
      <c r="AN152" s="343"/>
      <c r="AO152" s="343"/>
      <c r="AP152" s="343"/>
      <c r="AQ152" s="343"/>
    </row>
    <row r="153" spans="2:43" ht="13.5" customHeight="1" x14ac:dyDescent="0.2">
      <c r="B153" s="367" t="s">
        <v>354</v>
      </c>
      <c r="C153" s="343"/>
      <c r="D153" s="343"/>
      <c r="E153" s="343"/>
      <c r="F153" s="343"/>
      <c r="G153" s="343"/>
      <c r="H153" s="343"/>
      <c r="I153" s="343"/>
      <c r="J153" s="343"/>
      <c r="K153" s="343"/>
      <c r="L153" s="343"/>
      <c r="M153" s="343"/>
      <c r="N153" s="343"/>
      <c r="O153" s="343"/>
      <c r="P153" s="343"/>
      <c r="Q153" s="343"/>
      <c r="R153" s="343"/>
      <c r="S153" s="343"/>
      <c r="T153" s="343"/>
      <c r="U153" s="343"/>
      <c r="V153" s="343"/>
      <c r="W153" s="343"/>
      <c r="X153" s="343"/>
      <c r="Y153" s="343"/>
      <c r="Z153" s="343"/>
      <c r="AA153" s="343"/>
      <c r="AB153" s="343"/>
      <c r="AC153" s="343"/>
      <c r="AD153" s="343"/>
      <c r="AE153" s="343"/>
      <c r="AF153" s="343"/>
      <c r="AG153" s="343"/>
      <c r="AH153" s="343"/>
      <c r="AI153" s="343"/>
      <c r="AJ153" s="343"/>
      <c r="AK153" s="343"/>
      <c r="AL153" s="343"/>
      <c r="AM153" s="343"/>
      <c r="AN153" s="343"/>
      <c r="AO153" s="343"/>
      <c r="AP153" s="343"/>
      <c r="AQ153" s="343"/>
    </row>
    <row r="154" spans="2:43" ht="13.5" customHeight="1" x14ac:dyDescent="0.2">
      <c r="B154" s="368" t="s">
        <v>355</v>
      </c>
      <c r="C154" s="343"/>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ht="13.5" customHeight="1" x14ac:dyDescent="0.2">
      <c r="B155" s="368" t="s">
        <v>356</v>
      </c>
      <c r="C155" s="343"/>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ht="13.5" customHeight="1" x14ac:dyDescent="0.2">
      <c r="B156" s="368" t="s">
        <v>357</v>
      </c>
      <c r="C156" s="343"/>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68" t="s">
        <v>358</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335</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336</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42" t="s">
        <v>280</v>
      </c>
      <c r="C160" s="395"/>
      <c r="D160" s="395"/>
      <c r="E160" s="395"/>
      <c r="F160" s="395"/>
      <c r="G160" s="395"/>
      <c r="H160" s="395"/>
      <c r="I160" s="395"/>
      <c r="J160" s="395"/>
      <c r="K160" s="395"/>
      <c r="L160" s="395"/>
      <c r="M160" s="395"/>
      <c r="N160" s="395"/>
      <c r="O160" s="395"/>
      <c r="P160" s="395"/>
      <c r="Q160" s="395"/>
      <c r="R160" s="395"/>
      <c r="S160" s="395"/>
      <c r="T160" s="395"/>
      <c r="U160" s="395"/>
      <c r="V160" s="395"/>
      <c r="W160" s="395"/>
      <c r="X160" s="395"/>
      <c r="Y160" s="395"/>
      <c r="Z160" s="395"/>
      <c r="AA160" s="395"/>
      <c r="AB160" s="395"/>
      <c r="AC160" s="395"/>
      <c r="AD160" s="395"/>
      <c r="AE160" s="395"/>
      <c r="AF160" s="395"/>
      <c r="AG160" s="395"/>
      <c r="AH160" s="395"/>
      <c r="AI160" s="395"/>
      <c r="AJ160" s="395"/>
      <c r="AK160" s="395"/>
      <c r="AL160" s="395"/>
      <c r="AM160" s="395"/>
      <c r="AN160" s="395"/>
      <c r="AO160" s="395"/>
      <c r="AP160" s="395"/>
      <c r="AQ160" s="396"/>
    </row>
    <row r="161" spans="1:103" ht="13.5" customHeight="1" x14ac:dyDescent="0.2">
      <c r="B161" s="303" t="s">
        <v>339</v>
      </c>
      <c r="C161" s="397"/>
      <c r="D161" s="398"/>
      <c r="E161" s="398"/>
      <c r="F161" s="398"/>
      <c r="G161" s="398"/>
      <c r="H161" s="398"/>
      <c r="I161" s="398"/>
      <c r="J161" s="398"/>
      <c r="K161" s="398"/>
      <c r="L161" s="398"/>
      <c r="M161" s="398"/>
      <c r="N161" s="398"/>
      <c r="O161" s="398"/>
      <c r="P161" s="398"/>
      <c r="Q161" s="398"/>
      <c r="R161" s="398"/>
      <c r="S161" s="398"/>
      <c r="T161" s="398"/>
      <c r="U161" s="398"/>
      <c r="V161" s="398"/>
      <c r="W161" s="398"/>
      <c r="X161" s="398"/>
      <c r="Y161" s="398"/>
      <c r="Z161" s="398"/>
      <c r="AA161" s="398"/>
      <c r="AB161" s="398"/>
      <c r="AC161" s="398"/>
      <c r="AD161" s="398"/>
      <c r="AE161" s="398"/>
      <c r="AF161" s="398"/>
      <c r="AG161" s="398"/>
      <c r="AH161" s="398"/>
      <c r="AI161" s="398"/>
      <c r="AJ161" s="398"/>
      <c r="AK161" s="398"/>
      <c r="AL161" s="398"/>
      <c r="AM161" s="398"/>
      <c r="AN161" s="398"/>
      <c r="AO161" s="398"/>
      <c r="AP161" s="398"/>
      <c r="AQ161" s="398"/>
    </row>
    <row r="162" spans="1:103" x14ac:dyDescent="0.2">
      <c r="B162" s="249" t="s">
        <v>340</v>
      </c>
      <c r="C162" s="399"/>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1:103" ht="12" customHeight="1" x14ac:dyDescent="0.2">
      <c r="B163" s="302" t="s">
        <v>337</v>
      </c>
      <c r="C163" s="400"/>
      <c r="D163" s="343"/>
      <c r="E163" s="343"/>
      <c r="F163" s="343"/>
      <c r="G163" s="343"/>
      <c r="H163" s="343"/>
      <c r="I163" s="343"/>
      <c r="J163" s="343"/>
      <c r="K163" s="343"/>
      <c r="L163" s="343"/>
      <c r="M163" s="343"/>
      <c r="N163" s="343"/>
      <c r="O163" s="343"/>
      <c r="P163" s="343"/>
      <c r="Q163" s="343"/>
      <c r="R163" s="343"/>
      <c r="S163" s="343"/>
      <c r="T163" s="343"/>
      <c r="U163" s="343"/>
      <c r="V163" s="343"/>
      <c r="W163" s="343"/>
      <c r="X163" s="343"/>
      <c r="Y163" s="343"/>
      <c r="Z163" s="343"/>
      <c r="AA163" s="343"/>
      <c r="AB163" s="343"/>
      <c r="AC163" s="343"/>
      <c r="AD163" s="343"/>
      <c r="AE163" s="343"/>
      <c r="AF163" s="343"/>
      <c r="AG163" s="343"/>
      <c r="AH163" s="343"/>
      <c r="AI163" s="343"/>
      <c r="AJ163" s="343"/>
      <c r="AK163" s="343"/>
      <c r="AL163" s="343"/>
      <c r="AM163" s="343"/>
      <c r="AN163" s="343"/>
      <c r="AO163" s="343"/>
      <c r="AP163" s="343"/>
      <c r="AQ163" s="343"/>
    </row>
    <row r="164" spans="1:103" ht="12" customHeight="1" x14ac:dyDescent="0.2">
      <c r="B164" s="342" t="s">
        <v>286</v>
      </c>
      <c r="C164" s="395"/>
      <c r="D164" s="395"/>
      <c r="E164" s="395"/>
      <c r="F164" s="395"/>
      <c r="G164" s="395"/>
      <c r="H164" s="395"/>
      <c r="I164" s="395"/>
      <c r="J164" s="395"/>
      <c r="K164" s="395"/>
      <c r="L164" s="395"/>
      <c r="M164" s="395"/>
      <c r="N164" s="395"/>
      <c r="O164" s="395"/>
      <c r="P164" s="395"/>
      <c r="Q164" s="395"/>
      <c r="R164" s="395"/>
      <c r="S164" s="395"/>
      <c r="T164" s="395"/>
      <c r="U164" s="395"/>
      <c r="V164" s="395"/>
      <c r="W164" s="395"/>
      <c r="X164" s="395"/>
      <c r="Y164" s="395"/>
      <c r="Z164" s="395"/>
      <c r="AA164" s="395"/>
      <c r="AB164" s="395"/>
      <c r="AC164" s="395"/>
      <c r="AD164" s="395"/>
      <c r="AE164" s="395"/>
      <c r="AF164" s="395"/>
      <c r="AG164" s="395"/>
      <c r="AH164" s="395"/>
      <c r="AI164" s="395"/>
      <c r="AJ164" s="395"/>
      <c r="AK164" s="395"/>
      <c r="AL164" s="395"/>
      <c r="AM164" s="395"/>
      <c r="AN164" s="395"/>
      <c r="AO164" s="395"/>
      <c r="AP164" s="395"/>
      <c r="AQ164" s="396"/>
    </row>
    <row r="165" spans="1:103" ht="12" customHeight="1" x14ac:dyDescent="0.2">
      <c r="B165" s="303" t="s">
        <v>105</v>
      </c>
      <c r="C165" s="343"/>
      <c r="D165" s="398"/>
      <c r="E165" s="398"/>
      <c r="F165" s="398"/>
      <c r="G165" s="398"/>
      <c r="H165" s="398"/>
      <c r="I165" s="398"/>
      <c r="J165" s="398"/>
      <c r="K165" s="398"/>
      <c r="L165" s="398"/>
      <c r="M165" s="398"/>
      <c r="N165" s="398"/>
      <c r="O165" s="398"/>
      <c r="P165" s="398"/>
      <c r="Q165" s="398"/>
      <c r="R165" s="398"/>
      <c r="S165" s="398"/>
      <c r="T165" s="398"/>
      <c r="U165" s="398"/>
      <c r="V165" s="398"/>
      <c r="W165" s="398"/>
      <c r="X165" s="398"/>
      <c r="Y165" s="398"/>
      <c r="Z165" s="398"/>
      <c r="AA165" s="398"/>
      <c r="AB165" s="398"/>
      <c r="AC165" s="398"/>
      <c r="AD165" s="398"/>
      <c r="AE165" s="398"/>
      <c r="AF165" s="398"/>
      <c r="AG165" s="398"/>
      <c r="AH165" s="398"/>
      <c r="AI165" s="398"/>
      <c r="AJ165" s="398"/>
      <c r="AK165" s="398"/>
      <c r="AL165" s="398"/>
      <c r="AM165" s="398"/>
      <c r="AN165" s="398"/>
      <c r="AO165" s="398"/>
      <c r="AP165" s="398"/>
      <c r="AQ165" s="398"/>
    </row>
    <row r="166" spans="1:103" ht="12" customHeight="1" x14ac:dyDescent="0.2">
      <c r="B166" s="302" t="s">
        <v>104</v>
      </c>
      <c r="C166" s="343"/>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c r="AA166" s="343"/>
      <c r="AB166" s="343"/>
      <c r="AC166" s="343"/>
      <c r="AD166" s="343"/>
      <c r="AE166" s="343"/>
      <c r="AF166" s="343"/>
      <c r="AG166" s="343"/>
      <c r="AH166" s="343"/>
      <c r="AI166" s="343"/>
      <c r="AJ166" s="343"/>
      <c r="AK166" s="343"/>
      <c r="AL166" s="343"/>
      <c r="AM166" s="343"/>
      <c r="AN166" s="343"/>
      <c r="AO166" s="343"/>
      <c r="AP166" s="343"/>
      <c r="AQ166" s="343"/>
    </row>
    <row r="167" spans="1:103" x14ac:dyDescent="0.2">
      <c r="B167" s="342" t="s">
        <v>282</v>
      </c>
      <c r="C167" s="395"/>
      <c r="D167" s="395"/>
      <c r="E167" s="395"/>
      <c r="F167" s="395"/>
      <c r="G167" s="395"/>
      <c r="H167" s="395"/>
      <c r="I167" s="395"/>
      <c r="J167" s="395"/>
      <c r="K167" s="395"/>
      <c r="L167" s="395"/>
      <c r="M167" s="395"/>
      <c r="N167" s="395"/>
      <c r="O167" s="395"/>
      <c r="P167" s="395"/>
      <c r="Q167" s="395"/>
      <c r="R167" s="395"/>
      <c r="S167" s="395"/>
      <c r="T167" s="395"/>
      <c r="U167" s="395"/>
      <c r="V167" s="395"/>
      <c r="W167" s="395"/>
      <c r="X167" s="395"/>
      <c r="Y167" s="395"/>
      <c r="Z167" s="395"/>
      <c r="AA167" s="395"/>
      <c r="AB167" s="395"/>
      <c r="AC167" s="395"/>
      <c r="AD167" s="395"/>
      <c r="AE167" s="395"/>
      <c r="AF167" s="395"/>
      <c r="AG167" s="395"/>
      <c r="AH167" s="395"/>
      <c r="AI167" s="395"/>
      <c r="AJ167" s="395"/>
      <c r="AK167" s="395"/>
      <c r="AL167" s="395"/>
      <c r="AM167" s="395"/>
      <c r="AN167" s="395"/>
      <c r="AO167" s="395"/>
      <c r="AP167" s="395"/>
      <c r="AQ167" s="396"/>
    </row>
    <row r="168" spans="1:103" x14ac:dyDescent="0.2">
      <c r="B168" s="303" t="s">
        <v>4</v>
      </c>
      <c r="C168" s="397"/>
      <c r="D168" s="398"/>
      <c r="E168" s="398"/>
      <c r="F168" s="398"/>
      <c r="G168" s="398"/>
      <c r="H168" s="398"/>
      <c r="I168" s="398"/>
      <c r="J168" s="398"/>
      <c r="K168" s="398"/>
      <c r="L168" s="398"/>
      <c r="M168" s="398"/>
      <c r="N168" s="398"/>
      <c r="O168" s="398"/>
      <c r="P168" s="398"/>
      <c r="Q168" s="398"/>
      <c r="R168" s="398"/>
      <c r="S168" s="398"/>
      <c r="T168" s="398"/>
      <c r="U168" s="398"/>
      <c r="V168" s="398"/>
      <c r="W168" s="398"/>
      <c r="X168" s="398"/>
      <c r="Y168" s="398"/>
      <c r="Z168" s="398"/>
      <c r="AA168" s="398"/>
      <c r="AB168" s="398"/>
      <c r="AC168" s="398"/>
      <c r="AD168" s="398"/>
      <c r="AE168" s="398"/>
      <c r="AF168" s="398"/>
      <c r="AG168" s="398"/>
      <c r="AH168" s="398"/>
      <c r="AI168" s="398"/>
      <c r="AJ168" s="398"/>
      <c r="AK168" s="398"/>
      <c r="AL168" s="398"/>
      <c r="AM168" s="398"/>
      <c r="AN168" s="398"/>
      <c r="AO168" s="398"/>
      <c r="AP168" s="398"/>
      <c r="AQ168" s="398"/>
    </row>
    <row r="169" spans="1:103" x14ac:dyDescent="0.2">
      <c r="B169" s="249" t="s">
        <v>5</v>
      </c>
      <c r="C169" s="399"/>
      <c r="D169" s="270"/>
      <c r="E169" s="270"/>
      <c r="F169" s="270"/>
      <c r="G169" s="270"/>
      <c r="H169" s="270"/>
      <c r="I169" s="270"/>
      <c r="J169" s="270"/>
      <c r="K169" s="270"/>
      <c r="L169" s="270"/>
      <c r="M169" s="270"/>
      <c r="N169" s="270"/>
      <c r="O169" s="270"/>
      <c r="P169" s="270"/>
      <c r="Q169" s="270"/>
      <c r="R169" s="270"/>
      <c r="S169" s="270"/>
      <c r="T169" s="270"/>
      <c r="U169" s="270"/>
      <c r="V169" s="270"/>
      <c r="W169" s="270"/>
      <c r="X169" s="270"/>
      <c r="Y169" s="270"/>
      <c r="Z169" s="270"/>
      <c r="AA169" s="270"/>
      <c r="AB169" s="270"/>
      <c r="AC169" s="270"/>
      <c r="AD169" s="270"/>
      <c r="AE169" s="270"/>
      <c r="AF169" s="270"/>
      <c r="AG169" s="270"/>
      <c r="AH169" s="270"/>
      <c r="AI169" s="270"/>
      <c r="AJ169" s="270"/>
      <c r="AK169" s="270"/>
      <c r="AL169" s="270"/>
      <c r="AM169" s="270"/>
      <c r="AN169" s="270"/>
      <c r="AO169" s="270"/>
      <c r="AP169" s="270"/>
      <c r="AQ169" s="270"/>
    </row>
    <row r="170" spans="1:103" x14ac:dyDescent="0.2">
      <c r="B170" s="249" t="s">
        <v>184</v>
      </c>
      <c r="C170" s="399"/>
      <c r="D170" s="270"/>
      <c r="E170" s="270"/>
      <c r="F170" s="270"/>
      <c r="G170" s="270"/>
      <c r="H170" s="270"/>
      <c r="I170" s="270"/>
      <c r="J170" s="270"/>
      <c r="K170" s="270"/>
      <c r="L170" s="270"/>
      <c r="M170" s="270"/>
      <c r="N170" s="270"/>
      <c r="O170" s="270"/>
      <c r="P170" s="270"/>
      <c r="Q170" s="270"/>
      <c r="R170" s="270"/>
      <c r="S170" s="270"/>
      <c r="T170" s="270"/>
      <c r="U170" s="270"/>
      <c r="V170" s="270"/>
      <c r="W170" s="270"/>
      <c r="X170" s="270"/>
      <c r="Y170" s="270"/>
      <c r="Z170" s="270"/>
      <c r="AA170" s="270"/>
      <c r="AB170" s="270"/>
      <c r="AC170" s="270"/>
      <c r="AD170" s="270"/>
      <c r="AE170" s="270"/>
      <c r="AF170" s="270"/>
      <c r="AG170" s="270"/>
      <c r="AH170" s="270"/>
      <c r="AI170" s="270"/>
      <c r="AJ170" s="270"/>
      <c r="AK170" s="270"/>
      <c r="AL170" s="270"/>
      <c r="AM170" s="270"/>
      <c r="AN170" s="270"/>
      <c r="AO170" s="270"/>
      <c r="AP170" s="270"/>
      <c r="AQ170" s="270"/>
    </row>
    <row r="171" spans="1:103" x14ac:dyDescent="0.2">
      <c r="B171" s="302" t="s">
        <v>185</v>
      </c>
      <c r="C171" s="400"/>
      <c r="D171" s="343"/>
      <c r="E171" s="343"/>
      <c r="F171" s="343"/>
      <c r="G171" s="343"/>
      <c r="H171" s="343"/>
      <c r="I171" s="343"/>
      <c r="J171" s="343"/>
      <c r="K171" s="343"/>
      <c r="L171" s="343"/>
      <c r="M171" s="343"/>
      <c r="N171" s="343"/>
      <c r="O171" s="343"/>
      <c r="P171" s="343"/>
      <c r="Q171" s="343"/>
      <c r="R171" s="343"/>
      <c r="S171" s="343"/>
      <c r="T171" s="343"/>
      <c r="U171" s="343"/>
      <c r="V171" s="343"/>
      <c r="W171" s="343"/>
      <c r="X171" s="343"/>
      <c r="Y171" s="343"/>
      <c r="Z171" s="343"/>
      <c r="AA171" s="343"/>
      <c r="AB171" s="343"/>
      <c r="AC171" s="343"/>
      <c r="AD171" s="343"/>
      <c r="AE171" s="343"/>
      <c r="AF171" s="343"/>
      <c r="AG171" s="343"/>
      <c r="AH171" s="343"/>
      <c r="AI171" s="343"/>
      <c r="AJ171" s="343"/>
      <c r="AK171" s="343"/>
      <c r="AL171" s="343"/>
      <c r="AM171" s="343"/>
      <c r="AN171" s="343"/>
      <c r="AO171" s="343"/>
      <c r="AP171" s="343"/>
      <c r="AQ171" s="343"/>
    </row>
    <row r="172" spans="1:103" x14ac:dyDescent="0.2">
      <c r="B172" s="342" t="s">
        <v>283</v>
      </c>
      <c r="C172" s="395"/>
      <c r="D172" s="395"/>
      <c r="E172" s="395"/>
      <c r="F172" s="395"/>
      <c r="G172" s="395"/>
      <c r="H172" s="395"/>
      <c r="I172" s="395"/>
      <c r="J172" s="395"/>
      <c r="K172" s="395"/>
      <c r="L172" s="395"/>
      <c r="M172" s="395"/>
      <c r="N172" s="395"/>
      <c r="O172" s="395"/>
      <c r="P172" s="395"/>
      <c r="Q172" s="395"/>
      <c r="R172" s="395"/>
      <c r="S172" s="395"/>
      <c r="T172" s="395"/>
      <c r="U172" s="395"/>
      <c r="V172" s="395"/>
      <c r="W172" s="395"/>
      <c r="X172" s="395"/>
      <c r="Y172" s="395"/>
      <c r="Z172" s="395"/>
      <c r="AA172" s="395"/>
      <c r="AB172" s="395"/>
      <c r="AC172" s="395"/>
      <c r="AD172" s="395"/>
      <c r="AE172" s="395"/>
      <c r="AF172" s="395"/>
      <c r="AG172" s="395"/>
      <c r="AH172" s="395"/>
      <c r="AI172" s="395"/>
      <c r="AJ172" s="395"/>
      <c r="AK172" s="395"/>
      <c r="AL172" s="395"/>
      <c r="AM172" s="395"/>
      <c r="AN172" s="395"/>
      <c r="AO172" s="395"/>
      <c r="AP172" s="395"/>
      <c r="AQ172" s="396"/>
    </row>
    <row r="173" spans="1:103" x14ac:dyDescent="0.2">
      <c r="B173" s="303" t="s">
        <v>4</v>
      </c>
      <c r="C173" s="397"/>
      <c r="D173" s="398"/>
      <c r="E173" s="398"/>
      <c r="F173" s="398"/>
      <c r="G173" s="398"/>
      <c r="H173" s="398"/>
      <c r="I173" s="398"/>
      <c r="J173" s="398"/>
      <c r="K173" s="398"/>
      <c r="L173" s="398"/>
      <c r="M173" s="398"/>
      <c r="N173" s="398"/>
      <c r="O173" s="398"/>
      <c r="P173" s="398"/>
      <c r="Q173" s="398"/>
      <c r="R173" s="398"/>
      <c r="S173" s="398"/>
      <c r="T173" s="398"/>
      <c r="U173" s="398"/>
      <c r="V173" s="398"/>
      <c r="W173" s="398"/>
      <c r="X173" s="398"/>
      <c r="Y173" s="398"/>
      <c r="Z173" s="398"/>
      <c r="AA173" s="398"/>
      <c r="AB173" s="398"/>
      <c r="AC173" s="398"/>
      <c r="AD173" s="398"/>
      <c r="AE173" s="398"/>
      <c r="AF173" s="398"/>
      <c r="AG173" s="398"/>
      <c r="AH173" s="398"/>
      <c r="AI173" s="398"/>
      <c r="AJ173" s="398"/>
      <c r="AK173" s="398"/>
      <c r="AL173" s="398"/>
      <c r="AM173" s="398"/>
      <c r="AN173" s="398"/>
      <c r="AO173" s="398"/>
      <c r="AP173" s="398"/>
      <c r="AQ173" s="398"/>
    </row>
    <row r="174" spans="1:103" x14ac:dyDescent="0.2">
      <c r="B174" s="302" t="s">
        <v>5</v>
      </c>
      <c r="C174" s="400"/>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c r="AA174" s="343"/>
      <c r="AB174" s="343"/>
      <c r="AC174" s="343"/>
      <c r="AD174" s="343"/>
      <c r="AE174" s="343"/>
      <c r="AF174" s="343"/>
      <c r="AG174" s="343"/>
      <c r="AH174" s="343"/>
      <c r="AI174" s="343"/>
      <c r="AJ174" s="343"/>
      <c r="AK174" s="343"/>
      <c r="AL174" s="343"/>
      <c r="AM174" s="343"/>
      <c r="AN174" s="343"/>
      <c r="AO174" s="343"/>
      <c r="AP174" s="343"/>
      <c r="AQ174" s="343"/>
    </row>
    <row r="175" spans="1:103" s="123" customFormat="1" x14ac:dyDescent="0.2">
      <c r="A175" s="4"/>
      <c r="B175" s="388" t="s">
        <v>323</v>
      </c>
      <c r="C175" s="401"/>
      <c r="D175" s="402"/>
      <c r="E175" s="402"/>
      <c r="F175" s="402"/>
      <c r="G175" s="402"/>
      <c r="H175" s="402"/>
      <c r="I175" s="402"/>
      <c r="J175" s="402"/>
      <c r="K175" s="402"/>
      <c r="L175" s="402"/>
      <c r="M175" s="402"/>
      <c r="N175" s="402"/>
      <c r="O175" s="402"/>
      <c r="P175" s="402"/>
      <c r="Q175" s="402"/>
      <c r="R175" s="402"/>
      <c r="S175" s="402"/>
      <c r="T175" s="402"/>
      <c r="U175" s="402"/>
      <c r="V175" s="402"/>
      <c r="W175" s="402"/>
      <c r="X175" s="402"/>
      <c r="Y175" s="402"/>
      <c r="Z175" s="402"/>
      <c r="AA175" s="402"/>
      <c r="AB175" s="402"/>
      <c r="AC175" s="402"/>
      <c r="AD175" s="402"/>
      <c r="AE175" s="402"/>
      <c r="AF175" s="402"/>
      <c r="AG175" s="402"/>
      <c r="AH175" s="402"/>
      <c r="AI175" s="402"/>
      <c r="AJ175" s="402"/>
      <c r="AK175" s="402"/>
      <c r="AL175" s="402"/>
      <c r="AM175" s="402"/>
      <c r="AN175" s="402"/>
      <c r="AO175" s="402"/>
      <c r="AP175" s="402"/>
      <c r="AQ175" s="403"/>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2" t="s">
        <v>324</v>
      </c>
      <c r="C176" s="404"/>
      <c r="D176" s="404"/>
      <c r="E176" s="404"/>
      <c r="F176" s="404"/>
      <c r="G176" s="404"/>
      <c r="H176" s="404"/>
      <c r="I176" s="404"/>
      <c r="J176" s="404"/>
      <c r="K176" s="404"/>
      <c r="L176" s="404"/>
      <c r="M176" s="404"/>
      <c r="N176" s="404"/>
      <c r="O176" s="404"/>
      <c r="P176" s="404"/>
      <c r="Q176" s="404"/>
      <c r="R176" s="404"/>
      <c r="S176" s="404"/>
      <c r="T176" s="404"/>
      <c r="U176" s="404"/>
      <c r="V176" s="404"/>
      <c r="W176" s="404"/>
      <c r="X176" s="404"/>
      <c r="Y176" s="404"/>
      <c r="Z176" s="404"/>
      <c r="AA176" s="404"/>
      <c r="AB176" s="404"/>
      <c r="AC176" s="404"/>
      <c r="AD176" s="404"/>
      <c r="AE176" s="404"/>
      <c r="AF176" s="404"/>
      <c r="AG176" s="404"/>
      <c r="AH176" s="404"/>
      <c r="AI176" s="404"/>
      <c r="AJ176" s="404"/>
      <c r="AK176" s="404"/>
      <c r="AL176" s="404"/>
      <c r="AM176" s="404"/>
      <c r="AN176" s="404"/>
      <c r="AO176" s="404"/>
      <c r="AP176" s="404"/>
      <c r="AQ176" s="404"/>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88" t="s">
        <v>383</v>
      </c>
      <c r="C177" s="402"/>
      <c r="D177" s="402"/>
      <c r="E177" s="402"/>
      <c r="F177" s="402"/>
      <c r="G177" s="402"/>
      <c r="H177" s="402"/>
      <c r="I177" s="402"/>
      <c r="J177" s="402"/>
      <c r="K177" s="402"/>
      <c r="L177" s="402"/>
      <c r="M177" s="402"/>
      <c r="N177" s="402"/>
      <c r="O177" s="402"/>
      <c r="P177" s="402"/>
      <c r="Q177" s="402"/>
      <c r="R177" s="402"/>
      <c r="S177" s="402"/>
      <c r="T177" s="402"/>
      <c r="U177" s="402"/>
      <c r="V177" s="402"/>
      <c r="W177" s="402"/>
      <c r="X177" s="402"/>
      <c r="Y177" s="402"/>
      <c r="Z177" s="402"/>
      <c r="AA177" s="402"/>
      <c r="AB177" s="402"/>
      <c r="AC177" s="402"/>
      <c r="AD177" s="402"/>
      <c r="AE177" s="402"/>
      <c r="AF177" s="402"/>
      <c r="AG177" s="402"/>
      <c r="AH177" s="402"/>
      <c r="AI177" s="402"/>
      <c r="AJ177" s="402"/>
      <c r="AK177" s="402"/>
      <c r="AL177" s="402"/>
      <c r="AM177" s="402"/>
      <c r="AN177" s="402"/>
      <c r="AO177" s="402"/>
      <c r="AP177" s="402"/>
      <c r="AQ177" s="403"/>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389" t="s">
        <v>344</v>
      </c>
      <c r="C178" s="405"/>
      <c r="D178" s="405"/>
      <c r="E178" s="405"/>
      <c r="F178" s="405"/>
      <c r="G178" s="405"/>
      <c r="H178" s="405"/>
      <c r="I178" s="405"/>
      <c r="J178" s="405"/>
      <c r="K178" s="405"/>
      <c r="L178" s="405"/>
      <c r="M178" s="405"/>
      <c r="N178" s="405"/>
      <c r="O178" s="405"/>
      <c r="P178" s="405"/>
      <c r="Q178" s="405"/>
      <c r="R178" s="405"/>
      <c r="S178" s="405"/>
      <c r="T178" s="405"/>
      <c r="U178" s="405"/>
      <c r="V178" s="405"/>
      <c r="W178" s="405"/>
      <c r="X178" s="405"/>
      <c r="Y178" s="405"/>
      <c r="Z178" s="405"/>
      <c r="AA178" s="405"/>
      <c r="AB178" s="405"/>
      <c r="AC178" s="405"/>
      <c r="AD178" s="405"/>
      <c r="AE178" s="405"/>
      <c r="AF178" s="405"/>
      <c r="AG178" s="405"/>
      <c r="AH178" s="405"/>
      <c r="AI178" s="405"/>
      <c r="AJ178" s="405"/>
      <c r="AK178" s="405"/>
      <c r="AL178" s="405"/>
      <c r="AM178" s="405"/>
      <c r="AN178" s="405"/>
      <c r="AO178" s="405"/>
      <c r="AP178" s="405"/>
      <c r="AQ178" s="40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0" t="s">
        <v>345</v>
      </c>
      <c r="C179" s="406"/>
      <c r="D179" s="406"/>
      <c r="E179" s="406"/>
      <c r="F179" s="406"/>
      <c r="G179" s="406"/>
      <c r="H179" s="406"/>
      <c r="I179" s="406"/>
      <c r="J179" s="406"/>
      <c r="K179" s="406"/>
      <c r="L179" s="406"/>
      <c r="M179" s="406"/>
      <c r="N179" s="406"/>
      <c r="O179" s="406"/>
      <c r="P179" s="406"/>
      <c r="Q179" s="406"/>
      <c r="R179" s="406"/>
      <c r="S179" s="406"/>
      <c r="T179" s="406"/>
      <c r="U179" s="406"/>
      <c r="V179" s="406"/>
      <c r="W179" s="406"/>
      <c r="X179" s="406"/>
      <c r="Y179" s="406"/>
      <c r="Z179" s="406"/>
      <c r="AA179" s="406"/>
      <c r="AB179" s="406"/>
      <c r="AC179" s="406"/>
      <c r="AD179" s="406"/>
      <c r="AE179" s="406"/>
      <c r="AF179" s="406"/>
      <c r="AG179" s="406"/>
      <c r="AH179" s="406"/>
      <c r="AI179" s="406"/>
      <c r="AJ179" s="406"/>
      <c r="AK179" s="406"/>
      <c r="AL179" s="406"/>
      <c r="AM179" s="406"/>
      <c r="AN179" s="406"/>
      <c r="AO179" s="406"/>
      <c r="AP179" s="406"/>
      <c r="AQ179" s="406"/>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0" t="s">
        <v>384</v>
      </c>
      <c r="C180" s="406"/>
      <c r="D180" s="406"/>
      <c r="E180" s="406"/>
      <c r="F180" s="406"/>
      <c r="G180" s="406"/>
      <c r="H180" s="406"/>
      <c r="I180" s="406"/>
      <c r="J180" s="406"/>
      <c r="K180" s="406"/>
      <c r="L180" s="406"/>
      <c r="M180" s="406"/>
      <c r="N180" s="406"/>
      <c r="O180" s="406"/>
      <c r="P180" s="406"/>
      <c r="Q180" s="406"/>
      <c r="R180" s="406"/>
      <c r="S180" s="406"/>
      <c r="T180" s="406"/>
      <c r="U180" s="406"/>
      <c r="V180" s="406"/>
      <c r="W180" s="406"/>
      <c r="X180" s="406"/>
      <c r="Y180" s="406"/>
      <c r="Z180" s="406"/>
      <c r="AA180" s="406"/>
      <c r="AB180" s="406"/>
      <c r="AC180" s="406"/>
      <c r="AD180" s="406"/>
      <c r="AE180" s="406"/>
      <c r="AF180" s="406"/>
      <c r="AG180" s="406"/>
      <c r="AH180" s="406"/>
      <c r="AI180" s="406"/>
      <c r="AJ180" s="406"/>
      <c r="AK180" s="406"/>
      <c r="AL180" s="406"/>
      <c r="AM180" s="406"/>
      <c r="AN180" s="406"/>
      <c r="AO180" s="406"/>
      <c r="AP180" s="406"/>
      <c r="AQ180" s="406"/>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90" t="s">
        <v>318</v>
      </c>
      <c r="C181" s="407"/>
      <c r="D181" s="407"/>
      <c r="E181" s="407"/>
      <c r="F181" s="407"/>
      <c r="G181" s="407"/>
      <c r="H181" s="407"/>
      <c r="I181" s="407"/>
      <c r="J181" s="407"/>
      <c r="K181" s="407"/>
      <c r="L181" s="407"/>
      <c r="M181" s="407"/>
      <c r="N181" s="407"/>
      <c r="O181" s="407"/>
      <c r="P181" s="407"/>
      <c r="Q181" s="407"/>
      <c r="R181" s="407"/>
      <c r="S181" s="407"/>
      <c r="T181" s="407"/>
      <c r="U181" s="407"/>
      <c r="V181" s="407"/>
      <c r="W181" s="407"/>
      <c r="X181" s="407"/>
      <c r="Y181" s="407"/>
      <c r="Z181" s="407"/>
      <c r="AA181" s="407"/>
      <c r="AB181" s="407"/>
      <c r="AC181" s="407"/>
      <c r="AD181" s="407"/>
      <c r="AE181" s="407"/>
      <c r="AF181" s="407"/>
      <c r="AG181" s="407"/>
      <c r="AH181" s="407"/>
      <c r="AI181" s="407"/>
      <c r="AJ181" s="407"/>
      <c r="AK181" s="407"/>
      <c r="AL181" s="407"/>
      <c r="AM181" s="407"/>
      <c r="AN181" s="407"/>
      <c r="AO181" s="407"/>
      <c r="AP181" s="407"/>
      <c r="AQ181" s="407"/>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1" t="s">
        <v>348</v>
      </c>
      <c r="C182" s="408"/>
      <c r="D182" s="409"/>
      <c r="E182" s="409"/>
      <c r="F182" s="409"/>
      <c r="G182" s="409"/>
      <c r="H182" s="409"/>
      <c r="I182" s="409"/>
      <c r="J182" s="409"/>
      <c r="K182" s="409"/>
      <c r="L182" s="409"/>
      <c r="M182" s="409"/>
      <c r="N182" s="409"/>
      <c r="O182" s="409"/>
      <c r="P182" s="409"/>
      <c r="Q182" s="409"/>
      <c r="R182" s="409"/>
      <c r="S182" s="409"/>
      <c r="T182" s="409"/>
      <c r="U182" s="409"/>
      <c r="V182" s="409"/>
      <c r="W182" s="409"/>
      <c r="X182" s="409"/>
      <c r="Y182" s="409"/>
      <c r="Z182" s="409"/>
      <c r="AA182" s="409"/>
      <c r="AB182" s="409"/>
      <c r="AC182" s="409"/>
      <c r="AD182" s="409"/>
      <c r="AE182" s="409"/>
      <c r="AF182" s="409"/>
      <c r="AG182" s="409"/>
      <c r="AH182" s="409"/>
      <c r="AI182" s="409"/>
      <c r="AJ182" s="409"/>
      <c r="AK182" s="409"/>
      <c r="AL182" s="409"/>
      <c r="AM182" s="409"/>
      <c r="AN182" s="409"/>
      <c r="AO182" s="409"/>
      <c r="AP182" s="409"/>
      <c r="AQ182" s="41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89" t="s">
        <v>342</v>
      </c>
      <c r="C183" s="405"/>
      <c r="D183" s="405"/>
      <c r="E183" s="405"/>
      <c r="F183" s="405"/>
      <c r="G183" s="405"/>
      <c r="H183" s="405"/>
      <c r="I183" s="405"/>
      <c r="J183" s="405"/>
      <c r="K183" s="405"/>
      <c r="L183" s="405"/>
      <c r="M183" s="405"/>
      <c r="N183" s="405"/>
      <c r="O183" s="405"/>
      <c r="P183" s="405"/>
      <c r="Q183" s="405"/>
      <c r="R183" s="405"/>
      <c r="S183" s="405"/>
      <c r="T183" s="405"/>
      <c r="U183" s="405"/>
      <c r="V183" s="405"/>
      <c r="W183" s="405"/>
      <c r="X183" s="405"/>
      <c r="Y183" s="405"/>
      <c r="Z183" s="405"/>
      <c r="AA183" s="405"/>
      <c r="AB183" s="405"/>
      <c r="AC183" s="405"/>
      <c r="AD183" s="405"/>
      <c r="AE183" s="405"/>
      <c r="AF183" s="405"/>
      <c r="AG183" s="405"/>
      <c r="AH183" s="405"/>
      <c r="AI183" s="405"/>
      <c r="AJ183" s="405"/>
      <c r="AK183" s="405"/>
      <c r="AL183" s="405"/>
      <c r="AM183" s="405"/>
      <c r="AN183" s="405"/>
      <c r="AO183" s="405"/>
      <c r="AP183" s="405"/>
      <c r="AQ183" s="40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0" t="s">
        <v>343</v>
      </c>
      <c r="C184" s="406"/>
      <c r="D184" s="406"/>
      <c r="E184" s="406"/>
      <c r="F184" s="406"/>
      <c r="G184" s="406"/>
      <c r="H184" s="406"/>
      <c r="I184" s="406"/>
      <c r="J184" s="406"/>
      <c r="K184" s="406"/>
      <c r="L184" s="406"/>
      <c r="M184" s="406"/>
      <c r="N184" s="406"/>
      <c r="O184" s="406"/>
      <c r="P184" s="406"/>
      <c r="Q184" s="406"/>
      <c r="R184" s="406"/>
      <c r="S184" s="406"/>
      <c r="T184" s="406"/>
      <c r="U184" s="406"/>
      <c r="V184" s="406"/>
      <c r="W184" s="406"/>
      <c r="X184" s="406"/>
      <c r="Y184" s="406"/>
      <c r="Z184" s="406"/>
      <c r="AA184" s="406"/>
      <c r="AB184" s="406"/>
      <c r="AC184" s="406"/>
      <c r="AD184" s="406"/>
      <c r="AE184" s="406"/>
      <c r="AF184" s="406"/>
      <c r="AG184" s="406"/>
      <c r="AH184" s="406"/>
      <c r="AI184" s="406"/>
      <c r="AJ184" s="406"/>
      <c r="AK184" s="406"/>
      <c r="AL184" s="406"/>
      <c r="AM184" s="406"/>
      <c r="AN184" s="406"/>
      <c r="AO184" s="406"/>
      <c r="AP184" s="406"/>
      <c r="AQ184" s="406"/>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0" t="s">
        <v>385</v>
      </c>
      <c r="C185" s="406"/>
      <c r="D185" s="406"/>
      <c r="E185" s="406"/>
      <c r="F185" s="406"/>
      <c r="G185" s="406"/>
      <c r="H185" s="406"/>
      <c r="I185" s="406"/>
      <c r="J185" s="406"/>
      <c r="K185" s="406"/>
      <c r="L185" s="406"/>
      <c r="M185" s="406"/>
      <c r="N185" s="406"/>
      <c r="O185" s="406"/>
      <c r="P185" s="406"/>
      <c r="Q185" s="406"/>
      <c r="R185" s="406"/>
      <c r="S185" s="406"/>
      <c r="T185" s="406"/>
      <c r="U185" s="406"/>
      <c r="V185" s="406"/>
      <c r="W185" s="406"/>
      <c r="X185" s="406"/>
      <c r="Y185" s="406"/>
      <c r="Z185" s="406"/>
      <c r="AA185" s="406"/>
      <c r="AB185" s="406"/>
      <c r="AC185" s="406"/>
      <c r="AD185" s="406"/>
      <c r="AE185" s="406"/>
      <c r="AF185" s="406"/>
      <c r="AG185" s="406"/>
      <c r="AH185" s="406"/>
      <c r="AI185" s="406"/>
      <c r="AJ185" s="406"/>
      <c r="AK185" s="406"/>
      <c r="AL185" s="406"/>
      <c r="AM185" s="406"/>
      <c r="AN185" s="406"/>
      <c r="AO185" s="406"/>
      <c r="AP185" s="406"/>
      <c r="AQ185" s="406"/>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0" t="s">
        <v>346</v>
      </c>
      <c r="C186" s="406"/>
      <c r="D186" s="406"/>
      <c r="E186" s="406"/>
      <c r="F186" s="406"/>
      <c r="G186" s="406"/>
      <c r="H186" s="406"/>
      <c r="I186" s="406"/>
      <c r="J186" s="406"/>
      <c r="K186" s="406"/>
      <c r="L186" s="406"/>
      <c r="M186" s="406"/>
      <c r="N186" s="406"/>
      <c r="O186" s="406"/>
      <c r="P186" s="406"/>
      <c r="Q186" s="406"/>
      <c r="R186" s="406"/>
      <c r="S186" s="406"/>
      <c r="T186" s="406"/>
      <c r="U186" s="406"/>
      <c r="V186" s="406"/>
      <c r="W186" s="406"/>
      <c r="X186" s="406"/>
      <c r="Y186" s="406"/>
      <c r="Z186" s="406"/>
      <c r="AA186" s="406"/>
      <c r="AB186" s="406"/>
      <c r="AC186" s="406"/>
      <c r="AD186" s="406"/>
      <c r="AE186" s="406"/>
      <c r="AF186" s="406"/>
      <c r="AG186" s="406"/>
      <c r="AH186" s="406"/>
      <c r="AI186" s="406"/>
      <c r="AJ186" s="406"/>
      <c r="AK186" s="406"/>
      <c r="AL186" s="406"/>
      <c r="AM186" s="406"/>
      <c r="AN186" s="406"/>
      <c r="AO186" s="406"/>
      <c r="AP186" s="406"/>
      <c r="AQ186" s="40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0" t="s">
        <v>350</v>
      </c>
      <c r="C187" s="270"/>
      <c r="D187" s="407"/>
      <c r="E187" s="407"/>
      <c r="F187" s="407"/>
      <c r="G187" s="407"/>
      <c r="H187" s="407"/>
      <c r="I187" s="407"/>
      <c r="J187" s="407"/>
      <c r="K187" s="407"/>
      <c r="L187" s="407"/>
      <c r="M187" s="407"/>
      <c r="N187" s="407"/>
      <c r="O187" s="407"/>
      <c r="P187" s="407"/>
      <c r="Q187" s="407"/>
      <c r="R187" s="407"/>
      <c r="S187" s="407"/>
      <c r="T187" s="407"/>
      <c r="U187" s="407"/>
      <c r="V187" s="407"/>
      <c r="W187" s="407"/>
      <c r="X187" s="407"/>
      <c r="Y187" s="407"/>
      <c r="Z187" s="407"/>
      <c r="AA187" s="407"/>
      <c r="AB187" s="407"/>
      <c r="AC187" s="407"/>
      <c r="AD187" s="407"/>
      <c r="AE187" s="407"/>
      <c r="AF187" s="407"/>
      <c r="AG187" s="407"/>
      <c r="AH187" s="407"/>
      <c r="AI187" s="407"/>
      <c r="AJ187" s="407"/>
      <c r="AK187" s="407"/>
      <c r="AL187" s="407"/>
      <c r="AM187" s="407"/>
      <c r="AN187" s="407"/>
      <c r="AO187" s="407"/>
      <c r="AP187" s="407"/>
      <c r="AQ187" s="407"/>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88" t="s">
        <v>386</v>
      </c>
      <c r="C188" s="402"/>
      <c r="D188" s="402"/>
      <c r="E188" s="402"/>
      <c r="F188" s="402"/>
      <c r="G188" s="402"/>
      <c r="H188" s="402"/>
      <c r="I188" s="402"/>
      <c r="J188" s="402"/>
      <c r="K188" s="402"/>
      <c r="L188" s="402"/>
      <c r="M188" s="402"/>
      <c r="N188" s="402"/>
      <c r="O188" s="402"/>
      <c r="P188" s="402"/>
      <c r="Q188" s="402"/>
      <c r="R188" s="402"/>
      <c r="S188" s="402"/>
      <c r="T188" s="402"/>
      <c r="U188" s="402"/>
      <c r="V188" s="402"/>
      <c r="W188" s="402"/>
      <c r="X188" s="402"/>
      <c r="Y188" s="402"/>
      <c r="Z188" s="402"/>
      <c r="AA188" s="402"/>
      <c r="AB188" s="402"/>
      <c r="AC188" s="402"/>
      <c r="AD188" s="402"/>
      <c r="AE188" s="402"/>
      <c r="AF188" s="402"/>
      <c r="AG188" s="402"/>
      <c r="AH188" s="402"/>
      <c r="AI188" s="402"/>
      <c r="AJ188" s="402"/>
      <c r="AK188" s="402"/>
      <c r="AL188" s="402"/>
      <c r="AM188" s="402"/>
      <c r="AN188" s="402"/>
      <c r="AO188" s="402"/>
      <c r="AP188" s="402"/>
      <c r="AQ188" s="403"/>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94" t="s">
        <v>351</v>
      </c>
      <c r="C189" s="407"/>
      <c r="D189" s="406"/>
      <c r="E189" s="406"/>
      <c r="F189" s="406"/>
      <c r="G189" s="406"/>
      <c r="H189" s="406"/>
      <c r="I189" s="406"/>
      <c r="J189" s="406"/>
      <c r="K189" s="406"/>
      <c r="L189" s="406"/>
      <c r="M189" s="406"/>
      <c r="N189" s="406"/>
      <c r="O189" s="406"/>
      <c r="P189" s="406"/>
      <c r="Q189" s="406"/>
      <c r="R189" s="406"/>
      <c r="S189" s="406"/>
      <c r="T189" s="406"/>
      <c r="U189" s="406"/>
      <c r="V189" s="406"/>
      <c r="W189" s="406"/>
      <c r="X189" s="406"/>
      <c r="Y189" s="406"/>
      <c r="Z189" s="406"/>
      <c r="AA189" s="406"/>
      <c r="AB189" s="406"/>
      <c r="AC189" s="406"/>
      <c r="AD189" s="406"/>
      <c r="AE189" s="406"/>
      <c r="AF189" s="406"/>
      <c r="AG189" s="406"/>
      <c r="AH189" s="406"/>
      <c r="AI189" s="406"/>
      <c r="AJ189" s="406"/>
      <c r="AK189" s="406"/>
      <c r="AL189" s="406"/>
      <c r="AM189" s="406"/>
      <c r="AN189" s="406"/>
      <c r="AO189" s="406"/>
      <c r="AP189" s="406"/>
      <c r="AQ189" s="406"/>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55" t="s">
        <v>387</v>
      </c>
      <c r="C190" s="406"/>
      <c r="D190" s="406"/>
      <c r="E190" s="406"/>
      <c r="F190" s="406"/>
      <c r="G190" s="406"/>
      <c r="H190" s="406"/>
      <c r="I190" s="406"/>
      <c r="J190" s="406"/>
      <c r="K190" s="406"/>
      <c r="L190" s="406"/>
      <c r="M190" s="406"/>
      <c r="N190" s="406"/>
      <c r="O190" s="406"/>
      <c r="P190" s="406"/>
      <c r="Q190" s="406"/>
      <c r="R190" s="406"/>
      <c r="S190" s="406"/>
      <c r="T190" s="406"/>
      <c r="U190" s="406"/>
      <c r="V190" s="406"/>
      <c r="W190" s="406"/>
      <c r="X190" s="406"/>
      <c r="Y190" s="406"/>
      <c r="Z190" s="406"/>
      <c r="AA190" s="406"/>
      <c r="AB190" s="406"/>
      <c r="AC190" s="406"/>
      <c r="AD190" s="406"/>
      <c r="AE190" s="406"/>
      <c r="AF190" s="406"/>
      <c r="AG190" s="406"/>
      <c r="AH190" s="406"/>
      <c r="AI190" s="406"/>
      <c r="AJ190" s="406"/>
      <c r="AK190" s="406"/>
      <c r="AL190" s="406"/>
      <c r="AM190" s="406"/>
      <c r="AN190" s="406"/>
      <c r="AO190" s="406"/>
      <c r="AP190" s="406"/>
      <c r="AQ190" s="406"/>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93" t="s">
        <v>388</v>
      </c>
      <c r="C191" s="406"/>
      <c r="D191" s="406"/>
      <c r="E191" s="406"/>
      <c r="F191" s="406"/>
      <c r="G191" s="406"/>
      <c r="H191" s="406"/>
      <c r="I191" s="406"/>
      <c r="J191" s="406"/>
      <c r="K191" s="406"/>
      <c r="L191" s="406"/>
      <c r="M191" s="406"/>
      <c r="N191" s="406"/>
      <c r="O191" s="406"/>
      <c r="P191" s="406"/>
      <c r="Q191" s="406"/>
      <c r="R191" s="406"/>
      <c r="S191" s="406"/>
      <c r="T191" s="406"/>
      <c r="U191" s="406"/>
      <c r="V191" s="406"/>
      <c r="W191" s="406"/>
      <c r="X191" s="406"/>
      <c r="Y191" s="406"/>
      <c r="Z191" s="406"/>
      <c r="AA191" s="406"/>
      <c r="AB191" s="406"/>
      <c r="AC191" s="406"/>
      <c r="AD191" s="406"/>
      <c r="AE191" s="406"/>
      <c r="AF191" s="406"/>
      <c r="AG191" s="406"/>
      <c r="AH191" s="406"/>
      <c r="AI191" s="406"/>
      <c r="AJ191" s="406"/>
      <c r="AK191" s="406"/>
      <c r="AL191" s="406"/>
      <c r="AM191" s="406"/>
      <c r="AN191" s="406"/>
      <c r="AO191" s="406"/>
      <c r="AP191" s="406"/>
      <c r="AQ191" s="406"/>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8" t="s">
        <v>389</v>
      </c>
      <c r="C192" s="402"/>
      <c r="D192" s="402"/>
      <c r="E192" s="402"/>
      <c r="F192" s="402"/>
      <c r="G192" s="402"/>
      <c r="H192" s="402"/>
      <c r="I192" s="402"/>
      <c r="J192" s="402"/>
      <c r="K192" s="402"/>
      <c r="L192" s="402"/>
      <c r="M192" s="402"/>
      <c r="N192" s="402"/>
      <c r="O192" s="402"/>
      <c r="P192" s="402"/>
      <c r="Q192" s="402"/>
      <c r="R192" s="402"/>
      <c r="S192" s="402"/>
      <c r="T192" s="402"/>
      <c r="U192" s="402"/>
      <c r="V192" s="402"/>
      <c r="W192" s="402"/>
      <c r="X192" s="402"/>
      <c r="Y192" s="402"/>
      <c r="Z192" s="402"/>
      <c r="AA192" s="402"/>
      <c r="AB192" s="402"/>
      <c r="AC192" s="402"/>
      <c r="AD192" s="402"/>
      <c r="AE192" s="402"/>
      <c r="AF192" s="402"/>
      <c r="AG192" s="402"/>
      <c r="AH192" s="402"/>
      <c r="AI192" s="402"/>
      <c r="AJ192" s="402"/>
      <c r="AK192" s="402"/>
      <c r="AL192" s="402"/>
      <c r="AM192" s="402"/>
      <c r="AN192" s="402"/>
      <c r="AO192" s="402"/>
      <c r="AP192" s="402"/>
      <c r="AQ192" s="403"/>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4" t="s">
        <v>390</v>
      </c>
      <c r="C193" s="406"/>
      <c r="D193" s="406"/>
      <c r="E193" s="406"/>
      <c r="F193" s="406"/>
      <c r="G193" s="406"/>
      <c r="H193" s="406"/>
      <c r="I193" s="406"/>
      <c r="J193" s="406"/>
      <c r="K193" s="406"/>
      <c r="L193" s="406"/>
      <c r="M193" s="406"/>
      <c r="N193" s="406"/>
      <c r="O193" s="406"/>
      <c r="P193" s="406"/>
      <c r="Q193" s="406"/>
      <c r="R193" s="406"/>
      <c r="S193" s="406"/>
      <c r="T193" s="406"/>
      <c r="U193" s="406"/>
      <c r="V193" s="406"/>
      <c r="W193" s="406"/>
      <c r="X193" s="406"/>
      <c r="Y193" s="406"/>
      <c r="Z193" s="406"/>
      <c r="AA193" s="406"/>
      <c r="AB193" s="406"/>
      <c r="AC193" s="406"/>
      <c r="AD193" s="406"/>
      <c r="AE193" s="406"/>
      <c r="AF193" s="406"/>
      <c r="AG193" s="406"/>
      <c r="AH193" s="406"/>
      <c r="AI193" s="406"/>
      <c r="AJ193" s="406"/>
      <c r="AK193" s="406"/>
      <c r="AL193" s="406"/>
      <c r="AM193" s="406"/>
      <c r="AN193" s="406"/>
      <c r="AO193" s="406"/>
      <c r="AP193" s="406"/>
      <c r="AQ193" s="406"/>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58" t="s">
        <v>299</v>
      </c>
      <c r="C194" s="357"/>
      <c r="D194" s="162"/>
      <c r="E194" s="162"/>
      <c r="F194" s="162"/>
      <c r="G194" s="162"/>
      <c r="H194" s="162"/>
      <c r="I194" s="162"/>
      <c r="J194" s="162"/>
      <c r="K194" s="162"/>
      <c r="L194" s="162"/>
      <c r="M194" s="162"/>
      <c r="N194" s="357"/>
      <c r="O194" s="357"/>
      <c r="P194" s="357"/>
      <c r="Q194" s="357"/>
      <c r="R194" s="357"/>
      <c r="S194" s="357"/>
      <c r="T194" s="357"/>
      <c r="U194" s="357"/>
      <c r="V194" s="357"/>
      <c r="W194" s="357"/>
      <c r="X194" s="357"/>
      <c r="Y194" s="357"/>
      <c r="Z194" s="357"/>
      <c r="AA194" s="357"/>
      <c r="AB194" s="357"/>
      <c r="AC194" s="357"/>
      <c r="AD194" s="357"/>
      <c r="AE194" s="357"/>
      <c r="AF194" s="357"/>
      <c r="AG194" s="357"/>
      <c r="AH194" s="357"/>
      <c r="AI194" s="357"/>
      <c r="AJ194" s="357"/>
      <c r="AK194" s="357"/>
      <c r="AL194" s="357"/>
      <c r="AM194" s="357"/>
      <c r="AN194" s="357"/>
      <c r="AO194" s="357"/>
      <c r="AP194" s="357"/>
      <c r="AQ194" s="411"/>
    </row>
    <row r="195" spans="1:103" x14ac:dyDescent="0.2">
      <c r="B195" s="359" t="s">
        <v>319</v>
      </c>
      <c r="C195" s="270"/>
      <c r="D195" s="270"/>
      <c r="E195" s="270"/>
      <c r="F195" s="270"/>
      <c r="G195" s="270"/>
      <c r="H195" s="270"/>
      <c r="I195" s="270"/>
      <c r="J195" s="270"/>
      <c r="K195" s="270"/>
      <c r="L195" s="270"/>
      <c r="M195" s="270"/>
      <c r="N195" s="270"/>
      <c r="O195" s="270"/>
      <c r="P195" s="270"/>
      <c r="Q195" s="270"/>
      <c r="R195" s="270"/>
      <c r="S195" s="270"/>
      <c r="T195" s="270"/>
      <c r="U195" s="270"/>
      <c r="V195" s="270"/>
      <c r="W195" s="270"/>
      <c r="X195" s="270"/>
      <c r="Y195" s="270"/>
      <c r="Z195" s="270"/>
      <c r="AA195" s="270"/>
      <c r="AB195" s="270"/>
      <c r="AC195" s="270"/>
      <c r="AD195" s="270"/>
      <c r="AE195" s="270"/>
      <c r="AF195" s="270"/>
      <c r="AG195" s="270"/>
      <c r="AH195" s="270"/>
      <c r="AI195" s="270"/>
      <c r="AJ195" s="270"/>
      <c r="AK195" s="270"/>
      <c r="AL195" s="270"/>
      <c r="AM195" s="270"/>
      <c r="AN195" s="270"/>
      <c r="AO195" s="270"/>
      <c r="AP195" s="270"/>
      <c r="AQ195" s="270"/>
    </row>
    <row r="196" spans="1:103" x14ac:dyDescent="0.2">
      <c r="B196" s="359" t="s">
        <v>320</v>
      </c>
      <c r="C196" s="398"/>
      <c r="D196" s="398"/>
      <c r="E196" s="398"/>
      <c r="F196" s="398"/>
      <c r="G196" s="398"/>
      <c r="H196" s="398"/>
      <c r="I196" s="398"/>
      <c r="J196" s="398"/>
      <c r="K196" s="398"/>
      <c r="L196" s="398"/>
      <c r="M196" s="398"/>
      <c r="N196" s="398"/>
      <c r="O196" s="398"/>
      <c r="P196" s="398"/>
      <c r="Q196" s="398"/>
      <c r="R196" s="398"/>
      <c r="S196" s="398"/>
      <c r="T196" s="398"/>
      <c r="U196" s="398"/>
      <c r="V196" s="398"/>
      <c r="W196" s="398"/>
      <c r="X196" s="398"/>
      <c r="Y196" s="398"/>
      <c r="Z196" s="398"/>
      <c r="AA196" s="398"/>
      <c r="AB196" s="398"/>
      <c r="AC196" s="398"/>
      <c r="AD196" s="398"/>
      <c r="AE196" s="398"/>
      <c r="AF196" s="398"/>
      <c r="AG196" s="398"/>
      <c r="AH196" s="398"/>
      <c r="AI196" s="398"/>
      <c r="AJ196" s="398"/>
      <c r="AK196" s="398"/>
      <c r="AL196" s="398"/>
      <c r="AM196" s="398"/>
      <c r="AN196" s="398"/>
      <c r="AO196" s="398"/>
      <c r="AP196" s="398"/>
      <c r="AQ196" s="398"/>
    </row>
    <row r="197" spans="1:103" x14ac:dyDescent="0.2">
      <c r="B197" s="359" t="s">
        <v>321</v>
      </c>
      <c r="C197" s="398"/>
      <c r="D197" s="398"/>
      <c r="E197" s="398"/>
      <c r="F197" s="398"/>
      <c r="G197" s="398"/>
      <c r="H197" s="398"/>
      <c r="I197" s="398"/>
      <c r="J197" s="398"/>
      <c r="K197" s="398"/>
      <c r="L197" s="398"/>
      <c r="M197" s="398"/>
      <c r="N197" s="398"/>
      <c r="O197" s="398"/>
      <c r="P197" s="398"/>
      <c r="Q197" s="398"/>
      <c r="R197" s="398"/>
      <c r="S197" s="398"/>
      <c r="T197" s="398"/>
      <c r="U197" s="398"/>
      <c r="V197" s="398"/>
      <c r="W197" s="398"/>
      <c r="X197" s="398"/>
      <c r="Y197" s="398"/>
      <c r="Z197" s="398"/>
      <c r="AA197" s="398"/>
      <c r="AB197" s="398"/>
      <c r="AC197" s="398"/>
      <c r="AD197" s="398"/>
      <c r="AE197" s="398"/>
      <c r="AF197" s="398"/>
      <c r="AG197" s="398"/>
      <c r="AH197" s="398"/>
      <c r="AI197" s="398"/>
      <c r="AJ197" s="398"/>
      <c r="AK197" s="398"/>
      <c r="AL197" s="398"/>
      <c r="AM197" s="398"/>
      <c r="AN197" s="398"/>
      <c r="AO197" s="398"/>
      <c r="AP197" s="398"/>
      <c r="AQ197" s="398"/>
    </row>
    <row r="198" spans="1:103" x14ac:dyDescent="0.2">
      <c r="B198" s="358" t="s">
        <v>326</v>
      </c>
      <c r="C198" s="357"/>
      <c r="D198" s="162"/>
      <c r="E198" s="162"/>
      <c r="F198" s="162"/>
      <c r="G198" s="162"/>
      <c r="H198" s="162"/>
      <c r="I198" s="162"/>
      <c r="J198" s="162"/>
      <c r="K198" s="162"/>
      <c r="L198" s="162"/>
      <c r="M198" s="162"/>
      <c r="N198" s="357"/>
      <c r="O198" s="357"/>
      <c r="P198" s="357"/>
      <c r="Q198" s="357"/>
      <c r="R198" s="357"/>
      <c r="S198" s="357"/>
      <c r="T198" s="357"/>
      <c r="U198" s="357"/>
      <c r="V198" s="357"/>
      <c r="W198" s="357"/>
      <c r="X198" s="357"/>
      <c r="Y198" s="357"/>
      <c r="Z198" s="357"/>
      <c r="AA198" s="357"/>
      <c r="AB198" s="357"/>
      <c r="AC198" s="357"/>
      <c r="AD198" s="357"/>
      <c r="AE198" s="357"/>
      <c r="AF198" s="357"/>
      <c r="AG198" s="357"/>
      <c r="AH198" s="357"/>
      <c r="AI198" s="357"/>
      <c r="AJ198" s="357"/>
      <c r="AK198" s="357"/>
      <c r="AL198" s="357"/>
      <c r="AM198" s="357"/>
      <c r="AN198" s="357"/>
      <c r="AO198" s="357"/>
      <c r="AP198" s="357"/>
      <c r="AQ198" s="412"/>
    </row>
    <row r="199" spans="1:103" x14ac:dyDescent="0.2">
      <c r="B199" s="415" t="s">
        <v>327</v>
      </c>
      <c r="C199" s="343"/>
      <c r="D199" s="343"/>
      <c r="E199" s="343"/>
      <c r="F199" s="343"/>
      <c r="G199" s="343"/>
      <c r="H199" s="343"/>
      <c r="I199" s="343"/>
      <c r="J199" s="343"/>
      <c r="K199" s="343"/>
      <c r="L199" s="343"/>
      <c r="M199" s="343"/>
      <c r="N199" s="343"/>
      <c r="O199" s="343"/>
      <c r="P199" s="343"/>
      <c r="Q199" s="343"/>
      <c r="R199" s="343"/>
      <c r="S199" s="343"/>
      <c r="T199" s="343"/>
      <c r="U199" s="343"/>
      <c r="V199" s="343"/>
      <c r="W199" s="343"/>
      <c r="X199" s="343"/>
      <c r="Y199" s="343"/>
      <c r="Z199" s="343"/>
      <c r="AA199" s="343"/>
      <c r="AB199" s="343"/>
      <c r="AC199" s="343"/>
      <c r="AD199" s="343"/>
      <c r="AE199" s="343"/>
      <c r="AF199" s="343"/>
      <c r="AG199" s="343"/>
      <c r="AH199" s="343"/>
      <c r="AI199" s="343"/>
      <c r="AJ199" s="343"/>
      <c r="AK199" s="343"/>
      <c r="AL199" s="343"/>
      <c r="AM199" s="343"/>
      <c r="AN199" s="343"/>
      <c r="AO199" s="343"/>
      <c r="AP199" s="343"/>
      <c r="AQ199" s="343"/>
    </row>
    <row r="200" spans="1:103" x14ac:dyDescent="0.2">
      <c r="B200" s="418" t="s">
        <v>393</v>
      </c>
      <c r="C200" s="413"/>
      <c r="D200" s="413"/>
      <c r="E200" s="413"/>
      <c r="F200" s="413"/>
      <c r="G200" s="413"/>
      <c r="H200" s="413"/>
      <c r="I200" s="413"/>
      <c r="J200" s="413"/>
      <c r="K200" s="413"/>
      <c r="L200" s="413"/>
      <c r="M200" s="413"/>
      <c r="N200" s="413"/>
      <c r="O200" s="413"/>
      <c r="P200" s="413"/>
      <c r="Q200" s="413"/>
      <c r="R200" s="413"/>
      <c r="S200" s="413"/>
      <c r="T200" s="413"/>
      <c r="U200" s="413"/>
      <c r="V200" s="413"/>
      <c r="W200" s="413"/>
      <c r="X200" s="413"/>
      <c r="Y200" s="413"/>
      <c r="Z200" s="413"/>
      <c r="AA200" s="413"/>
      <c r="AB200" s="413"/>
      <c r="AC200" s="413"/>
      <c r="AD200" s="413"/>
      <c r="AE200" s="413"/>
      <c r="AF200" s="413"/>
      <c r="AG200" s="413"/>
      <c r="AH200" s="413"/>
      <c r="AI200" s="413"/>
      <c r="AJ200" s="413"/>
      <c r="AK200" s="413"/>
      <c r="AL200" s="413"/>
      <c r="AM200" s="413"/>
      <c r="AN200" s="413"/>
      <c r="AO200" s="413"/>
      <c r="AP200" s="413"/>
      <c r="AQ200" s="414"/>
    </row>
    <row r="201" spans="1:103" x14ac:dyDescent="0.2">
      <c r="B201" s="416" t="s">
        <v>394</v>
      </c>
      <c r="C201" s="417"/>
      <c r="D201" s="417"/>
      <c r="E201" s="417"/>
      <c r="F201" s="417"/>
      <c r="G201" s="417"/>
      <c r="H201" s="417"/>
      <c r="I201" s="417"/>
      <c r="J201" s="417"/>
      <c r="K201" s="417"/>
      <c r="L201" s="417"/>
      <c r="M201" s="417"/>
      <c r="N201" s="417"/>
      <c r="O201" s="417"/>
      <c r="P201" s="417"/>
      <c r="Q201" s="417"/>
      <c r="R201" s="417"/>
      <c r="S201" s="417"/>
      <c r="T201" s="417"/>
      <c r="U201" s="417"/>
      <c r="V201" s="417"/>
      <c r="W201" s="417"/>
      <c r="X201" s="417"/>
      <c r="Y201" s="417"/>
      <c r="Z201" s="417"/>
      <c r="AA201" s="417"/>
      <c r="AB201" s="417"/>
      <c r="AC201" s="417"/>
      <c r="AD201" s="417"/>
      <c r="AE201" s="417"/>
      <c r="AF201" s="417"/>
      <c r="AG201" s="417"/>
      <c r="AH201" s="417"/>
      <c r="AI201" s="417"/>
      <c r="AJ201" s="417"/>
      <c r="AK201" s="417"/>
      <c r="AL201" s="417"/>
      <c r="AM201" s="417"/>
      <c r="AN201" s="417"/>
      <c r="AO201" s="417"/>
      <c r="AP201" s="417"/>
      <c r="AQ201" s="417"/>
    </row>
    <row r="202" spans="1:103" x14ac:dyDescent="0.2">
      <c r="B202" s="415" t="s">
        <v>395</v>
      </c>
      <c r="C202" s="419"/>
      <c r="D202" s="419"/>
      <c r="E202" s="419"/>
      <c r="F202" s="419"/>
      <c r="G202" s="419"/>
      <c r="H202" s="419"/>
      <c r="I202" s="419"/>
      <c r="J202" s="419"/>
      <c r="K202" s="419"/>
      <c r="L202" s="419"/>
      <c r="M202" s="419"/>
      <c r="N202" s="419"/>
      <c r="O202" s="419"/>
      <c r="P202" s="419"/>
      <c r="Q202" s="419"/>
      <c r="R202" s="419"/>
      <c r="S202" s="419"/>
      <c r="T202" s="419"/>
      <c r="U202" s="419"/>
      <c r="V202" s="419"/>
      <c r="W202" s="419"/>
      <c r="X202" s="419"/>
      <c r="Y202" s="419"/>
      <c r="Z202" s="419"/>
      <c r="AA202" s="419"/>
      <c r="AB202" s="419"/>
      <c r="AC202" s="419"/>
      <c r="AD202" s="419"/>
      <c r="AE202" s="419"/>
      <c r="AF202" s="419"/>
      <c r="AG202" s="419"/>
      <c r="AH202" s="419"/>
      <c r="AI202" s="419"/>
      <c r="AJ202" s="419"/>
      <c r="AK202" s="419"/>
      <c r="AL202" s="419"/>
      <c r="AM202" s="419"/>
      <c r="AN202" s="419"/>
      <c r="AO202" s="419"/>
      <c r="AP202" s="419"/>
      <c r="AQ202" s="419"/>
    </row>
    <row r="203" spans="1:103" x14ac:dyDescent="0.2">
      <c r="B203" s="418" t="s">
        <v>396</v>
      </c>
      <c r="C203" s="413"/>
      <c r="D203" s="413"/>
      <c r="E203" s="413"/>
      <c r="F203" s="413"/>
      <c r="G203" s="413"/>
      <c r="H203" s="413"/>
      <c r="I203" s="413"/>
      <c r="J203" s="413"/>
      <c r="K203" s="413"/>
      <c r="L203" s="413"/>
      <c r="M203" s="413"/>
      <c r="N203" s="413"/>
      <c r="O203" s="413"/>
      <c r="P203" s="413"/>
      <c r="Q203" s="413"/>
      <c r="R203" s="413"/>
      <c r="S203" s="413"/>
      <c r="T203" s="413"/>
      <c r="U203" s="413"/>
      <c r="V203" s="413"/>
      <c r="W203" s="413"/>
      <c r="X203" s="413"/>
      <c r="Y203" s="413"/>
      <c r="Z203" s="413"/>
      <c r="AA203" s="413"/>
      <c r="AB203" s="413"/>
      <c r="AC203" s="413"/>
      <c r="AD203" s="413"/>
      <c r="AE203" s="413"/>
      <c r="AF203" s="413"/>
      <c r="AG203" s="413"/>
      <c r="AH203" s="413"/>
      <c r="AI203" s="413"/>
      <c r="AJ203" s="413"/>
      <c r="AK203" s="413"/>
      <c r="AL203" s="413"/>
      <c r="AM203" s="413"/>
      <c r="AN203" s="413"/>
      <c r="AO203" s="413"/>
      <c r="AP203" s="413"/>
      <c r="AQ203" s="414"/>
    </row>
    <row r="204" spans="1:103" x14ac:dyDescent="0.2">
      <c r="B204" s="416" t="s">
        <v>397</v>
      </c>
      <c r="C204" s="417"/>
      <c r="D204" s="417"/>
      <c r="E204" s="417"/>
      <c r="F204" s="417"/>
      <c r="G204" s="417"/>
      <c r="H204" s="417"/>
      <c r="I204" s="417"/>
      <c r="J204" s="417"/>
      <c r="K204" s="417"/>
      <c r="L204" s="417"/>
      <c r="M204" s="417"/>
      <c r="N204" s="417"/>
      <c r="O204" s="417"/>
      <c r="P204" s="417"/>
      <c r="Q204" s="417"/>
      <c r="R204" s="417"/>
      <c r="S204" s="417"/>
      <c r="T204" s="417"/>
      <c r="U204" s="417"/>
      <c r="V204" s="417"/>
      <c r="W204" s="417"/>
      <c r="X204" s="417"/>
      <c r="Y204" s="417"/>
      <c r="Z204" s="417"/>
      <c r="AA204" s="417"/>
      <c r="AB204" s="417"/>
      <c r="AC204" s="417"/>
      <c r="AD204" s="417"/>
      <c r="AE204" s="417"/>
      <c r="AF204" s="417"/>
      <c r="AG204" s="417"/>
      <c r="AH204" s="417"/>
      <c r="AI204" s="417"/>
      <c r="AJ204" s="417"/>
      <c r="AK204" s="417"/>
      <c r="AL204" s="417"/>
      <c r="AM204" s="417"/>
      <c r="AN204" s="417"/>
      <c r="AO204" s="417"/>
      <c r="AP204" s="417"/>
      <c r="AQ204" s="417"/>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98:F98"/>
  </mergeCells>
  <dataValidations xWindow="485" yWindow="427" count="8">
    <dataValidation type="list" allowBlank="1" showInputMessage="1" showErrorMessage="1" sqref="H130:H131 E100:F101 E103:F104 E122:H125 F127:G131 E117:H120 E112:H115 D134:G140" xr:uid="{00000000-0002-0000-0000-000000000000}">
      <formula1>"Yes,No"</formula1>
    </dataValidation>
    <dataValidation type="list" allowBlank="1" showInputMessage="1" showErrorMessage="1" sqref="N8 N10:N23"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5" xr:uid="{00000000-0002-0000-0000-000002000000}">
      <formula1>$B$134:$B$140</formula1>
    </dataValidation>
    <dataValidation allowBlank="1" showInputMessage="1" showErrorMessage="1" sqref="W9 AH9 G37:J37" xr:uid="{00000000-0002-0000-0000-000003000000}"/>
    <dataValidation allowBlank="1" sqref="C42" xr:uid="{00000000-0002-0000-0000-000004000000}"/>
    <dataValidation errorTitle="Salvage Value" error="This is a calculated value shown for reference -- it should match the value in SAM. It is not used in the single owner workbook calculations." sqref="C51" xr:uid="{00000000-0002-0000-0000-000005000000}"/>
    <dataValidation errorTitle="Target Year Error" error="Please enter a target year less than or equal to the analysis period." sqref="C27" xr:uid="{00000000-0002-0000-0000-000006000000}"/>
    <dataValidation type="list" allowBlank="1" showInputMessage="1" errorTitle="Federal Depreciation Treatment" sqref="C94" xr:uid="{00000000-0002-0000-0000-000007000000}">
      <formula1>$B$134:$B$140</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08"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353</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370</v>
      </c>
      <c r="B5" s="376">
        <f t="array" ref="B5:AP6">Inputs!C146:AQ147</f>
        <v>0</v>
      </c>
      <c r="C5" s="376">
        <v>0</v>
      </c>
      <c r="D5" s="376">
        <v>0</v>
      </c>
      <c r="E5" s="376">
        <v>0</v>
      </c>
      <c r="F5" s="376">
        <v>0</v>
      </c>
      <c r="G5" s="376">
        <v>0</v>
      </c>
      <c r="H5" s="376">
        <v>0</v>
      </c>
      <c r="I5" s="376">
        <v>0</v>
      </c>
      <c r="J5" s="376">
        <v>0</v>
      </c>
      <c r="K5" s="376">
        <v>0</v>
      </c>
      <c r="L5" s="376">
        <v>0</v>
      </c>
      <c r="M5" s="376">
        <v>0</v>
      </c>
      <c r="N5" s="376">
        <v>0</v>
      </c>
      <c r="O5" s="376">
        <v>0</v>
      </c>
      <c r="P5" s="376">
        <v>0</v>
      </c>
      <c r="Q5" s="376">
        <v>0</v>
      </c>
      <c r="R5" s="376">
        <v>0</v>
      </c>
      <c r="S5" s="376">
        <v>0</v>
      </c>
      <c r="T5" s="376">
        <v>0</v>
      </c>
      <c r="U5" s="376">
        <v>0</v>
      </c>
      <c r="V5" s="376">
        <v>0</v>
      </c>
      <c r="W5" s="376">
        <v>0</v>
      </c>
      <c r="X5" s="376">
        <v>0</v>
      </c>
      <c r="Y5" s="376">
        <v>0</v>
      </c>
      <c r="Z5" s="376">
        <v>0</v>
      </c>
      <c r="AA5" s="376">
        <v>0</v>
      </c>
      <c r="AB5" s="376">
        <v>0</v>
      </c>
      <c r="AC5" s="376">
        <v>0</v>
      </c>
      <c r="AD5" s="376">
        <v>0</v>
      </c>
      <c r="AE5" s="376">
        <v>0</v>
      </c>
      <c r="AF5" s="376">
        <v>0</v>
      </c>
      <c r="AG5" s="376">
        <v>0</v>
      </c>
      <c r="AH5" s="376">
        <v>0</v>
      </c>
      <c r="AI5" s="376">
        <v>0</v>
      </c>
      <c r="AJ5" s="376">
        <v>0</v>
      </c>
      <c r="AK5" s="376">
        <v>0</v>
      </c>
      <c r="AL5" s="376">
        <v>0</v>
      </c>
      <c r="AM5" s="376">
        <v>0</v>
      </c>
      <c r="AN5" s="376">
        <v>0</v>
      </c>
      <c r="AO5" s="376">
        <v>0</v>
      </c>
      <c r="AP5" s="376">
        <v>0</v>
      </c>
    </row>
    <row r="6" spans="1:42" s="16" customFormat="1" x14ac:dyDescent="0.2">
      <c r="A6" s="4" t="s">
        <v>371</v>
      </c>
      <c r="B6" s="376">
        <v>0</v>
      </c>
      <c r="C6" s="376">
        <v>0</v>
      </c>
      <c r="D6" s="376">
        <v>0</v>
      </c>
      <c r="E6" s="376">
        <v>0</v>
      </c>
      <c r="F6" s="376">
        <v>0</v>
      </c>
      <c r="G6" s="376">
        <v>0</v>
      </c>
      <c r="H6" s="376">
        <v>0</v>
      </c>
      <c r="I6" s="376">
        <v>0</v>
      </c>
      <c r="J6" s="376">
        <v>0</v>
      </c>
      <c r="K6" s="376">
        <v>0</v>
      </c>
      <c r="L6" s="376">
        <v>0</v>
      </c>
      <c r="M6" s="376">
        <v>0</v>
      </c>
      <c r="N6" s="376">
        <v>0</v>
      </c>
      <c r="O6" s="376">
        <v>0</v>
      </c>
      <c r="P6" s="376">
        <v>0</v>
      </c>
      <c r="Q6" s="376">
        <v>0</v>
      </c>
      <c r="R6" s="376">
        <v>0</v>
      </c>
      <c r="S6" s="376">
        <v>0</v>
      </c>
      <c r="T6" s="376">
        <v>0</v>
      </c>
      <c r="U6" s="376">
        <v>0</v>
      </c>
      <c r="V6" s="376">
        <v>0</v>
      </c>
      <c r="W6" s="376">
        <v>0</v>
      </c>
      <c r="X6" s="376">
        <v>0</v>
      </c>
      <c r="Y6" s="376">
        <v>0</v>
      </c>
      <c r="Z6" s="376">
        <v>0</v>
      </c>
      <c r="AA6" s="376">
        <v>0</v>
      </c>
      <c r="AB6" s="376">
        <v>0</v>
      </c>
      <c r="AC6" s="376">
        <v>0</v>
      </c>
      <c r="AD6" s="376">
        <v>0</v>
      </c>
      <c r="AE6" s="376">
        <v>0</v>
      </c>
      <c r="AF6" s="376">
        <v>0</v>
      </c>
      <c r="AG6" s="376">
        <v>0</v>
      </c>
      <c r="AH6" s="376">
        <v>0</v>
      </c>
      <c r="AI6" s="376">
        <v>0</v>
      </c>
      <c r="AJ6" s="376">
        <v>0</v>
      </c>
      <c r="AK6" s="376">
        <v>0</v>
      </c>
      <c r="AL6" s="376">
        <v>0</v>
      </c>
      <c r="AM6" s="376">
        <v>0</v>
      </c>
      <c r="AN6" s="376">
        <v>0</v>
      </c>
      <c r="AO6" s="376">
        <v>0</v>
      </c>
      <c r="AP6" s="376">
        <v>0</v>
      </c>
    </row>
    <row r="7" spans="1:42" s="16" customFormat="1" x14ac:dyDescent="0.2">
      <c r="A7" s="354" t="s">
        <v>372</v>
      </c>
      <c r="B7" s="377">
        <f>SUM(B$5:B$6)</f>
        <v>0</v>
      </c>
      <c r="C7" s="377">
        <f t="shared" ref="C7:AP7" si="1">SUM(C$5:C$6)</f>
        <v>0</v>
      </c>
      <c r="D7" s="377">
        <f t="shared" si="1"/>
        <v>0</v>
      </c>
      <c r="E7" s="377">
        <f t="shared" si="1"/>
        <v>0</v>
      </c>
      <c r="F7" s="377">
        <f t="shared" si="1"/>
        <v>0</v>
      </c>
      <c r="G7" s="377">
        <f t="shared" si="1"/>
        <v>0</v>
      </c>
      <c r="H7" s="377">
        <f t="shared" si="1"/>
        <v>0</v>
      </c>
      <c r="I7" s="377">
        <f t="shared" si="1"/>
        <v>0</v>
      </c>
      <c r="J7" s="377">
        <f t="shared" si="1"/>
        <v>0</v>
      </c>
      <c r="K7" s="377">
        <f t="shared" si="1"/>
        <v>0</v>
      </c>
      <c r="L7" s="377">
        <f t="shared" si="1"/>
        <v>0</v>
      </c>
      <c r="M7" s="377">
        <f t="shared" si="1"/>
        <v>0</v>
      </c>
      <c r="N7" s="377">
        <f t="shared" si="1"/>
        <v>0</v>
      </c>
      <c r="O7" s="377">
        <f t="shared" si="1"/>
        <v>0</v>
      </c>
      <c r="P7" s="377">
        <f t="shared" si="1"/>
        <v>0</v>
      </c>
      <c r="Q7" s="377">
        <f t="shared" si="1"/>
        <v>0</v>
      </c>
      <c r="R7" s="377">
        <f t="shared" si="1"/>
        <v>0</v>
      </c>
      <c r="S7" s="377">
        <f t="shared" si="1"/>
        <v>0</v>
      </c>
      <c r="T7" s="377">
        <f t="shared" si="1"/>
        <v>0</v>
      </c>
      <c r="U7" s="377">
        <f t="shared" si="1"/>
        <v>0</v>
      </c>
      <c r="V7" s="377">
        <f t="shared" si="1"/>
        <v>0</v>
      </c>
      <c r="W7" s="377">
        <f t="shared" si="1"/>
        <v>0</v>
      </c>
      <c r="X7" s="377">
        <f t="shared" si="1"/>
        <v>0</v>
      </c>
      <c r="Y7" s="377">
        <f t="shared" si="1"/>
        <v>0</v>
      </c>
      <c r="Z7" s="377">
        <f t="shared" si="1"/>
        <v>0</v>
      </c>
      <c r="AA7" s="377">
        <f t="shared" si="1"/>
        <v>0</v>
      </c>
      <c r="AB7" s="377">
        <f t="shared" si="1"/>
        <v>0</v>
      </c>
      <c r="AC7" s="377">
        <f t="shared" si="1"/>
        <v>0</v>
      </c>
      <c r="AD7" s="377">
        <f t="shared" si="1"/>
        <v>0</v>
      </c>
      <c r="AE7" s="377">
        <f t="shared" si="1"/>
        <v>0</v>
      </c>
      <c r="AF7" s="377">
        <f t="shared" si="1"/>
        <v>0</v>
      </c>
      <c r="AG7" s="377">
        <f t="shared" si="1"/>
        <v>0</v>
      </c>
      <c r="AH7" s="377">
        <f t="shared" si="1"/>
        <v>0</v>
      </c>
      <c r="AI7" s="377">
        <f t="shared" si="1"/>
        <v>0</v>
      </c>
      <c r="AJ7" s="377">
        <f t="shared" si="1"/>
        <v>0</v>
      </c>
      <c r="AK7" s="377">
        <f t="shared" si="1"/>
        <v>0</v>
      </c>
      <c r="AL7" s="377">
        <f t="shared" si="1"/>
        <v>0</v>
      </c>
      <c r="AM7" s="377">
        <f t="shared" si="1"/>
        <v>0</v>
      </c>
      <c r="AN7" s="377">
        <f t="shared" si="1"/>
        <v>0</v>
      </c>
      <c r="AO7" s="377">
        <f t="shared" si="1"/>
        <v>0</v>
      </c>
      <c r="AP7" s="377">
        <f t="shared" si="1"/>
        <v>0</v>
      </c>
    </row>
    <row r="8" spans="1:42" s="16" customFormat="1" x14ac:dyDescent="0.2">
      <c r="A8" s="354" t="s">
        <v>373</v>
      </c>
      <c r="B8" s="376">
        <f t="array" ref="B8:AP10">Inputs!C149:AQ151</f>
        <v>0</v>
      </c>
      <c r="C8" s="376">
        <v>0</v>
      </c>
      <c r="D8" s="376">
        <v>0</v>
      </c>
      <c r="E8" s="376">
        <v>0</v>
      </c>
      <c r="F8" s="376">
        <v>0</v>
      </c>
      <c r="G8" s="376">
        <v>0</v>
      </c>
      <c r="H8" s="376">
        <v>0</v>
      </c>
      <c r="I8" s="376">
        <v>0</v>
      </c>
      <c r="J8" s="376">
        <v>0</v>
      </c>
      <c r="K8" s="376">
        <v>0</v>
      </c>
      <c r="L8" s="376">
        <v>0</v>
      </c>
      <c r="M8" s="376">
        <v>0</v>
      </c>
      <c r="N8" s="376">
        <v>0</v>
      </c>
      <c r="O8" s="376">
        <v>0</v>
      </c>
      <c r="P8" s="376">
        <v>0</v>
      </c>
      <c r="Q8" s="376">
        <v>0</v>
      </c>
      <c r="R8" s="376">
        <v>0</v>
      </c>
      <c r="S8" s="376">
        <v>0</v>
      </c>
      <c r="T8" s="376">
        <v>0</v>
      </c>
      <c r="U8" s="376">
        <v>0</v>
      </c>
      <c r="V8" s="376">
        <v>0</v>
      </c>
      <c r="W8" s="376">
        <v>0</v>
      </c>
      <c r="X8" s="376">
        <v>0</v>
      </c>
      <c r="Y8" s="376">
        <v>0</v>
      </c>
      <c r="Z8" s="376">
        <v>0</v>
      </c>
      <c r="AA8" s="376">
        <v>0</v>
      </c>
      <c r="AB8" s="376">
        <v>0</v>
      </c>
      <c r="AC8" s="376">
        <v>0</v>
      </c>
      <c r="AD8" s="376">
        <v>0</v>
      </c>
      <c r="AE8" s="376">
        <v>0</v>
      </c>
      <c r="AF8" s="376">
        <v>0</v>
      </c>
      <c r="AG8" s="376">
        <v>0</v>
      </c>
      <c r="AH8" s="376">
        <v>0</v>
      </c>
      <c r="AI8" s="376">
        <v>0</v>
      </c>
      <c r="AJ8" s="376">
        <v>0</v>
      </c>
      <c r="AK8" s="376">
        <v>0</v>
      </c>
      <c r="AL8" s="376">
        <v>0</v>
      </c>
      <c r="AM8" s="376">
        <v>0</v>
      </c>
      <c r="AN8" s="376">
        <v>0</v>
      </c>
      <c r="AO8" s="376">
        <v>0</v>
      </c>
      <c r="AP8" s="376">
        <v>0</v>
      </c>
    </row>
    <row r="9" spans="1:42" x14ac:dyDescent="0.2">
      <c r="A9" s="354" t="s">
        <v>374</v>
      </c>
      <c r="B9" s="376">
        <v>0</v>
      </c>
      <c r="C9" s="376">
        <v>0</v>
      </c>
      <c r="D9" s="376">
        <v>0</v>
      </c>
      <c r="E9" s="376">
        <v>0</v>
      </c>
      <c r="F9" s="376">
        <v>0</v>
      </c>
      <c r="G9" s="376">
        <v>0</v>
      </c>
      <c r="H9" s="376">
        <v>0</v>
      </c>
      <c r="I9" s="376">
        <v>0</v>
      </c>
      <c r="J9" s="376">
        <v>0</v>
      </c>
      <c r="K9" s="376">
        <v>0</v>
      </c>
      <c r="L9" s="376">
        <v>0</v>
      </c>
      <c r="M9" s="376">
        <v>0</v>
      </c>
      <c r="N9" s="376">
        <v>0</v>
      </c>
      <c r="O9" s="376">
        <v>0</v>
      </c>
      <c r="P9" s="376">
        <v>0</v>
      </c>
      <c r="Q9" s="376">
        <v>0</v>
      </c>
      <c r="R9" s="376">
        <v>0</v>
      </c>
      <c r="S9" s="376">
        <v>0</v>
      </c>
      <c r="T9" s="376">
        <v>0</v>
      </c>
      <c r="U9" s="376">
        <v>0</v>
      </c>
      <c r="V9" s="376">
        <v>0</v>
      </c>
      <c r="W9" s="376">
        <v>0</v>
      </c>
      <c r="X9" s="376">
        <v>0</v>
      </c>
      <c r="Y9" s="376">
        <v>0</v>
      </c>
      <c r="Z9" s="376">
        <v>0</v>
      </c>
      <c r="AA9" s="376">
        <v>0</v>
      </c>
      <c r="AB9" s="376">
        <v>0</v>
      </c>
      <c r="AC9" s="376">
        <v>0</v>
      </c>
      <c r="AD9" s="376">
        <v>0</v>
      </c>
      <c r="AE9" s="376">
        <v>0</v>
      </c>
      <c r="AF9" s="376">
        <v>0</v>
      </c>
      <c r="AG9" s="376">
        <v>0</v>
      </c>
      <c r="AH9" s="376">
        <v>0</v>
      </c>
      <c r="AI9" s="376">
        <v>0</v>
      </c>
      <c r="AJ9" s="376">
        <v>0</v>
      </c>
      <c r="AK9" s="376">
        <v>0</v>
      </c>
      <c r="AL9" s="376">
        <v>0</v>
      </c>
      <c r="AM9" s="376">
        <v>0</v>
      </c>
      <c r="AN9" s="376">
        <v>0</v>
      </c>
      <c r="AO9" s="376">
        <v>0</v>
      </c>
      <c r="AP9" s="376">
        <v>0</v>
      </c>
    </row>
    <row r="10" spans="1:42" x14ac:dyDescent="0.2">
      <c r="A10" s="354" t="s">
        <v>375</v>
      </c>
      <c r="B10" s="376">
        <v>0</v>
      </c>
      <c r="C10" s="376">
        <v>0</v>
      </c>
      <c r="D10" s="376">
        <v>0</v>
      </c>
      <c r="E10" s="376">
        <v>0</v>
      </c>
      <c r="F10" s="376">
        <v>0</v>
      </c>
      <c r="G10" s="376">
        <v>0</v>
      </c>
      <c r="H10" s="376">
        <v>0</v>
      </c>
      <c r="I10" s="376">
        <v>0</v>
      </c>
      <c r="J10" s="376">
        <v>0</v>
      </c>
      <c r="K10" s="376">
        <v>0</v>
      </c>
      <c r="L10" s="376">
        <v>0</v>
      </c>
      <c r="M10" s="376">
        <v>0</v>
      </c>
      <c r="N10" s="376">
        <v>0</v>
      </c>
      <c r="O10" s="376">
        <v>0</v>
      </c>
      <c r="P10" s="376">
        <v>0</v>
      </c>
      <c r="Q10" s="376">
        <v>0</v>
      </c>
      <c r="R10" s="376">
        <v>0</v>
      </c>
      <c r="S10" s="376">
        <v>0</v>
      </c>
      <c r="T10" s="376">
        <v>0</v>
      </c>
      <c r="U10" s="376">
        <v>0</v>
      </c>
      <c r="V10" s="376">
        <v>0</v>
      </c>
      <c r="W10" s="376">
        <v>0</v>
      </c>
      <c r="X10" s="376">
        <v>0</v>
      </c>
      <c r="Y10" s="376">
        <v>0</v>
      </c>
      <c r="Z10" s="376">
        <v>0</v>
      </c>
      <c r="AA10" s="376">
        <v>0</v>
      </c>
      <c r="AB10" s="376">
        <v>0</v>
      </c>
      <c r="AC10" s="376">
        <v>0</v>
      </c>
      <c r="AD10" s="376">
        <v>0</v>
      </c>
      <c r="AE10" s="376">
        <v>0</v>
      </c>
      <c r="AF10" s="376">
        <v>0</v>
      </c>
      <c r="AG10" s="376">
        <v>0</v>
      </c>
      <c r="AH10" s="376">
        <v>0</v>
      </c>
      <c r="AI10" s="376">
        <v>0</v>
      </c>
      <c r="AJ10" s="376">
        <v>0</v>
      </c>
      <c r="AK10" s="376">
        <v>0</v>
      </c>
      <c r="AL10" s="376">
        <v>0</v>
      </c>
      <c r="AM10" s="376">
        <v>0</v>
      </c>
      <c r="AN10" s="376">
        <v>0</v>
      </c>
      <c r="AO10" s="376">
        <v>0</v>
      </c>
      <c r="AP10" s="376">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334</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360</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354</v>
      </c>
      <c r="B14" s="4">
        <f t="array" ref="B14:AP14">Inputs!C153:AQ153</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355</v>
      </c>
      <c r="B15" s="194">
        <f t="array" ref="B15:AP15">Inputs!C154:AQ154</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356</v>
      </c>
      <c r="B16" s="357">
        <f t="array" ref="B16:AP16">Inputs!C155:AQ155</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357</v>
      </c>
      <c r="B17" s="357">
        <f t="array" ref="B17:AP17">Inputs!C156:AQ156</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358</v>
      </c>
      <c r="B18" s="357">
        <f t="array" ref="B18:AP18">Inputs!C157:AQ157</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335</v>
      </c>
      <c r="B19" s="357">
        <f t="array" ref="B19:AP19">Inputs!C158:AQ158</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336</v>
      </c>
      <c r="B20" s="357">
        <f t="array" ref="B20:AP20">Inputs!C159:AQ159</f>
        <v>0</v>
      </c>
      <c r="C20" s="195">
        <v>0</v>
      </c>
      <c r="D20" s="195">
        <v>0</v>
      </c>
      <c r="E20" s="195">
        <v>0</v>
      </c>
      <c r="F20" s="195">
        <v>0</v>
      </c>
      <c r="G20" s="195">
        <v>0</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v>0</v>
      </c>
      <c r="AP20" s="195">
        <v>0</v>
      </c>
    </row>
    <row r="21" spans="1:42" x14ac:dyDescent="0.2">
      <c r="A21" s="117" t="s">
        <v>362</v>
      </c>
      <c r="B21" s="357"/>
      <c r="C21" s="356">
        <f>SUM(C14:C20)</f>
        <v>0</v>
      </c>
      <c r="D21" s="356">
        <f t="shared" ref="D21:AP21" si="2">SUM(D14:D20)</f>
        <v>0</v>
      </c>
      <c r="E21" s="356">
        <f t="shared" si="2"/>
        <v>0</v>
      </c>
      <c r="F21" s="356">
        <f t="shared" si="2"/>
        <v>0</v>
      </c>
      <c r="G21" s="356">
        <f t="shared" si="2"/>
        <v>0</v>
      </c>
      <c r="H21" s="356">
        <f t="shared" si="2"/>
        <v>0</v>
      </c>
      <c r="I21" s="356">
        <f t="shared" si="2"/>
        <v>0</v>
      </c>
      <c r="J21" s="356">
        <f t="shared" si="2"/>
        <v>0</v>
      </c>
      <c r="K21" s="356">
        <f t="shared" si="2"/>
        <v>0</v>
      </c>
      <c r="L21" s="356">
        <f t="shared" si="2"/>
        <v>0</v>
      </c>
      <c r="M21" s="356">
        <f t="shared" si="2"/>
        <v>0</v>
      </c>
      <c r="N21" s="356">
        <f t="shared" si="2"/>
        <v>0</v>
      </c>
      <c r="O21" s="356">
        <f t="shared" si="2"/>
        <v>0</v>
      </c>
      <c r="P21" s="356">
        <f t="shared" si="2"/>
        <v>0</v>
      </c>
      <c r="Q21" s="356">
        <f t="shared" si="2"/>
        <v>0</v>
      </c>
      <c r="R21" s="356">
        <f t="shared" si="2"/>
        <v>0</v>
      </c>
      <c r="S21" s="356">
        <f t="shared" si="2"/>
        <v>0</v>
      </c>
      <c r="T21" s="356">
        <f t="shared" si="2"/>
        <v>0</v>
      </c>
      <c r="U21" s="356">
        <f t="shared" si="2"/>
        <v>0</v>
      </c>
      <c r="V21" s="356">
        <f t="shared" si="2"/>
        <v>0</v>
      </c>
      <c r="W21" s="356">
        <f t="shared" si="2"/>
        <v>0</v>
      </c>
      <c r="X21" s="356">
        <f t="shared" si="2"/>
        <v>0</v>
      </c>
      <c r="Y21" s="356">
        <f t="shared" si="2"/>
        <v>0</v>
      </c>
      <c r="Z21" s="356">
        <f t="shared" si="2"/>
        <v>0</v>
      </c>
      <c r="AA21" s="356">
        <f t="shared" si="2"/>
        <v>0</v>
      </c>
      <c r="AB21" s="356">
        <f t="shared" si="2"/>
        <v>0</v>
      </c>
      <c r="AC21" s="356">
        <f t="shared" si="2"/>
        <v>0</v>
      </c>
      <c r="AD21" s="356">
        <f t="shared" si="2"/>
        <v>0</v>
      </c>
      <c r="AE21" s="356">
        <f t="shared" si="2"/>
        <v>0</v>
      </c>
      <c r="AF21" s="356">
        <f t="shared" si="2"/>
        <v>0</v>
      </c>
      <c r="AG21" s="356">
        <f t="shared" si="2"/>
        <v>0</v>
      </c>
      <c r="AH21" s="356">
        <f t="shared" si="2"/>
        <v>0</v>
      </c>
      <c r="AI21" s="356">
        <f t="shared" si="2"/>
        <v>0</v>
      </c>
      <c r="AJ21" s="356">
        <f t="shared" si="2"/>
        <v>0</v>
      </c>
      <c r="AK21" s="356">
        <f t="shared" si="2"/>
        <v>0</v>
      </c>
      <c r="AL21" s="356">
        <f t="shared" si="2"/>
        <v>0</v>
      </c>
      <c r="AM21" s="356">
        <f t="shared" si="2"/>
        <v>0</v>
      </c>
      <c r="AN21" s="356">
        <f t="shared" si="2"/>
        <v>0</v>
      </c>
      <c r="AO21" s="356">
        <f t="shared" si="2"/>
        <v>0</v>
      </c>
      <c r="AP21" s="356">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IF(pbi_fed_for_ds="Yes",C556,0)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IF(pbi_sta_for_ds="Yes",C560,0)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184</v>
      </c>
      <c r="C25" s="194">
        <f t="shared" ref="C25:AP25" si="5">IF(pbi_uti_for_ds="Yes",C564,0)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185</v>
      </c>
      <c r="C26" s="195">
        <f t="shared" ref="C26:AP26" si="6">IF(pbi_oth_for_ds="Yes",C568,0)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361</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329</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4" t="s">
        <v>84</v>
      </c>
      <c r="B29" s="43"/>
      <c r="C29" s="202">
        <f t="shared" ref="C29:AP29" si="9">IF(C2&lt;=analysis_period,C21+C27+C28,0)</f>
        <v>0</v>
      </c>
      <c r="D29" s="202">
        <f t="shared" si="9"/>
        <v>0</v>
      </c>
      <c r="E29" s="202">
        <f t="shared" si="9"/>
        <v>0</v>
      </c>
      <c r="F29" s="202">
        <f t="shared" si="9"/>
        <v>0</v>
      </c>
      <c r="G29" s="202">
        <f t="shared" si="9"/>
        <v>0</v>
      </c>
      <c r="H29" s="202">
        <f t="shared" si="9"/>
        <v>0</v>
      </c>
      <c r="I29" s="202">
        <f t="shared" si="9"/>
        <v>0</v>
      </c>
      <c r="J29" s="202">
        <f t="shared" si="9"/>
        <v>0</v>
      </c>
      <c r="K29" s="202">
        <f t="shared" si="9"/>
        <v>0</v>
      </c>
      <c r="L29" s="202">
        <f t="shared" si="9"/>
        <v>0</v>
      </c>
      <c r="M29" s="202">
        <f t="shared" si="9"/>
        <v>0</v>
      </c>
      <c r="N29" s="202">
        <f t="shared" si="9"/>
        <v>0</v>
      </c>
      <c r="O29" s="202">
        <f t="shared" si="9"/>
        <v>0</v>
      </c>
      <c r="P29" s="202">
        <f t="shared" si="9"/>
        <v>0</v>
      </c>
      <c r="Q29" s="202">
        <f t="shared" si="9"/>
        <v>0</v>
      </c>
      <c r="R29" s="202">
        <f t="shared" si="9"/>
        <v>0</v>
      </c>
      <c r="S29" s="202">
        <f t="shared" si="9"/>
        <v>0</v>
      </c>
      <c r="T29" s="202">
        <f t="shared" si="9"/>
        <v>0</v>
      </c>
      <c r="U29" s="202">
        <f t="shared" si="9"/>
        <v>0</v>
      </c>
      <c r="V29" s="202">
        <f t="shared" si="9"/>
        <v>0</v>
      </c>
      <c r="W29" s="202">
        <f t="shared" si="9"/>
        <v>0</v>
      </c>
      <c r="X29" s="202">
        <f t="shared" si="9"/>
        <v>0</v>
      </c>
      <c r="Y29" s="202">
        <f t="shared" si="9"/>
        <v>0</v>
      </c>
      <c r="Z29" s="202">
        <f t="shared" si="9"/>
        <v>0</v>
      </c>
      <c r="AA29" s="202">
        <f t="shared" si="9"/>
        <v>0</v>
      </c>
      <c r="AB29" s="202">
        <f t="shared" si="9"/>
        <v>0</v>
      </c>
      <c r="AC29" s="202">
        <f t="shared" si="9"/>
        <v>0</v>
      </c>
      <c r="AD29" s="202">
        <f t="shared" si="9"/>
        <v>0</v>
      </c>
      <c r="AE29" s="202">
        <f t="shared" si="9"/>
        <v>0</v>
      </c>
      <c r="AF29" s="202">
        <f t="shared" si="9"/>
        <v>0</v>
      </c>
      <c r="AG29" s="202">
        <f t="shared" si="9"/>
        <v>0</v>
      </c>
      <c r="AH29" s="202">
        <f t="shared" si="9"/>
        <v>0</v>
      </c>
      <c r="AI29" s="202">
        <f t="shared" si="9"/>
        <v>0</v>
      </c>
      <c r="AJ29" s="202">
        <f t="shared" si="9"/>
        <v>0</v>
      </c>
      <c r="AK29" s="202">
        <f t="shared" si="9"/>
        <v>0</v>
      </c>
      <c r="AL29" s="202">
        <f t="shared" si="9"/>
        <v>0</v>
      </c>
      <c r="AM29" s="202">
        <f t="shared" si="9"/>
        <v>0</v>
      </c>
      <c r="AN29" s="202">
        <f t="shared" si="9"/>
        <v>0</v>
      </c>
      <c r="AO29" s="202">
        <f t="shared" si="9"/>
        <v>0</v>
      </c>
      <c r="AP29" s="202">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115</v>
      </c>
      <c r="C31" s="194">
        <f>PropertyTaxAssessedValue</f>
        <v>0</v>
      </c>
      <c r="D31" s="357">
        <f t="shared" ref="D31:AP31" si="10">IF(D2&lt;=analysis_period,PropertyTaxAssessedValue*(100-(D$2-1)*prop_tax_assessed_decline)/100,0)</f>
        <v>0</v>
      </c>
      <c r="E31" s="357">
        <f t="shared" si="10"/>
        <v>0</v>
      </c>
      <c r="F31" s="357">
        <f t="shared" si="10"/>
        <v>0</v>
      </c>
      <c r="G31" s="357">
        <f t="shared" si="10"/>
        <v>0</v>
      </c>
      <c r="H31" s="357">
        <f t="shared" si="10"/>
        <v>0</v>
      </c>
      <c r="I31" s="357">
        <f t="shared" si="10"/>
        <v>0</v>
      </c>
      <c r="J31" s="357">
        <f t="shared" si="10"/>
        <v>0</v>
      </c>
      <c r="K31" s="357">
        <f t="shared" si="10"/>
        <v>0</v>
      </c>
      <c r="L31" s="357">
        <f t="shared" si="10"/>
        <v>0</v>
      </c>
      <c r="M31" s="357">
        <f t="shared" si="10"/>
        <v>0</v>
      </c>
      <c r="N31" s="357">
        <f t="shared" si="10"/>
        <v>0</v>
      </c>
      <c r="O31" s="357">
        <f t="shared" si="10"/>
        <v>0</v>
      </c>
      <c r="P31" s="357">
        <f t="shared" si="10"/>
        <v>0</v>
      </c>
      <c r="Q31" s="357">
        <f t="shared" si="10"/>
        <v>0</v>
      </c>
      <c r="R31" s="357">
        <f t="shared" si="10"/>
        <v>0</v>
      </c>
      <c r="S31" s="357">
        <f t="shared" si="10"/>
        <v>0</v>
      </c>
      <c r="T31" s="357">
        <f t="shared" si="10"/>
        <v>0</v>
      </c>
      <c r="U31" s="357">
        <f t="shared" si="10"/>
        <v>0</v>
      </c>
      <c r="V31" s="357">
        <f t="shared" si="10"/>
        <v>0</v>
      </c>
      <c r="W31" s="357">
        <f t="shared" si="10"/>
        <v>0</v>
      </c>
      <c r="X31" s="357">
        <f t="shared" si="10"/>
        <v>0</v>
      </c>
      <c r="Y31" s="357">
        <f t="shared" si="10"/>
        <v>0</v>
      </c>
      <c r="Z31" s="357">
        <f t="shared" si="10"/>
        <v>0</v>
      </c>
      <c r="AA31" s="357">
        <f t="shared" si="10"/>
        <v>0</v>
      </c>
      <c r="AB31" s="357">
        <f t="shared" si="10"/>
        <v>0</v>
      </c>
      <c r="AC31" s="357">
        <f t="shared" si="10"/>
        <v>0</v>
      </c>
      <c r="AD31" s="357">
        <f t="shared" si="10"/>
        <v>0</v>
      </c>
      <c r="AE31" s="357">
        <f t="shared" si="10"/>
        <v>0</v>
      </c>
      <c r="AF31" s="357">
        <f t="shared" si="10"/>
        <v>0</v>
      </c>
      <c r="AG31" s="357">
        <f t="shared" si="10"/>
        <v>0</v>
      </c>
      <c r="AH31" s="357">
        <f t="shared" si="10"/>
        <v>0</v>
      </c>
      <c r="AI31" s="357">
        <f t="shared" si="10"/>
        <v>0</v>
      </c>
      <c r="AJ31" s="357">
        <f t="shared" si="10"/>
        <v>0</v>
      </c>
      <c r="AK31" s="357">
        <f t="shared" si="10"/>
        <v>0</v>
      </c>
      <c r="AL31" s="357">
        <f t="shared" si="10"/>
        <v>0</v>
      </c>
      <c r="AM31" s="357">
        <f t="shared" si="10"/>
        <v>0</v>
      </c>
      <c r="AN31" s="357">
        <f t="shared" si="10"/>
        <v>0</v>
      </c>
      <c r="AO31" s="357">
        <f t="shared" si="10"/>
        <v>0</v>
      </c>
      <c r="AP31" s="357">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251</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231</v>
      </c>
      <c r="C34" s="20"/>
      <c r="D34" s="28"/>
      <c r="E34" s="28"/>
      <c r="F34" s="28"/>
      <c r="G34" s="28"/>
      <c r="H34" s="28"/>
      <c r="I34" s="28"/>
      <c r="J34" s="28"/>
      <c r="K34" s="28"/>
      <c r="L34" s="28"/>
      <c r="M34" s="28"/>
      <c r="N34" s="28"/>
      <c r="O34" s="28"/>
      <c r="P34" s="28"/>
      <c r="Q34" s="28"/>
      <c r="R34" s="28"/>
      <c r="S34" s="28"/>
    </row>
    <row r="35" spans="1:42" x14ac:dyDescent="0.2">
      <c r="A35" s="117" t="s">
        <v>232</v>
      </c>
      <c r="C35" s="194">
        <f>IF(C$2&lt;=analysis_period,IF(om_fixed="n/a",Inputs!D161,om_fixed*(1+inflation_rate/100+om_fixed_escal/100)^B$2),0)</f>
        <v>0</v>
      </c>
      <c r="D35" s="194">
        <f>IF(D$2&lt;=analysis_period,IF(om_fixed="n/a",Inputs!E161,om_fixed*(1+inflation_rate/100+om_fixed_escal/100)^C$2),0)</f>
        <v>0</v>
      </c>
      <c r="E35" s="194">
        <f>IF(E$2&lt;=analysis_period,IF(om_fixed="n/a",Inputs!F161,om_fixed*(1+inflation_rate/100+om_fixed_escal/100)^D$2),0)</f>
        <v>0</v>
      </c>
      <c r="F35" s="194">
        <f>IF(F$2&lt;=analysis_period,IF(om_fixed="n/a",Inputs!G161,om_fixed*(1+inflation_rate/100+om_fixed_escal/100)^E$2),0)</f>
        <v>0</v>
      </c>
      <c r="G35" s="194">
        <f>IF(G$2&lt;=analysis_period,IF(om_fixed="n/a",Inputs!H161,om_fixed*(1+inflation_rate/100+om_fixed_escal/100)^F$2),0)</f>
        <v>0</v>
      </c>
      <c r="H35" s="194">
        <f>IF(H$2&lt;=analysis_period,IF(om_fixed="n/a",Inputs!I161,om_fixed*(1+inflation_rate/100+om_fixed_escal/100)^G$2),0)</f>
        <v>0</v>
      </c>
      <c r="I35" s="194">
        <f>IF(I$2&lt;=analysis_period,IF(om_fixed="n/a",Inputs!J161,om_fixed*(1+inflation_rate/100+om_fixed_escal/100)^H$2),0)</f>
        <v>0</v>
      </c>
      <c r="J35" s="194">
        <f>IF(J$2&lt;=analysis_period,IF(om_fixed="n/a",Inputs!K161,om_fixed*(1+inflation_rate/100+om_fixed_escal/100)^I$2),0)</f>
        <v>0</v>
      </c>
      <c r="K35" s="194">
        <f>IF(K$2&lt;=analysis_period,IF(om_fixed="n/a",Inputs!L161,om_fixed*(1+inflation_rate/100+om_fixed_escal/100)^J$2),0)</f>
        <v>0</v>
      </c>
      <c r="L35" s="194">
        <f>IF(L$2&lt;=analysis_period,IF(om_fixed="n/a",Inputs!M161,om_fixed*(1+inflation_rate/100+om_fixed_escal/100)^K$2),0)</f>
        <v>0</v>
      </c>
      <c r="M35" s="194">
        <f>IF(M$2&lt;=analysis_period,IF(om_fixed="n/a",Inputs!N161,om_fixed*(1+inflation_rate/100+om_fixed_escal/100)^L$2),0)</f>
        <v>0</v>
      </c>
      <c r="N35" s="194">
        <f>IF(N$2&lt;=analysis_period,IF(om_fixed="n/a",Inputs!O161,om_fixed*(1+inflation_rate/100+om_fixed_escal/100)^M$2),0)</f>
        <v>0</v>
      </c>
      <c r="O35" s="194">
        <f>IF(O$2&lt;=analysis_period,IF(om_fixed="n/a",Inputs!P161,om_fixed*(1+inflation_rate/100+om_fixed_escal/100)^N$2),0)</f>
        <v>0</v>
      </c>
      <c r="P35" s="194">
        <f>IF(P$2&lt;=analysis_period,IF(om_fixed="n/a",Inputs!Q161,om_fixed*(1+inflation_rate/100+om_fixed_escal/100)^O$2),0)</f>
        <v>0</v>
      </c>
      <c r="Q35" s="194">
        <f>IF(Q$2&lt;=analysis_period,IF(om_fixed="n/a",Inputs!R161,om_fixed*(1+inflation_rate/100+om_fixed_escal/100)^P$2),0)</f>
        <v>0</v>
      </c>
      <c r="R35" s="194">
        <f>IF(R$2&lt;=analysis_period,IF(om_fixed="n/a",Inputs!S161,om_fixed*(1+inflation_rate/100+om_fixed_escal/100)^Q$2),0)</f>
        <v>0</v>
      </c>
      <c r="S35" s="194">
        <f>IF(S$2&lt;=analysis_period,IF(om_fixed="n/a",Inputs!T161,om_fixed*(1+inflation_rate/100+om_fixed_escal/100)^R$2),0)</f>
        <v>0</v>
      </c>
      <c r="T35" s="194">
        <f>IF(T$2&lt;=analysis_period,IF(om_fixed="n/a",Inputs!U161,om_fixed*(1+inflation_rate/100+om_fixed_escal/100)^S$2),0)</f>
        <v>0</v>
      </c>
      <c r="U35" s="194">
        <f>IF(U$2&lt;=analysis_period,IF(om_fixed="n/a",Inputs!V161,om_fixed*(1+inflation_rate/100+om_fixed_escal/100)^T$2),0)</f>
        <v>0</v>
      </c>
      <c r="V35" s="194">
        <f>IF(V$2&lt;=analysis_period,IF(om_fixed="n/a",Inputs!W161,om_fixed*(1+inflation_rate/100+om_fixed_escal/100)^U$2),0)</f>
        <v>0</v>
      </c>
      <c r="W35" s="194">
        <f>IF(W$2&lt;=analysis_period,IF(om_fixed="n/a",Inputs!X161,om_fixed*(1+inflation_rate/100+om_fixed_escal/100)^V$2),0)</f>
        <v>0</v>
      </c>
      <c r="X35" s="194">
        <f>IF(X$2&lt;=analysis_period,IF(om_fixed="n/a",Inputs!Y161,om_fixed*(1+inflation_rate/100+om_fixed_escal/100)^W$2),0)</f>
        <v>0</v>
      </c>
      <c r="Y35" s="194">
        <f>IF(Y$2&lt;=analysis_period,IF(om_fixed="n/a",Inputs!Z161,om_fixed*(1+inflation_rate/100+om_fixed_escal/100)^X$2),0)</f>
        <v>0</v>
      </c>
      <c r="Z35" s="194">
        <f>IF(Z$2&lt;=analysis_period,IF(om_fixed="n/a",Inputs!AA161,om_fixed*(1+inflation_rate/100+om_fixed_escal/100)^Y$2),0)</f>
        <v>0</v>
      </c>
      <c r="AA35" s="194">
        <f>IF(AA$2&lt;=analysis_period,IF(om_fixed="n/a",Inputs!AB161,om_fixed*(1+inflation_rate/100+om_fixed_escal/100)^Z$2),0)</f>
        <v>0</v>
      </c>
      <c r="AB35" s="194">
        <f>IF(AB$2&lt;=analysis_period,IF(om_fixed="n/a",Inputs!AC161,om_fixed*(1+inflation_rate/100+om_fixed_escal/100)^AA$2),0)</f>
        <v>0</v>
      </c>
      <c r="AC35" s="194">
        <f>IF(AC$2&lt;=analysis_period,IF(om_fixed="n/a",Inputs!AD161,om_fixed*(1+inflation_rate/100+om_fixed_escal/100)^AB$2),0)</f>
        <v>0</v>
      </c>
      <c r="AD35" s="194">
        <f>IF(AD$2&lt;=analysis_period,IF(om_fixed="n/a",Inputs!AE161,om_fixed*(1+inflation_rate/100+om_fixed_escal/100)^AC$2),0)</f>
        <v>0</v>
      </c>
      <c r="AE35" s="194">
        <f>IF(AE$2&lt;=analysis_period,IF(om_fixed="n/a",Inputs!AF161,om_fixed*(1+inflation_rate/100+om_fixed_escal/100)^AD$2),0)</f>
        <v>0</v>
      </c>
      <c r="AF35" s="194">
        <f>IF(AF$2&lt;=analysis_period,IF(om_fixed="n/a",Inputs!AG161,om_fixed*(1+inflation_rate/100+om_fixed_escal/100)^AE$2),0)</f>
        <v>0</v>
      </c>
      <c r="AG35" s="194">
        <f>IF(AG$2&lt;=analysis_period,IF(om_fixed="n/a",Inputs!AH161,om_fixed*(1+inflation_rate/100+om_fixed_escal/100)^AF$2),0)</f>
        <v>0</v>
      </c>
      <c r="AH35" s="194">
        <f>IF(AH$2&lt;=analysis_period,IF(om_fixed="n/a",Inputs!AI161,om_fixed*(1+inflation_rate/100+om_fixed_escal/100)^AG$2),0)</f>
        <v>0</v>
      </c>
      <c r="AI35" s="194">
        <f>IF(AI$2&lt;=analysis_period,IF(om_fixed="n/a",Inputs!AJ161,om_fixed*(1+inflation_rate/100+om_fixed_escal/100)^AH$2),0)</f>
        <v>0</v>
      </c>
      <c r="AJ35" s="194">
        <f>IF(AJ$2&lt;=analysis_period,IF(om_fixed="n/a",Inputs!AK161,om_fixed*(1+inflation_rate/100+om_fixed_escal/100)^AI$2),0)</f>
        <v>0</v>
      </c>
      <c r="AK35" s="194">
        <f>IF(AK$2&lt;=analysis_period,IF(om_fixed="n/a",Inputs!AL161,om_fixed*(1+inflation_rate/100+om_fixed_escal/100)^AJ$2),0)</f>
        <v>0</v>
      </c>
      <c r="AL35" s="194">
        <f>IF(AL$2&lt;=analysis_period,IF(om_fixed="n/a",Inputs!AM161,om_fixed*(1+inflation_rate/100+om_fixed_escal/100)^AK$2),0)</f>
        <v>0</v>
      </c>
      <c r="AM35" s="194">
        <f>IF(AM$2&lt;=analysis_period,IF(om_fixed="n/a",Inputs!AN161,om_fixed*(1+inflation_rate/100+om_fixed_escal/100)^AL$2),0)</f>
        <v>0</v>
      </c>
      <c r="AN35" s="194">
        <f>IF(AN$2&lt;=analysis_period,IF(om_fixed="n/a",Inputs!AO161,om_fixed*(1+inflation_rate/100+om_fixed_escal/100)^AM$2),0)</f>
        <v>0</v>
      </c>
      <c r="AO35" s="194">
        <f>IF(AO$2&lt;=analysis_period,IF(om_fixed="n/a",Inputs!AP161,om_fixed*(1+inflation_rate/100+om_fixed_escal/100)^AN$2),0)</f>
        <v>0</v>
      </c>
      <c r="AP35" s="194">
        <f>IF(AP$2&lt;=analysis_period,IF(om_fixed="n/a",Inputs!AQ161,om_fixed*(1+inflation_rate/100+om_fixed_escal/100)^AO$2),0)</f>
        <v>0</v>
      </c>
    </row>
    <row r="36" spans="1:42" x14ac:dyDescent="0.2">
      <c r="A36" s="117" t="s">
        <v>233</v>
      </c>
    </row>
    <row r="37" spans="1:42" x14ac:dyDescent="0.2">
      <c r="A37" s="119" t="s">
        <v>10</v>
      </c>
      <c r="C37" s="200">
        <f t="shared" ref="C37:AP37" si="11">IF(C$2&lt;=analysis_period,system_capacity,0)</f>
        <v>0</v>
      </c>
      <c r="D37" s="200">
        <f t="shared" si="11"/>
        <v>0</v>
      </c>
      <c r="E37" s="200">
        <f t="shared" si="11"/>
        <v>0</v>
      </c>
      <c r="F37" s="200">
        <f t="shared" si="11"/>
        <v>0</v>
      </c>
      <c r="G37" s="200">
        <f t="shared" si="11"/>
        <v>0</v>
      </c>
      <c r="H37" s="200">
        <f t="shared" si="11"/>
        <v>0</v>
      </c>
      <c r="I37" s="200">
        <f t="shared" si="11"/>
        <v>0</v>
      </c>
      <c r="J37" s="200">
        <f t="shared" si="11"/>
        <v>0</v>
      </c>
      <c r="K37" s="200">
        <f t="shared" si="11"/>
        <v>0</v>
      </c>
      <c r="L37" s="200">
        <f t="shared" si="11"/>
        <v>0</v>
      </c>
      <c r="M37" s="200">
        <f t="shared" si="11"/>
        <v>0</v>
      </c>
      <c r="N37" s="200">
        <f t="shared" si="11"/>
        <v>0</v>
      </c>
      <c r="O37" s="200">
        <f t="shared" si="11"/>
        <v>0</v>
      </c>
      <c r="P37" s="200">
        <f t="shared" si="11"/>
        <v>0</v>
      </c>
      <c r="Q37" s="200">
        <f t="shared" si="11"/>
        <v>0</v>
      </c>
      <c r="R37" s="200">
        <f t="shared" si="11"/>
        <v>0</v>
      </c>
      <c r="S37" s="200">
        <f t="shared" si="11"/>
        <v>0</v>
      </c>
      <c r="T37" s="200">
        <f t="shared" si="11"/>
        <v>0</v>
      </c>
      <c r="U37" s="200">
        <f t="shared" si="11"/>
        <v>0</v>
      </c>
      <c r="V37" s="200">
        <f t="shared" si="11"/>
        <v>0</v>
      </c>
      <c r="W37" s="200">
        <f t="shared" si="11"/>
        <v>0</v>
      </c>
      <c r="X37" s="200">
        <f t="shared" si="11"/>
        <v>0</v>
      </c>
      <c r="Y37" s="200">
        <f t="shared" si="11"/>
        <v>0</v>
      </c>
      <c r="Z37" s="200">
        <f t="shared" si="11"/>
        <v>0</v>
      </c>
      <c r="AA37" s="200">
        <f t="shared" si="11"/>
        <v>0</v>
      </c>
      <c r="AB37" s="200">
        <f t="shared" si="11"/>
        <v>0</v>
      </c>
      <c r="AC37" s="200">
        <f t="shared" si="11"/>
        <v>0</v>
      </c>
      <c r="AD37" s="200">
        <f t="shared" si="11"/>
        <v>0</v>
      </c>
      <c r="AE37" s="200">
        <f t="shared" si="11"/>
        <v>0</v>
      </c>
      <c r="AF37" s="200">
        <f t="shared" si="11"/>
        <v>0</v>
      </c>
      <c r="AG37" s="200">
        <f t="shared" si="11"/>
        <v>0</v>
      </c>
      <c r="AH37" s="200">
        <f t="shared" si="11"/>
        <v>0</v>
      </c>
      <c r="AI37" s="200">
        <f t="shared" si="11"/>
        <v>0</v>
      </c>
      <c r="AJ37" s="200">
        <f t="shared" si="11"/>
        <v>0</v>
      </c>
      <c r="AK37" s="200">
        <f t="shared" si="11"/>
        <v>0</v>
      </c>
      <c r="AL37" s="200">
        <f t="shared" si="11"/>
        <v>0</v>
      </c>
      <c r="AM37" s="200">
        <f t="shared" si="11"/>
        <v>0</v>
      </c>
      <c r="AN37" s="200">
        <f t="shared" si="11"/>
        <v>0</v>
      </c>
      <c r="AO37" s="200">
        <f t="shared" si="11"/>
        <v>0</v>
      </c>
      <c r="AP37" s="200">
        <f t="shared" si="11"/>
        <v>0</v>
      </c>
    </row>
    <row r="38" spans="1:42" x14ac:dyDescent="0.2">
      <c r="A38" s="119" t="s">
        <v>11</v>
      </c>
      <c r="C38" s="198">
        <f>IF(C$2&lt;=analysis_period,IF(om_capacity="n/a",Inputs!D162,om_capacity*(1+inflation_rate/100+om_capacity_escal/100)^B$2),0)</f>
        <v>0</v>
      </c>
      <c r="D38" s="198">
        <f>IF(D$2&lt;=analysis_period,IF(om_capacity="n/a",Inputs!E162,om_capacity*(1+inflation_rate/100+om_capacity_escal/100)^C$2),0)</f>
        <v>0</v>
      </c>
      <c r="E38" s="198">
        <f>IF(E$2&lt;=analysis_period,IF(om_capacity="n/a",Inputs!F162,om_capacity*(1+inflation_rate/100+om_capacity_escal/100)^D$2),0)</f>
        <v>0</v>
      </c>
      <c r="F38" s="198">
        <f>IF(F$2&lt;=analysis_period,IF(om_capacity="n/a",Inputs!G162,om_capacity*(1+inflation_rate/100+om_capacity_escal/100)^E$2),0)</f>
        <v>0</v>
      </c>
      <c r="G38" s="198">
        <f>IF(G$2&lt;=analysis_period,IF(om_capacity="n/a",Inputs!H162,om_capacity*(1+inflation_rate/100+om_capacity_escal/100)^F$2),0)</f>
        <v>0</v>
      </c>
      <c r="H38" s="198">
        <f>IF(H$2&lt;=analysis_period,IF(om_capacity="n/a",Inputs!I162,om_capacity*(1+inflation_rate/100+om_capacity_escal/100)^G$2),0)</f>
        <v>0</v>
      </c>
      <c r="I38" s="198">
        <f>IF(I$2&lt;=analysis_period,IF(om_capacity="n/a",Inputs!J162,om_capacity*(1+inflation_rate/100+om_capacity_escal/100)^H$2),0)</f>
        <v>0</v>
      </c>
      <c r="J38" s="198">
        <f>IF(J$2&lt;=analysis_period,IF(om_capacity="n/a",Inputs!K162,om_capacity*(1+inflation_rate/100+om_capacity_escal/100)^I$2),0)</f>
        <v>0</v>
      </c>
      <c r="K38" s="198">
        <f>IF(K$2&lt;=analysis_period,IF(om_capacity="n/a",Inputs!L162,om_capacity*(1+inflation_rate/100+om_capacity_escal/100)^J$2),0)</f>
        <v>0</v>
      </c>
      <c r="L38" s="198">
        <f>IF(L$2&lt;=analysis_period,IF(om_capacity="n/a",Inputs!M162,om_capacity*(1+inflation_rate/100+om_capacity_escal/100)^K$2),0)</f>
        <v>0</v>
      </c>
      <c r="M38" s="198">
        <f>IF(M$2&lt;=analysis_period,IF(om_capacity="n/a",Inputs!N162,om_capacity*(1+inflation_rate/100+om_capacity_escal/100)^L$2),0)</f>
        <v>0</v>
      </c>
      <c r="N38" s="198">
        <f>IF(N$2&lt;=analysis_period,IF(om_capacity="n/a",Inputs!O162,om_capacity*(1+inflation_rate/100+om_capacity_escal/100)^M$2),0)</f>
        <v>0</v>
      </c>
      <c r="O38" s="198">
        <f>IF(O$2&lt;=analysis_period,IF(om_capacity="n/a",Inputs!P162,om_capacity*(1+inflation_rate/100+om_capacity_escal/100)^N$2),0)</f>
        <v>0</v>
      </c>
      <c r="P38" s="198">
        <f>IF(P$2&lt;=analysis_period,IF(om_capacity="n/a",Inputs!Q162,om_capacity*(1+inflation_rate/100+om_capacity_escal/100)^O$2),0)</f>
        <v>0</v>
      </c>
      <c r="Q38" s="198">
        <f>IF(Q$2&lt;=analysis_period,IF(om_capacity="n/a",Inputs!R162,om_capacity*(1+inflation_rate/100+om_capacity_escal/100)^P$2),0)</f>
        <v>0</v>
      </c>
      <c r="R38" s="198">
        <f>IF(R$2&lt;=analysis_period,IF(om_capacity="n/a",Inputs!S162,om_capacity*(1+inflation_rate/100+om_capacity_escal/100)^Q$2),0)</f>
        <v>0</v>
      </c>
      <c r="S38" s="198">
        <f>IF(S$2&lt;=analysis_period,IF(om_capacity="n/a",Inputs!T162,om_capacity*(1+inflation_rate/100+om_capacity_escal/100)^R$2),0)</f>
        <v>0</v>
      </c>
      <c r="T38" s="198">
        <f>IF(T$2&lt;=analysis_period,IF(om_capacity="n/a",Inputs!U162,om_capacity*(1+inflation_rate/100+om_capacity_escal/100)^S$2),0)</f>
        <v>0</v>
      </c>
      <c r="U38" s="198">
        <f>IF(U$2&lt;=analysis_period,IF(om_capacity="n/a",Inputs!V162,om_capacity*(1+inflation_rate/100+om_capacity_escal/100)^T$2),0)</f>
        <v>0</v>
      </c>
      <c r="V38" s="198">
        <f>IF(V$2&lt;=analysis_period,IF(om_capacity="n/a",Inputs!W162,om_capacity*(1+inflation_rate/100+om_capacity_escal/100)^U$2),0)</f>
        <v>0</v>
      </c>
      <c r="W38" s="198">
        <f>IF(W$2&lt;=analysis_period,IF(om_capacity="n/a",Inputs!X162,om_capacity*(1+inflation_rate/100+om_capacity_escal/100)^V$2),0)</f>
        <v>0</v>
      </c>
      <c r="X38" s="198">
        <f>IF(X$2&lt;=analysis_period,IF(om_capacity="n/a",Inputs!Y162,om_capacity*(1+inflation_rate/100+om_capacity_escal/100)^W$2),0)</f>
        <v>0</v>
      </c>
      <c r="Y38" s="198">
        <f>IF(Y$2&lt;=analysis_period,IF(om_capacity="n/a",Inputs!Z162,om_capacity*(1+inflation_rate/100+om_capacity_escal/100)^X$2),0)</f>
        <v>0</v>
      </c>
      <c r="Z38" s="198">
        <f>IF(Z$2&lt;=analysis_period,IF(om_capacity="n/a",Inputs!AA162,om_capacity*(1+inflation_rate/100+om_capacity_escal/100)^Y$2),0)</f>
        <v>0</v>
      </c>
      <c r="AA38" s="198">
        <f>IF(AA$2&lt;=analysis_period,IF(om_capacity="n/a",Inputs!AB162,om_capacity*(1+inflation_rate/100+om_capacity_escal/100)^Z$2),0)</f>
        <v>0</v>
      </c>
      <c r="AB38" s="198">
        <f>IF(AB$2&lt;=analysis_period,IF(om_capacity="n/a",Inputs!AC162,om_capacity*(1+inflation_rate/100+om_capacity_escal/100)^AA$2),0)</f>
        <v>0</v>
      </c>
      <c r="AC38" s="198">
        <f>IF(AC$2&lt;=analysis_period,IF(om_capacity="n/a",Inputs!AD162,om_capacity*(1+inflation_rate/100+om_capacity_escal/100)^AB$2),0)</f>
        <v>0</v>
      </c>
      <c r="AD38" s="198">
        <f>IF(AD$2&lt;=analysis_period,IF(om_capacity="n/a",Inputs!AE162,om_capacity*(1+inflation_rate/100+om_capacity_escal/100)^AC$2),0)</f>
        <v>0</v>
      </c>
      <c r="AE38" s="198">
        <f>IF(AE$2&lt;=analysis_period,IF(om_capacity="n/a",Inputs!AF162,om_capacity*(1+inflation_rate/100+om_capacity_escal/100)^AD$2),0)</f>
        <v>0</v>
      </c>
      <c r="AF38" s="198">
        <f>IF(AF$2&lt;=analysis_period,IF(om_capacity="n/a",Inputs!AG162,om_capacity*(1+inflation_rate/100+om_capacity_escal/100)^AE$2),0)</f>
        <v>0</v>
      </c>
      <c r="AG38" s="198">
        <f>IF(AG$2&lt;=analysis_period,IF(om_capacity="n/a",Inputs!AH162,om_capacity*(1+inflation_rate/100+om_capacity_escal/100)^AF$2),0)</f>
        <v>0</v>
      </c>
      <c r="AH38" s="198">
        <f>IF(AH$2&lt;=analysis_period,IF(om_capacity="n/a",Inputs!AI162,om_capacity*(1+inflation_rate/100+om_capacity_escal/100)^AG$2),0)</f>
        <v>0</v>
      </c>
      <c r="AI38" s="198">
        <f>IF(AI$2&lt;=analysis_period,IF(om_capacity="n/a",Inputs!AJ162,om_capacity*(1+inflation_rate/100+om_capacity_escal/100)^AH$2),0)</f>
        <v>0</v>
      </c>
      <c r="AJ38" s="198">
        <f>IF(AJ$2&lt;=analysis_period,IF(om_capacity="n/a",Inputs!AK162,om_capacity*(1+inflation_rate/100+om_capacity_escal/100)^AI$2),0)</f>
        <v>0</v>
      </c>
      <c r="AK38" s="198">
        <f>IF(AK$2&lt;=analysis_period,IF(om_capacity="n/a",Inputs!AL162,om_capacity*(1+inflation_rate/100+om_capacity_escal/100)^AJ$2),0)</f>
        <v>0</v>
      </c>
      <c r="AL38" s="198">
        <f>IF(AL$2&lt;=analysis_period,IF(om_capacity="n/a",Inputs!AM162,om_capacity*(1+inflation_rate/100+om_capacity_escal/100)^AK$2),0)</f>
        <v>0</v>
      </c>
      <c r="AM38" s="198">
        <f>IF(AM$2&lt;=analysis_period,IF(om_capacity="n/a",Inputs!AN162,om_capacity*(1+inflation_rate/100+om_capacity_escal/100)^AL$2),0)</f>
        <v>0</v>
      </c>
      <c r="AN38" s="198">
        <f>IF(AN$2&lt;=analysis_period,IF(om_capacity="n/a",Inputs!AO162,om_capacity*(1+inflation_rate/100+om_capacity_escal/100)^AM$2),0)</f>
        <v>0</v>
      </c>
      <c r="AO38" s="198">
        <f>IF(AO$2&lt;=analysis_period,IF(om_capacity="n/a",Inputs!AP162,om_capacity*(1+inflation_rate/100+om_capacity_escal/100)^AN$2),0)</f>
        <v>0</v>
      </c>
      <c r="AP38" s="198">
        <f>IF(AP$2&lt;=analysis_period,IF(om_capacity="n/a",Inputs!AQ162,om_capacity*(1+inflation_rate/100+om_capacity_escal/100)^AO$2),0)</f>
        <v>0</v>
      </c>
    </row>
    <row r="39" spans="1:42" x14ac:dyDescent="0.2">
      <c r="A39" s="119" t="s">
        <v>117</v>
      </c>
      <c r="C39" s="194">
        <f>C37*C38</f>
        <v>0</v>
      </c>
      <c r="D39" s="194">
        <f t="shared" ref="D39:AP39" si="12">D37*D38</f>
        <v>0</v>
      </c>
      <c r="E39" s="194">
        <f t="shared" si="12"/>
        <v>0</v>
      </c>
      <c r="F39" s="194">
        <f t="shared" si="12"/>
        <v>0</v>
      </c>
      <c r="G39" s="194">
        <f t="shared" si="12"/>
        <v>0</v>
      </c>
      <c r="H39" s="194">
        <f t="shared" si="12"/>
        <v>0</v>
      </c>
      <c r="I39" s="194">
        <f t="shared" si="12"/>
        <v>0</v>
      </c>
      <c r="J39" s="194">
        <f t="shared" si="12"/>
        <v>0</v>
      </c>
      <c r="K39" s="194">
        <f t="shared" si="12"/>
        <v>0</v>
      </c>
      <c r="L39" s="194">
        <f t="shared" si="12"/>
        <v>0</v>
      </c>
      <c r="M39" s="194">
        <f t="shared" si="12"/>
        <v>0</v>
      </c>
      <c r="N39" s="194">
        <f t="shared" si="12"/>
        <v>0</v>
      </c>
      <c r="O39" s="194">
        <f t="shared" si="12"/>
        <v>0</v>
      </c>
      <c r="P39" s="194">
        <f t="shared" si="12"/>
        <v>0</v>
      </c>
      <c r="Q39" s="194">
        <f t="shared" si="12"/>
        <v>0</v>
      </c>
      <c r="R39" s="194">
        <f t="shared" si="12"/>
        <v>0</v>
      </c>
      <c r="S39" s="194">
        <f t="shared" si="12"/>
        <v>0</v>
      </c>
      <c r="T39" s="194">
        <f t="shared" si="12"/>
        <v>0</v>
      </c>
      <c r="U39" s="194">
        <f t="shared" si="12"/>
        <v>0</v>
      </c>
      <c r="V39" s="194">
        <f t="shared" si="12"/>
        <v>0</v>
      </c>
      <c r="W39" s="194">
        <f t="shared" si="12"/>
        <v>0</v>
      </c>
      <c r="X39" s="194">
        <f t="shared" si="12"/>
        <v>0</v>
      </c>
      <c r="Y39" s="194">
        <f t="shared" si="12"/>
        <v>0</v>
      </c>
      <c r="Z39" s="194">
        <f t="shared" si="12"/>
        <v>0</v>
      </c>
      <c r="AA39" s="194">
        <f t="shared" si="12"/>
        <v>0</v>
      </c>
      <c r="AB39" s="194">
        <f t="shared" si="12"/>
        <v>0</v>
      </c>
      <c r="AC39" s="194">
        <f t="shared" si="12"/>
        <v>0</v>
      </c>
      <c r="AD39" s="194">
        <f t="shared" si="12"/>
        <v>0</v>
      </c>
      <c r="AE39" s="194">
        <f t="shared" si="12"/>
        <v>0</v>
      </c>
      <c r="AF39" s="194">
        <f t="shared" si="12"/>
        <v>0</v>
      </c>
      <c r="AG39" s="194">
        <f t="shared" si="12"/>
        <v>0</v>
      </c>
      <c r="AH39" s="194">
        <f t="shared" si="12"/>
        <v>0</v>
      </c>
      <c r="AI39" s="194">
        <f t="shared" si="12"/>
        <v>0</v>
      </c>
      <c r="AJ39" s="194">
        <f t="shared" si="12"/>
        <v>0</v>
      </c>
      <c r="AK39" s="194">
        <f t="shared" si="12"/>
        <v>0</v>
      </c>
      <c r="AL39" s="194">
        <f t="shared" si="12"/>
        <v>0</v>
      </c>
      <c r="AM39" s="194">
        <f t="shared" si="12"/>
        <v>0</v>
      </c>
      <c r="AN39" s="194">
        <f t="shared" si="12"/>
        <v>0</v>
      </c>
      <c r="AO39" s="194">
        <f t="shared" si="12"/>
        <v>0</v>
      </c>
      <c r="AP39" s="194">
        <f t="shared" si="12"/>
        <v>0</v>
      </c>
    </row>
    <row r="40" spans="1:42" x14ac:dyDescent="0.2">
      <c r="A40" s="117" t="s">
        <v>234</v>
      </c>
    </row>
    <row r="41" spans="1:42" x14ac:dyDescent="0.2">
      <c r="A41" s="119" t="s">
        <v>13</v>
      </c>
      <c r="C41" s="194">
        <f t="shared" ref="C41:AP41" si="13">C9/1000</f>
        <v>0</v>
      </c>
      <c r="D41" s="194">
        <f t="shared" si="13"/>
        <v>0</v>
      </c>
      <c r="E41" s="194">
        <f t="shared" si="13"/>
        <v>0</v>
      </c>
      <c r="F41" s="194">
        <f t="shared" si="13"/>
        <v>0</v>
      </c>
      <c r="G41" s="194">
        <f t="shared" si="13"/>
        <v>0</v>
      </c>
      <c r="H41" s="194">
        <f t="shared" si="13"/>
        <v>0</v>
      </c>
      <c r="I41" s="194">
        <f t="shared" si="13"/>
        <v>0</v>
      </c>
      <c r="J41" s="194">
        <f t="shared" si="13"/>
        <v>0</v>
      </c>
      <c r="K41" s="194">
        <f t="shared" si="13"/>
        <v>0</v>
      </c>
      <c r="L41" s="194">
        <f t="shared" si="13"/>
        <v>0</v>
      </c>
      <c r="M41" s="194">
        <f t="shared" si="13"/>
        <v>0</v>
      </c>
      <c r="N41" s="194">
        <f t="shared" si="13"/>
        <v>0</v>
      </c>
      <c r="O41" s="194">
        <f t="shared" si="13"/>
        <v>0</v>
      </c>
      <c r="P41" s="194">
        <f t="shared" si="13"/>
        <v>0</v>
      </c>
      <c r="Q41" s="194">
        <f t="shared" si="13"/>
        <v>0</v>
      </c>
      <c r="R41" s="194">
        <f t="shared" si="13"/>
        <v>0</v>
      </c>
      <c r="S41" s="194">
        <f t="shared" si="13"/>
        <v>0</v>
      </c>
      <c r="T41" s="194">
        <f t="shared" si="13"/>
        <v>0</v>
      </c>
      <c r="U41" s="194">
        <f t="shared" si="13"/>
        <v>0</v>
      </c>
      <c r="V41" s="194">
        <f t="shared" si="13"/>
        <v>0</v>
      </c>
      <c r="W41" s="194">
        <f t="shared" si="13"/>
        <v>0</v>
      </c>
      <c r="X41" s="194">
        <f t="shared" si="13"/>
        <v>0</v>
      </c>
      <c r="Y41" s="194">
        <f t="shared" si="13"/>
        <v>0</v>
      </c>
      <c r="Z41" s="194">
        <f t="shared" si="13"/>
        <v>0</v>
      </c>
      <c r="AA41" s="194">
        <f t="shared" si="13"/>
        <v>0</v>
      </c>
      <c r="AB41" s="194">
        <f t="shared" si="13"/>
        <v>0</v>
      </c>
      <c r="AC41" s="194">
        <f t="shared" si="13"/>
        <v>0</v>
      </c>
      <c r="AD41" s="194">
        <f t="shared" si="13"/>
        <v>0</v>
      </c>
      <c r="AE41" s="194">
        <f t="shared" si="13"/>
        <v>0</v>
      </c>
      <c r="AF41" s="194">
        <f t="shared" si="13"/>
        <v>0</v>
      </c>
      <c r="AG41" s="194">
        <f t="shared" si="13"/>
        <v>0</v>
      </c>
      <c r="AH41" s="194">
        <f t="shared" si="13"/>
        <v>0</v>
      </c>
      <c r="AI41" s="194">
        <f t="shared" si="13"/>
        <v>0</v>
      </c>
      <c r="AJ41" s="194">
        <f t="shared" si="13"/>
        <v>0</v>
      </c>
      <c r="AK41" s="194">
        <f t="shared" si="13"/>
        <v>0</v>
      </c>
      <c r="AL41" s="194">
        <f t="shared" si="13"/>
        <v>0</v>
      </c>
      <c r="AM41" s="194">
        <f t="shared" si="13"/>
        <v>0</v>
      </c>
      <c r="AN41" s="194">
        <f t="shared" si="13"/>
        <v>0</v>
      </c>
      <c r="AO41" s="194">
        <f t="shared" si="13"/>
        <v>0</v>
      </c>
      <c r="AP41" s="194">
        <f t="shared" si="13"/>
        <v>0</v>
      </c>
    </row>
    <row r="42" spans="1:42" x14ac:dyDescent="0.2">
      <c r="A42" s="119" t="s">
        <v>14</v>
      </c>
      <c r="C42" s="198">
        <f>IF(C$2&lt;=analysis_period,IF(om_production="n/a",Inputs!D163,om_production*(1+inflation_rate/100+om_production_escal/100)^B$2),0)</f>
        <v>0</v>
      </c>
      <c r="D42" s="198">
        <f>IF(D$2&lt;=analysis_period,IF(om_production="n/a",Inputs!E163,om_production*(1+inflation_rate/100+om_production_escal/100)^C$2),0)</f>
        <v>0</v>
      </c>
      <c r="E42" s="198">
        <f>IF(E$2&lt;=analysis_period,IF(om_production="n/a",Inputs!F163,om_production*(1+inflation_rate/100+om_production_escal/100)^D$2),0)</f>
        <v>0</v>
      </c>
      <c r="F42" s="198">
        <f>IF(F$2&lt;=analysis_period,IF(om_production="n/a",Inputs!G163,om_production*(1+inflation_rate/100+om_production_escal/100)^E$2),0)</f>
        <v>0</v>
      </c>
      <c r="G42" s="198">
        <f>IF(G$2&lt;=analysis_period,IF(om_production="n/a",Inputs!H163,om_production*(1+inflation_rate/100+om_production_escal/100)^F$2),0)</f>
        <v>0</v>
      </c>
      <c r="H42" s="198">
        <f>IF(H$2&lt;=analysis_period,IF(om_production="n/a",Inputs!I163,om_production*(1+inflation_rate/100+om_production_escal/100)^G$2),0)</f>
        <v>0</v>
      </c>
      <c r="I42" s="198">
        <f>IF(I$2&lt;=analysis_period,IF(om_production="n/a",Inputs!J163,om_production*(1+inflation_rate/100+om_production_escal/100)^H$2),0)</f>
        <v>0</v>
      </c>
      <c r="J42" s="198">
        <f>IF(J$2&lt;=analysis_period,IF(om_production="n/a",Inputs!K163,om_production*(1+inflation_rate/100+om_production_escal/100)^I$2),0)</f>
        <v>0</v>
      </c>
      <c r="K42" s="198">
        <f>IF(K$2&lt;=analysis_period,IF(om_production="n/a",Inputs!L163,om_production*(1+inflation_rate/100+om_production_escal/100)^J$2),0)</f>
        <v>0</v>
      </c>
      <c r="L42" s="198">
        <f>IF(L$2&lt;=analysis_period,IF(om_production="n/a",Inputs!M163,om_production*(1+inflation_rate/100+om_production_escal/100)^K$2),0)</f>
        <v>0</v>
      </c>
      <c r="M42" s="198">
        <f>IF(M$2&lt;=analysis_period,IF(om_production="n/a",Inputs!N163,om_production*(1+inflation_rate/100+om_production_escal/100)^L$2),0)</f>
        <v>0</v>
      </c>
      <c r="N42" s="198">
        <f>IF(N$2&lt;=analysis_period,IF(om_production="n/a",Inputs!O163,om_production*(1+inflation_rate/100+om_production_escal/100)^M$2),0)</f>
        <v>0</v>
      </c>
      <c r="O42" s="198">
        <f>IF(O$2&lt;=analysis_period,IF(om_production="n/a",Inputs!P163,om_production*(1+inflation_rate/100+om_production_escal/100)^N$2),0)</f>
        <v>0</v>
      </c>
      <c r="P42" s="198">
        <f>IF(P$2&lt;=analysis_period,IF(om_production="n/a",Inputs!Q163,om_production*(1+inflation_rate/100+om_production_escal/100)^O$2),0)</f>
        <v>0</v>
      </c>
      <c r="Q42" s="198">
        <f>IF(Q$2&lt;=analysis_period,IF(om_production="n/a",Inputs!R163,om_production*(1+inflation_rate/100+om_production_escal/100)^P$2),0)</f>
        <v>0</v>
      </c>
      <c r="R42" s="198">
        <f>IF(R$2&lt;=analysis_period,IF(om_production="n/a",Inputs!S163,om_production*(1+inflation_rate/100+om_production_escal/100)^Q$2),0)</f>
        <v>0</v>
      </c>
      <c r="S42" s="198">
        <f>IF(S$2&lt;=analysis_period,IF(om_production="n/a",Inputs!T163,om_production*(1+inflation_rate/100+om_production_escal/100)^R$2),0)</f>
        <v>0</v>
      </c>
      <c r="T42" s="198">
        <f>IF(T$2&lt;=analysis_period,IF(om_production="n/a",Inputs!U163,om_production*(1+inflation_rate/100+om_production_escal/100)^S$2),0)</f>
        <v>0</v>
      </c>
      <c r="U42" s="198">
        <f>IF(U$2&lt;=analysis_period,IF(om_production="n/a",Inputs!V163,om_production*(1+inflation_rate/100+om_production_escal/100)^T$2),0)</f>
        <v>0</v>
      </c>
      <c r="V42" s="198">
        <f>IF(V$2&lt;=analysis_period,IF(om_production="n/a",Inputs!W163,om_production*(1+inflation_rate/100+om_production_escal/100)^U$2),0)</f>
        <v>0</v>
      </c>
      <c r="W42" s="198">
        <f>IF(W$2&lt;=analysis_period,IF(om_production="n/a",Inputs!X163,om_production*(1+inflation_rate/100+om_production_escal/100)^V$2),0)</f>
        <v>0</v>
      </c>
      <c r="X42" s="198">
        <f>IF(X$2&lt;=analysis_period,IF(om_production="n/a",Inputs!Y163,om_production*(1+inflation_rate/100+om_production_escal/100)^W$2),0)</f>
        <v>0</v>
      </c>
      <c r="Y42" s="198">
        <f>IF(Y$2&lt;=analysis_period,IF(om_production="n/a",Inputs!Z163,om_production*(1+inflation_rate/100+om_production_escal/100)^X$2),0)</f>
        <v>0</v>
      </c>
      <c r="Z42" s="198">
        <f>IF(Z$2&lt;=analysis_period,IF(om_production="n/a",Inputs!AA163,om_production*(1+inflation_rate/100+om_production_escal/100)^Y$2),0)</f>
        <v>0</v>
      </c>
      <c r="AA42" s="198">
        <f>IF(AA$2&lt;=analysis_period,IF(om_production="n/a",Inputs!AB163,om_production*(1+inflation_rate/100+om_production_escal/100)^Z$2),0)</f>
        <v>0</v>
      </c>
      <c r="AB42" s="198">
        <f>IF(AB$2&lt;=analysis_period,IF(om_production="n/a",Inputs!AC163,om_production*(1+inflation_rate/100+om_production_escal/100)^AA$2),0)</f>
        <v>0</v>
      </c>
      <c r="AC42" s="198">
        <f>IF(AC$2&lt;=analysis_period,IF(om_production="n/a",Inputs!AD163,om_production*(1+inflation_rate/100+om_production_escal/100)^AB$2),0)</f>
        <v>0</v>
      </c>
      <c r="AD42" s="198">
        <f>IF(AD$2&lt;=analysis_period,IF(om_production="n/a",Inputs!AE163,om_production*(1+inflation_rate/100+om_production_escal/100)^AC$2),0)</f>
        <v>0</v>
      </c>
      <c r="AE42" s="198">
        <f>IF(AE$2&lt;=analysis_period,IF(om_production="n/a",Inputs!AF163,om_production*(1+inflation_rate/100+om_production_escal/100)^AD$2),0)</f>
        <v>0</v>
      </c>
      <c r="AF42" s="198">
        <f>IF(AF$2&lt;=analysis_period,IF(om_production="n/a",Inputs!AG163,om_production*(1+inflation_rate/100+om_production_escal/100)^AE$2),0)</f>
        <v>0</v>
      </c>
      <c r="AG42" s="198">
        <f>IF(AG$2&lt;=analysis_period,IF(om_production="n/a",Inputs!AH163,om_production*(1+inflation_rate/100+om_production_escal/100)^AF$2),0)</f>
        <v>0</v>
      </c>
      <c r="AH42" s="198">
        <f>IF(AH$2&lt;=analysis_period,IF(om_production="n/a",Inputs!AI163,om_production*(1+inflation_rate/100+om_production_escal/100)^AG$2),0)</f>
        <v>0</v>
      </c>
      <c r="AI42" s="198">
        <f>IF(AI$2&lt;=analysis_period,IF(om_production="n/a",Inputs!AJ163,om_production*(1+inflation_rate/100+om_production_escal/100)^AH$2),0)</f>
        <v>0</v>
      </c>
      <c r="AJ42" s="198">
        <f>IF(AJ$2&lt;=analysis_period,IF(om_production="n/a",Inputs!AK163,om_production*(1+inflation_rate/100+om_production_escal/100)^AI$2),0)</f>
        <v>0</v>
      </c>
      <c r="AK42" s="198">
        <f>IF(AK$2&lt;=analysis_period,IF(om_production="n/a",Inputs!AL163,om_production*(1+inflation_rate/100+om_production_escal/100)^AJ$2),0)</f>
        <v>0</v>
      </c>
      <c r="AL42" s="198">
        <f>IF(AL$2&lt;=analysis_period,IF(om_production="n/a",Inputs!AM163,om_production*(1+inflation_rate/100+om_production_escal/100)^AK$2),0)</f>
        <v>0</v>
      </c>
      <c r="AM42" s="198">
        <f>IF(AM$2&lt;=analysis_period,IF(om_production="n/a",Inputs!AN163,om_production*(1+inflation_rate/100+om_production_escal/100)^AL$2),0)</f>
        <v>0</v>
      </c>
      <c r="AN42" s="198">
        <f>IF(AN$2&lt;=analysis_period,IF(om_production="n/a",Inputs!AO163,om_production*(1+inflation_rate/100+om_production_escal/100)^AM$2),0)</f>
        <v>0</v>
      </c>
      <c r="AO42" s="198">
        <f>IF(AO$2&lt;=analysis_period,IF(om_production="n/a",Inputs!AP163,om_production*(1+inflation_rate/100+om_production_escal/100)^AN$2),0)</f>
        <v>0</v>
      </c>
      <c r="AP42" s="198">
        <f>IF(AP$2&lt;=analysis_period,IF(om_production="n/a",Inputs!AQ163,om_production*(1+inflation_rate/100+om_production_escal/100)^AO$2),0)</f>
        <v>0</v>
      </c>
    </row>
    <row r="43" spans="1:42" x14ac:dyDescent="0.2">
      <c r="A43" s="119" t="s">
        <v>116</v>
      </c>
      <c r="C43" s="201">
        <f>C41*C42</f>
        <v>0</v>
      </c>
      <c r="D43" s="201">
        <f t="shared" ref="D43:AP43" si="14">D41*D42</f>
        <v>0</v>
      </c>
      <c r="E43" s="201">
        <f t="shared" si="14"/>
        <v>0</v>
      </c>
      <c r="F43" s="201">
        <f t="shared" si="14"/>
        <v>0</v>
      </c>
      <c r="G43" s="201">
        <f t="shared" si="14"/>
        <v>0</v>
      </c>
      <c r="H43" s="201">
        <f t="shared" si="14"/>
        <v>0</v>
      </c>
      <c r="I43" s="201">
        <f t="shared" si="14"/>
        <v>0</v>
      </c>
      <c r="J43" s="201">
        <f t="shared" si="14"/>
        <v>0</v>
      </c>
      <c r="K43" s="201">
        <f t="shared" si="14"/>
        <v>0</v>
      </c>
      <c r="L43" s="201">
        <f t="shared" si="14"/>
        <v>0</v>
      </c>
      <c r="M43" s="201">
        <f t="shared" si="14"/>
        <v>0</v>
      </c>
      <c r="N43" s="201">
        <f t="shared" si="14"/>
        <v>0</v>
      </c>
      <c r="O43" s="201">
        <f t="shared" si="14"/>
        <v>0</v>
      </c>
      <c r="P43" s="201">
        <f t="shared" si="14"/>
        <v>0</v>
      </c>
      <c r="Q43" s="201">
        <f t="shared" si="14"/>
        <v>0</v>
      </c>
      <c r="R43" s="201">
        <f t="shared" si="14"/>
        <v>0</v>
      </c>
      <c r="S43" s="201">
        <f t="shared" si="14"/>
        <v>0</v>
      </c>
      <c r="T43" s="201">
        <f t="shared" si="14"/>
        <v>0</v>
      </c>
      <c r="U43" s="201">
        <f t="shared" si="14"/>
        <v>0</v>
      </c>
      <c r="V43" s="201">
        <f t="shared" si="14"/>
        <v>0</v>
      </c>
      <c r="W43" s="201">
        <f t="shared" si="14"/>
        <v>0</v>
      </c>
      <c r="X43" s="201">
        <f t="shared" si="14"/>
        <v>0</v>
      </c>
      <c r="Y43" s="201">
        <f t="shared" si="14"/>
        <v>0</v>
      </c>
      <c r="Z43" s="201">
        <f t="shared" si="14"/>
        <v>0</v>
      </c>
      <c r="AA43" s="201">
        <f t="shared" si="14"/>
        <v>0</v>
      </c>
      <c r="AB43" s="201">
        <f t="shared" si="14"/>
        <v>0</v>
      </c>
      <c r="AC43" s="201">
        <f t="shared" si="14"/>
        <v>0</v>
      </c>
      <c r="AD43" s="201">
        <f t="shared" si="14"/>
        <v>0</v>
      </c>
      <c r="AE43" s="201">
        <f t="shared" si="14"/>
        <v>0</v>
      </c>
      <c r="AF43" s="201">
        <f t="shared" si="14"/>
        <v>0</v>
      </c>
      <c r="AG43" s="201">
        <f t="shared" si="14"/>
        <v>0</v>
      </c>
      <c r="AH43" s="201">
        <f t="shared" si="14"/>
        <v>0</v>
      </c>
      <c r="AI43" s="201">
        <f t="shared" si="14"/>
        <v>0</v>
      </c>
      <c r="AJ43" s="201">
        <f t="shared" si="14"/>
        <v>0</v>
      </c>
      <c r="AK43" s="201">
        <f t="shared" si="14"/>
        <v>0</v>
      </c>
      <c r="AL43" s="201">
        <f t="shared" si="14"/>
        <v>0</v>
      </c>
      <c r="AM43" s="201">
        <f t="shared" si="14"/>
        <v>0</v>
      </c>
      <c r="AN43" s="201">
        <f t="shared" si="14"/>
        <v>0</v>
      </c>
      <c r="AO43" s="201">
        <f t="shared" si="14"/>
        <v>0</v>
      </c>
      <c r="AP43" s="201">
        <f t="shared" si="14"/>
        <v>0</v>
      </c>
    </row>
    <row r="44" spans="1:42" x14ac:dyDescent="0.2">
      <c r="A44" s="117" t="s">
        <v>324</v>
      </c>
      <c r="B44" s="4">
        <f t="array" ref="B44:AP44">Inputs!C176:AQ176</f>
        <v>0</v>
      </c>
      <c r="C44" s="356">
        <v>0</v>
      </c>
      <c r="D44" s="356">
        <v>0</v>
      </c>
      <c r="E44" s="356">
        <v>0</v>
      </c>
      <c r="F44" s="356">
        <v>0</v>
      </c>
      <c r="G44" s="356">
        <v>0</v>
      </c>
      <c r="H44" s="356">
        <v>0</v>
      </c>
      <c r="I44" s="356">
        <v>0</v>
      </c>
      <c r="J44" s="356">
        <v>0</v>
      </c>
      <c r="K44" s="356">
        <v>0</v>
      </c>
      <c r="L44" s="356">
        <v>0</v>
      </c>
      <c r="M44" s="356">
        <v>0</v>
      </c>
      <c r="N44" s="356">
        <v>0</v>
      </c>
      <c r="O44" s="356">
        <v>0</v>
      </c>
      <c r="P44" s="356">
        <v>0</v>
      </c>
      <c r="Q44" s="356">
        <v>0</v>
      </c>
      <c r="R44" s="356">
        <v>0</v>
      </c>
      <c r="S44" s="356">
        <v>0</v>
      </c>
      <c r="T44" s="356">
        <v>0</v>
      </c>
      <c r="U44" s="356">
        <v>0</v>
      </c>
      <c r="V44" s="356">
        <v>0</v>
      </c>
      <c r="W44" s="356">
        <v>0</v>
      </c>
      <c r="X44" s="356">
        <v>0</v>
      </c>
      <c r="Y44" s="356">
        <v>0</v>
      </c>
      <c r="Z44" s="356">
        <v>0</v>
      </c>
      <c r="AA44" s="356">
        <v>0</v>
      </c>
      <c r="AB44" s="356">
        <v>0</v>
      </c>
      <c r="AC44" s="356">
        <v>0</v>
      </c>
      <c r="AD44" s="356">
        <v>0</v>
      </c>
      <c r="AE44" s="356">
        <v>0</v>
      </c>
      <c r="AF44" s="356">
        <v>0</v>
      </c>
      <c r="AG44" s="356">
        <v>0</v>
      </c>
      <c r="AH44" s="356">
        <v>0</v>
      </c>
      <c r="AI44" s="356">
        <v>0</v>
      </c>
      <c r="AJ44" s="356">
        <v>0</v>
      </c>
      <c r="AK44" s="356">
        <v>0</v>
      </c>
      <c r="AL44" s="356">
        <v>0</v>
      </c>
      <c r="AM44" s="356">
        <v>0</v>
      </c>
      <c r="AN44" s="356">
        <v>0</v>
      </c>
      <c r="AO44" s="356">
        <v>0</v>
      </c>
      <c r="AP44" s="356">
        <v>0</v>
      </c>
    </row>
    <row r="45" spans="1:42" x14ac:dyDescent="0.2">
      <c r="A45" s="117" t="s">
        <v>392</v>
      </c>
      <c r="C45" s="356"/>
      <c r="D45" s="356"/>
      <c r="E45" s="356"/>
      <c r="F45" s="356"/>
      <c r="G45" s="356"/>
      <c r="H45" s="356"/>
      <c r="I45" s="356"/>
      <c r="J45" s="356"/>
      <c r="K45" s="356"/>
      <c r="L45" s="356"/>
      <c r="M45" s="356"/>
      <c r="N45" s="356"/>
      <c r="O45" s="356"/>
      <c r="P45" s="356"/>
      <c r="Q45" s="356"/>
      <c r="R45" s="356"/>
      <c r="S45" s="356"/>
      <c r="T45" s="356"/>
      <c r="U45" s="356"/>
      <c r="V45" s="356"/>
      <c r="W45" s="356"/>
      <c r="X45" s="356"/>
      <c r="Y45" s="356"/>
      <c r="Z45" s="356"/>
      <c r="AA45" s="356"/>
      <c r="AB45" s="356"/>
      <c r="AC45" s="356"/>
      <c r="AD45" s="356"/>
      <c r="AE45" s="356"/>
      <c r="AF45" s="356"/>
      <c r="AG45" s="356"/>
      <c r="AH45" s="356"/>
      <c r="AI45" s="356"/>
      <c r="AJ45" s="356"/>
      <c r="AK45" s="356"/>
      <c r="AL45" s="356"/>
      <c r="AM45" s="356"/>
      <c r="AN45" s="356"/>
      <c r="AO45" s="356"/>
      <c r="AP45" s="356"/>
    </row>
    <row r="46" spans="1:42" x14ac:dyDescent="0.2">
      <c r="A46" s="355" t="s">
        <v>344</v>
      </c>
      <c r="B46" s="4">
        <f t="array" ref="B46:AP49">Inputs!C178:AQ181</f>
        <v>0</v>
      </c>
      <c r="C46" s="356">
        <v>0</v>
      </c>
      <c r="D46" s="356">
        <v>0</v>
      </c>
      <c r="E46" s="356">
        <v>0</v>
      </c>
      <c r="F46" s="356">
        <v>0</v>
      </c>
      <c r="G46" s="356">
        <v>0</v>
      </c>
      <c r="H46" s="356">
        <v>0</v>
      </c>
      <c r="I46" s="356">
        <v>0</v>
      </c>
      <c r="J46" s="356">
        <v>0</v>
      </c>
      <c r="K46" s="356">
        <v>0</v>
      </c>
      <c r="L46" s="356">
        <v>0</v>
      </c>
      <c r="M46" s="356">
        <v>0</v>
      </c>
      <c r="N46" s="356">
        <v>0</v>
      </c>
      <c r="O46" s="356">
        <v>0</v>
      </c>
      <c r="P46" s="356">
        <v>0</v>
      </c>
      <c r="Q46" s="356">
        <v>0</v>
      </c>
      <c r="R46" s="356">
        <v>0</v>
      </c>
      <c r="S46" s="356">
        <v>0</v>
      </c>
      <c r="T46" s="356">
        <v>0</v>
      </c>
      <c r="U46" s="356">
        <v>0</v>
      </c>
      <c r="V46" s="356">
        <v>0</v>
      </c>
      <c r="W46" s="356">
        <v>0</v>
      </c>
      <c r="X46" s="356">
        <v>0</v>
      </c>
      <c r="Y46" s="356">
        <v>0</v>
      </c>
      <c r="Z46" s="356">
        <v>0</v>
      </c>
      <c r="AA46" s="356">
        <v>0</v>
      </c>
      <c r="AB46" s="356">
        <v>0</v>
      </c>
      <c r="AC46" s="356">
        <v>0</v>
      </c>
      <c r="AD46" s="356">
        <v>0</v>
      </c>
      <c r="AE46" s="356">
        <v>0</v>
      </c>
      <c r="AF46" s="356">
        <v>0</v>
      </c>
      <c r="AG46" s="356">
        <v>0</v>
      </c>
      <c r="AH46" s="356">
        <v>0</v>
      </c>
      <c r="AI46" s="356">
        <v>0</v>
      </c>
      <c r="AJ46" s="356">
        <v>0</v>
      </c>
      <c r="AK46" s="356">
        <v>0</v>
      </c>
      <c r="AL46" s="356">
        <v>0</v>
      </c>
      <c r="AM46" s="356">
        <v>0</v>
      </c>
      <c r="AN46" s="356">
        <v>0</v>
      </c>
      <c r="AO46" s="356">
        <v>0</v>
      </c>
      <c r="AP46" s="356">
        <v>0</v>
      </c>
    </row>
    <row r="47" spans="1:42" x14ac:dyDescent="0.2">
      <c r="A47" s="355" t="s">
        <v>345</v>
      </c>
      <c r="B47" s="4">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384</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318</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117" t="s">
        <v>347</v>
      </c>
      <c r="C50" s="356"/>
      <c r="D50" s="356"/>
      <c r="E50" s="356"/>
      <c r="F50" s="356"/>
      <c r="G50" s="356"/>
      <c r="H50" s="356"/>
      <c r="I50" s="356"/>
      <c r="J50" s="356"/>
      <c r="K50" s="356"/>
      <c r="L50" s="356"/>
      <c r="M50" s="356"/>
      <c r="N50" s="356"/>
      <c r="O50" s="356"/>
      <c r="P50" s="356"/>
      <c r="Q50" s="356"/>
      <c r="R50" s="356"/>
      <c r="S50" s="356"/>
      <c r="T50" s="356"/>
      <c r="U50" s="356"/>
      <c r="V50" s="356"/>
      <c r="W50" s="356"/>
      <c r="X50" s="356"/>
      <c r="Y50" s="356"/>
      <c r="Z50" s="356"/>
      <c r="AA50" s="356"/>
      <c r="AB50" s="356"/>
      <c r="AC50" s="356"/>
      <c r="AD50" s="356"/>
      <c r="AE50" s="356"/>
      <c r="AF50" s="356"/>
      <c r="AG50" s="356"/>
      <c r="AH50" s="356"/>
      <c r="AI50" s="356"/>
      <c r="AJ50" s="356"/>
      <c r="AK50" s="356"/>
      <c r="AL50" s="356"/>
      <c r="AM50" s="356"/>
      <c r="AN50" s="356"/>
      <c r="AO50" s="356"/>
      <c r="AP50" s="356"/>
    </row>
    <row r="51" spans="1:42" x14ac:dyDescent="0.2">
      <c r="A51" s="355" t="s">
        <v>342</v>
      </c>
      <c r="B51" s="4">
        <f t="array" ref="B51:AP55">Inputs!C183:AQ187</f>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c r="AH51" s="356">
        <v>0</v>
      </c>
      <c r="AI51" s="356">
        <v>0</v>
      </c>
      <c r="AJ51" s="356">
        <v>0</v>
      </c>
      <c r="AK51" s="356">
        <v>0</v>
      </c>
      <c r="AL51" s="356">
        <v>0</v>
      </c>
      <c r="AM51" s="356">
        <v>0</v>
      </c>
      <c r="AN51" s="356">
        <v>0</v>
      </c>
      <c r="AO51" s="356">
        <v>0</v>
      </c>
      <c r="AP51" s="356">
        <v>0</v>
      </c>
    </row>
    <row r="52" spans="1:42" x14ac:dyDescent="0.2">
      <c r="A52" s="355" t="s">
        <v>343</v>
      </c>
      <c r="B52" s="4">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385</v>
      </c>
      <c r="B53" s="4">
        <v>0</v>
      </c>
      <c r="C53" s="189">
        <v>0</v>
      </c>
      <c r="D53" s="189">
        <v>0</v>
      </c>
      <c r="E53" s="189">
        <v>0</v>
      </c>
      <c r="F53" s="189">
        <v>0</v>
      </c>
      <c r="G53" s="189">
        <v>0</v>
      </c>
      <c r="H53" s="189">
        <v>0</v>
      </c>
      <c r="I53" s="189">
        <v>0</v>
      </c>
      <c r="J53" s="189">
        <v>0</v>
      </c>
      <c r="K53" s="189">
        <v>0</v>
      </c>
      <c r="L53" s="189">
        <v>0</v>
      </c>
      <c r="M53" s="189">
        <v>0</v>
      </c>
      <c r="N53" s="189">
        <v>0</v>
      </c>
      <c r="O53" s="189">
        <v>0</v>
      </c>
      <c r="P53" s="189">
        <v>0</v>
      </c>
      <c r="Q53" s="189">
        <v>0</v>
      </c>
      <c r="R53" s="189">
        <v>0</v>
      </c>
      <c r="S53" s="189">
        <v>0</v>
      </c>
      <c r="T53" s="189">
        <v>0</v>
      </c>
      <c r="U53" s="189">
        <v>0</v>
      </c>
      <c r="V53" s="189">
        <v>0</v>
      </c>
      <c r="W53" s="189">
        <v>0</v>
      </c>
      <c r="X53" s="189">
        <v>0</v>
      </c>
      <c r="Y53" s="189">
        <v>0</v>
      </c>
      <c r="Z53" s="189">
        <v>0</v>
      </c>
      <c r="AA53" s="189">
        <v>0</v>
      </c>
      <c r="AB53" s="189">
        <v>0</v>
      </c>
      <c r="AC53" s="189">
        <v>0</v>
      </c>
      <c r="AD53" s="189">
        <v>0</v>
      </c>
      <c r="AE53" s="189">
        <v>0</v>
      </c>
      <c r="AF53" s="189">
        <v>0</v>
      </c>
      <c r="AG53" s="189">
        <v>0</v>
      </c>
      <c r="AH53" s="189">
        <v>0</v>
      </c>
      <c r="AI53" s="189">
        <v>0</v>
      </c>
      <c r="AJ53" s="189">
        <v>0</v>
      </c>
      <c r="AK53" s="189">
        <v>0</v>
      </c>
      <c r="AL53" s="189">
        <v>0</v>
      </c>
      <c r="AM53" s="189">
        <v>0</v>
      </c>
      <c r="AN53" s="189">
        <v>0</v>
      </c>
      <c r="AO53" s="189">
        <v>0</v>
      </c>
      <c r="AP53" s="189">
        <v>0</v>
      </c>
    </row>
    <row r="54" spans="1:42" x14ac:dyDescent="0.2">
      <c r="A54" s="355" t="s">
        <v>346</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350</v>
      </c>
      <c r="B55" s="4">
        <v>0</v>
      </c>
      <c r="C55" s="356">
        <v>0</v>
      </c>
      <c r="D55" s="356">
        <v>0</v>
      </c>
      <c r="E55" s="356">
        <v>0</v>
      </c>
      <c r="F55" s="356">
        <v>0</v>
      </c>
      <c r="G55" s="356">
        <v>0</v>
      </c>
      <c r="H55" s="356">
        <v>0</v>
      </c>
      <c r="I55" s="356">
        <v>0</v>
      </c>
      <c r="J55" s="356">
        <v>0</v>
      </c>
      <c r="K55" s="356">
        <v>0</v>
      </c>
      <c r="L55" s="356">
        <v>0</v>
      </c>
      <c r="M55" s="356">
        <v>0</v>
      </c>
      <c r="N55" s="356">
        <v>0</v>
      </c>
      <c r="O55" s="356">
        <v>0</v>
      </c>
      <c r="P55" s="356">
        <v>0</v>
      </c>
      <c r="Q55" s="356">
        <v>0</v>
      </c>
      <c r="R55" s="356">
        <v>0</v>
      </c>
      <c r="S55" s="356">
        <v>0</v>
      </c>
      <c r="T55" s="356">
        <v>0</v>
      </c>
      <c r="U55" s="356">
        <v>0</v>
      </c>
      <c r="V55" s="356">
        <v>0</v>
      </c>
      <c r="W55" s="356">
        <v>0</v>
      </c>
      <c r="X55" s="356">
        <v>0</v>
      </c>
      <c r="Y55" s="356">
        <v>0</v>
      </c>
      <c r="Z55" s="356">
        <v>0</v>
      </c>
      <c r="AA55" s="356">
        <v>0</v>
      </c>
      <c r="AB55" s="356">
        <v>0</v>
      </c>
      <c r="AC55" s="356">
        <v>0</v>
      </c>
      <c r="AD55" s="356">
        <v>0</v>
      </c>
      <c r="AE55" s="356">
        <v>0</v>
      </c>
      <c r="AF55" s="356">
        <v>0</v>
      </c>
      <c r="AG55" s="356">
        <v>0</v>
      </c>
      <c r="AH55" s="356">
        <v>0</v>
      </c>
      <c r="AI55" s="356">
        <v>0</v>
      </c>
      <c r="AJ55" s="356">
        <v>0</v>
      </c>
      <c r="AK55" s="356">
        <v>0</v>
      </c>
      <c r="AL55" s="356">
        <v>0</v>
      </c>
      <c r="AM55" s="356">
        <v>0</v>
      </c>
      <c r="AN55" s="356">
        <v>0</v>
      </c>
      <c r="AO55" s="356">
        <v>0</v>
      </c>
      <c r="AP55" s="356">
        <v>0</v>
      </c>
    </row>
    <row r="56" spans="1:42" x14ac:dyDescent="0.2">
      <c r="A56" s="117" t="s">
        <v>349</v>
      </c>
      <c r="B56" s="4">
        <f t="array" ref="B56:AP58">Inputs!C189:AQ191</f>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235</v>
      </c>
      <c r="B57" s="4">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236</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389</v>
      </c>
      <c r="B59" s="4">
        <f t="array" ref="B59:AP59">Inputs!C193:AQ193</f>
        <v>0</v>
      </c>
      <c r="C59" s="189">
        <v>0</v>
      </c>
      <c r="D59" s="189">
        <v>0</v>
      </c>
      <c r="E59" s="189">
        <v>0</v>
      </c>
      <c r="F59" s="189">
        <v>0</v>
      </c>
      <c r="G59" s="189">
        <v>0</v>
      </c>
      <c r="H59" s="189">
        <v>0</v>
      </c>
      <c r="I59" s="189">
        <v>0</v>
      </c>
      <c r="J59" s="189">
        <v>0</v>
      </c>
      <c r="K59" s="189">
        <v>0</v>
      </c>
      <c r="L59" s="189">
        <v>0</v>
      </c>
      <c r="M59" s="189">
        <v>0</v>
      </c>
      <c r="N59" s="189">
        <v>0</v>
      </c>
      <c r="O59" s="189">
        <v>0</v>
      </c>
      <c r="P59" s="189">
        <v>0</v>
      </c>
      <c r="Q59" s="189">
        <v>0</v>
      </c>
      <c r="R59" s="189">
        <v>0</v>
      </c>
      <c r="S59" s="189">
        <v>0</v>
      </c>
      <c r="T59" s="189">
        <v>0</v>
      </c>
      <c r="U59" s="189">
        <v>0</v>
      </c>
      <c r="V59" s="189">
        <v>0</v>
      </c>
      <c r="W59" s="189">
        <v>0</v>
      </c>
      <c r="X59" s="189">
        <v>0</v>
      </c>
      <c r="Y59" s="189">
        <v>0</v>
      </c>
      <c r="Z59" s="189">
        <v>0</v>
      </c>
      <c r="AA59" s="189">
        <v>0</v>
      </c>
      <c r="AB59" s="189">
        <v>0</v>
      </c>
      <c r="AC59" s="189">
        <v>0</v>
      </c>
      <c r="AD59" s="189">
        <v>0</v>
      </c>
      <c r="AE59" s="189">
        <v>0</v>
      </c>
      <c r="AF59" s="189">
        <v>0</v>
      </c>
      <c r="AG59" s="189">
        <v>0</v>
      </c>
      <c r="AH59" s="189">
        <v>0</v>
      </c>
      <c r="AI59" s="189">
        <v>0</v>
      </c>
      <c r="AJ59" s="189">
        <v>0</v>
      </c>
      <c r="AK59" s="189">
        <v>0</v>
      </c>
      <c r="AL59" s="189">
        <v>0</v>
      </c>
      <c r="AM59" s="189">
        <v>0</v>
      </c>
      <c r="AN59" s="189">
        <v>0</v>
      </c>
      <c r="AO59" s="189">
        <v>0</v>
      </c>
      <c r="AP59" s="189">
        <v>0</v>
      </c>
    </row>
    <row r="60" spans="1:42" x14ac:dyDescent="0.2">
      <c r="A60" s="354" t="s">
        <v>391</v>
      </c>
      <c r="C60" s="356" cm="1">
        <f t="array" ref="C60">IF(C$2&lt;=analysis_period,IF(om_land_lease="n/a",total_land_area*Inputs!D$204,total_land_area*om_land_lease*(1+inflation_rate/100+om_land_lease_escal/100)^B$2),0)</f>
        <v>0</v>
      </c>
      <c r="D60" s="356" cm="1">
        <f t="array" ref="D60">IF(D$2&lt;=analysis_period,IF(om_land_lease="n/a",total_land_area*Inputs!E$204,total_land_area*om_land_lease*(1+inflation_rate/100+om_land_lease_escal/100)^C$2),0)</f>
        <v>0</v>
      </c>
      <c r="E60" s="356" cm="1">
        <f t="array" ref="E60">IF(E$2&lt;=analysis_period,IF(om_land_lease="n/a",total_land_area*Inputs!F$204,total_land_area*om_land_lease*(1+inflation_rate/100+om_land_lease_escal/100)^D$2),0)</f>
        <v>0</v>
      </c>
      <c r="F60" s="356" cm="1">
        <f t="array" ref="F60">IF(F$2&lt;=analysis_period,IF(om_land_lease="n/a",total_land_area*Inputs!G$204,total_land_area*om_land_lease*(1+inflation_rate/100+om_land_lease_escal/100)^E$2),0)</f>
        <v>0</v>
      </c>
      <c r="G60" s="356" cm="1">
        <f t="array" ref="G60">IF(G$2&lt;=analysis_period,IF(om_land_lease="n/a",total_land_area*Inputs!H$204,total_land_area*om_land_lease*(1+inflation_rate/100+om_land_lease_escal/100)^F$2),0)</f>
        <v>0</v>
      </c>
      <c r="H60" s="356" cm="1">
        <f t="array" ref="H60">IF(H$2&lt;=analysis_period,IF(om_land_lease="n/a",total_land_area*Inputs!I$204,total_land_area*om_land_lease*(1+inflation_rate/100+om_land_lease_escal/100)^G$2),0)</f>
        <v>0</v>
      </c>
      <c r="I60" s="356" cm="1">
        <f t="array" ref="I60">IF(I$2&lt;=analysis_period,IF(om_land_lease="n/a",total_land_area*Inputs!J$204,total_land_area*om_land_lease*(1+inflation_rate/100+om_land_lease_escal/100)^H$2),0)</f>
        <v>0</v>
      </c>
      <c r="J60" s="356" cm="1">
        <f t="array" ref="J60">IF(J$2&lt;=analysis_period,IF(om_land_lease="n/a",total_land_area*Inputs!K$204,total_land_area*om_land_lease*(1+inflation_rate/100+om_land_lease_escal/100)^I$2),0)</f>
        <v>0</v>
      </c>
      <c r="K60" s="356" cm="1">
        <f t="array" ref="K60">IF(K$2&lt;=analysis_period,IF(om_land_lease="n/a",total_land_area*Inputs!L$204,total_land_area*om_land_lease*(1+inflation_rate/100+om_land_lease_escal/100)^J$2),0)</f>
        <v>0</v>
      </c>
      <c r="L60" s="356" cm="1">
        <f t="array" ref="L60">IF(L$2&lt;=analysis_period,IF(om_land_lease="n/a",total_land_area*Inputs!M$204,total_land_area*om_land_lease*(1+inflation_rate/100+om_land_lease_escal/100)^K$2),0)</f>
        <v>0</v>
      </c>
      <c r="M60" s="356" cm="1">
        <f t="array" ref="M60">IF(M$2&lt;=analysis_period,IF(om_land_lease="n/a",total_land_area*Inputs!N$204,total_land_area*om_land_lease*(1+inflation_rate/100+om_land_lease_escal/100)^L$2),0)</f>
        <v>0</v>
      </c>
      <c r="N60" s="356" cm="1">
        <f t="array" ref="N60">IF(N$2&lt;=analysis_period,IF(om_land_lease="n/a",total_land_area*Inputs!O$204,total_land_area*om_land_lease*(1+inflation_rate/100+om_land_lease_escal/100)^M$2),0)</f>
        <v>0</v>
      </c>
      <c r="O60" s="356" cm="1">
        <f t="array" ref="O60">IF(O$2&lt;=analysis_period,IF(om_land_lease="n/a",total_land_area*Inputs!P$204,total_land_area*om_land_lease*(1+inflation_rate/100+om_land_lease_escal/100)^N$2),0)</f>
        <v>0</v>
      </c>
      <c r="P60" s="356" cm="1">
        <f t="array" ref="P60">IF(P$2&lt;=analysis_period,IF(om_land_lease="n/a",total_land_area*Inputs!Q$204,total_land_area*om_land_lease*(1+inflation_rate/100+om_land_lease_escal/100)^O$2),0)</f>
        <v>0</v>
      </c>
      <c r="Q60" s="356" cm="1">
        <f t="array" ref="Q60">IF(Q$2&lt;=analysis_period,IF(om_land_lease="n/a",total_land_area*Inputs!R$204,total_land_area*om_land_lease*(1+inflation_rate/100+om_land_lease_escal/100)^P$2),0)</f>
        <v>0</v>
      </c>
      <c r="R60" s="356" cm="1">
        <f t="array" ref="R60">IF(R$2&lt;=analysis_period,IF(om_land_lease="n/a",total_land_area*Inputs!S$204,total_land_area*om_land_lease*(1+inflation_rate/100+om_land_lease_escal/100)^Q$2),0)</f>
        <v>0</v>
      </c>
      <c r="S60" s="356" cm="1">
        <f t="array" ref="S60">IF(S$2&lt;=analysis_period,IF(om_land_lease="n/a",total_land_area*Inputs!T$204,total_land_area*om_land_lease*(1+inflation_rate/100+om_land_lease_escal/100)^R$2),0)</f>
        <v>0</v>
      </c>
      <c r="T60" s="356" cm="1">
        <f t="array" ref="T60">IF(T$2&lt;=analysis_period,IF(om_land_lease="n/a",total_land_area*Inputs!U$204,total_land_area*om_land_lease*(1+inflation_rate/100+om_land_lease_escal/100)^S$2),0)</f>
        <v>0</v>
      </c>
      <c r="U60" s="356" cm="1">
        <f t="array" ref="U60">IF(U$2&lt;=analysis_period,IF(om_land_lease="n/a",total_land_area*Inputs!V$204,total_land_area*om_land_lease*(1+inflation_rate/100+om_land_lease_escal/100)^T$2),0)</f>
        <v>0</v>
      </c>
      <c r="V60" s="356" cm="1">
        <f t="array" ref="V60">IF(V$2&lt;=analysis_period,IF(om_land_lease="n/a",total_land_area*Inputs!W$204,total_land_area*om_land_lease*(1+inflation_rate/100+om_land_lease_escal/100)^U$2),0)</f>
        <v>0</v>
      </c>
      <c r="W60" s="356" cm="1">
        <f t="array" ref="W60">IF(W$2&lt;=analysis_period,IF(om_land_lease="n/a",total_land_area*Inputs!X$204,total_land_area*om_land_lease*(1+inflation_rate/100+om_land_lease_escal/100)^V$2),0)</f>
        <v>0</v>
      </c>
      <c r="X60" s="356" cm="1">
        <f t="array" ref="X60">IF(X$2&lt;=analysis_period,IF(om_land_lease="n/a",total_land_area*Inputs!Y$204,total_land_area*om_land_lease*(1+inflation_rate/100+om_land_lease_escal/100)^W$2),0)</f>
        <v>0</v>
      </c>
      <c r="Y60" s="356" cm="1">
        <f t="array" ref="Y60">IF(Y$2&lt;=analysis_period,IF(om_land_lease="n/a",total_land_area*Inputs!Z$204,total_land_area*om_land_lease*(1+inflation_rate/100+om_land_lease_escal/100)^X$2),0)</f>
        <v>0</v>
      </c>
      <c r="Z60" s="356" cm="1">
        <f t="array" ref="Z60">IF(Z$2&lt;=analysis_period,IF(om_land_lease="n/a",total_land_area*Inputs!AA$204,total_land_area*om_land_lease*(1+inflation_rate/100+om_land_lease_escal/100)^Y$2),0)</f>
        <v>0</v>
      </c>
      <c r="AA60" s="356" cm="1">
        <f t="array" ref="AA60">IF(AA$2&lt;=analysis_period,IF(om_land_lease="n/a",total_land_area*Inputs!AB$204,total_land_area*om_land_lease*(1+inflation_rate/100+om_land_lease_escal/100)^Z$2),0)</f>
        <v>0</v>
      </c>
      <c r="AB60" s="356" cm="1">
        <f t="array" ref="AB60">IF(AB$2&lt;=analysis_period,IF(om_land_lease="n/a",total_land_area*Inputs!AC$204,total_land_area*om_land_lease*(1+inflation_rate/100+om_land_lease_escal/100)^AA$2),0)</f>
        <v>0</v>
      </c>
      <c r="AC60" s="356" cm="1">
        <f t="array" ref="AC60">IF(AC$2&lt;=analysis_period,IF(om_land_lease="n/a",total_land_area*Inputs!AD$204,total_land_area*om_land_lease*(1+inflation_rate/100+om_land_lease_escal/100)^AB$2),0)</f>
        <v>0</v>
      </c>
      <c r="AD60" s="356" cm="1">
        <f t="array" ref="AD60">IF(AD$2&lt;=analysis_period,IF(om_land_lease="n/a",total_land_area*Inputs!AE$204,total_land_area*om_land_lease*(1+inflation_rate/100+om_land_lease_escal/100)^AC$2),0)</f>
        <v>0</v>
      </c>
      <c r="AE60" s="356" cm="1">
        <f t="array" ref="AE60">IF(AE$2&lt;=analysis_period,IF(om_land_lease="n/a",total_land_area*Inputs!AF$204,total_land_area*om_land_lease*(1+inflation_rate/100+om_land_lease_escal/100)^AD$2),0)</f>
        <v>0</v>
      </c>
      <c r="AF60" s="356" cm="1">
        <f t="array" ref="AF60">IF(AF$2&lt;=analysis_period,IF(om_land_lease="n/a",total_land_area*Inputs!AG$204,total_land_area*om_land_lease*(1+inflation_rate/100+om_land_lease_escal/100)^AE$2),0)</f>
        <v>0</v>
      </c>
      <c r="AG60" s="356" cm="1">
        <f t="array" ref="AG60">IF(AG$2&lt;=analysis_period,IF(om_land_lease="n/a",total_land_area*Inputs!AH$204,total_land_area*om_land_lease*(1+inflation_rate/100+om_land_lease_escal/100)^AF$2),0)</f>
        <v>0</v>
      </c>
      <c r="AH60" s="356" cm="1">
        <f t="array" ref="AH60">IF(AH$2&lt;=analysis_period,IF(om_land_lease="n/a",total_land_area*Inputs!AI$204,total_land_area*om_land_lease*(1+inflation_rate/100+om_land_lease_escal/100)^AG$2),0)</f>
        <v>0</v>
      </c>
      <c r="AI60" s="356" cm="1">
        <f t="array" ref="AI60">IF(AI$2&lt;=analysis_period,IF(om_land_lease="n/a",total_land_area*Inputs!AJ$204,total_land_area*om_land_lease*(1+inflation_rate/100+om_land_lease_escal/100)^AH$2),0)</f>
        <v>0</v>
      </c>
      <c r="AJ60" s="356" cm="1">
        <f t="array" ref="AJ60">IF(AJ$2&lt;=analysis_period,IF(om_land_lease="n/a",total_land_area*Inputs!AK$204,total_land_area*om_land_lease*(1+inflation_rate/100+om_land_lease_escal/100)^AI$2),0)</f>
        <v>0</v>
      </c>
      <c r="AK60" s="356" cm="1">
        <f t="array" ref="AK60">IF(AK$2&lt;=analysis_period,IF(om_land_lease="n/a",total_land_area*Inputs!AL$204,total_land_area*om_land_lease*(1+inflation_rate/100+om_land_lease_escal/100)^AJ$2),0)</f>
        <v>0</v>
      </c>
      <c r="AL60" s="356" cm="1">
        <f t="array" ref="AL60">IF(AL$2&lt;=analysis_period,IF(om_land_lease="n/a",total_land_area*Inputs!AM$204,total_land_area*om_land_lease*(1+inflation_rate/100+om_land_lease_escal/100)^AK$2),0)</f>
        <v>0</v>
      </c>
      <c r="AM60" s="356" cm="1">
        <f t="array" ref="AM60">IF(AM$2&lt;=analysis_period,IF(om_land_lease="n/a",total_land_area*Inputs!AN$204,total_land_area*om_land_lease*(1+inflation_rate/100+om_land_lease_escal/100)^AL$2),0)</f>
        <v>0</v>
      </c>
      <c r="AN60" s="356" cm="1">
        <f t="array" ref="AN60">IF(AN$2&lt;=analysis_period,IF(om_land_lease="n/a",total_land_area*Inputs!AO$204,total_land_area*om_land_lease*(1+inflation_rate/100+om_land_lease_escal/100)^AM$2),0)</f>
        <v>0</v>
      </c>
      <c r="AO60" s="356" cm="1">
        <f t="array" ref="AO60">IF(AO$2&lt;=analysis_period,IF(om_land_lease="n/a",total_land_area*Inputs!AP$204,total_land_area*om_land_lease*(1+inflation_rate/100+om_land_lease_escal/100)^AN$2),0)</f>
        <v>0</v>
      </c>
      <c r="AP60" s="356" cm="1">
        <f t="array" ref="AP60">IF(AP$2&lt;=analysis_period,IF(om_land_lease="n/a",total_land_area*Inputs!AQ$204,total_land_area*om_land_lease*(1+inflation_rate/100+om_land_lease_escal/100)^AO$2),0)</f>
        <v>0</v>
      </c>
    </row>
    <row r="61" spans="1:42" x14ac:dyDescent="0.2">
      <c r="A61" s="23" t="s">
        <v>0</v>
      </c>
      <c r="C61" s="194">
        <f t="shared" ref="C61:AP61" si="15">C31*property_tax_rate/100</f>
        <v>0</v>
      </c>
      <c r="D61" s="194">
        <f t="shared" si="15"/>
        <v>0</v>
      </c>
      <c r="E61" s="194">
        <f t="shared" si="15"/>
        <v>0</v>
      </c>
      <c r="F61" s="194">
        <f t="shared" si="15"/>
        <v>0</v>
      </c>
      <c r="G61" s="194">
        <f t="shared" si="15"/>
        <v>0</v>
      </c>
      <c r="H61" s="194">
        <f t="shared" si="15"/>
        <v>0</v>
      </c>
      <c r="I61" s="194">
        <f t="shared" si="15"/>
        <v>0</v>
      </c>
      <c r="J61" s="194">
        <f t="shared" si="15"/>
        <v>0</v>
      </c>
      <c r="K61" s="194">
        <f t="shared" si="15"/>
        <v>0</v>
      </c>
      <c r="L61" s="194">
        <f t="shared" si="15"/>
        <v>0</v>
      </c>
      <c r="M61" s="194">
        <f t="shared" si="15"/>
        <v>0</v>
      </c>
      <c r="N61" s="194">
        <f t="shared" si="15"/>
        <v>0</v>
      </c>
      <c r="O61" s="194">
        <f t="shared" si="15"/>
        <v>0</v>
      </c>
      <c r="P61" s="194">
        <f t="shared" si="15"/>
        <v>0</v>
      </c>
      <c r="Q61" s="194">
        <f t="shared" si="15"/>
        <v>0</v>
      </c>
      <c r="R61" s="194">
        <f t="shared" si="15"/>
        <v>0</v>
      </c>
      <c r="S61" s="194">
        <f t="shared" si="15"/>
        <v>0</v>
      </c>
      <c r="T61" s="194">
        <f t="shared" si="15"/>
        <v>0</v>
      </c>
      <c r="U61" s="194">
        <f t="shared" si="15"/>
        <v>0</v>
      </c>
      <c r="V61" s="194">
        <f t="shared" si="15"/>
        <v>0</v>
      </c>
      <c r="W61" s="194">
        <f t="shared" si="15"/>
        <v>0</v>
      </c>
      <c r="X61" s="194">
        <f t="shared" si="15"/>
        <v>0</v>
      </c>
      <c r="Y61" s="194">
        <f t="shared" si="15"/>
        <v>0</v>
      </c>
      <c r="Z61" s="194">
        <f t="shared" si="15"/>
        <v>0</v>
      </c>
      <c r="AA61" s="194">
        <f t="shared" si="15"/>
        <v>0</v>
      </c>
      <c r="AB61" s="194">
        <f t="shared" si="15"/>
        <v>0</v>
      </c>
      <c r="AC61" s="194">
        <f t="shared" si="15"/>
        <v>0</v>
      </c>
      <c r="AD61" s="194">
        <f t="shared" si="15"/>
        <v>0</v>
      </c>
      <c r="AE61" s="194">
        <f t="shared" si="15"/>
        <v>0</v>
      </c>
      <c r="AF61" s="194">
        <f t="shared" si="15"/>
        <v>0</v>
      </c>
      <c r="AG61" s="194">
        <f t="shared" si="15"/>
        <v>0</v>
      </c>
      <c r="AH61" s="194">
        <f t="shared" si="15"/>
        <v>0</v>
      </c>
      <c r="AI61" s="194">
        <f t="shared" si="15"/>
        <v>0</v>
      </c>
      <c r="AJ61" s="194">
        <f t="shared" si="15"/>
        <v>0</v>
      </c>
      <c r="AK61" s="194">
        <f t="shared" si="15"/>
        <v>0</v>
      </c>
      <c r="AL61" s="194">
        <f t="shared" si="15"/>
        <v>0</v>
      </c>
      <c r="AM61" s="194">
        <f t="shared" si="15"/>
        <v>0</v>
      </c>
      <c r="AN61" s="194">
        <f t="shared" si="15"/>
        <v>0</v>
      </c>
      <c r="AO61" s="194">
        <f t="shared" si="15"/>
        <v>0</v>
      </c>
      <c r="AP61" s="194">
        <f t="shared" si="15"/>
        <v>0</v>
      </c>
    </row>
    <row r="62" spans="1:42" x14ac:dyDescent="0.2">
      <c r="A62" s="23" t="s">
        <v>42</v>
      </c>
      <c r="C62" s="189">
        <f t="shared" ref="C62:AP62" si="16">IF(C$2&lt;=analysis_period,total_installed_cost*insurance_rate/100*(1+inflation_rate/100)^B$2,0)</f>
        <v>0</v>
      </c>
      <c r="D62" s="189">
        <f t="shared" si="16"/>
        <v>0</v>
      </c>
      <c r="E62" s="189">
        <f t="shared" si="16"/>
        <v>0</v>
      </c>
      <c r="F62" s="189">
        <f t="shared" si="16"/>
        <v>0</v>
      </c>
      <c r="G62" s="189">
        <f t="shared" si="16"/>
        <v>0</v>
      </c>
      <c r="H62" s="189">
        <f t="shared" si="16"/>
        <v>0</v>
      </c>
      <c r="I62" s="189">
        <f t="shared" si="16"/>
        <v>0</v>
      </c>
      <c r="J62" s="189">
        <f t="shared" si="16"/>
        <v>0</v>
      </c>
      <c r="K62" s="189">
        <f t="shared" si="16"/>
        <v>0</v>
      </c>
      <c r="L62" s="189">
        <f t="shared" si="16"/>
        <v>0</v>
      </c>
      <c r="M62" s="189">
        <f t="shared" si="16"/>
        <v>0</v>
      </c>
      <c r="N62" s="189">
        <f t="shared" si="16"/>
        <v>0</v>
      </c>
      <c r="O62" s="189">
        <f t="shared" si="16"/>
        <v>0</v>
      </c>
      <c r="P62" s="189">
        <f t="shared" si="16"/>
        <v>0</v>
      </c>
      <c r="Q62" s="189">
        <f t="shared" si="16"/>
        <v>0</v>
      </c>
      <c r="R62" s="189">
        <f t="shared" si="16"/>
        <v>0</v>
      </c>
      <c r="S62" s="189">
        <f t="shared" si="16"/>
        <v>0</v>
      </c>
      <c r="T62" s="189">
        <f t="shared" si="16"/>
        <v>0</v>
      </c>
      <c r="U62" s="189">
        <f t="shared" si="16"/>
        <v>0</v>
      </c>
      <c r="V62" s="189">
        <f t="shared" si="16"/>
        <v>0</v>
      </c>
      <c r="W62" s="189">
        <f t="shared" si="16"/>
        <v>0</v>
      </c>
      <c r="X62" s="189">
        <f t="shared" si="16"/>
        <v>0</v>
      </c>
      <c r="Y62" s="189">
        <f t="shared" si="16"/>
        <v>0</v>
      </c>
      <c r="Z62" s="189">
        <f t="shared" si="16"/>
        <v>0</v>
      </c>
      <c r="AA62" s="189">
        <f t="shared" si="16"/>
        <v>0</v>
      </c>
      <c r="AB62" s="189">
        <f t="shared" si="16"/>
        <v>0</v>
      </c>
      <c r="AC62" s="189">
        <f t="shared" si="16"/>
        <v>0</v>
      </c>
      <c r="AD62" s="189">
        <f t="shared" si="16"/>
        <v>0</v>
      </c>
      <c r="AE62" s="189">
        <f t="shared" si="16"/>
        <v>0</v>
      </c>
      <c r="AF62" s="189">
        <f t="shared" si="16"/>
        <v>0</v>
      </c>
      <c r="AG62" s="189">
        <f t="shared" si="16"/>
        <v>0</v>
      </c>
      <c r="AH62" s="189">
        <f t="shared" si="16"/>
        <v>0</v>
      </c>
      <c r="AI62" s="189">
        <f t="shared" si="16"/>
        <v>0</v>
      </c>
      <c r="AJ62" s="189">
        <f t="shared" si="16"/>
        <v>0</v>
      </c>
      <c r="AK62" s="189">
        <f t="shared" si="16"/>
        <v>0</v>
      </c>
      <c r="AL62" s="189">
        <f t="shared" si="16"/>
        <v>0</v>
      </c>
      <c r="AM62" s="189">
        <f t="shared" si="16"/>
        <v>0</v>
      </c>
      <c r="AN62" s="189">
        <f t="shared" si="16"/>
        <v>0</v>
      </c>
      <c r="AO62" s="189">
        <f t="shared" si="16"/>
        <v>0</v>
      </c>
      <c r="AP62" s="189">
        <f t="shared" si="16"/>
        <v>0</v>
      </c>
    </row>
    <row r="63" spans="1:42" x14ac:dyDescent="0.2">
      <c r="A63" s="43" t="s">
        <v>18</v>
      </c>
      <c r="B63" s="43"/>
      <c r="C63" s="202">
        <f>C$35+C$39+C$43+C$44+SUM(C$46:C$49)+SUM(C$51:$C62)</f>
        <v>0</v>
      </c>
      <c r="D63" s="202">
        <f>D$35+D$39+D$43+D$44+SUM(D$46:D$49)+SUM($C$51:D62)</f>
        <v>0</v>
      </c>
      <c r="E63" s="202">
        <f>E$35+E$39+E$43+E$44+SUM(E$46:E$49)+SUM($C$51:E62)</f>
        <v>0</v>
      </c>
      <c r="F63" s="202">
        <f>F$35+F$39+F$43+F$44+SUM(F$46:F$49)+SUM($C$51:F62)</f>
        <v>0</v>
      </c>
      <c r="G63" s="202">
        <f>G$35+G$39+G$43+G$44+SUM(G$46:G$49)+SUM($C$51:G62)</f>
        <v>0</v>
      </c>
      <c r="H63" s="202">
        <f>H$35+H$39+H$43+H$44+SUM(H$46:H$49)+SUM($C$51:H62)</f>
        <v>0</v>
      </c>
      <c r="I63" s="202">
        <f>I$35+I$39+I$43+I$44+SUM(I$46:I$49)+SUM($C$51:I62)</f>
        <v>0</v>
      </c>
      <c r="J63" s="202">
        <f>J$35+J$39+J$43+J$44+SUM(J$46:J$49)+SUM($C$51:J62)</f>
        <v>0</v>
      </c>
      <c r="K63" s="202">
        <f>K$35+K$39+K$43+K$44+SUM(K$46:K$49)+SUM($C$51:K62)</f>
        <v>0</v>
      </c>
      <c r="L63" s="202">
        <f>L$35+L$39+L$43+L$44+SUM(L$46:L$49)+SUM($C$51:L62)</f>
        <v>0</v>
      </c>
      <c r="M63" s="202">
        <f>M$35+M$39+M$43+M$44+SUM(M$46:M$49)+SUM($C$51:M62)</f>
        <v>0</v>
      </c>
      <c r="N63" s="202">
        <f>N$35+N$39+N$43+N$44+SUM(N$46:N$49)+SUM($C$51:N62)</f>
        <v>0</v>
      </c>
      <c r="O63" s="202">
        <f>O$35+O$39+O$43+O$44+SUM(O$46:O$49)+SUM($C$51:O62)</f>
        <v>0</v>
      </c>
      <c r="P63" s="202">
        <f>P$35+P$39+P$43+P$44+SUM(P$46:P$49)+SUM($C$51:P62)</f>
        <v>0</v>
      </c>
      <c r="Q63" s="202">
        <f>Q$35+Q$39+Q$43+Q$44+SUM(Q$46:Q$49)+SUM($C$51:Q62)</f>
        <v>0</v>
      </c>
      <c r="R63" s="202">
        <f>R$35+R$39+R$43+R$44+SUM(R$46:R$49)+SUM($C$51:R62)</f>
        <v>0</v>
      </c>
      <c r="S63" s="202">
        <f>S$35+S$39+S$43+S$44+SUM(S$46:S$49)+SUM($C$51:S62)</f>
        <v>0</v>
      </c>
      <c r="T63" s="202">
        <f>T$35+T$39+T$43+T$44+SUM(T$46:T$49)+SUM($C$51:T62)</f>
        <v>0</v>
      </c>
      <c r="U63" s="202">
        <f>U$35+U$39+U$43+U$44+SUM(U$46:U$49)+SUM($C$51:U62)</f>
        <v>0</v>
      </c>
      <c r="V63" s="202">
        <f>V$35+V$39+V$43+V$44+SUM(V$46:V$49)+SUM($C$51:V62)</f>
        <v>0</v>
      </c>
      <c r="W63" s="202">
        <f>W$35+W$39+W$43+W$44+SUM(W$46:W$49)+SUM($C$51:W62)</f>
        <v>0</v>
      </c>
      <c r="X63" s="202">
        <f>X$35+X$39+X$43+X$44+SUM(X$46:X$49)+SUM($C$51:X62)</f>
        <v>0</v>
      </c>
      <c r="Y63" s="202">
        <f>Y$35+Y$39+Y$43+Y$44+SUM(Y$46:Y$49)+SUM($C$51:Y62)</f>
        <v>0</v>
      </c>
      <c r="Z63" s="202">
        <f>Z$35+Z$39+Z$43+Z$44+SUM(Z$46:Z$49)+SUM($C$51:Z62)</f>
        <v>0</v>
      </c>
      <c r="AA63" s="202">
        <f>AA$35+AA$39+AA$43+AA$44+SUM(AA$46:AA$49)+SUM($C$51:AA62)</f>
        <v>0</v>
      </c>
      <c r="AB63" s="202">
        <f>AB$35+AB$39+AB$43+AB$44+SUM(AB$46:AB$49)+SUM($C$51:AB62)</f>
        <v>0</v>
      </c>
      <c r="AC63" s="202">
        <f>AC$35+AC$39+AC$43+AC$44+SUM(AC$46:AC$49)+SUM($C$51:AC62)</f>
        <v>0</v>
      </c>
      <c r="AD63" s="202">
        <f>AD$35+AD$39+AD$43+AD$44+SUM(AD$46:AD$49)+SUM($C$51:AD62)</f>
        <v>0</v>
      </c>
      <c r="AE63" s="202">
        <f>AE$35+AE$39+AE$43+AE$44+SUM(AE$46:AE$49)+SUM($C$51:AE62)</f>
        <v>0</v>
      </c>
      <c r="AF63" s="202">
        <f>AF$35+AF$39+AF$43+AF$44+SUM(AF$46:AF$49)+SUM($C$51:AF62)</f>
        <v>0</v>
      </c>
      <c r="AG63" s="202">
        <f>AG$35+AG$39+AG$43+AG$44+SUM(AG$46:AG$49)+SUM($C$51:AG62)</f>
        <v>0</v>
      </c>
      <c r="AH63" s="202">
        <f>AH$35+AH$39+AH$43+AH$44+SUM(AH$46:AH$49)+SUM($C$51:AH62)</f>
        <v>0</v>
      </c>
      <c r="AI63" s="202">
        <f>AI$35+AI$39+AI$43+AI$44+SUM(AI$46:AI$49)+SUM($C$51:AI62)</f>
        <v>0</v>
      </c>
      <c r="AJ63" s="202">
        <f>AJ$35+AJ$39+AJ$43+AJ$44+SUM(AJ$46:AJ$49)+SUM($C$51:AJ62)</f>
        <v>0</v>
      </c>
      <c r="AK63" s="202">
        <f>AK$35+AK$39+AK$43+AK$44+SUM(AK$46:AK$49)+SUM($C$51:AK62)</f>
        <v>0</v>
      </c>
      <c r="AL63" s="202">
        <f>AL$35+AL$39+AL$43+AL$44+SUM(AL$46:AL$49)+SUM($C$51:AL62)</f>
        <v>0</v>
      </c>
      <c r="AM63" s="202">
        <f>AM$35+AM$39+AM$43+AM$44+SUM(AM$46:AM$49)+SUM($C$51:AM62)</f>
        <v>0</v>
      </c>
      <c r="AN63" s="202">
        <f>AN$35+AN$39+AN$43+AN$44+SUM(AN$46:AN$49)+SUM($C$51:AN62)</f>
        <v>0</v>
      </c>
      <c r="AO63" s="202">
        <f>AO$35+AO$39+AO$43+AO$44+SUM(AO$46:AO$49)+SUM($C$51:AO62)</f>
        <v>0</v>
      </c>
      <c r="AP63" s="202">
        <f>AP$35+AP$39+AP$43+AP$44+SUM(AP$46:AP$49)+SUM($C$51:AP62)</f>
        <v>0</v>
      </c>
    </row>
    <row r="65" spans="1:42" x14ac:dyDescent="0.2">
      <c r="A65" s="277" t="s">
        <v>28</v>
      </c>
      <c r="B65" s="43"/>
      <c r="C65" s="202">
        <f>C$29-C$63</f>
        <v>0</v>
      </c>
      <c r="D65" s="202">
        <f t="shared" ref="D65:AP65" si="17">D$29-D$63</f>
        <v>0</v>
      </c>
      <c r="E65" s="202">
        <f t="shared" si="17"/>
        <v>0</v>
      </c>
      <c r="F65" s="202">
        <f t="shared" si="17"/>
        <v>0</v>
      </c>
      <c r="G65" s="202">
        <f t="shared" si="17"/>
        <v>0</v>
      </c>
      <c r="H65" s="202">
        <f t="shared" si="17"/>
        <v>0</v>
      </c>
      <c r="I65" s="202">
        <f t="shared" si="17"/>
        <v>0</v>
      </c>
      <c r="J65" s="202">
        <f t="shared" si="17"/>
        <v>0</v>
      </c>
      <c r="K65" s="202">
        <f t="shared" si="17"/>
        <v>0</v>
      </c>
      <c r="L65" s="202">
        <f t="shared" si="17"/>
        <v>0</v>
      </c>
      <c r="M65" s="202">
        <f t="shared" si="17"/>
        <v>0</v>
      </c>
      <c r="N65" s="202">
        <f t="shared" si="17"/>
        <v>0</v>
      </c>
      <c r="O65" s="202">
        <f t="shared" si="17"/>
        <v>0</v>
      </c>
      <c r="P65" s="202">
        <f t="shared" si="17"/>
        <v>0</v>
      </c>
      <c r="Q65" s="202">
        <f t="shared" si="17"/>
        <v>0</v>
      </c>
      <c r="R65" s="202">
        <f t="shared" si="17"/>
        <v>0</v>
      </c>
      <c r="S65" s="202">
        <f t="shared" si="17"/>
        <v>0</v>
      </c>
      <c r="T65" s="202">
        <f t="shared" si="17"/>
        <v>0</v>
      </c>
      <c r="U65" s="202">
        <f t="shared" si="17"/>
        <v>0</v>
      </c>
      <c r="V65" s="202">
        <f t="shared" si="17"/>
        <v>0</v>
      </c>
      <c r="W65" s="202">
        <f t="shared" si="17"/>
        <v>0</v>
      </c>
      <c r="X65" s="202">
        <f t="shared" si="17"/>
        <v>0</v>
      </c>
      <c r="Y65" s="202">
        <f t="shared" si="17"/>
        <v>0</v>
      </c>
      <c r="Z65" s="202">
        <f t="shared" si="17"/>
        <v>0</v>
      </c>
      <c r="AA65" s="202">
        <f t="shared" si="17"/>
        <v>0</v>
      </c>
      <c r="AB65" s="202">
        <f t="shared" si="17"/>
        <v>0</v>
      </c>
      <c r="AC65" s="202">
        <f t="shared" si="17"/>
        <v>0</v>
      </c>
      <c r="AD65" s="202">
        <f t="shared" si="17"/>
        <v>0</v>
      </c>
      <c r="AE65" s="202">
        <f t="shared" si="17"/>
        <v>0</v>
      </c>
      <c r="AF65" s="202">
        <f t="shared" si="17"/>
        <v>0</v>
      </c>
      <c r="AG65" s="202">
        <f t="shared" si="17"/>
        <v>0</v>
      </c>
      <c r="AH65" s="202">
        <f t="shared" si="17"/>
        <v>0</v>
      </c>
      <c r="AI65" s="202">
        <f t="shared" si="17"/>
        <v>0</v>
      </c>
      <c r="AJ65" s="202">
        <f t="shared" si="17"/>
        <v>0</v>
      </c>
      <c r="AK65" s="202">
        <f t="shared" si="17"/>
        <v>0</v>
      </c>
      <c r="AL65" s="202">
        <f t="shared" si="17"/>
        <v>0</v>
      </c>
      <c r="AM65" s="202">
        <f t="shared" si="17"/>
        <v>0</v>
      </c>
      <c r="AN65" s="202">
        <f t="shared" si="17"/>
        <v>0</v>
      </c>
      <c r="AO65" s="202">
        <f t="shared" si="17"/>
        <v>0</v>
      </c>
      <c r="AP65" s="202">
        <f t="shared" si="17"/>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5"/>
      <c r="AA67" s="285"/>
      <c r="AB67" s="285"/>
      <c r="AC67" s="285"/>
      <c r="AD67" s="285"/>
      <c r="AE67" s="285"/>
      <c r="AF67" s="285"/>
      <c r="AG67" s="285"/>
      <c r="AH67" s="285"/>
      <c r="AI67" s="285"/>
      <c r="AJ67" s="285"/>
      <c r="AK67" s="285"/>
      <c r="AL67" s="285"/>
      <c r="AM67" s="285"/>
      <c r="AN67" s="285"/>
      <c r="AO67" s="285"/>
      <c r="AP67" s="285"/>
    </row>
    <row r="68" spans="1:42" x14ac:dyDescent="0.2">
      <c r="A68" s="25" t="s">
        <v>252</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28</v>
      </c>
      <c r="B69" s="194"/>
      <c r="C69" s="194">
        <f>C65</f>
        <v>0</v>
      </c>
      <c r="D69" s="194">
        <f t="shared" ref="D69:AP69" si="18">D65</f>
        <v>0</v>
      </c>
      <c r="E69" s="194">
        <f t="shared" si="18"/>
        <v>0</v>
      </c>
      <c r="F69" s="194">
        <f t="shared" si="18"/>
        <v>0</v>
      </c>
      <c r="G69" s="194">
        <f t="shared" si="18"/>
        <v>0</v>
      </c>
      <c r="H69" s="194">
        <f t="shared" si="18"/>
        <v>0</v>
      </c>
      <c r="I69" s="194">
        <f t="shared" si="18"/>
        <v>0</v>
      </c>
      <c r="J69" s="194">
        <f t="shared" si="18"/>
        <v>0</v>
      </c>
      <c r="K69" s="194">
        <f t="shared" si="18"/>
        <v>0</v>
      </c>
      <c r="L69" s="194">
        <f t="shared" si="18"/>
        <v>0</v>
      </c>
      <c r="M69" s="194">
        <f t="shared" si="18"/>
        <v>0</v>
      </c>
      <c r="N69" s="194">
        <f t="shared" si="18"/>
        <v>0</v>
      </c>
      <c r="O69" s="194">
        <f t="shared" si="18"/>
        <v>0</v>
      </c>
      <c r="P69" s="194">
        <f t="shared" si="18"/>
        <v>0</v>
      </c>
      <c r="Q69" s="194">
        <f t="shared" si="18"/>
        <v>0</v>
      </c>
      <c r="R69" s="194">
        <f t="shared" si="18"/>
        <v>0</v>
      </c>
      <c r="S69" s="194">
        <f t="shared" si="18"/>
        <v>0</v>
      </c>
      <c r="T69" s="194">
        <f t="shared" si="18"/>
        <v>0</v>
      </c>
      <c r="U69" s="194">
        <f t="shared" si="18"/>
        <v>0</v>
      </c>
      <c r="V69" s="194">
        <f t="shared" si="18"/>
        <v>0</v>
      </c>
      <c r="W69" s="194">
        <f t="shared" si="18"/>
        <v>0</v>
      </c>
      <c r="X69" s="194">
        <f t="shared" si="18"/>
        <v>0</v>
      </c>
      <c r="Y69" s="194">
        <f t="shared" si="18"/>
        <v>0</v>
      </c>
      <c r="Z69" s="194">
        <f t="shared" si="18"/>
        <v>0</v>
      </c>
      <c r="AA69" s="194">
        <f t="shared" si="18"/>
        <v>0</v>
      </c>
      <c r="AB69" s="194">
        <f t="shared" si="18"/>
        <v>0</v>
      </c>
      <c r="AC69" s="194">
        <f t="shared" si="18"/>
        <v>0</v>
      </c>
      <c r="AD69" s="194">
        <f t="shared" si="18"/>
        <v>0</v>
      </c>
      <c r="AE69" s="194">
        <f t="shared" si="18"/>
        <v>0</v>
      </c>
      <c r="AF69" s="194">
        <f t="shared" si="18"/>
        <v>0</v>
      </c>
      <c r="AG69" s="194">
        <f t="shared" si="18"/>
        <v>0</v>
      </c>
      <c r="AH69" s="194">
        <f t="shared" si="18"/>
        <v>0</v>
      </c>
      <c r="AI69" s="194">
        <f t="shared" si="18"/>
        <v>0</v>
      </c>
      <c r="AJ69" s="194">
        <f t="shared" si="18"/>
        <v>0</v>
      </c>
      <c r="AK69" s="194">
        <f t="shared" si="18"/>
        <v>0</v>
      </c>
      <c r="AL69" s="194">
        <f t="shared" si="18"/>
        <v>0</v>
      </c>
      <c r="AM69" s="194">
        <f t="shared" si="18"/>
        <v>0</v>
      </c>
      <c r="AN69" s="194">
        <f t="shared" si="18"/>
        <v>0</v>
      </c>
      <c r="AO69" s="194">
        <f t="shared" si="18"/>
        <v>0</v>
      </c>
      <c r="AP69" s="194">
        <f t="shared" si="18"/>
        <v>0</v>
      </c>
    </row>
    <row r="70" spans="1:42" x14ac:dyDescent="0.2">
      <c r="A70" s="23" t="s">
        <v>190</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19">IF(pbi_fed_for_ds="Yes",0,C556)</f>
        <v>0</v>
      </c>
      <c r="D71" s="194">
        <f t="shared" si="19"/>
        <v>0</v>
      </c>
      <c r="E71" s="194">
        <f t="shared" si="19"/>
        <v>0</v>
      </c>
      <c r="F71" s="194">
        <f t="shared" si="19"/>
        <v>0</v>
      </c>
      <c r="G71" s="194">
        <f t="shared" si="19"/>
        <v>0</v>
      </c>
      <c r="H71" s="194">
        <f t="shared" si="19"/>
        <v>0</v>
      </c>
      <c r="I71" s="194">
        <f t="shared" si="19"/>
        <v>0</v>
      </c>
      <c r="J71" s="194">
        <f t="shared" si="19"/>
        <v>0</v>
      </c>
      <c r="K71" s="194">
        <f t="shared" si="19"/>
        <v>0</v>
      </c>
      <c r="L71" s="194">
        <f t="shared" si="19"/>
        <v>0</v>
      </c>
      <c r="M71" s="194">
        <f t="shared" si="19"/>
        <v>0</v>
      </c>
      <c r="N71" s="194">
        <f t="shared" si="19"/>
        <v>0</v>
      </c>
      <c r="O71" s="194">
        <f t="shared" si="19"/>
        <v>0</v>
      </c>
      <c r="P71" s="194">
        <f t="shared" si="19"/>
        <v>0</v>
      </c>
      <c r="Q71" s="194">
        <f t="shared" si="19"/>
        <v>0</v>
      </c>
      <c r="R71" s="194">
        <f t="shared" si="19"/>
        <v>0</v>
      </c>
      <c r="S71" s="194">
        <f t="shared" si="19"/>
        <v>0</v>
      </c>
      <c r="T71" s="194">
        <f t="shared" si="19"/>
        <v>0</v>
      </c>
      <c r="U71" s="194">
        <f t="shared" si="19"/>
        <v>0</v>
      </c>
      <c r="V71" s="194">
        <f t="shared" si="19"/>
        <v>0</v>
      </c>
      <c r="W71" s="194">
        <f t="shared" si="19"/>
        <v>0</v>
      </c>
      <c r="X71" s="194">
        <f t="shared" si="19"/>
        <v>0</v>
      </c>
      <c r="Y71" s="194">
        <f t="shared" si="19"/>
        <v>0</v>
      </c>
      <c r="Z71" s="194">
        <f t="shared" si="19"/>
        <v>0</v>
      </c>
      <c r="AA71" s="194">
        <f t="shared" si="19"/>
        <v>0</v>
      </c>
      <c r="AB71" s="194">
        <f t="shared" si="19"/>
        <v>0</v>
      </c>
      <c r="AC71" s="194">
        <f t="shared" si="19"/>
        <v>0</v>
      </c>
      <c r="AD71" s="194">
        <f t="shared" si="19"/>
        <v>0</v>
      </c>
      <c r="AE71" s="194">
        <f t="shared" si="19"/>
        <v>0</v>
      </c>
      <c r="AF71" s="194">
        <f t="shared" si="19"/>
        <v>0</v>
      </c>
      <c r="AG71" s="194">
        <f t="shared" si="19"/>
        <v>0</v>
      </c>
      <c r="AH71" s="194">
        <f t="shared" si="19"/>
        <v>0</v>
      </c>
      <c r="AI71" s="194">
        <f t="shared" si="19"/>
        <v>0</v>
      </c>
      <c r="AJ71" s="194">
        <f t="shared" si="19"/>
        <v>0</v>
      </c>
      <c r="AK71" s="194">
        <f t="shared" si="19"/>
        <v>0</v>
      </c>
      <c r="AL71" s="194">
        <f t="shared" si="19"/>
        <v>0</v>
      </c>
      <c r="AM71" s="194">
        <f t="shared" si="19"/>
        <v>0</v>
      </c>
      <c r="AN71" s="194">
        <f t="shared" si="19"/>
        <v>0</v>
      </c>
      <c r="AO71" s="194">
        <f t="shared" si="19"/>
        <v>0</v>
      </c>
      <c r="AP71" s="194">
        <f t="shared" si="19"/>
        <v>0</v>
      </c>
    </row>
    <row r="72" spans="1:42" x14ac:dyDescent="0.2">
      <c r="A72" s="27" t="str">
        <f>A24</f>
        <v>State</v>
      </c>
      <c r="B72" s="136"/>
      <c r="C72" s="194">
        <f t="shared" ref="C72:AP72" si="20">IF(pbi_sta_for_ds="Yes",0,C560)</f>
        <v>0</v>
      </c>
      <c r="D72" s="194">
        <f t="shared" si="20"/>
        <v>0</v>
      </c>
      <c r="E72" s="194">
        <f t="shared" si="20"/>
        <v>0</v>
      </c>
      <c r="F72" s="194">
        <f t="shared" si="20"/>
        <v>0</v>
      </c>
      <c r="G72" s="194">
        <f t="shared" si="20"/>
        <v>0</v>
      </c>
      <c r="H72" s="194">
        <f t="shared" si="20"/>
        <v>0</v>
      </c>
      <c r="I72" s="194">
        <f t="shared" si="20"/>
        <v>0</v>
      </c>
      <c r="J72" s="194">
        <f t="shared" si="20"/>
        <v>0</v>
      </c>
      <c r="K72" s="194">
        <f t="shared" si="20"/>
        <v>0</v>
      </c>
      <c r="L72" s="194">
        <f t="shared" si="20"/>
        <v>0</v>
      </c>
      <c r="M72" s="194">
        <f t="shared" si="20"/>
        <v>0</v>
      </c>
      <c r="N72" s="194">
        <f t="shared" si="20"/>
        <v>0</v>
      </c>
      <c r="O72" s="194">
        <f t="shared" si="20"/>
        <v>0</v>
      </c>
      <c r="P72" s="194">
        <f t="shared" si="20"/>
        <v>0</v>
      </c>
      <c r="Q72" s="194">
        <f t="shared" si="20"/>
        <v>0</v>
      </c>
      <c r="R72" s="194">
        <f t="shared" si="20"/>
        <v>0</v>
      </c>
      <c r="S72" s="194">
        <f t="shared" si="20"/>
        <v>0</v>
      </c>
      <c r="T72" s="194">
        <f t="shared" si="20"/>
        <v>0</v>
      </c>
      <c r="U72" s="194">
        <f t="shared" si="20"/>
        <v>0</v>
      </c>
      <c r="V72" s="194">
        <f t="shared" si="20"/>
        <v>0</v>
      </c>
      <c r="W72" s="194">
        <f t="shared" si="20"/>
        <v>0</v>
      </c>
      <c r="X72" s="194">
        <f t="shared" si="20"/>
        <v>0</v>
      </c>
      <c r="Y72" s="194">
        <f t="shared" si="20"/>
        <v>0</v>
      </c>
      <c r="Z72" s="194">
        <f t="shared" si="20"/>
        <v>0</v>
      </c>
      <c r="AA72" s="194">
        <f t="shared" si="20"/>
        <v>0</v>
      </c>
      <c r="AB72" s="194">
        <f t="shared" si="20"/>
        <v>0</v>
      </c>
      <c r="AC72" s="194">
        <f t="shared" si="20"/>
        <v>0</v>
      </c>
      <c r="AD72" s="194">
        <f t="shared" si="20"/>
        <v>0</v>
      </c>
      <c r="AE72" s="194">
        <f t="shared" si="20"/>
        <v>0</v>
      </c>
      <c r="AF72" s="194">
        <f t="shared" si="20"/>
        <v>0</v>
      </c>
      <c r="AG72" s="194">
        <f t="shared" si="20"/>
        <v>0</v>
      </c>
      <c r="AH72" s="194">
        <f t="shared" si="20"/>
        <v>0</v>
      </c>
      <c r="AI72" s="194">
        <f t="shared" si="20"/>
        <v>0</v>
      </c>
      <c r="AJ72" s="194">
        <f t="shared" si="20"/>
        <v>0</v>
      </c>
      <c r="AK72" s="194">
        <f t="shared" si="20"/>
        <v>0</v>
      </c>
      <c r="AL72" s="194">
        <f t="shared" si="20"/>
        <v>0</v>
      </c>
      <c r="AM72" s="194">
        <f t="shared" si="20"/>
        <v>0</v>
      </c>
      <c r="AN72" s="194">
        <f t="shared" si="20"/>
        <v>0</v>
      </c>
      <c r="AO72" s="194">
        <f t="shared" si="20"/>
        <v>0</v>
      </c>
      <c r="AP72" s="194">
        <f t="shared" si="20"/>
        <v>0</v>
      </c>
    </row>
    <row r="73" spans="1:42" x14ac:dyDescent="0.2">
      <c r="A73" s="27" t="str">
        <f>A25</f>
        <v>Utility</v>
      </c>
      <c r="B73" s="136"/>
      <c r="C73" s="194">
        <f t="shared" ref="C73:AP73" si="21">IF(pbi_uti_for_ds="Yes",0,C564)</f>
        <v>0</v>
      </c>
      <c r="D73" s="194">
        <f t="shared" si="21"/>
        <v>0</v>
      </c>
      <c r="E73" s="194">
        <f t="shared" si="21"/>
        <v>0</v>
      </c>
      <c r="F73" s="194">
        <f t="shared" si="21"/>
        <v>0</v>
      </c>
      <c r="G73" s="194">
        <f t="shared" si="21"/>
        <v>0</v>
      </c>
      <c r="H73" s="194">
        <f t="shared" si="21"/>
        <v>0</v>
      </c>
      <c r="I73" s="194">
        <f t="shared" si="21"/>
        <v>0</v>
      </c>
      <c r="J73" s="194">
        <f t="shared" si="21"/>
        <v>0</v>
      </c>
      <c r="K73" s="194">
        <f t="shared" si="21"/>
        <v>0</v>
      </c>
      <c r="L73" s="194">
        <f t="shared" si="21"/>
        <v>0</v>
      </c>
      <c r="M73" s="194">
        <f t="shared" si="21"/>
        <v>0</v>
      </c>
      <c r="N73" s="194">
        <f t="shared" si="21"/>
        <v>0</v>
      </c>
      <c r="O73" s="194">
        <f t="shared" si="21"/>
        <v>0</v>
      </c>
      <c r="P73" s="194">
        <f t="shared" si="21"/>
        <v>0</v>
      </c>
      <c r="Q73" s="194">
        <f t="shared" si="21"/>
        <v>0</v>
      </c>
      <c r="R73" s="194">
        <f t="shared" si="21"/>
        <v>0</v>
      </c>
      <c r="S73" s="194">
        <f t="shared" si="21"/>
        <v>0</v>
      </c>
      <c r="T73" s="194">
        <f t="shared" si="21"/>
        <v>0</v>
      </c>
      <c r="U73" s="194">
        <f t="shared" si="21"/>
        <v>0</v>
      </c>
      <c r="V73" s="194">
        <f t="shared" si="21"/>
        <v>0</v>
      </c>
      <c r="W73" s="194">
        <f t="shared" si="21"/>
        <v>0</v>
      </c>
      <c r="X73" s="194">
        <f t="shared" si="21"/>
        <v>0</v>
      </c>
      <c r="Y73" s="194">
        <f t="shared" si="21"/>
        <v>0</v>
      </c>
      <c r="Z73" s="194">
        <f t="shared" si="21"/>
        <v>0</v>
      </c>
      <c r="AA73" s="194">
        <f t="shared" si="21"/>
        <v>0</v>
      </c>
      <c r="AB73" s="194">
        <f t="shared" si="21"/>
        <v>0</v>
      </c>
      <c r="AC73" s="194">
        <f t="shared" si="21"/>
        <v>0</v>
      </c>
      <c r="AD73" s="194">
        <f t="shared" si="21"/>
        <v>0</v>
      </c>
      <c r="AE73" s="194">
        <f t="shared" si="21"/>
        <v>0</v>
      </c>
      <c r="AF73" s="194">
        <f t="shared" si="21"/>
        <v>0</v>
      </c>
      <c r="AG73" s="194">
        <f t="shared" si="21"/>
        <v>0</v>
      </c>
      <c r="AH73" s="194">
        <f t="shared" si="21"/>
        <v>0</v>
      </c>
      <c r="AI73" s="194">
        <f t="shared" si="21"/>
        <v>0</v>
      </c>
      <c r="AJ73" s="194">
        <f t="shared" si="21"/>
        <v>0</v>
      </c>
      <c r="AK73" s="194">
        <f t="shared" si="21"/>
        <v>0</v>
      </c>
      <c r="AL73" s="194">
        <f t="shared" si="21"/>
        <v>0</v>
      </c>
      <c r="AM73" s="194">
        <f t="shared" si="21"/>
        <v>0</v>
      </c>
      <c r="AN73" s="194">
        <f t="shared" si="21"/>
        <v>0</v>
      </c>
      <c r="AO73" s="194">
        <f t="shared" si="21"/>
        <v>0</v>
      </c>
      <c r="AP73" s="194">
        <f t="shared" si="21"/>
        <v>0</v>
      </c>
    </row>
    <row r="74" spans="1:42" x14ac:dyDescent="0.2">
      <c r="A74" s="27" t="str">
        <f>A26</f>
        <v>Other</v>
      </c>
      <c r="B74" s="143"/>
      <c r="C74" s="195">
        <f t="shared" ref="C74:AP74" si="22">IF(pbi_oth_for_ds="Yes",0,C568)</f>
        <v>0</v>
      </c>
      <c r="D74" s="195">
        <f t="shared" si="22"/>
        <v>0</v>
      </c>
      <c r="E74" s="195">
        <f t="shared" si="22"/>
        <v>0</v>
      </c>
      <c r="F74" s="195">
        <f t="shared" si="22"/>
        <v>0</v>
      </c>
      <c r="G74" s="195">
        <f t="shared" si="22"/>
        <v>0</v>
      </c>
      <c r="H74" s="195">
        <f t="shared" si="22"/>
        <v>0</v>
      </c>
      <c r="I74" s="195">
        <f t="shared" si="22"/>
        <v>0</v>
      </c>
      <c r="J74" s="195">
        <f t="shared" si="22"/>
        <v>0</v>
      </c>
      <c r="K74" s="195">
        <f t="shared" si="22"/>
        <v>0</v>
      </c>
      <c r="L74" s="195">
        <f t="shared" si="22"/>
        <v>0</v>
      </c>
      <c r="M74" s="195">
        <f t="shared" si="22"/>
        <v>0</v>
      </c>
      <c r="N74" s="195">
        <f t="shared" si="22"/>
        <v>0</v>
      </c>
      <c r="O74" s="195">
        <f t="shared" si="22"/>
        <v>0</v>
      </c>
      <c r="P74" s="195">
        <f t="shared" si="22"/>
        <v>0</v>
      </c>
      <c r="Q74" s="195">
        <f t="shared" si="22"/>
        <v>0</v>
      </c>
      <c r="R74" s="195">
        <f t="shared" si="22"/>
        <v>0</v>
      </c>
      <c r="S74" s="195">
        <f t="shared" si="22"/>
        <v>0</v>
      </c>
      <c r="T74" s="195">
        <f t="shared" si="22"/>
        <v>0</v>
      </c>
      <c r="U74" s="195">
        <f t="shared" si="22"/>
        <v>0</v>
      </c>
      <c r="V74" s="195">
        <f t="shared" si="22"/>
        <v>0</v>
      </c>
      <c r="W74" s="195">
        <f t="shared" si="22"/>
        <v>0</v>
      </c>
      <c r="X74" s="195">
        <f t="shared" si="22"/>
        <v>0</v>
      </c>
      <c r="Y74" s="195">
        <f t="shared" si="22"/>
        <v>0</v>
      </c>
      <c r="Z74" s="195">
        <f t="shared" si="22"/>
        <v>0</v>
      </c>
      <c r="AA74" s="195">
        <f t="shared" si="22"/>
        <v>0</v>
      </c>
      <c r="AB74" s="195">
        <f t="shared" si="22"/>
        <v>0</v>
      </c>
      <c r="AC74" s="195">
        <f t="shared" si="22"/>
        <v>0</v>
      </c>
      <c r="AD74" s="195">
        <f t="shared" si="22"/>
        <v>0</v>
      </c>
      <c r="AE74" s="195">
        <f t="shared" si="22"/>
        <v>0</v>
      </c>
      <c r="AF74" s="195">
        <f t="shared" si="22"/>
        <v>0</v>
      </c>
      <c r="AG74" s="195">
        <f t="shared" si="22"/>
        <v>0</v>
      </c>
      <c r="AH74" s="195">
        <f t="shared" si="22"/>
        <v>0</v>
      </c>
      <c r="AI74" s="195">
        <f t="shared" si="22"/>
        <v>0</v>
      </c>
      <c r="AJ74" s="195">
        <f t="shared" si="22"/>
        <v>0</v>
      </c>
      <c r="AK74" s="195">
        <f t="shared" si="22"/>
        <v>0</v>
      </c>
      <c r="AL74" s="195">
        <f t="shared" si="22"/>
        <v>0</v>
      </c>
      <c r="AM74" s="195">
        <f t="shared" si="22"/>
        <v>0</v>
      </c>
      <c r="AN74" s="195">
        <f t="shared" si="22"/>
        <v>0</v>
      </c>
      <c r="AO74" s="195">
        <f t="shared" si="22"/>
        <v>0</v>
      </c>
      <c r="AP74" s="195">
        <f t="shared" si="22"/>
        <v>0</v>
      </c>
    </row>
    <row r="75" spans="1:42" x14ac:dyDescent="0.2">
      <c r="A75" s="27" t="s">
        <v>12</v>
      </c>
      <c r="B75" s="136"/>
      <c r="C75" s="194">
        <f>SUM(C71:C74)</f>
        <v>0</v>
      </c>
      <c r="D75" s="194">
        <f t="shared" ref="D75:AP75" si="23">SUM(D71:D74)</f>
        <v>0</v>
      </c>
      <c r="E75" s="194">
        <f t="shared" si="23"/>
        <v>0</v>
      </c>
      <c r="F75" s="194">
        <f t="shared" si="23"/>
        <v>0</v>
      </c>
      <c r="G75" s="194">
        <f t="shared" si="23"/>
        <v>0</v>
      </c>
      <c r="H75" s="194">
        <f t="shared" si="23"/>
        <v>0</v>
      </c>
      <c r="I75" s="194">
        <f t="shared" si="23"/>
        <v>0</v>
      </c>
      <c r="J75" s="194">
        <f t="shared" si="23"/>
        <v>0</v>
      </c>
      <c r="K75" s="194">
        <f t="shared" si="23"/>
        <v>0</v>
      </c>
      <c r="L75" s="194">
        <f t="shared" si="23"/>
        <v>0</v>
      </c>
      <c r="M75" s="194">
        <f t="shared" si="23"/>
        <v>0</v>
      </c>
      <c r="N75" s="194">
        <f t="shared" si="23"/>
        <v>0</v>
      </c>
      <c r="O75" s="194">
        <f t="shared" si="23"/>
        <v>0</v>
      </c>
      <c r="P75" s="194">
        <f t="shared" si="23"/>
        <v>0</v>
      </c>
      <c r="Q75" s="194">
        <f t="shared" si="23"/>
        <v>0</v>
      </c>
      <c r="R75" s="194">
        <f t="shared" si="23"/>
        <v>0</v>
      </c>
      <c r="S75" s="194">
        <f t="shared" si="23"/>
        <v>0</v>
      </c>
      <c r="T75" s="194">
        <f t="shared" si="23"/>
        <v>0</v>
      </c>
      <c r="U75" s="194">
        <f t="shared" si="23"/>
        <v>0</v>
      </c>
      <c r="V75" s="194">
        <f t="shared" si="23"/>
        <v>0</v>
      </c>
      <c r="W75" s="194">
        <f t="shared" si="23"/>
        <v>0</v>
      </c>
      <c r="X75" s="194">
        <f t="shared" si="23"/>
        <v>0</v>
      </c>
      <c r="Y75" s="194">
        <f t="shared" si="23"/>
        <v>0</v>
      </c>
      <c r="Z75" s="194">
        <f t="shared" si="23"/>
        <v>0</v>
      </c>
      <c r="AA75" s="194">
        <f t="shared" si="23"/>
        <v>0</v>
      </c>
      <c r="AB75" s="194">
        <f t="shared" si="23"/>
        <v>0</v>
      </c>
      <c r="AC75" s="194">
        <f t="shared" si="23"/>
        <v>0</v>
      </c>
      <c r="AD75" s="194">
        <f t="shared" si="23"/>
        <v>0</v>
      </c>
      <c r="AE75" s="194">
        <f t="shared" si="23"/>
        <v>0</v>
      </c>
      <c r="AF75" s="194">
        <f t="shared" si="23"/>
        <v>0</v>
      </c>
      <c r="AG75" s="194">
        <f t="shared" si="23"/>
        <v>0</v>
      </c>
      <c r="AH75" s="194">
        <f t="shared" si="23"/>
        <v>0</v>
      </c>
      <c r="AI75" s="194">
        <f t="shared" si="23"/>
        <v>0</v>
      </c>
      <c r="AJ75" s="194">
        <f t="shared" si="23"/>
        <v>0</v>
      </c>
      <c r="AK75" s="194">
        <f t="shared" si="23"/>
        <v>0</v>
      </c>
      <c r="AL75" s="194">
        <f t="shared" si="23"/>
        <v>0</v>
      </c>
      <c r="AM75" s="194">
        <f t="shared" si="23"/>
        <v>0</v>
      </c>
      <c r="AN75" s="194">
        <f t="shared" si="23"/>
        <v>0</v>
      </c>
      <c r="AO75" s="194">
        <f t="shared" si="23"/>
        <v>0</v>
      </c>
      <c r="AP75" s="194">
        <f t="shared" si="23"/>
        <v>0</v>
      </c>
    </row>
    <row r="76" spans="1:42" x14ac:dyDescent="0.2">
      <c r="A76" s="23" t="s">
        <v>272</v>
      </c>
      <c r="B76" s="194">
        <v>0</v>
      </c>
      <c r="C76" s="194">
        <f t="shared" ref="C76:AP76" si="24">C716</f>
        <v>0</v>
      </c>
      <c r="D76" s="194">
        <f t="shared" si="24"/>
        <v>0</v>
      </c>
      <c r="E76" s="194">
        <f t="shared" si="24"/>
        <v>0</v>
      </c>
      <c r="F76" s="194">
        <f t="shared" si="24"/>
        <v>0</v>
      </c>
      <c r="G76" s="194">
        <f t="shared" si="24"/>
        <v>0</v>
      </c>
      <c r="H76" s="194">
        <f t="shared" si="24"/>
        <v>0</v>
      </c>
      <c r="I76" s="194">
        <f t="shared" si="24"/>
        <v>0</v>
      </c>
      <c r="J76" s="194">
        <f t="shared" si="24"/>
        <v>0</v>
      </c>
      <c r="K76" s="194">
        <f t="shared" si="24"/>
        <v>0</v>
      </c>
      <c r="L76" s="194">
        <f t="shared" si="24"/>
        <v>0</v>
      </c>
      <c r="M76" s="194">
        <f t="shared" si="24"/>
        <v>0</v>
      </c>
      <c r="N76" s="194">
        <f t="shared" si="24"/>
        <v>0</v>
      </c>
      <c r="O76" s="194">
        <f t="shared" si="24"/>
        <v>0</v>
      </c>
      <c r="P76" s="194">
        <f t="shared" si="24"/>
        <v>0</v>
      </c>
      <c r="Q76" s="194">
        <f t="shared" si="24"/>
        <v>0</v>
      </c>
      <c r="R76" s="194">
        <f t="shared" si="24"/>
        <v>0</v>
      </c>
      <c r="S76" s="194">
        <f t="shared" si="24"/>
        <v>0</v>
      </c>
      <c r="T76" s="194">
        <f t="shared" si="24"/>
        <v>0</v>
      </c>
      <c r="U76" s="194">
        <f t="shared" si="24"/>
        <v>0</v>
      </c>
      <c r="V76" s="194">
        <f t="shared" si="24"/>
        <v>0</v>
      </c>
      <c r="W76" s="194">
        <f t="shared" si="24"/>
        <v>0</v>
      </c>
      <c r="X76" s="194">
        <f t="shared" si="24"/>
        <v>0</v>
      </c>
      <c r="Y76" s="194">
        <f t="shared" si="24"/>
        <v>0</v>
      </c>
      <c r="Z76" s="194">
        <f t="shared" si="24"/>
        <v>0</v>
      </c>
      <c r="AA76" s="194">
        <f t="shared" si="24"/>
        <v>0</v>
      </c>
      <c r="AB76" s="194">
        <f t="shared" si="24"/>
        <v>0</v>
      </c>
      <c r="AC76" s="194">
        <f t="shared" si="24"/>
        <v>0</v>
      </c>
      <c r="AD76" s="194">
        <f t="shared" si="24"/>
        <v>0</v>
      </c>
      <c r="AE76" s="194">
        <f t="shared" si="24"/>
        <v>0</v>
      </c>
      <c r="AF76" s="194">
        <f t="shared" si="24"/>
        <v>0</v>
      </c>
      <c r="AG76" s="194">
        <f t="shared" si="24"/>
        <v>0</v>
      </c>
      <c r="AH76" s="194">
        <f t="shared" si="24"/>
        <v>0</v>
      </c>
      <c r="AI76" s="194">
        <f t="shared" si="24"/>
        <v>0</v>
      </c>
      <c r="AJ76" s="194">
        <f t="shared" si="24"/>
        <v>0</v>
      </c>
      <c r="AK76" s="194">
        <f t="shared" si="24"/>
        <v>0</v>
      </c>
      <c r="AL76" s="194">
        <f t="shared" si="24"/>
        <v>0</v>
      </c>
      <c r="AM76" s="194">
        <f t="shared" si="24"/>
        <v>0</v>
      </c>
      <c r="AN76" s="194">
        <f t="shared" si="24"/>
        <v>0</v>
      </c>
      <c r="AO76" s="194">
        <f t="shared" si="24"/>
        <v>0</v>
      </c>
      <c r="AP76" s="194">
        <f t="shared" si="24"/>
        <v>0</v>
      </c>
    </row>
    <row r="77" spans="1:42" x14ac:dyDescent="0.2">
      <c r="A77" s="23" t="s">
        <v>273</v>
      </c>
      <c r="B77" s="195">
        <v>0</v>
      </c>
      <c r="C77" s="195">
        <f t="shared" ref="C77:AP77" si="25">-C575</f>
        <v>0</v>
      </c>
      <c r="D77" s="195">
        <f t="shared" si="25"/>
        <v>0</v>
      </c>
      <c r="E77" s="195">
        <f t="shared" si="25"/>
        <v>0</v>
      </c>
      <c r="F77" s="195">
        <f t="shared" si="25"/>
        <v>0</v>
      </c>
      <c r="G77" s="195">
        <f t="shared" si="25"/>
        <v>0</v>
      </c>
      <c r="H77" s="195">
        <f t="shared" si="25"/>
        <v>0</v>
      </c>
      <c r="I77" s="195">
        <f t="shared" si="25"/>
        <v>0</v>
      </c>
      <c r="J77" s="195">
        <f t="shared" si="25"/>
        <v>0</v>
      </c>
      <c r="K77" s="195">
        <f t="shared" si="25"/>
        <v>0</v>
      </c>
      <c r="L77" s="195">
        <f t="shared" si="25"/>
        <v>0</v>
      </c>
      <c r="M77" s="195">
        <f t="shared" si="25"/>
        <v>0</v>
      </c>
      <c r="N77" s="195">
        <f t="shared" si="25"/>
        <v>0</v>
      </c>
      <c r="O77" s="195">
        <f t="shared" si="25"/>
        <v>0</v>
      </c>
      <c r="P77" s="195">
        <f t="shared" si="25"/>
        <v>0</v>
      </c>
      <c r="Q77" s="195">
        <f t="shared" si="25"/>
        <v>0</v>
      </c>
      <c r="R77" s="195">
        <f t="shared" si="25"/>
        <v>0</v>
      </c>
      <c r="S77" s="195">
        <f t="shared" si="25"/>
        <v>0</v>
      </c>
      <c r="T77" s="195">
        <f t="shared" si="25"/>
        <v>0</v>
      </c>
      <c r="U77" s="195">
        <f t="shared" si="25"/>
        <v>0</v>
      </c>
      <c r="V77" s="195">
        <f t="shared" si="25"/>
        <v>0</v>
      </c>
      <c r="W77" s="195">
        <f t="shared" si="25"/>
        <v>0</v>
      </c>
      <c r="X77" s="195">
        <f t="shared" si="25"/>
        <v>0</v>
      </c>
      <c r="Y77" s="195">
        <f t="shared" si="25"/>
        <v>0</v>
      </c>
      <c r="Z77" s="195">
        <f t="shared" si="25"/>
        <v>0</v>
      </c>
      <c r="AA77" s="195">
        <f t="shared" si="25"/>
        <v>0</v>
      </c>
      <c r="AB77" s="195">
        <f t="shared" si="25"/>
        <v>0</v>
      </c>
      <c r="AC77" s="195">
        <f t="shared" si="25"/>
        <v>0</v>
      </c>
      <c r="AD77" s="195">
        <f t="shared" si="25"/>
        <v>0</v>
      </c>
      <c r="AE77" s="195">
        <f t="shared" si="25"/>
        <v>0</v>
      </c>
      <c r="AF77" s="195">
        <f t="shared" si="25"/>
        <v>0</v>
      </c>
      <c r="AG77" s="195">
        <f t="shared" si="25"/>
        <v>0</v>
      </c>
      <c r="AH77" s="195">
        <f t="shared" si="25"/>
        <v>0</v>
      </c>
      <c r="AI77" s="195">
        <f t="shared" si="25"/>
        <v>0</v>
      </c>
      <c r="AJ77" s="195">
        <f t="shared" si="25"/>
        <v>0</v>
      </c>
      <c r="AK77" s="195">
        <f t="shared" si="25"/>
        <v>0</v>
      </c>
      <c r="AL77" s="195">
        <f t="shared" si="25"/>
        <v>0</v>
      </c>
      <c r="AM77" s="195">
        <f t="shared" si="25"/>
        <v>0</v>
      </c>
      <c r="AN77" s="195">
        <f t="shared" si="25"/>
        <v>0</v>
      </c>
      <c r="AO77" s="195">
        <f t="shared" si="25"/>
        <v>0</v>
      </c>
      <c r="AP77" s="195">
        <f t="shared" si="25"/>
        <v>0</v>
      </c>
    </row>
    <row r="78" spans="1:42" x14ac:dyDescent="0.2">
      <c r="A78" s="274" t="s">
        <v>12</v>
      </c>
      <c r="B78" s="202">
        <f>B69+B75+B76+B77</f>
        <v>0</v>
      </c>
      <c r="C78" s="202">
        <f>C69+C75+C76+C77</f>
        <v>0</v>
      </c>
      <c r="D78" s="202">
        <f t="shared" ref="D78:AP78" si="26">D69+D75+D76+D77</f>
        <v>0</v>
      </c>
      <c r="E78" s="202">
        <f t="shared" si="26"/>
        <v>0</v>
      </c>
      <c r="F78" s="202">
        <f t="shared" si="26"/>
        <v>0</v>
      </c>
      <c r="G78" s="202">
        <f t="shared" si="26"/>
        <v>0</v>
      </c>
      <c r="H78" s="202">
        <f t="shared" si="26"/>
        <v>0</v>
      </c>
      <c r="I78" s="202">
        <f t="shared" si="26"/>
        <v>0</v>
      </c>
      <c r="J78" s="202">
        <f t="shared" si="26"/>
        <v>0</v>
      </c>
      <c r="K78" s="202">
        <f t="shared" si="26"/>
        <v>0</v>
      </c>
      <c r="L78" s="202">
        <f t="shared" si="26"/>
        <v>0</v>
      </c>
      <c r="M78" s="202">
        <f t="shared" si="26"/>
        <v>0</v>
      </c>
      <c r="N78" s="202">
        <f t="shared" si="26"/>
        <v>0</v>
      </c>
      <c r="O78" s="202">
        <f t="shared" si="26"/>
        <v>0</v>
      </c>
      <c r="P78" s="202">
        <f t="shared" si="26"/>
        <v>0</v>
      </c>
      <c r="Q78" s="202">
        <f t="shared" si="26"/>
        <v>0</v>
      </c>
      <c r="R78" s="202">
        <f t="shared" si="26"/>
        <v>0</v>
      </c>
      <c r="S78" s="202">
        <f t="shared" si="26"/>
        <v>0</v>
      </c>
      <c r="T78" s="202">
        <f t="shared" si="26"/>
        <v>0</v>
      </c>
      <c r="U78" s="202">
        <f t="shared" si="26"/>
        <v>0</v>
      </c>
      <c r="V78" s="202">
        <f t="shared" si="26"/>
        <v>0</v>
      </c>
      <c r="W78" s="202">
        <f t="shared" si="26"/>
        <v>0</v>
      </c>
      <c r="X78" s="202">
        <f t="shared" si="26"/>
        <v>0</v>
      </c>
      <c r="Y78" s="202">
        <f t="shared" si="26"/>
        <v>0</v>
      </c>
      <c r="Z78" s="202">
        <f t="shared" si="26"/>
        <v>0</v>
      </c>
      <c r="AA78" s="202">
        <f t="shared" si="26"/>
        <v>0</v>
      </c>
      <c r="AB78" s="202">
        <f t="shared" si="26"/>
        <v>0</v>
      </c>
      <c r="AC78" s="202">
        <f t="shared" si="26"/>
        <v>0</v>
      </c>
      <c r="AD78" s="202">
        <f t="shared" si="26"/>
        <v>0</v>
      </c>
      <c r="AE78" s="202">
        <f t="shared" si="26"/>
        <v>0</v>
      </c>
      <c r="AF78" s="202">
        <f t="shared" si="26"/>
        <v>0</v>
      </c>
      <c r="AG78" s="202">
        <f t="shared" si="26"/>
        <v>0</v>
      </c>
      <c r="AH78" s="202">
        <f t="shared" si="26"/>
        <v>0</v>
      </c>
      <c r="AI78" s="202">
        <f t="shared" si="26"/>
        <v>0</v>
      </c>
      <c r="AJ78" s="202">
        <f t="shared" si="26"/>
        <v>0</v>
      </c>
      <c r="AK78" s="202">
        <f t="shared" si="26"/>
        <v>0</v>
      </c>
      <c r="AL78" s="202">
        <f t="shared" si="26"/>
        <v>0</v>
      </c>
      <c r="AM78" s="202">
        <f t="shared" si="26"/>
        <v>0</v>
      </c>
      <c r="AN78" s="202">
        <f t="shared" si="26"/>
        <v>0</v>
      </c>
      <c r="AO78" s="202">
        <f t="shared" si="26"/>
        <v>0</v>
      </c>
      <c r="AP78" s="202">
        <f t="shared" si="26"/>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196</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197</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263</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264</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265</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198</v>
      </c>
      <c r="B86" s="189">
        <f>-Inputs!I82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270</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271</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208</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199</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299</v>
      </c>
      <c r="B91" s="194">
        <f>-B602-B603</f>
        <v>0</v>
      </c>
      <c r="C91" s="194">
        <f t="shared" ref="C91:AP91" si="27">-C602-C603</f>
        <v>0</v>
      </c>
      <c r="D91" s="194">
        <f t="shared" si="27"/>
        <v>0</v>
      </c>
      <c r="E91" s="194">
        <f t="shared" si="27"/>
        <v>0</v>
      </c>
      <c r="F91" s="194">
        <f t="shared" si="27"/>
        <v>0</v>
      </c>
      <c r="G91" s="194">
        <f t="shared" si="27"/>
        <v>0</v>
      </c>
      <c r="H91" s="194">
        <f t="shared" si="27"/>
        <v>0</v>
      </c>
      <c r="I91" s="194">
        <f t="shared" si="27"/>
        <v>0</v>
      </c>
      <c r="J91" s="194">
        <f t="shared" si="27"/>
        <v>0</v>
      </c>
      <c r="K91" s="194">
        <f t="shared" si="27"/>
        <v>0</v>
      </c>
      <c r="L91" s="194">
        <f t="shared" si="27"/>
        <v>0</v>
      </c>
      <c r="M91" s="194">
        <f t="shared" si="27"/>
        <v>0</v>
      </c>
      <c r="N91" s="194">
        <f t="shared" si="27"/>
        <v>0</v>
      </c>
      <c r="O91" s="194">
        <f t="shared" si="27"/>
        <v>0</v>
      </c>
      <c r="P91" s="194">
        <f t="shared" si="27"/>
        <v>0</v>
      </c>
      <c r="Q91" s="194">
        <f t="shared" si="27"/>
        <v>0</v>
      </c>
      <c r="R91" s="194">
        <f t="shared" si="27"/>
        <v>0</v>
      </c>
      <c r="S91" s="194">
        <f t="shared" si="27"/>
        <v>0</v>
      </c>
      <c r="T91" s="194">
        <f t="shared" si="27"/>
        <v>0</v>
      </c>
      <c r="U91" s="194">
        <f t="shared" si="27"/>
        <v>0</v>
      </c>
      <c r="V91" s="194">
        <f t="shared" si="27"/>
        <v>0</v>
      </c>
      <c r="W91" s="194">
        <f t="shared" si="27"/>
        <v>0</v>
      </c>
      <c r="X91" s="194">
        <f t="shared" si="27"/>
        <v>0</v>
      </c>
      <c r="Y91" s="194">
        <f t="shared" si="27"/>
        <v>0</v>
      </c>
      <c r="Z91" s="194">
        <f t="shared" si="27"/>
        <v>0</v>
      </c>
      <c r="AA91" s="194">
        <f t="shared" si="27"/>
        <v>0</v>
      </c>
      <c r="AB91" s="194">
        <f t="shared" si="27"/>
        <v>0</v>
      </c>
      <c r="AC91" s="194">
        <f t="shared" si="27"/>
        <v>0</v>
      </c>
      <c r="AD91" s="194">
        <f t="shared" si="27"/>
        <v>0</v>
      </c>
      <c r="AE91" s="194">
        <f t="shared" si="27"/>
        <v>0</v>
      </c>
      <c r="AF91" s="194">
        <f t="shared" si="27"/>
        <v>0</v>
      </c>
      <c r="AG91" s="194">
        <f t="shared" si="27"/>
        <v>0</v>
      </c>
      <c r="AH91" s="194">
        <f t="shared" si="27"/>
        <v>0</v>
      </c>
      <c r="AI91" s="194">
        <f t="shared" si="27"/>
        <v>0</v>
      </c>
      <c r="AJ91" s="194">
        <f t="shared" si="27"/>
        <v>0</v>
      </c>
      <c r="AK91" s="194">
        <f t="shared" si="27"/>
        <v>0</v>
      </c>
      <c r="AL91" s="194">
        <f t="shared" si="27"/>
        <v>0</v>
      </c>
      <c r="AM91" s="194">
        <f t="shared" si="27"/>
        <v>0</v>
      </c>
      <c r="AN91" s="194">
        <f t="shared" si="27"/>
        <v>0</v>
      </c>
      <c r="AO91" s="194">
        <f t="shared" si="27"/>
        <v>0</v>
      </c>
      <c r="AP91" s="194">
        <f t="shared" si="27"/>
        <v>0</v>
      </c>
    </row>
    <row r="92" spans="1:42" x14ac:dyDescent="0.2">
      <c r="A92" s="27" t="s">
        <v>298</v>
      </c>
      <c r="B92" s="194">
        <f t="shared" ref="B92:AP92" si="28">-B608-B609</f>
        <v>0</v>
      </c>
      <c r="C92" s="194">
        <f t="shared" si="28"/>
        <v>0</v>
      </c>
      <c r="D92" s="194">
        <f t="shared" si="28"/>
        <v>0</v>
      </c>
      <c r="E92" s="194">
        <f t="shared" si="28"/>
        <v>0</v>
      </c>
      <c r="F92" s="194">
        <f t="shared" si="28"/>
        <v>0</v>
      </c>
      <c r="G92" s="194">
        <f t="shared" si="28"/>
        <v>0</v>
      </c>
      <c r="H92" s="194">
        <f t="shared" si="28"/>
        <v>0</v>
      </c>
      <c r="I92" s="194">
        <f t="shared" si="28"/>
        <v>0</v>
      </c>
      <c r="J92" s="194">
        <f t="shared" si="28"/>
        <v>0</v>
      </c>
      <c r="K92" s="194">
        <f t="shared" si="28"/>
        <v>0</v>
      </c>
      <c r="L92" s="194">
        <f t="shared" si="28"/>
        <v>0</v>
      </c>
      <c r="M92" s="194">
        <f t="shared" si="28"/>
        <v>0</v>
      </c>
      <c r="N92" s="194">
        <f t="shared" si="28"/>
        <v>0</v>
      </c>
      <c r="O92" s="194">
        <f t="shared" si="28"/>
        <v>0</v>
      </c>
      <c r="P92" s="194">
        <f t="shared" si="28"/>
        <v>0</v>
      </c>
      <c r="Q92" s="194">
        <f t="shared" si="28"/>
        <v>0</v>
      </c>
      <c r="R92" s="194">
        <f t="shared" si="28"/>
        <v>0</v>
      </c>
      <c r="S92" s="194">
        <f t="shared" si="28"/>
        <v>0</v>
      </c>
      <c r="T92" s="194">
        <f t="shared" si="28"/>
        <v>0</v>
      </c>
      <c r="U92" s="194">
        <f t="shared" si="28"/>
        <v>0</v>
      </c>
      <c r="V92" s="194">
        <f t="shared" si="28"/>
        <v>0</v>
      </c>
      <c r="W92" s="194">
        <f t="shared" si="28"/>
        <v>0</v>
      </c>
      <c r="X92" s="194">
        <f t="shared" si="28"/>
        <v>0</v>
      </c>
      <c r="Y92" s="194">
        <f t="shared" si="28"/>
        <v>0</v>
      </c>
      <c r="Z92" s="194">
        <f t="shared" si="28"/>
        <v>0</v>
      </c>
      <c r="AA92" s="194">
        <f t="shared" si="28"/>
        <v>0</v>
      </c>
      <c r="AB92" s="194">
        <f t="shared" si="28"/>
        <v>0</v>
      </c>
      <c r="AC92" s="194">
        <f t="shared" si="28"/>
        <v>0</v>
      </c>
      <c r="AD92" s="194">
        <f t="shared" si="28"/>
        <v>0</v>
      </c>
      <c r="AE92" s="194">
        <f t="shared" si="28"/>
        <v>0</v>
      </c>
      <c r="AF92" s="194">
        <f t="shared" si="28"/>
        <v>0</v>
      </c>
      <c r="AG92" s="194">
        <f t="shared" si="28"/>
        <v>0</v>
      </c>
      <c r="AH92" s="194">
        <f t="shared" si="28"/>
        <v>0</v>
      </c>
      <c r="AI92" s="194">
        <f t="shared" si="28"/>
        <v>0</v>
      </c>
      <c r="AJ92" s="194">
        <f t="shared" si="28"/>
        <v>0</v>
      </c>
      <c r="AK92" s="194">
        <f t="shared" si="28"/>
        <v>0</v>
      </c>
      <c r="AL92" s="194">
        <f t="shared" si="28"/>
        <v>0</v>
      </c>
      <c r="AM92" s="194">
        <f t="shared" si="28"/>
        <v>0</v>
      </c>
      <c r="AN92" s="194">
        <f t="shared" si="28"/>
        <v>0</v>
      </c>
      <c r="AO92" s="194">
        <f t="shared" si="28"/>
        <v>0</v>
      </c>
      <c r="AP92" s="194">
        <f t="shared" si="28"/>
        <v>0</v>
      </c>
    </row>
    <row r="93" spans="1:42" x14ac:dyDescent="0.2">
      <c r="A93" s="355" t="s">
        <v>310</v>
      </c>
      <c r="B93" s="357">
        <f>-B614-B615</f>
        <v>0</v>
      </c>
      <c r="C93" s="357">
        <f t="shared" ref="C93:AP93" si="29">-C614-C615</f>
        <v>0</v>
      </c>
      <c r="D93" s="357">
        <f t="shared" si="29"/>
        <v>0</v>
      </c>
      <c r="E93" s="357">
        <f t="shared" si="29"/>
        <v>0</v>
      </c>
      <c r="F93" s="357">
        <f t="shared" si="29"/>
        <v>0</v>
      </c>
      <c r="G93" s="357">
        <f t="shared" si="29"/>
        <v>0</v>
      </c>
      <c r="H93" s="357">
        <f t="shared" si="29"/>
        <v>0</v>
      </c>
      <c r="I93" s="357">
        <f t="shared" si="29"/>
        <v>0</v>
      </c>
      <c r="J93" s="357">
        <f t="shared" si="29"/>
        <v>0</v>
      </c>
      <c r="K93" s="357">
        <f t="shared" si="29"/>
        <v>0</v>
      </c>
      <c r="L93" s="357">
        <f t="shared" si="29"/>
        <v>0</v>
      </c>
      <c r="M93" s="357">
        <f t="shared" si="29"/>
        <v>0</v>
      </c>
      <c r="N93" s="357">
        <f t="shared" si="29"/>
        <v>0</v>
      </c>
      <c r="O93" s="357">
        <f t="shared" si="29"/>
        <v>0</v>
      </c>
      <c r="P93" s="357">
        <f t="shared" si="29"/>
        <v>0</v>
      </c>
      <c r="Q93" s="357">
        <f t="shared" si="29"/>
        <v>0</v>
      </c>
      <c r="R93" s="357">
        <f t="shared" si="29"/>
        <v>0</v>
      </c>
      <c r="S93" s="357">
        <f t="shared" si="29"/>
        <v>0</v>
      </c>
      <c r="T93" s="357">
        <f t="shared" si="29"/>
        <v>0</v>
      </c>
      <c r="U93" s="357">
        <f t="shared" si="29"/>
        <v>0</v>
      </c>
      <c r="V93" s="357">
        <f t="shared" si="29"/>
        <v>0</v>
      </c>
      <c r="W93" s="357">
        <f t="shared" si="29"/>
        <v>0</v>
      </c>
      <c r="X93" s="357">
        <f t="shared" si="29"/>
        <v>0</v>
      </c>
      <c r="Y93" s="357">
        <f t="shared" si="29"/>
        <v>0</v>
      </c>
      <c r="Z93" s="357">
        <f t="shared" si="29"/>
        <v>0</v>
      </c>
      <c r="AA93" s="357">
        <f t="shared" si="29"/>
        <v>0</v>
      </c>
      <c r="AB93" s="357">
        <f t="shared" si="29"/>
        <v>0</v>
      </c>
      <c r="AC93" s="357">
        <f t="shared" si="29"/>
        <v>0</v>
      </c>
      <c r="AD93" s="357">
        <f t="shared" si="29"/>
        <v>0</v>
      </c>
      <c r="AE93" s="357">
        <f t="shared" si="29"/>
        <v>0</v>
      </c>
      <c r="AF93" s="357">
        <f t="shared" si="29"/>
        <v>0</v>
      </c>
      <c r="AG93" s="357">
        <f t="shared" si="29"/>
        <v>0</v>
      </c>
      <c r="AH93" s="357">
        <f t="shared" si="29"/>
        <v>0</v>
      </c>
      <c r="AI93" s="357">
        <f t="shared" si="29"/>
        <v>0</v>
      </c>
      <c r="AJ93" s="357">
        <f t="shared" si="29"/>
        <v>0</v>
      </c>
      <c r="AK93" s="357">
        <f t="shared" si="29"/>
        <v>0</v>
      </c>
      <c r="AL93" s="357">
        <f t="shared" si="29"/>
        <v>0</v>
      </c>
      <c r="AM93" s="357">
        <f t="shared" si="29"/>
        <v>0</v>
      </c>
      <c r="AN93" s="357">
        <f t="shared" si="29"/>
        <v>0</v>
      </c>
      <c r="AO93" s="357">
        <f t="shared" si="29"/>
        <v>0</v>
      </c>
      <c r="AP93" s="357">
        <f t="shared" si="29"/>
        <v>0</v>
      </c>
    </row>
    <row r="94" spans="1:42" x14ac:dyDescent="0.2">
      <c r="A94" s="27" t="s">
        <v>311</v>
      </c>
      <c r="B94" s="189">
        <f>-B620-B621</f>
        <v>0</v>
      </c>
      <c r="C94" s="189">
        <f t="shared" ref="C94:AP94" si="30">-C620-C621</f>
        <v>0</v>
      </c>
      <c r="D94" s="189">
        <f t="shared" si="30"/>
        <v>0</v>
      </c>
      <c r="E94" s="189">
        <f t="shared" si="30"/>
        <v>0</v>
      </c>
      <c r="F94" s="189">
        <f t="shared" si="30"/>
        <v>0</v>
      </c>
      <c r="G94" s="189">
        <f t="shared" si="30"/>
        <v>0</v>
      </c>
      <c r="H94" s="189">
        <f t="shared" si="30"/>
        <v>0</v>
      </c>
      <c r="I94" s="189">
        <f t="shared" si="30"/>
        <v>0</v>
      </c>
      <c r="J94" s="189">
        <f t="shared" si="30"/>
        <v>0</v>
      </c>
      <c r="K94" s="189">
        <f t="shared" si="30"/>
        <v>0</v>
      </c>
      <c r="L94" s="189">
        <f t="shared" si="30"/>
        <v>0</v>
      </c>
      <c r="M94" s="189">
        <f t="shared" si="30"/>
        <v>0</v>
      </c>
      <c r="N94" s="189">
        <f t="shared" si="30"/>
        <v>0</v>
      </c>
      <c r="O94" s="189">
        <f t="shared" si="30"/>
        <v>0</v>
      </c>
      <c r="P94" s="189">
        <f t="shared" si="30"/>
        <v>0</v>
      </c>
      <c r="Q94" s="189">
        <f t="shared" si="30"/>
        <v>0</v>
      </c>
      <c r="R94" s="189">
        <f t="shared" si="30"/>
        <v>0</v>
      </c>
      <c r="S94" s="189">
        <f t="shared" si="30"/>
        <v>0</v>
      </c>
      <c r="T94" s="189">
        <f t="shared" si="30"/>
        <v>0</v>
      </c>
      <c r="U94" s="189">
        <f t="shared" si="30"/>
        <v>0</v>
      </c>
      <c r="V94" s="189">
        <f t="shared" si="30"/>
        <v>0</v>
      </c>
      <c r="W94" s="189">
        <f t="shared" si="30"/>
        <v>0</v>
      </c>
      <c r="X94" s="189">
        <f t="shared" si="30"/>
        <v>0</v>
      </c>
      <c r="Y94" s="189">
        <f t="shared" si="30"/>
        <v>0</v>
      </c>
      <c r="Z94" s="189">
        <f t="shared" si="30"/>
        <v>0</v>
      </c>
      <c r="AA94" s="189">
        <f t="shared" si="30"/>
        <v>0</v>
      </c>
      <c r="AB94" s="189">
        <f t="shared" si="30"/>
        <v>0</v>
      </c>
      <c r="AC94" s="189">
        <f t="shared" si="30"/>
        <v>0</v>
      </c>
      <c r="AD94" s="189">
        <f t="shared" si="30"/>
        <v>0</v>
      </c>
      <c r="AE94" s="189">
        <f t="shared" si="30"/>
        <v>0</v>
      </c>
      <c r="AF94" s="189">
        <f t="shared" si="30"/>
        <v>0</v>
      </c>
      <c r="AG94" s="189">
        <f t="shared" si="30"/>
        <v>0</v>
      </c>
      <c r="AH94" s="189">
        <f t="shared" si="30"/>
        <v>0</v>
      </c>
      <c r="AI94" s="189">
        <f t="shared" si="30"/>
        <v>0</v>
      </c>
      <c r="AJ94" s="189">
        <f t="shared" si="30"/>
        <v>0</v>
      </c>
      <c r="AK94" s="189">
        <f t="shared" si="30"/>
        <v>0</v>
      </c>
      <c r="AL94" s="189">
        <f t="shared" si="30"/>
        <v>0</v>
      </c>
      <c r="AM94" s="189">
        <f t="shared" si="30"/>
        <v>0</v>
      </c>
      <c r="AN94" s="189">
        <f t="shared" si="30"/>
        <v>0</v>
      </c>
      <c r="AO94" s="189">
        <f t="shared" si="30"/>
        <v>0</v>
      </c>
      <c r="AP94" s="189">
        <f t="shared" si="30"/>
        <v>0</v>
      </c>
    </row>
    <row r="95" spans="1:42" x14ac:dyDescent="0.2">
      <c r="A95" s="27" t="s">
        <v>312</v>
      </c>
      <c r="B95" s="189">
        <f>-B652-B653</f>
        <v>0</v>
      </c>
      <c r="C95" s="189">
        <f t="shared" ref="C95:AP95" si="31">-C652-C653</f>
        <v>0</v>
      </c>
      <c r="D95" s="189">
        <f t="shared" si="31"/>
        <v>0</v>
      </c>
      <c r="E95" s="189">
        <f t="shared" si="31"/>
        <v>0</v>
      </c>
      <c r="F95" s="189">
        <f t="shared" si="31"/>
        <v>0</v>
      </c>
      <c r="G95" s="189">
        <f t="shared" si="31"/>
        <v>0</v>
      </c>
      <c r="H95" s="189">
        <f t="shared" si="31"/>
        <v>0</v>
      </c>
      <c r="I95" s="189">
        <f t="shared" si="31"/>
        <v>0</v>
      </c>
      <c r="J95" s="189">
        <f t="shared" si="31"/>
        <v>0</v>
      </c>
      <c r="K95" s="189">
        <f t="shared" si="31"/>
        <v>0</v>
      </c>
      <c r="L95" s="189">
        <f t="shared" si="31"/>
        <v>0</v>
      </c>
      <c r="M95" s="189">
        <f t="shared" si="31"/>
        <v>0</v>
      </c>
      <c r="N95" s="189">
        <f t="shared" si="31"/>
        <v>0</v>
      </c>
      <c r="O95" s="189">
        <f t="shared" si="31"/>
        <v>0</v>
      </c>
      <c r="P95" s="189">
        <f t="shared" si="31"/>
        <v>0</v>
      </c>
      <c r="Q95" s="189">
        <f t="shared" si="31"/>
        <v>0</v>
      </c>
      <c r="R95" s="189">
        <f t="shared" si="31"/>
        <v>0</v>
      </c>
      <c r="S95" s="189">
        <f t="shared" si="31"/>
        <v>0</v>
      </c>
      <c r="T95" s="189">
        <f t="shared" si="31"/>
        <v>0</v>
      </c>
      <c r="U95" s="189">
        <f t="shared" si="31"/>
        <v>0</v>
      </c>
      <c r="V95" s="189">
        <f t="shared" si="31"/>
        <v>0</v>
      </c>
      <c r="W95" s="189">
        <f t="shared" si="31"/>
        <v>0</v>
      </c>
      <c r="X95" s="189">
        <f t="shared" si="31"/>
        <v>0</v>
      </c>
      <c r="Y95" s="189">
        <f t="shared" si="31"/>
        <v>0</v>
      </c>
      <c r="Z95" s="189">
        <f t="shared" si="31"/>
        <v>0</v>
      </c>
      <c r="AA95" s="189">
        <f t="shared" si="31"/>
        <v>0</v>
      </c>
      <c r="AB95" s="189">
        <f t="shared" si="31"/>
        <v>0</v>
      </c>
      <c r="AC95" s="189">
        <f t="shared" si="31"/>
        <v>0</v>
      </c>
      <c r="AD95" s="189">
        <f t="shared" si="31"/>
        <v>0</v>
      </c>
      <c r="AE95" s="189">
        <f t="shared" si="31"/>
        <v>0</v>
      </c>
      <c r="AF95" s="189">
        <f t="shared" si="31"/>
        <v>0</v>
      </c>
      <c r="AG95" s="189">
        <f t="shared" si="31"/>
        <v>0</v>
      </c>
      <c r="AH95" s="189">
        <f t="shared" si="31"/>
        <v>0</v>
      </c>
      <c r="AI95" s="189">
        <f t="shared" si="31"/>
        <v>0</v>
      </c>
      <c r="AJ95" s="189">
        <f t="shared" si="31"/>
        <v>0</v>
      </c>
      <c r="AK95" s="189">
        <f t="shared" si="31"/>
        <v>0</v>
      </c>
      <c r="AL95" s="189">
        <f t="shared" si="31"/>
        <v>0</v>
      </c>
      <c r="AM95" s="189">
        <f t="shared" si="31"/>
        <v>0</v>
      </c>
      <c r="AN95" s="189">
        <f t="shared" si="31"/>
        <v>0</v>
      </c>
      <c r="AO95" s="189">
        <f t="shared" si="31"/>
        <v>0</v>
      </c>
      <c r="AP95" s="189">
        <f t="shared" si="31"/>
        <v>0</v>
      </c>
    </row>
    <row r="96" spans="1:42" x14ac:dyDescent="0.2">
      <c r="A96" s="27" t="s">
        <v>313</v>
      </c>
      <c r="B96" s="195">
        <f>-B684-B685</f>
        <v>0</v>
      </c>
      <c r="C96" s="195">
        <f t="shared" ref="C96:AP96" si="32">-C684-C685</f>
        <v>0</v>
      </c>
      <c r="D96" s="195">
        <f t="shared" si="32"/>
        <v>0</v>
      </c>
      <c r="E96" s="195">
        <f t="shared" si="32"/>
        <v>0</v>
      </c>
      <c r="F96" s="195">
        <f t="shared" si="32"/>
        <v>0</v>
      </c>
      <c r="G96" s="195">
        <f t="shared" si="32"/>
        <v>0</v>
      </c>
      <c r="H96" s="195">
        <f t="shared" si="32"/>
        <v>0</v>
      </c>
      <c r="I96" s="195">
        <f t="shared" si="32"/>
        <v>0</v>
      </c>
      <c r="J96" s="195">
        <f t="shared" si="32"/>
        <v>0</v>
      </c>
      <c r="K96" s="195">
        <f t="shared" si="32"/>
        <v>0</v>
      </c>
      <c r="L96" s="195">
        <f t="shared" si="32"/>
        <v>0</v>
      </c>
      <c r="M96" s="195">
        <f t="shared" si="32"/>
        <v>0</v>
      </c>
      <c r="N96" s="195">
        <f t="shared" si="32"/>
        <v>0</v>
      </c>
      <c r="O96" s="195">
        <f t="shared" si="32"/>
        <v>0</v>
      </c>
      <c r="P96" s="195">
        <f t="shared" si="32"/>
        <v>0</v>
      </c>
      <c r="Q96" s="195">
        <f t="shared" si="32"/>
        <v>0</v>
      </c>
      <c r="R96" s="195">
        <f t="shared" si="32"/>
        <v>0</v>
      </c>
      <c r="S96" s="195">
        <f t="shared" si="32"/>
        <v>0</v>
      </c>
      <c r="T96" s="195">
        <f t="shared" si="32"/>
        <v>0</v>
      </c>
      <c r="U96" s="195">
        <f t="shared" si="32"/>
        <v>0</v>
      </c>
      <c r="V96" s="195">
        <f t="shared" si="32"/>
        <v>0</v>
      </c>
      <c r="W96" s="195">
        <f t="shared" si="32"/>
        <v>0</v>
      </c>
      <c r="X96" s="195">
        <f t="shared" si="32"/>
        <v>0</v>
      </c>
      <c r="Y96" s="195">
        <f t="shared" si="32"/>
        <v>0</v>
      </c>
      <c r="Z96" s="195">
        <f t="shared" si="32"/>
        <v>0</v>
      </c>
      <c r="AA96" s="195">
        <f t="shared" si="32"/>
        <v>0</v>
      </c>
      <c r="AB96" s="195">
        <f t="shared" si="32"/>
        <v>0</v>
      </c>
      <c r="AC96" s="195">
        <f t="shared" si="32"/>
        <v>0</v>
      </c>
      <c r="AD96" s="195">
        <f t="shared" si="32"/>
        <v>0</v>
      </c>
      <c r="AE96" s="195">
        <f t="shared" si="32"/>
        <v>0</v>
      </c>
      <c r="AF96" s="195">
        <f t="shared" si="32"/>
        <v>0</v>
      </c>
      <c r="AG96" s="195">
        <f t="shared" si="32"/>
        <v>0</v>
      </c>
      <c r="AH96" s="195">
        <f t="shared" si="32"/>
        <v>0</v>
      </c>
      <c r="AI96" s="195">
        <f t="shared" si="32"/>
        <v>0</v>
      </c>
      <c r="AJ96" s="195">
        <f t="shared" si="32"/>
        <v>0</v>
      </c>
      <c r="AK96" s="195">
        <f t="shared" si="32"/>
        <v>0</v>
      </c>
      <c r="AL96" s="195">
        <f t="shared" si="32"/>
        <v>0</v>
      </c>
      <c r="AM96" s="195">
        <f t="shared" si="32"/>
        <v>0</v>
      </c>
      <c r="AN96" s="195">
        <f t="shared" si="32"/>
        <v>0</v>
      </c>
      <c r="AO96" s="195">
        <f t="shared" si="32"/>
        <v>0</v>
      </c>
      <c r="AP96" s="195">
        <f t="shared" si="32"/>
        <v>0</v>
      </c>
    </row>
    <row r="97" spans="1:42" x14ac:dyDescent="0.2">
      <c r="A97" s="27" t="s">
        <v>12</v>
      </c>
      <c r="B97" s="194">
        <f>SUM(B91:B96)</f>
        <v>0</v>
      </c>
      <c r="C97" s="194">
        <f t="shared" ref="C97:AP97" si="33">SUM(C91:C96)</f>
        <v>0</v>
      </c>
      <c r="D97" s="194">
        <f t="shared" si="33"/>
        <v>0</v>
      </c>
      <c r="E97" s="194">
        <f t="shared" si="33"/>
        <v>0</v>
      </c>
      <c r="F97" s="194">
        <f t="shared" si="33"/>
        <v>0</v>
      </c>
      <c r="G97" s="194">
        <f t="shared" si="33"/>
        <v>0</v>
      </c>
      <c r="H97" s="194">
        <f t="shared" si="33"/>
        <v>0</v>
      </c>
      <c r="I97" s="194">
        <f t="shared" si="33"/>
        <v>0</v>
      </c>
      <c r="J97" s="194">
        <f t="shared" si="33"/>
        <v>0</v>
      </c>
      <c r="K97" s="194">
        <f t="shared" si="33"/>
        <v>0</v>
      </c>
      <c r="L97" s="194">
        <f t="shared" si="33"/>
        <v>0</v>
      </c>
      <c r="M97" s="194">
        <f t="shared" si="33"/>
        <v>0</v>
      </c>
      <c r="N97" s="194">
        <f t="shared" si="33"/>
        <v>0</v>
      </c>
      <c r="O97" s="194">
        <f t="shared" si="33"/>
        <v>0</v>
      </c>
      <c r="P97" s="194">
        <f t="shared" si="33"/>
        <v>0</v>
      </c>
      <c r="Q97" s="194">
        <f t="shared" si="33"/>
        <v>0</v>
      </c>
      <c r="R97" s="194">
        <f t="shared" si="33"/>
        <v>0</v>
      </c>
      <c r="S97" s="194">
        <f t="shared" si="33"/>
        <v>0</v>
      </c>
      <c r="T97" s="194">
        <f t="shared" si="33"/>
        <v>0</v>
      </c>
      <c r="U97" s="194">
        <f t="shared" si="33"/>
        <v>0</v>
      </c>
      <c r="V97" s="194">
        <f t="shared" si="33"/>
        <v>0</v>
      </c>
      <c r="W97" s="194">
        <f t="shared" si="33"/>
        <v>0</v>
      </c>
      <c r="X97" s="194">
        <f t="shared" si="33"/>
        <v>0</v>
      </c>
      <c r="Y97" s="194">
        <f t="shared" si="33"/>
        <v>0</v>
      </c>
      <c r="Z97" s="194">
        <f t="shared" si="33"/>
        <v>0</v>
      </c>
      <c r="AA97" s="194">
        <f t="shared" si="33"/>
        <v>0</v>
      </c>
      <c r="AB97" s="194">
        <f t="shared" si="33"/>
        <v>0</v>
      </c>
      <c r="AC97" s="194">
        <f t="shared" si="33"/>
        <v>0</v>
      </c>
      <c r="AD97" s="194">
        <f t="shared" si="33"/>
        <v>0</v>
      </c>
      <c r="AE97" s="194">
        <f t="shared" si="33"/>
        <v>0</v>
      </c>
      <c r="AF97" s="194">
        <f t="shared" si="33"/>
        <v>0</v>
      </c>
      <c r="AG97" s="194">
        <f t="shared" si="33"/>
        <v>0</v>
      </c>
      <c r="AH97" s="194">
        <f t="shared" si="33"/>
        <v>0</v>
      </c>
      <c r="AI97" s="194">
        <f t="shared" si="33"/>
        <v>0</v>
      </c>
      <c r="AJ97" s="194">
        <f t="shared" si="33"/>
        <v>0</v>
      </c>
      <c r="AK97" s="194">
        <f t="shared" si="33"/>
        <v>0</v>
      </c>
      <c r="AL97" s="194">
        <f t="shared" si="33"/>
        <v>0</v>
      </c>
      <c r="AM97" s="194">
        <f t="shared" si="33"/>
        <v>0</v>
      </c>
      <c r="AN97" s="194">
        <f t="shared" si="33"/>
        <v>0</v>
      </c>
      <c r="AO97" s="194">
        <f t="shared" si="33"/>
        <v>0</v>
      </c>
      <c r="AP97" s="194">
        <f t="shared" si="33"/>
        <v>0</v>
      </c>
    </row>
    <row r="98" spans="1:42" x14ac:dyDescent="0.2">
      <c r="A98" s="23" t="s">
        <v>253</v>
      </c>
    </row>
    <row r="99" spans="1:42" x14ac:dyDescent="0.2">
      <c r="A99" s="27" t="s">
        <v>314</v>
      </c>
      <c r="B99" s="189">
        <f>B621</f>
        <v>0</v>
      </c>
      <c r="C99" s="189">
        <f t="shared" ref="C99:AP99" si="34">C621</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7" t="s">
        <v>315</v>
      </c>
      <c r="B100" s="189">
        <f>B653</f>
        <v>0</v>
      </c>
      <c r="C100" s="189">
        <f t="shared" ref="C100:AP100" si="35">C653</f>
        <v>0</v>
      </c>
      <c r="D100" s="189">
        <f t="shared" si="35"/>
        <v>0</v>
      </c>
      <c r="E100" s="189">
        <f t="shared" si="35"/>
        <v>0</v>
      </c>
      <c r="F100" s="189">
        <f t="shared" si="35"/>
        <v>0</v>
      </c>
      <c r="G100" s="189">
        <f t="shared" si="35"/>
        <v>0</v>
      </c>
      <c r="H100" s="189">
        <f t="shared" si="35"/>
        <v>0</v>
      </c>
      <c r="I100" s="189">
        <f t="shared" si="35"/>
        <v>0</v>
      </c>
      <c r="J100" s="189">
        <f t="shared" si="35"/>
        <v>0</v>
      </c>
      <c r="K100" s="189">
        <f t="shared" si="35"/>
        <v>0</v>
      </c>
      <c r="L100" s="189">
        <f t="shared" si="35"/>
        <v>0</v>
      </c>
      <c r="M100" s="189">
        <f t="shared" si="35"/>
        <v>0</v>
      </c>
      <c r="N100" s="189">
        <f t="shared" si="35"/>
        <v>0</v>
      </c>
      <c r="O100" s="189">
        <f t="shared" si="35"/>
        <v>0</v>
      </c>
      <c r="P100" s="189">
        <f t="shared" si="35"/>
        <v>0</v>
      </c>
      <c r="Q100" s="189">
        <f t="shared" si="35"/>
        <v>0</v>
      </c>
      <c r="R100" s="189">
        <f t="shared" si="35"/>
        <v>0</v>
      </c>
      <c r="S100" s="189">
        <f t="shared" si="35"/>
        <v>0</v>
      </c>
      <c r="T100" s="189">
        <f t="shared" si="35"/>
        <v>0</v>
      </c>
      <c r="U100" s="189">
        <f t="shared" si="35"/>
        <v>0</v>
      </c>
      <c r="V100" s="189">
        <f t="shared" si="35"/>
        <v>0</v>
      </c>
      <c r="W100" s="189">
        <f t="shared" si="35"/>
        <v>0</v>
      </c>
      <c r="X100" s="189">
        <f t="shared" si="35"/>
        <v>0</v>
      </c>
      <c r="Y100" s="189">
        <f t="shared" si="35"/>
        <v>0</v>
      </c>
      <c r="Z100" s="189">
        <f t="shared" si="35"/>
        <v>0</v>
      </c>
      <c r="AA100" s="189">
        <f t="shared" si="35"/>
        <v>0</v>
      </c>
      <c r="AB100" s="189">
        <f t="shared" si="35"/>
        <v>0</v>
      </c>
      <c r="AC100" s="189">
        <f t="shared" si="35"/>
        <v>0</v>
      </c>
      <c r="AD100" s="189">
        <f t="shared" si="35"/>
        <v>0</v>
      </c>
      <c r="AE100" s="189">
        <f t="shared" si="35"/>
        <v>0</v>
      </c>
      <c r="AF100" s="189">
        <f t="shared" si="35"/>
        <v>0</v>
      </c>
      <c r="AG100" s="189">
        <f t="shared" si="35"/>
        <v>0</v>
      </c>
      <c r="AH100" s="189">
        <f t="shared" si="35"/>
        <v>0</v>
      </c>
      <c r="AI100" s="189">
        <f t="shared" si="35"/>
        <v>0</v>
      </c>
      <c r="AJ100" s="189">
        <f t="shared" si="35"/>
        <v>0</v>
      </c>
      <c r="AK100" s="189">
        <f t="shared" si="35"/>
        <v>0</v>
      </c>
      <c r="AL100" s="189">
        <f t="shared" si="35"/>
        <v>0</v>
      </c>
      <c r="AM100" s="189">
        <f t="shared" si="35"/>
        <v>0</v>
      </c>
      <c r="AN100" s="189">
        <f t="shared" si="35"/>
        <v>0</v>
      </c>
      <c r="AO100" s="189">
        <f t="shared" si="35"/>
        <v>0</v>
      </c>
      <c r="AP100" s="189">
        <f t="shared" si="35"/>
        <v>0</v>
      </c>
    </row>
    <row r="101" spans="1:42" x14ac:dyDescent="0.2">
      <c r="A101" s="27" t="s">
        <v>316</v>
      </c>
      <c r="B101" s="195">
        <f>B685</f>
        <v>0</v>
      </c>
      <c r="C101" s="195">
        <f t="shared" ref="C101:AP101" si="36">C685</f>
        <v>0</v>
      </c>
      <c r="D101" s="195">
        <f t="shared" si="36"/>
        <v>0</v>
      </c>
      <c r="E101" s="195">
        <f t="shared" si="36"/>
        <v>0</v>
      </c>
      <c r="F101" s="195">
        <f t="shared" si="36"/>
        <v>0</v>
      </c>
      <c r="G101" s="195">
        <f t="shared" si="36"/>
        <v>0</v>
      </c>
      <c r="H101" s="195">
        <f t="shared" si="36"/>
        <v>0</v>
      </c>
      <c r="I101" s="195">
        <f t="shared" si="36"/>
        <v>0</v>
      </c>
      <c r="J101" s="195">
        <f t="shared" si="36"/>
        <v>0</v>
      </c>
      <c r="K101" s="195">
        <f t="shared" si="36"/>
        <v>0</v>
      </c>
      <c r="L101" s="195">
        <f t="shared" si="36"/>
        <v>0</v>
      </c>
      <c r="M101" s="195">
        <f t="shared" si="36"/>
        <v>0</v>
      </c>
      <c r="N101" s="195">
        <f t="shared" si="36"/>
        <v>0</v>
      </c>
      <c r="O101" s="195">
        <f t="shared" si="36"/>
        <v>0</v>
      </c>
      <c r="P101" s="195">
        <f t="shared" si="36"/>
        <v>0</v>
      </c>
      <c r="Q101" s="195">
        <f t="shared" si="36"/>
        <v>0</v>
      </c>
      <c r="R101" s="195">
        <f t="shared" si="36"/>
        <v>0</v>
      </c>
      <c r="S101" s="195">
        <f t="shared" si="36"/>
        <v>0</v>
      </c>
      <c r="T101" s="195">
        <f t="shared" si="36"/>
        <v>0</v>
      </c>
      <c r="U101" s="195">
        <f t="shared" si="36"/>
        <v>0</v>
      </c>
      <c r="V101" s="195">
        <f t="shared" si="36"/>
        <v>0</v>
      </c>
      <c r="W101" s="195">
        <f t="shared" si="36"/>
        <v>0</v>
      </c>
      <c r="X101" s="195">
        <f t="shared" si="36"/>
        <v>0</v>
      </c>
      <c r="Y101" s="195">
        <f t="shared" si="36"/>
        <v>0</v>
      </c>
      <c r="Z101" s="195">
        <f t="shared" si="36"/>
        <v>0</v>
      </c>
      <c r="AA101" s="195">
        <f t="shared" si="36"/>
        <v>0</v>
      </c>
      <c r="AB101" s="195">
        <f t="shared" si="36"/>
        <v>0</v>
      </c>
      <c r="AC101" s="195">
        <f t="shared" si="36"/>
        <v>0</v>
      </c>
      <c r="AD101" s="195">
        <f t="shared" si="36"/>
        <v>0</v>
      </c>
      <c r="AE101" s="195">
        <f t="shared" si="36"/>
        <v>0</v>
      </c>
      <c r="AF101" s="195">
        <f t="shared" si="36"/>
        <v>0</v>
      </c>
      <c r="AG101" s="195">
        <f t="shared" si="36"/>
        <v>0</v>
      </c>
      <c r="AH101" s="195">
        <f t="shared" si="36"/>
        <v>0</v>
      </c>
      <c r="AI101" s="195">
        <f t="shared" si="36"/>
        <v>0</v>
      </c>
      <c r="AJ101" s="195">
        <f t="shared" si="36"/>
        <v>0</v>
      </c>
      <c r="AK101" s="195">
        <f t="shared" si="36"/>
        <v>0</v>
      </c>
      <c r="AL101" s="195">
        <f t="shared" si="36"/>
        <v>0</v>
      </c>
      <c r="AM101" s="195">
        <f t="shared" si="36"/>
        <v>0</v>
      </c>
      <c r="AN101" s="195">
        <f t="shared" si="36"/>
        <v>0</v>
      </c>
      <c r="AO101" s="195">
        <f t="shared" si="36"/>
        <v>0</v>
      </c>
      <c r="AP101" s="195">
        <f t="shared" si="36"/>
        <v>0</v>
      </c>
    </row>
    <row r="102" spans="1:42" x14ac:dyDescent="0.2">
      <c r="A102" s="27" t="s">
        <v>12</v>
      </c>
      <c r="B102" s="273">
        <f>SUM(B99:B101)</f>
        <v>0</v>
      </c>
      <c r="C102" s="273">
        <f t="shared" ref="C102:AP102" si="37">SUM(C99:C101)</f>
        <v>0</v>
      </c>
      <c r="D102" s="273">
        <f t="shared" si="37"/>
        <v>0</v>
      </c>
      <c r="E102" s="273">
        <f t="shared" si="37"/>
        <v>0</v>
      </c>
      <c r="F102" s="273">
        <f t="shared" si="37"/>
        <v>0</v>
      </c>
      <c r="G102" s="273">
        <f t="shared" si="37"/>
        <v>0</v>
      </c>
      <c r="H102" s="273">
        <f t="shared" si="37"/>
        <v>0</v>
      </c>
      <c r="I102" s="273">
        <f t="shared" si="37"/>
        <v>0</v>
      </c>
      <c r="J102" s="273">
        <f t="shared" si="37"/>
        <v>0</v>
      </c>
      <c r="K102" s="273">
        <f t="shared" si="37"/>
        <v>0</v>
      </c>
      <c r="L102" s="273">
        <f t="shared" si="37"/>
        <v>0</v>
      </c>
      <c r="M102" s="273">
        <f t="shared" si="37"/>
        <v>0</v>
      </c>
      <c r="N102" s="273">
        <f t="shared" si="37"/>
        <v>0</v>
      </c>
      <c r="O102" s="273">
        <f t="shared" si="37"/>
        <v>0</v>
      </c>
      <c r="P102" s="273">
        <f t="shared" si="37"/>
        <v>0</v>
      </c>
      <c r="Q102" s="273">
        <f t="shared" si="37"/>
        <v>0</v>
      </c>
      <c r="R102" s="273">
        <f t="shared" si="37"/>
        <v>0</v>
      </c>
      <c r="S102" s="273">
        <f t="shared" si="37"/>
        <v>0</v>
      </c>
      <c r="T102" s="273">
        <f t="shared" si="37"/>
        <v>0</v>
      </c>
      <c r="U102" s="273">
        <f t="shared" si="37"/>
        <v>0</v>
      </c>
      <c r="V102" s="273">
        <f t="shared" si="37"/>
        <v>0</v>
      </c>
      <c r="W102" s="273">
        <f t="shared" si="37"/>
        <v>0</v>
      </c>
      <c r="X102" s="273">
        <f t="shared" si="37"/>
        <v>0</v>
      </c>
      <c r="Y102" s="273">
        <f t="shared" si="37"/>
        <v>0</v>
      </c>
      <c r="Z102" s="273">
        <f t="shared" si="37"/>
        <v>0</v>
      </c>
      <c r="AA102" s="273">
        <f t="shared" si="37"/>
        <v>0</v>
      </c>
      <c r="AB102" s="273">
        <f t="shared" si="37"/>
        <v>0</v>
      </c>
      <c r="AC102" s="273">
        <f t="shared" si="37"/>
        <v>0</v>
      </c>
      <c r="AD102" s="273">
        <f t="shared" si="37"/>
        <v>0</v>
      </c>
      <c r="AE102" s="273">
        <f t="shared" si="37"/>
        <v>0</v>
      </c>
      <c r="AF102" s="273">
        <f t="shared" si="37"/>
        <v>0</v>
      </c>
      <c r="AG102" s="273">
        <f t="shared" si="37"/>
        <v>0</v>
      </c>
      <c r="AH102" s="273">
        <f t="shared" si="37"/>
        <v>0</v>
      </c>
      <c r="AI102" s="273">
        <f t="shared" si="37"/>
        <v>0</v>
      </c>
      <c r="AJ102" s="273">
        <f t="shared" si="37"/>
        <v>0</v>
      </c>
      <c r="AK102" s="273">
        <f t="shared" si="37"/>
        <v>0</v>
      </c>
      <c r="AL102" s="273">
        <f t="shared" si="37"/>
        <v>0</v>
      </c>
      <c r="AM102" s="273">
        <f t="shared" si="37"/>
        <v>0</v>
      </c>
      <c r="AN102" s="273">
        <f t="shared" si="37"/>
        <v>0</v>
      </c>
      <c r="AO102" s="273">
        <f t="shared" si="37"/>
        <v>0</v>
      </c>
      <c r="AP102" s="273">
        <f t="shared" si="37"/>
        <v>0</v>
      </c>
    </row>
    <row r="103" spans="1:42" x14ac:dyDescent="0.2">
      <c r="A103" s="274" t="s">
        <v>12</v>
      </c>
      <c r="B103" s="202">
        <f>B$89+B$97+B$102</f>
        <v>0</v>
      </c>
      <c r="C103" s="202">
        <f>C$97+C$102</f>
        <v>0</v>
      </c>
      <c r="D103" s="202">
        <f t="shared" ref="D103:AP103" si="38">D$97+D$102</f>
        <v>0</v>
      </c>
      <c r="E103" s="202">
        <f t="shared" si="38"/>
        <v>0</v>
      </c>
      <c r="F103" s="202">
        <f t="shared" si="38"/>
        <v>0</v>
      </c>
      <c r="G103" s="202">
        <f t="shared" si="38"/>
        <v>0</v>
      </c>
      <c r="H103" s="202">
        <f t="shared" si="38"/>
        <v>0</v>
      </c>
      <c r="I103" s="202">
        <f t="shared" si="38"/>
        <v>0</v>
      </c>
      <c r="J103" s="202">
        <f t="shared" si="38"/>
        <v>0</v>
      </c>
      <c r="K103" s="202">
        <f t="shared" si="38"/>
        <v>0</v>
      </c>
      <c r="L103" s="202">
        <f t="shared" si="38"/>
        <v>0</v>
      </c>
      <c r="M103" s="202">
        <f t="shared" si="38"/>
        <v>0</v>
      </c>
      <c r="N103" s="202">
        <f t="shared" si="38"/>
        <v>0</v>
      </c>
      <c r="O103" s="202">
        <f t="shared" si="38"/>
        <v>0</v>
      </c>
      <c r="P103" s="202">
        <f t="shared" si="38"/>
        <v>0</v>
      </c>
      <c r="Q103" s="202">
        <f t="shared" si="38"/>
        <v>0</v>
      </c>
      <c r="R103" s="202">
        <f t="shared" si="38"/>
        <v>0</v>
      </c>
      <c r="S103" s="202">
        <f t="shared" si="38"/>
        <v>0</v>
      </c>
      <c r="T103" s="202">
        <f t="shared" si="38"/>
        <v>0</v>
      </c>
      <c r="U103" s="202">
        <f t="shared" si="38"/>
        <v>0</v>
      </c>
      <c r="V103" s="202">
        <f t="shared" si="38"/>
        <v>0</v>
      </c>
      <c r="W103" s="202">
        <f t="shared" si="38"/>
        <v>0</v>
      </c>
      <c r="X103" s="202">
        <f t="shared" si="38"/>
        <v>0</v>
      </c>
      <c r="Y103" s="202">
        <f t="shared" si="38"/>
        <v>0</v>
      </c>
      <c r="Z103" s="202">
        <f t="shared" si="38"/>
        <v>0</v>
      </c>
      <c r="AA103" s="202">
        <f t="shared" si="38"/>
        <v>0</v>
      </c>
      <c r="AB103" s="202">
        <f t="shared" si="38"/>
        <v>0</v>
      </c>
      <c r="AC103" s="202">
        <f t="shared" si="38"/>
        <v>0</v>
      </c>
      <c r="AD103" s="202">
        <f t="shared" si="38"/>
        <v>0</v>
      </c>
      <c r="AE103" s="202">
        <f t="shared" si="38"/>
        <v>0</v>
      </c>
      <c r="AF103" s="202">
        <f t="shared" si="38"/>
        <v>0</v>
      </c>
      <c r="AG103" s="202">
        <f t="shared" si="38"/>
        <v>0</v>
      </c>
      <c r="AH103" s="202">
        <f t="shared" si="38"/>
        <v>0</v>
      </c>
      <c r="AI103" s="202">
        <f t="shared" si="38"/>
        <v>0</v>
      </c>
      <c r="AJ103" s="202">
        <f t="shared" si="38"/>
        <v>0</v>
      </c>
      <c r="AK103" s="202">
        <f t="shared" si="38"/>
        <v>0</v>
      </c>
      <c r="AL103" s="202">
        <f t="shared" si="38"/>
        <v>0</v>
      </c>
      <c r="AM103" s="202">
        <f t="shared" si="38"/>
        <v>0</v>
      </c>
      <c r="AN103" s="202">
        <f t="shared" si="38"/>
        <v>0</v>
      </c>
      <c r="AO103" s="202">
        <f t="shared" si="38"/>
        <v>0</v>
      </c>
      <c r="AP103" s="202">
        <f t="shared" si="38"/>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222</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270</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271</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223</v>
      </c>
      <c r="B109" s="195">
        <f>IF(DebtPercent="Calculated",B587,B588)</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12</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221</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220</v>
      </c>
      <c r="B112" s="195">
        <v>0</v>
      </c>
      <c r="C112" s="195">
        <f>-C576</f>
        <v>0</v>
      </c>
      <c r="D112" s="195">
        <f t="shared" ref="D112:AP112" si="39">-D576</f>
        <v>0</v>
      </c>
      <c r="E112" s="195">
        <f t="shared" si="39"/>
        <v>0</v>
      </c>
      <c r="F112" s="195">
        <f t="shared" si="39"/>
        <v>0</v>
      </c>
      <c r="G112" s="195">
        <f t="shared" si="39"/>
        <v>0</v>
      </c>
      <c r="H112" s="195">
        <f t="shared" si="39"/>
        <v>0</v>
      </c>
      <c r="I112" s="195">
        <f t="shared" si="39"/>
        <v>0</v>
      </c>
      <c r="J112" s="195">
        <f t="shared" si="39"/>
        <v>0</v>
      </c>
      <c r="K112" s="195">
        <f t="shared" si="39"/>
        <v>0</v>
      </c>
      <c r="L112" s="195">
        <f t="shared" si="39"/>
        <v>0</v>
      </c>
      <c r="M112" s="195">
        <f t="shared" si="39"/>
        <v>0</v>
      </c>
      <c r="N112" s="195">
        <f t="shared" si="39"/>
        <v>0</v>
      </c>
      <c r="O112" s="195">
        <f t="shared" si="39"/>
        <v>0</v>
      </c>
      <c r="P112" s="195">
        <f t="shared" si="39"/>
        <v>0</v>
      </c>
      <c r="Q112" s="195">
        <f t="shared" si="39"/>
        <v>0</v>
      </c>
      <c r="R112" s="195">
        <f t="shared" si="39"/>
        <v>0</v>
      </c>
      <c r="S112" s="195">
        <f t="shared" si="39"/>
        <v>0</v>
      </c>
      <c r="T112" s="195">
        <f t="shared" si="39"/>
        <v>0</v>
      </c>
      <c r="U112" s="195">
        <f t="shared" si="39"/>
        <v>0</v>
      </c>
      <c r="V112" s="195">
        <f t="shared" si="39"/>
        <v>0</v>
      </c>
      <c r="W112" s="195">
        <f t="shared" si="39"/>
        <v>0</v>
      </c>
      <c r="X112" s="195">
        <f t="shared" si="39"/>
        <v>0</v>
      </c>
      <c r="Y112" s="195">
        <f t="shared" si="39"/>
        <v>0</v>
      </c>
      <c r="Z112" s="195">
        <f t="shared" si="39"/>
        <v>0</v>
      </c>
      <c r="AA112" s="195">
        <f t="shared" si="39"/>
        <v>0</v>
      </c>
      <c r="AB112" s="195">
        <f t="shared" si="39"/>
        <v>0</v>
      </c>
      <c r="AC112" s="195">
        <f t="shared" si="39"/>
        <v>0</v>
      </c>
      <c r="AD112" s="195">
        <f t="shared" si="39"/>
        <v>0</v>
      </c>
      <c r="AE112" s="195">
        <f t="shared" si="39"/>
        <v>0</v>
      </c>
      <c r="AF112" s="195">
        <f t="shared" si="39"/>
        <v>0</v>
      </c>
      <c r="AG112" s="195">
        <f t="shared" si="39"/>
        <v>0</v>
      </c>
      <c r="AH112" s="195">
        <f t="shared" si="39"/>
        <v>0</v>
      </c>
      <c r="AI112" s="195">
        <f t="shared" si="39"/>
        <v>0</v>
      </c>
      <c r="AJ112" s="195">
        <f t="shared" si="39"/>
        <v>0</v>
      </c>
      <c r="AK112" s="195">
        <f t="shared" si="39"/>
        <v>0</v>
      </c>
      <c r="AL112" s="195">
        <f t="shared" si="39"/>
        <v>0</v>
      </c>
      <c r="AM112" s="195">
        <f t="shared" si="39"/>
        <v>0</v>
      </c>
      <c r="AN112" s="195">
        <f t="shared" si="39"/>
        <v>0</v>
      </c>
      <c r="AO112" s="195">
        <f t="shared" si="39"/>
        <v>0</v>
      </c>
      <c r="AP112" s="195">
        <f t="shared" si="39"/>
        <v>0</v>
      </c>
    </row>
    <row r="113" spans="1:42" x14ac:dyDescent="0.2">
      <c r="A113" s="275" t="s">
        <v>12</v>
      </c>
      <c r="B113" s="189">
        <f>SUM(B110:B112)</f>
        <v>0</v>
      </c>
      <c r="C113" s="273">
        <f>SUM(C110:C112)</f>
        <v>0</v>
      </c>
      <c r="D113" s="273">
        <f t="shared" ref="D113:AP113" si="40">SUM(D110:D112)</f>
        <v>0</v>
      </c>
      <c r="E113" s="273">
        <f t="shared" si="40"/>
        <v>0</v>
      </c>
      <c r="F113" s="273">
        <f t="shared" si="40"/>
        <v>0</v>
      </c>
      <c r="G113" s="273">
        <f t="shared" si="40"/>
        <v>0</v>
      </c>
      <c r="H113" s="273">
        <f t="shared" si="40"/>
        <v>0</v>
      </c>
      <c r="I113" s="273">
        <f t="shared" si="40"/>
        <v>0</v>
      </c>
      <c r="J113" s="273">
        <f t="shared" si="40"/>
        <v>0</v>
      </c>
      <c r="K113" s="273">
        <f t="shared" si="40"/>
        <v>0</v>
      </c>
      <c r="L113" s="273">
        <f t="shared" si="40"/>
        <v>0</v>
      </c>
      <c r="M113" s="273">
        <f t="shared" si="40"/>
        <v>0</v>
      </c>
      <c r="N113" s="273">
        <f t="shared" si="40"/>
        <v>0</v>
      </c>
      <c r="O113" s="273">
        <f t="shared" si="40"/>
        <v>0</v>
      </c>
      <c r="P113" s="273">
        <f t="shared" si="40"/>
        <v>0</v>
      </c>
      <c r="Q113" s="273">
        <f t="shared" si="40"/>
        <v>0</v>
      </c>
      <c r="R113" s="273">
        <f t="shared" si="40"/>
        <v>0</v>
      </c>
      <c r="S113" s="273">
        <f t="shared" si="40"/>
        <v>0</v>
      </c>
      <c r="T113" s="273">
        <f t="shared" si="40"/>
        <v>0</v>
      </c>
      <c r="U113" s="273">
        <f t="shared" si="40"/>
        <v>0</v>
      </c>
      <c r="V113" s="273">
        <f t="shared" si="40"/>
        <v>0</v>
      </c>
      <c r="W113" s="273">
        <f t="shared" si="40"/>
        <v>0</v>
      </c>
      <c r="X113" s="273">
        <f t="shared" si="40"/>
        <v>0</v>
      </c>
      <c r="Y113" s="273">
        <f t="shared" si="40"/>
        <v>0</v>
      </c>
      <c r="Z113" s="273">
        <f t="shared" si="40"/>
        <v>0</v>
      </c>
      <c r="AA113" s="273">
        <f t="shared" si="40"/>
        <v>0</v>
      </c>
      <c r="AB113" s="273">
        <f t="shared" si="40"/>
        <v>0</v>
      </c>
      <c r="AC113" s="273">
        <f t="shared" si="40"/>
        <v>0</v>
      </c>
      <c r="AD113" s="273">
        <f t="shared" si="40"/>
        <v>0</v>
      </c>
      <c r="AE113" s="273">
        <f t="shared" si="40"/>
        <v>0</v>
      </c>
      <c r="AF113" s="273">
        <f t="shared" si="40"/>
        <v>0</v>
      </c>
      <c r="AG113" s="273">
        <f t="shared" si="40"/>
        <v>0</v>
      </c>
      <c r="AH113" s="273">
        <f t="shared" si="40"/>
        <v>0</v>
      </c>
      <c r="AI113" s="273">
        <f t="shared" si="40"/>
        <v>0</v>
      </c>
      <c r="AJ113" s="273">
        <f t="shared" si="40"/>
        <v>0</v>
      </c>
      <c r="AK113" s="273">
        <f t="shared" si="40"/>
        <v>0</v>
      </c>
      <c r="AL113" s="273">
        <f t="shared" si="40"/>
        <v>0</v>
      </c>
      <c r="AM113" s="273">
        <f t="shared" si="40"/>
        <v>0</v>
      </c>
      <c r="AN113" s="273">
        <f t="shared" si="40"/>
        <v>0</v>
      </c>
      <c r="AO113" s="273">
        <f t="shared" si="40"/>
        <v>0</v>
      </c>
      <c r="AP113" s="273">
        <f t="shared" si="40"/>
        <v>0</v>
      </c>
    </row>
    <row r="114" spans="1:42" s="276" customFormat="1" ht="13.5" thickBot="1" x14ac:dyDescent="0.25">
      <c r="A114" s="275"/>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c r="AD114" s="273"/>
      <c r="AE114" s="273"/>
      <c r="AF114" s="273"/>
      <c r="AG114" s="273"/>
      <c r="AH114" s="273"/>
      <c r="AI114" s="273"/>
      <c r="AJ114" s="273"/>
      <c r="AK114" s="273"/>
      <c r="AL114" s="273"/>
      <c r="AM114" s="273"/>
      <c r="AN114" s="273"/>
      <c r="AO114" s="273"/>
      <c r="AP114" s="273"/>
    </row>
    <row r="115" spans="1:42" s="122" customFormat="1" ht="13.5" thickTop="1" x14ac:dyDescent="0.2">
      <c r="A115" s="109" t="s">
        <v>274</v>
      </c>
      <c r="B115" s="286"/>
      <c r="C115" s="286"/>
      <c r="D115" s="286"/>
      <c r="E115" s="286"/>
      <c r="F115" s="286"/>
      <c r="G115" s="286"/>
      <c r="H115" s="286"/>
      <c r="I115" s="286"/>
      <c r="J115" s="286"/>
      <c r="K115" s="286"/>
      <c r="L115" s="286"/>
      <c r="M115" s="286"/>
      <c r="N115" s="286"/>
      <c r="O115" s="286"/>
      <c r="P115" s="286"/>
      <c r="Q115" s="286"/>
      <c r="R115" s="286"/>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row>
    <row r="116" spans="1:42" s="122" customFormat="1" x14ac:dyDescent="0.2">
      <c r="A116" s="29" t="s">
        <v>275</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221</v>
      </c>
      <c r="B117" s="189">
        <f t="shared" ref="B117:AP117" si="41">-B111</f>
        <v>0</v>
      </c>
      <c r="C117" s="189">
        <f t="shared" si="41"/>
        <v>0</v>
      </c>
      <c r="D117" s="189">
        <f t="shared" si="41"/>
        <v>0</v>
      </c>
      <c r="E117" s="189">
        <f t="shared" si="41"/>
        <v>0</v>
      </c>
      <c r="F117" s="189">
        <f t="shared" si="41"/>
        <v>0</v>
      </c>
      <c r="G117" s="189">
        <f t="shared" si="41"/>
        <v>0</v>
      </c>
      <c r="H117" s="189">
        <f t="shared" si="41"/>
        <v>0</v>
      </c>
      <c r="I117" s="189">
        <f t="shared" si="41"/>
        <v>0</v>
      </c>
      <c r="J117" s="189">
        <f t="shared" si="41"/>
        <v>0</v>
      </c>
      <c r="K117" s="189">
        <f t="shared" si="41"/>
        <v>0</v>
      </c>
      <c r="L117" s="189">
        <f t="shared" si="41"/>
        <v>0</v>
      </c>
      <c r="M117" s="189">
        <f t="shared" si="41"/>
        <v>0</v>
      </c>
      <c r="N117" s="189">
        <f t="shared" si="41"/>
        <v>0</v>
      </c>
      <c r="O117" s="189">
        <f t="shared" si="41"/>
        <v>0</v>
      </c>
      <c r="P117" s="189">
        <f t="shared" si="41"/>
        <v>0</v>
      </c>
      <c r="Q117" s="189">
        <f t="shared" si="41"/>
        <v>0</v>
      </c>
      <c r="R117" s="189">
        <f t="shared" si="41"/>
        <v>0</v>
      </c>
      <c r="S117" s="189">
        <f t="shared" si="41"/>
        <v>0</v>
      </c>
      <c r="T117" s="189">
        <f t="shared" si="41"/>
        <v>0</v>
      </c>
      <c r="U117" s="189">
        <f t="shared" si="41"/>
        <v>0</v>
      </c>
      <c r="V117" s="189">
        <f t="shared" si="41"/>
        <v>0</v>
      </c>
      <c r="W117" s="189">
        <f t="shared" si="41"/>
        <v>0</v>
      </c>
      <c r="X117" s="189">
        <f t="shared" si="41"/>
        <v>0</v>
      </c>
      <c r="Y117" s="189">
        <f t="shared" si="41"/>
        <v>0</v>
      </c>
      <c r="Z117" s="189">
        <f t="shared" si="41"/>
        <v>0</v>
      </c>
      <c r="AA117" s="189">
        <f t="shared" si="41"/>
        <v>0</v>
      </c>
      <c r="AB117" s="189">
        <f t="shared" si="41"/>
        <v>0</v>
      </c>
      <c r="AC117" s="189">
        <f t="shared" si="41"/>
        <v>0</v>
      </c>
      <c r="AD117" s="189">
        <f t="shared" si="41"/>
        <v>0</v>
      </c>
      <c r="AE117" s="189">
        <f t="shared" si="41"/>
        <v>0</v>
      </c>
      <c r="AF117" s="189">
        <f t="shared" si="41"/>
        <v>0</v>
      </c>
      <c r="AG117" s="189">
        <f t="shared" si="41"/>
        <v>0</v>
      </c>
      <c r="AH117" s="189">
        <f t="shared" si="41"/>
        <v>0</v>
      </c>
      <c r="AI117" s="189">
        <f t="shared" si="41"/>
        <v>0</v>
      </c>
      <c r="AJ117" s="189">
        <f t="shared" si="41"/>
        <v>0</v>
      </c>
      <c r="AK117" s="189">
        <f t="shared" si="41"/>
        <v>0</v>
      </c>
      <c r="AL117" s="189">
        <f t="shared" si="41"/>
        <v>0</v>
      </c>
      <c r="AM117" s="189">
        <f t="shared" si="41"/>
        <v>0</v>
      </c>
      <c r="AN117" s="189">
        <f t="shared" si="41"/>
        <v>0</v>
      </c>
      <c r="AO117" s="189">
        <f t="shared" si="41"/>
        <v>0</v>
      </c>
      <c r="AP117" s="189">
        <f t="shared" si="41"/>
        <v>0</v>
      </c>
    </row>
    <row r="118" spans="1:42" x14ac:dyDescent="0.2">
      <c r="A118" s="117" t="s">
        <v>332</v>
      </c>
      <c r="B118" s="195">
        <f>B78+B103+B113</f>
        <v>0</v>
      </c>
      <c r="C118" s="195">
        <f>C78+C103+C113</f>
        <v>0</v>
      </c>
      <c r="D118" s="195">
        <f t="shared" ref="D118:AP118" si="42">D78+D103+D113</f>
        <v>0</v>
      </c>
      <c r="E118" s="195">
        <f t="shared" si="42"/>
        <v>0</v>
      </c>
      <c r="F118" s="195">
        <f t="shared" si="42"/>
        <v>0</v>
      </c>
      <c r="G118" s="195">
        <f t="shared" si="42"/>
        <v>0</v>
      </c>
      <c r="H118" s="195">
        <f t="shared" si="42"/>
        <v>0</v>
      </c>
      <c r="I118" s="195">
        <f t="shared" si="42"/>
        <v>0</v>
      </c>
      <c r="J118" s="195">
        <f t="shared" si="42"/>
        <v>0</v>
      </c>
      <c r="K118" s="195">
        <f t="shared" si="42"/>
        <v>0</v>
      </c>
      <c r="L118" s="195">
        <f t="shared" si="42"/>
        <v>0</v>
      </c>
      <c r="M118" s="195">
        <f t="shared" si="42"/>
        <v>0</v>
      </c>
      <c r="N118" s="195">
        <f t="shared" si="42"/>
        <v>0</v>
      </c>
      <c r="O118" s="195">
        <f t="shared" si="42"/>
        <v>0</v>
      </c>
      <c r="P118" s="195">
        <f t="shared" si="42"/>
        <v>0</v>
      </c>
      <c r="Q118" s="195">
        <f t="shared" si="42"/>
        <v>0</v>
      </c>
      <c r="R118" s="195">
        <f t="shared" si="42"/>
        <v>0</v>
      </c>
      <c r="S118" s="195">
        <f t="shared" si="42"/>
        <v>0</v>
      </c>
      <c r="T118" s="195">
        <f t="shared" si="42"/>
        <v>0</v>
      </c>
      <c r="U118" s="195">
        <f t="shared" si="42"/>
        <v>0</v>
      </c>
      <c r="V118" s="195">
        <f t="shared" si="42"/>
        <v>0</v>
      </c>
      <c r="W118" s="195">
        <f t="shared" si="42"/>
        <v>0</v>
      </c>
      <c r="X118" s="195">
        <f t="shared" si="42"/>
        <v>0</v>
      </c>
      <c r="Y118" s="195">
        <f t="shared" si="42"/>
        <v>0</v>
      </c>
      <c r="Z118" s="195">
        <f t="shared" si="42"/>
        <v>0</v>
      </c>
      <c r="AA118" s="195">
        <f t="shared" si="42"/>
        <v>0</v>
      </c>
      <c r="AB118" s="195">
        <f t="shared" si="42"/>
        <v>0</v>
      </c>
      <c r="AC118" s="195">
        <f t="shared" si="42"/>
        <v>0</v>
      </c>
      <c r="AD118" s="195">
        <f t="shared" si="42"/>
        <v>0</v>
      </c>
      <c r="AE118" s="195">
        <f t="shared" si="42"/>
        <v>0</v>
      </c>
      <c r="AF118" s="195">
        <f t="shared" si="42"/>
        <v>0</v>
      </c>
      <c r="AG118" s="195">
        <f t="shared" si="42"/>
        <v>0</v>
      </c>
      <c r="AH118" s="195">
        <f t="shared" si="42"/>
        <v>0</v>
      </c>
      <c r="AI118" s="195">
        <f t="shared" si="42"/>
        <v>0</v>
      </c>
      <c r="AJ118" s="195">
        <f t="shared" si="42"/>
        <v>0</v>
      </c>
      <c r="AK118" s="195">
        <f t="shared" si="42"/>
        <v>0</v>
      </c>
      <c r="AL118" s="195">
        <f t="shared" si="42"/>
        <v>0</v>
      </c>
      <c r="AM118" s="195">
        <f t="shared" si="42"/>
        <v>0</v>
      </c>
      <c r="AN118" s="195">
        <f t="shared" si="42"/>
        <v>0</v>
      </c>
      <c r="AO118" s="195">
        <f t="shared" si="42"/>
        <v>0</v>
      </c>
      <c r="AP118" s="195">
        <f t="shared" si="42"/>
        <v>0</v>
      </c>
    </row>
    <row r="119" spans="1:42" x14ac:dyDescent="0.2">
      <c r="A119" s="278" t="s">
        <v>12</v>
      </c>
      <c r="B119" s="202">
        <f>SUM(B117:B118)</f>
        <v>0</v>
      </c>
      <c r="C119" s="202">
        <f t="shared" ref="C119:AP119" si="43">SUM(C117:C118)</f>
        <v>0</v>
      </c>
      <c r="D119" s="202">
        <f t="shared" si="43"/>
        <v>0</v>
      </c>
      <c r="E119" s="202">
        <f t="shared" si="43"/>
        <v>0</v>
      </c>
      <c r="F119" s="202">
        <f t="shared" si="43"/>
        <v>0</v>
      </c>
      <c r="G119" s="202">
        <f t="shared" si="43"/>
        <v>0</v>
      </c>
      <c r="H119" s="202">
        <f t="shared" si="43"/>
        <v>0</v>
      </c>
      <c r="I119" s="202">
        <f t="shared" si="43"/>
        <v>0</v>
      </c>
      <c r="J119" s="202">
        <f t="shared" si="43"/>
        <v>0</v>
      </c>
      <c r="K119" s="202">
        <f t="shared" si="43"/>
        <v>0</v>
      </c>
      <c r="L119" s="202">
        <f t="shared" si="43"/>
        <v>0</v>
      </c>
      <c r="M119" s="202">
        <f t="shared" si="43"/>
        <v>0</v>
      </c>
      <c r="N119" s="202">
        <f t="shared" si="43"/>
        <v>0</v>
      </c>
      <c r="O119" s="202">
        <f t="shared" si="43"/>
        <v>0</v>
      </c>
      <c r="P119" s="202">
        <f t="shared" si="43"/>
        <v>0</v>
      </c>
      <c r="Q119" s="202">
        <f t="shared" si="43"/>
        <v>0</v>
      </c>
      <c r="R119" s="202">
        <f t="shared" si="43"/>
        <v>0</v>
      </c>
      <c r="S119" s="202">
        <f t="shared" si="43"/>
        <v>0</v>
      </c>
      <c r="T119" s="202">
        <f t="shared" si="43"/>
        <v>0</v>
      </c>
      <c r="U119" s="202">
        <f t="shared" si="43"/>
        <v>0</v>
      </c>
      <c r="V119" s="202">
        <f t="shared" si="43"/>
        <v>0</v>
      </c>
      <c r="W119" s="202">
        <f t="shared" si="43"/>
        <v>0</v>
      </c>
      <c r="X119" s="202">
        <f t="shared" si="43"/>
        <v>0</v>
      </c>
      <c r="Y119" s="202">
        <f t="shared" si="43"/>
        <v>0</v>
      </c>
      <c r="Z119" s="202">
        <f t="shared" si="43"/>
        <v>0</v>
      </c>
      <c r="AA119" s="202">
        <f t="shared" si="43"/>
        <v>0</v>
      </c>
      <c r="AB119" s="202">
        <f t="shared" si="43"/>
        <v>0</v>
      </c>
      <c r="AC119" s="202">
        <f t="shared" si="43"/>
        <v>0</v>
      </c>
      <c r="AD119" s="202">
        <f t="shared" si="43"/>
        <v>0</v>
      </c>
      <c r="AE119" s="202">
        <f t="shared" si="43"/>
        <v>0</v>
      </c>
      <c r="AF119" s="202">
        <f t="shared" si="43"/>
        <v>0</v>
      </c>
      <c r="AG119" s="202">
        <f t="shared" si="43"/>
        <v>0</v>
      </c>
      <c r="AH119" s="202">
        <f t="shared" si="43"/>
        <v>0</v>
      </c>
      <c r="AI119" s="202">
        <f t="shared" si="43"/>
        <v>0</v>
      </c>
      <c r="AJ119" s="202">
        <f t="shared" si="43"/>
        <v>0</v>
      </c>
      <c r="AK119" s="202">
        <f t="shared" si="43"/>
        <v>0</v>
      </c>
      <c r="AL119" s="202">
        <f t="shared" si="43"/>
        <v>0</v>
      </c>
      <c r="AM119" s="202">
        <f t="shared" si="43"/>
        <v>0</v>
      </c>
      <c r="AN119" s="202">
        <f t="shared" si="43"/>
        <v>0</v>
      </c>
      <c r="AO119" s="202">
        <f t="shared" si="43"/>
        <v>0</v>
      </c>
      <c r="AP119" s="202">
        <f t="shared" si="43"/>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276</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12</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4">C523</f>
        <v>0</v>
      </c>
      <c r="D127" s="194">
        <f t="shared" si="44"/>
        <v>0</v>
      </c>
      <c r="E127" s="194">
        <f t="shared" si="44"/>
        <v>0</v>
      </c>
      <c r="F127" s="194">
        <f t="shared" si="44"/>
        <v>0</v>
      </c>
      <c r="G127" s="194">
        <f t="shared" si="44"/>
        <v>0</v>
      </c>
      <c r="H127" s="194">
        <f t="shared" si="44"/>
        <v>0</v>
      </c>
      <c r="I127" s="194">
        <f t="shared" si="44"/>
        <v>0</v>
      </c>
      <c r="J127" s="194">
        <f t="shared" si="44"/>
        <v>0</v>
      </c>
      <c r="K127" s="194">
        <f t="shared" si="44"/>
        <v>0</v>
      </c>
      <c r="L127" s="194">
        <f t="shared" si="44"/>
        <v>0</v>
      </c>
      <c r="M127" s="194">
        <f t="shared" si="44"/>
        <v>0</v>
      </c>
      <c r="N127" s="194">
        <f t="shared" si="44"/>
        <v>0</v>
      </c>
      <c r="O127" s="194">
        <f t="shared" si="44"/>
        <v>0</v>
      </c>
      <c r="P127" s="194">
        <f t="shared" si="44"/>
        <v>0</v>
      </c>
      <c r="Q127" s="194">
        <f t="shared" si="44"/>
        <v>0</v>
      </c>
      <c r="R127" s="194">
        <f t="shared" si="44"/>
        <v>0</v>
      </c>
      <c r="S127" s="194">
        <f t="shared" si="44"/>
        <v>0</v>
      </c>
      <c r="T127" s="194">
        <f t="shared" si="44"/>
        <v>0</v>
      </c>
      <c r="U127" s="194">
        <f t="shared" si="44"/>
        <v>0</v>
      </c>
      <c r="V127" s="194">
        <f t="shared" si="44"/>
        <v>0</v>
      </c>
      <c r="W127" s="194">
        <f t="shared" si="44"/>
        <v>0</v>
      </c>
      <c r="X127" s="194">
        <f t="shared" si="44"/>
        <v>0</v>
      </c>
      <c r="Y127" s="194">
        <f t="shared" si="44"/>
        <v>0</v>
      </c>
      <c r="Z127" s="194">
        <f t="shared" si="44"/>
        <v>0</v>
      </c>
      <c r="AA127" s="194">
        <f t="shared" si="44"/>
        <v>0</v>
      </c>
      <c r="AB127" s="194">
        <f t="shared" si="44"/>
        <v>0</v>
      </c>
      <c r="AC127" s="194">
        <f t="shared" si="44"/>
        <v>0</v>
      </c>
      <c r="AD127" s="194">
        <f t="shared" si="44"/>
        <v>0</v>
      </c>
      <c r="AE127" s="194">
        <f t="shared" si="44"/>
        <v>0</v>
      </c>
      <c r="AF127" s="194">
        <f t="shared" si="44"/>
        <v>0</v>
      </c>
      <c r="AG127" s="194">
        <f t="shared" si="44"/>
        <v>0</v>
      </c>
      <c r="AH127" s="194">
        <f t="shared" si="44"/>
        <v>0</v>
      </c>
      <c r="AI127" s="194">
        <f t="shared" si="44"/>
        <v>0</v>
      </c>
      <c r="AJ127" s="194">
        <f t="shared" si="44"/>
        <v>0</v>
      </c>
      <c r="AK127" s="194">
        <f t="shared" si="44"/>
        <v>0</v>
      </c>
      <c r="AL127" s="194">
        <f t="shared" si="44"/>
        <v>0</v>
      </c>
      <c r="AM127" s="194">
        <f t="shared" si="44"/>
        <v>0</v>
      </c>
      <c r="AN127" s="194">
        <f t="shared" si="44"/>
        <v>0</v>
      </c>
      <c r="AO127" s="194">
        <f t="shared" si="44"/>
        <v>0</v>
      </c>
      <c r="AP127" s="194">
        <f>AP523</f>
        <v>0</v>
      </c>
    </row>
    <row r="128" spans="1:42" x14ac:dyDescent="0.2">
      <c r="A128" s="119" t="s">
        <v>4</v>
      </c>
      <c r="B128" s="195">
        <f>B529</f>
        <v>0</v>
      </c>
      <c r="C128" s="195">
        <f t="shared" ref="C128:AO128" si="45">C529</f>
        <v>0</v>
      </c>
      <c r="D128" s="195">
        <f t="shared" si="45"/>
        <v>0</v>
      </c>
      <c r="E128" s="195">
        <f t="shared" si="45"/>
        <v>0</v>
      </c>
      <c r="F128" s="195">
        <f t="shared" si="45"/>
        <v>0</v>
      </c>
      <c r="G128" s="195">
        <f t="shared" si="45"/>
        <v>0</v>
      </c>
      <c r="H128" s="195">
        <f t="shared" si="45"/>
        <v>0</v>
      </c>
      <c r="I128" s="195">
        <f t="shared" si="45"/>
        <v>0</v>
      </c>
      <c r="J128" s="195">
        <f t="shared" si="45"/>
        <v>0</v>
      </c>
      <c r="K128" s="195">
        <f t="shared" si="45"/>
        <v>0</v>
      </c>
      <c r="L128" s="195">
        <f t="shared" si="45"/>
        <v>0</v>
      </c>
      <c r="M128" s="195">
        <f t="shared" si="45"/>
        <v>0</v>
      </c>
      <c r="N128" s="195">
        <f t="shared" si="45"/>
        <v>0</v>
      </c>
      <c r="O128" s="195">
        <f t="shared" si="45"/>
        <v>0</v>
      </c>
      <c r="P128" s="195">
        <f t="shared" si="45"/>
        <v>0</v>
      </c>
      <c r="Q128" s="195">
        <f t="shared" si="45"/>
        <v>0</v>
      </c>
      <c r="R128" s="195">
        <f t="shared" si="45"/>
        <v>0</v>
      </c>
      <c r="S128" s="195">
        <f t="shared" si="45"/>
        <v>0</v>
      </c>
      <c r="T128" s="195">
        <f t="shared" si="45"/>
        <v>0</v>
      </c>
      <c r="U128" s="195">
        <f t="shared" si="45"/>
        <v>0</v>
      </c>
      <c r="V128" s="195">
        <f t="shared" si="45"/>
        <v>0</v>
      </c>
      <c r="W128" s="195">
        <f t="shared" si="45"/>
        <v>0</v>
      </c>
      <c r="X128" s="195">
        <f t="shared" si="45"/>
        <v>0</v>
      </c>
      <c r="Y128" s="195">
        <f t="shared" si="45"/>
        <v>0</v>
      </c>
      <c r="Z128" s="195">
        <f t="shared" si="45"/>
        <v>0</v>
      </c>
      <c r="AA128" s="195">
        <f t="shared" si="45"/>
        <v>0</v>
      </c>
      <c r="AB128" s="195">
        <f t="shared" si="45"/>
        <v>0</v>
      </c>
      <c r="AC128" s="195">
        <f t="shared" si="45"/>
        <v>0</v>
      </c>
      <c r="AD128" s="195">
        <f t="shared" si="45"/>
        <v>0</v>
      </c>
      <c r="AE128" s="195">
        <f t="shared" si="45"/>
        <v>0</v>
      </c>
      <c r="AF128" s="195">
        <f t="shared" si="45"/>
        <v>0</v>
      </c>
      <c r="AG128" s="195">
        <f t="shared" si="45"/>
        <v>0</v>
      </c>
      <c r="AH128" s="195">
        <f t="shared" si="45"/>
        <v>0</v>
      </c>
      <c r="AI128" s="195">
        <f t="shared" si="45"/>
        <v>0</v>
      </c>
      <c r="AJ128" s="195">
        <f t="shared" si="45"/>
        <v>0</v>
      </c>
      <c r="AK128" s="195">
        <f t="shared" si="45"/>
        <v>0</v>
      </c>
      <c r="AL128" s="195">
        <f t="shared" si="45"/>
        <v>0</v>
      </c>
      <c r="AM128" s="195">
        <f t="shared" si="45"/>
        <v>0</v>
      </c>
      <c r="AN128" s="195">
        <f t="shared" si="45"/>
        <v>0</v>
      </c>
      <c r="AO128" s="195">
        <f t="shared" si="45"/>
        <v>0</v>
      </c>
      <c r="AP128" s="195">
        <f>AP529</f>
        <v>0</v>
      </c>
    </row>
    <row r="129" spans="1:42" x14ac:dyDescent="0.2">
      <c r="A129" s="119" t="s">
        <v>12</v>
      </c>
      <c r="B129" s="194">
        <f>SUM(B127:B128)</f>
        <v>0</v>
      </c>
      <c r="C129" s="194">
        <f>SUM(C127:C128)</f>
        <v>0</v>
      </c>
      <c r="D129" s="194">
        <f>SUM(D127:D128)</f>
        <v>0</v>
      </c>
      <c r="E129" s="194">
        <f t="shared" ref="E129:AP129" si="46">SUM(E127:E128)</f>
        <v>0</v>
      </c>
      <c r="F129" s="194">
        <f t="shared" si="46"/>
        <v>0</v>
      </c>
      <c r="G129" s="194">
        <f t="shared" si="46"/>
        <v>0</v>
      </c>
      <c r="H129" s="194">
        <f t="shared" si="46"/>
        <v>0</v>
      </c>
      <c r="I129" s="194">
        <f t="shared" si="46"/>
        <v>0</v>
      </c>
      <c r="J129" s="194">
        <f t="shared" si="46"/>
        <v>0</v>
      </c>
      <c r="K129" s="194">
        <f t="shared" si="46"/>
        <v>0</v>
      </c>
      <c r="L129" s="194">
        <f t="shared" si="46"/>
        <v>0</v>
      </c>
      <c r="M129" s="194">
        <f t="shared" si="46"/>
        <v>0</v>
      </c>
      <c r="N129" s="194">
        <f t="shared" si="46"/>
        <v>0</v>
      </c>
      <c r="O129" s="194">
        <f t="shared" si="46"/>
        <v>0</v>
      </c>
      <c r="P129" s="194">
        <f t="shared" si="46"/>
        <v>0</v>
      </c>
      <c r="Q129" s="194">
        <f t="shared" si="46"/>
        <v>0</v>
      </c>
      <c r="R129" s="194">
        <f t="shared" si="46"/>
        <v>0</v>
      </c>
      <c r="S129" s="194">
        <f t="shared" si="46"/>
        <v>0</v>
      </c>
      <c r="T129" s="194">
        <f t="shared" si="46"/>
        <v>0</v>
      </c>
      <c r="U129" s="194">
        <f t="shared" si="46"/>
        <v>0</v>
      </c>
      <c r="V129" s="194">
        <f t="shared" si="46"/>
        <v>0</v>
      </c>
      <c r="W129" s="194">
        <f t="shared" si="46"/>
        <v>0</v>
      </c>
      <c r="X129" s="194">
        <f t="shared" si="46"/>
        <v>0</v>
      </c>
      <c r="Y129" s="194">
        <f t="shared" si="46"/>
        <v>0</v>
      </c>
      <c r="Z129" s="194">
        <f t="shared" si="46"/>
        <v>0</v>
      </c>
      <c r="AA129" s="194">
        <f t="shared" si="46"/>
        <v>0</v>
      </c>
      <c r="AB129" s="194">
        <f t="shared" si="46"/>
        <v>0</v>
      </c>
      <c r="AC129" s="194">
        <f t="shared" si="46"/>
        <v>0</v>
      </c>
      <c r="AD129" s="194">
        <f t="shared" si="46"/>
        <v>0</v>
      </c>
      <c r="AE129" s="194">
        <f t="shared" si="46"/>
        <v>0</v>
      </c>
      <c r="AF129" s="194">
        <f t="shared" si="46"/>
        <v>0</v>
      </c>
      <c r="AG129" s="194">
        <f t="shared" si="46"/>
        <v>0</v>
      </c>
      <c r="AH129" s="194">
        <f t="shared" si="46"/>
        <v>0</v>
      </c>
      <c r="AI129" s="194">
        <f t="shared" si="46"/>
        <v>0</v>
      </c>
      <c r="AJ129" s="194">
        <f t="shared" si="46"/>
        <v>0</v>
      </c>
      <c r="AK129" s="194">
        <f t="shared" si="46"/>
        <v>0</v>
      </c>
      <c r="AL129" s="194">
        <f t="shared" si="46"/>
        <v>0</v>
      </c>
      <c r="AM129" s="194">
        <f t="shared" si="46"/>
        <v>0</v>
      </c>
      <c r="AN129" s="194">
        <f t="shared" si="46"/>
        <v>0</v>
      </c>
      <c r="AO129" s="194">
        <f t="shared" si="46"/>
        <v>0</v>
      </c>
      <c r="AP129" s="194">
        <f t="shared" si="46"/>
        <v>0</v>
      </c>
    </row>
    <row r="130" spans="1:42" s="122" customFormat="1" x14ac:dyDescent="0.2">
      <c r="A130" s="117" t="s">
        <v>80</v>
      </c>
    </row>
    <row r="131" spans="1:42" x14ac:dyDescent="0.2">
      <c r="A131" s="119" t="s">
        <v>5</v>
      </c>
      <c r="B131" s="194">
        <f>B201</f>
        <v>0</v>
      </c>
      <c r="C131" s="194">
        <f>C201</f>
        <v>0</v>
      </c>
      <c r="D131" s="194">
        <f t="shared" ref="D131:AP131" si="47">D201</f>
        <v>0</v>
      </c>
      <c r="E131" s="194">
        <f t="shared" si="47"/>
        <v>0</v>
      </c>
      <c r="F131" s="194">
        <f t="shared" si="47"/>
        <v>0</v>
      </c>
      <c r="G131" s="194">
        <f t="shared" si="47"/>
        <v>0</v>
      </c>
      <c r="H131" s="194">
        <f t="shared" si="47"/>
        <v>0</v>
      </c>
      <c r="I131" s="194">
        <f t="shared" si="47"/>
        <v>0</v>
      </c>
      <c r="J131" s="194">
        <f t="shared" si="47"/>
        <v>0</v>
      </c>
      <c r="K131" s="194">
        <f t="shared" si="47"/>
        <v>0</v>
      </c>
      <c r="L131" s="194">
        <f t="shared" si="47"/>
        <v>0</v>
      </c>
      <c r="M131" s="194">
        <f t="shared" si="47"/>
        <v>0</v>
      </c>
      <c r="N131" s="194">
        <f t="shared" si="47"/>
        <v>0</v>
      </c>
      <c r="O131" s="194">
        <f t="shared" si="47"/>
        <v>0</v>
      </c>
      <c r="P131" s="194">
        <f t="shared" si="47"/>
        <v>0</v>
      </c>
      <c r="Q131" s="194">
        <f t="shared" si="47"/>
        <v>0</v>
      </c>
      <c r="R131" s="194">
        <f t="shared" si="47"/>
        <v>0</v>
      </c>
      <c r="S131" s="194">
        <f t="shared" si="47"/>
        <v>0</v>
      </c>
      <c r="T131" s="194">
        <f t="shared" si="47"/>
        <v>0</v>
      </c>
      <c r="U131" s="194">
        <f t="shared" si="47"/>
        <v>0</v>
      </c>
      <c r="V131" s="194">
        <f t="shared" si="47"/>
        <v>0</v>
      </c>
      <c r="W131" s="194">
        <f t="shared" si="47"/>
        <v>0</v>
      </c>
      <c r="X131" s="194">
        <f t="shared" si="47"/>
        <v>0</v>
      </c>
      <c r="Y131" s="194">
        <f t="shared" si="47"/>
        <v>0</v>
      </c>
      <c r="Z131" s="194">
        <f t="shared" si="47"/>
        <v>0</v>
      </c>
      <c r="AA131" s="194">
        <f t="shared" si="47"/>
        <v>0</v>
      </c>
      <c r="AB131" s="194">
        <f t="shared" si="47"/>
        <v>0</v>
      </c>
      <c r="AC131" s="194">
        <f t="shared" si="47"/>
        <v>0</v>
      </c>
      <c r="AD131" s="194">
        <f t="shared" si="47"/>
        <v>0</v>
      </c>
      <c r="AE131" s="194">
        <f t="shared" si="47"/>
        <v>0</v>
      </c>
      <c r="AF131" s="194">
        <f t="shared" si="47"/>
        <v>0</v>
      </c>
      <c r="AG131" s="194">
        <f t="shared" si="47"/>
        <v>0</v>
      </c>
      <c r="AH131" s="194">
        <f t="shared" si="47"/>
        <v>0</v>
      </c>
      <c r="AI131" s="194">
        <f t="shared" si="47"/>
        <v>0</v>
      </c>
      <c r="AJ131" s="194">
        <f t="shared" si="47"/>
        <v>0</v>
      </c>
      <c r="AK131" s="194">
        <f t="shared" si="47"/>
        <v>0</v>
      </c>
      <c r="AL131" s="194">
        <f t="shared" si="47"/>
        <v>0</v>
      </c>
      <c r="AM131" s="194">
        <f t="shared" si="47"/>
        <v>0</v>
      </c>
      <c r="AN131" s="194">
        <f t="shared" si="47"/>
        <v>0</v>
      </c>
      <c r="AO131" s="194">
        <f t="shared" si="47"/>
        <v>0</v>
      </c>
      <c r="AP131" s="194">
        <f t="shared" si="47"/>
        <v>0</v>
      </c>
    </row>
    <row r="132" spans="1:42" x14ac:dyDescent="0.2">
      <c r="A132" s="119" t="s">
        <v>4</v>
      </c>
      <c r="B132" s="189">
        <f>B241</f>
        <v>0</v>
      </c>
      <c r="C132" s="189">
        <f>C241</f>
        <v>0</v>
      </c>
      <c r="D132" s="189">
        <f t="shared" ref="D132:AP132" si="48">D241</f>
        <v>0</v>
      </c>
      <c r="E132" s="189">
        <f t="shared" si="48"/>
        <v>0</v>
      </c>
      <c r="F132" s="189">
        <f t="shared" si="48"/>
        <v>0</v>
      </c>
      <c r="G132" s="189">
        <f t="shared" si="48"/>
        <v>0</v>
      </c>
      <c r="H132" s="189">
        <f t="shared" si="48"/>
        <v>0</v>
      </c>
      <c r="I132" s="189">
        <f t="shared" si="48"/>
        <v>0</v>
      </c>
      <c r="J132" s="189">
        <f t="shared" si="48"/>
        <v>0</v>
      </c>
      <c r="K132" s="189">
        <f t="shared" si="48"/>
        <v>0</v>
      </c>
      <c r="L132" s="189">
        <f t="shared" si="48"/>
        <v>0</v>
      </c>
      <c r="M132" s="189">
        <f t="shared" si="48"/>
        <v>0</v>
      </c>
      <c r="N132" s="189">
        <f t="shared" si="48"/>
        <v>0</v>
      </c>
      <c r="O132" s="189">
        <f t="shared" si="48"/>
        <v>0</v>
      </c>
      <c r="P132" s="189">
        <f t="shared" si="48"/>
        <v>0</v>
      </c>
      <c r="Q132" s="189">
        <f t="shared" si="48"/>
        <v>0</v>
      </c>
      <c r="R132" s="189">
        <f t="shared" si="48"/>
        <v>0</v>
      </c>
      <c r="S132" s="189">
        <f t="shared" si="48"/>
        <v>0</v>
      </c>
      <c r="T132" s="189">
        <f t="shared" si="48"/>
        <v>0</v>
      </c>
      <c r="U132" s="189">
        <f t="shared" si="48"/>
        <v>0</v>
      </c>
      <c r="V132" s="189">
        <f t="shared" si="48"/>
        <v>0</v>
      </c>
      <c r="W132" s="189">
        <f t="shared" si="48"/>
        <v>0</v>
      </c>
      <c r="X132" s="189">
        <f t="shared" si="48"/>
        <v>0</v>
      </c>
      <c r="Y132" s="189">
        <f t="shared" si="48"/>
        <v>0</v>
      </c>
      <c r="Z132" s="189">
        <f t="shared" si="48"/>
        <v>0</v>
      </c>
      <c r="AA132" s="189">
        <f t="shared" si="48"/>
        <v>0</v>
      </c>
      <c r="AB132" s="189">
        <f t="shared" si="48"/>
        <v>0</v>
      </c>
      <c r="AC132" s="189">
        <f t="shared" si="48"/>
        <v>0</v>
      </c>
      <c r="AD132" s="189">
        <f t="shared" si="48"/>
        <v>0</v>
      </c>
      <c r="AE132" s="189">
        <f t="shared" si="48"/>
        <v>0</v>
      </c>
      <c r="AF132" s="189">
        <f t="shared" si="48"/>
        <v>0</v>
      </c>
      <c r="AG132" s="189">
        <f t="shared" si="48"/>
        <v>0</v>
      </c>
      <c r="AH132" s="189">
        <f t="shared" si="48"/>
        <v>0</v>
      </c>
      <c r="AI132" s="189">
        <f t="shared" si="48"/>
        <v>0</v>
      </c>
      <c r="AJ132" s="189">
        <f t="shared" si="48"/>
        <v>0</v>
      </c>
      <c r="AK132" s="189">
        <f t="shared" si="48"/>
        <v>0</v>
      </c>
      <c r="AL132" s="189">
        <f t="shared" si="48"/>
        <v>0</v>
      </c>
      <c r="AM132" s="189">
        <f t="shared" si="48"/>
        <v>0</v>
      </c>
      <c r="AN132" s="189">
        <f t="shared" si="48"/>
        <v>0</v>
      </c>
      <c r="AO132" s="189">
        <f t="shared" si="48"/>
        <v>0</v>
      </c>
      <c r="AP132" s="189">
        <f t="shared" si="48"/>
        <v>0</v>
      </c>
    </row>
    <row r="133" spans="1:42" x14ac:dyDescent="0.2">
      <c r="A133" s="119" t="s">
        <v>12</v>
      </c>
      <c r="B133" s="189">
        <f>SUM(B131:B132)</f>
        <v>0</v>
      </c>
      <c r="C133" s="189">
        <f>SUM(C131:C132)</f>
        <v>0</v>
      </c>
      <c r="D133" s="189">
        <f>SUM(D131:D132)</f>
        <v>0</v>
      </c>
      <c r="E133" s="189">
        <f t="shared" ref="E133:AP133" si="49">SUM(E131:E132)</f>
        <v>0</v>
      </c>
      <c r="F133" s="189">
        <f t="shared" si="49"/>
        <v>0</v>
      </c>
      <c r="G133" s="189">
        <f t="shared" si="49"/>
        <v>0</v>
      </c>
      <c r="H133" s="189">
        <f t="shared" si="49"/>
        <v>0</v>
      </c>
      <c r="I133" s="189">
        <f t="shared" si="49"/>
        <v>0</v>
      </c>
      <c r="J133" s="189">
        <f t="shared" si="49"/>
        <v>0</v>
      </c>
      <c r="K133" s="189">
        <f t="shared" si="49"/>
        <v>0</v>
      </c>
      <c r="L133" s="189">
        <f t="shared" si="49"/>
        <v>0</v>
      </c>
      <c r="M133" s="189">
        <f t="shared" si="49"/>
        <v>0</v>
      </c>
      <c r="N133" s="189">
        <f t="shared" si="49"/>
        <v>0</v>
      </c>
      <c r="O133" s="189">
        <f t="shared" si="49"/>
        <v>0</v>
      </c>
      <c r="P133" s="189">
        <f t="shared" si="49"/>
        <v>0</v>
      </c>
      <c r="Q133" s="189">
        <f t="shared" si="49"/>
        <v>0</v>
      </c>
      <c r="R133" s="189">
        <f t="shared" si="49"/>
        <v>0</v>
      </c>
      <c r="S133" s="189">
        <f t="shared" si="49"/>
        <v>0</v>
      </c>
      <c r="T133" s="189">
        <f t="shared" si="49"/>
        <v>0</v>
      </c>
      <c r="U133" s="189">
        <f t="shared" si="49"/>
        <v>0</v>
      </c>
      <c r="V133" s="189">
        <f t="shared" si="49"/>
        <v>0</v>
      </c>
      <c r="W133" s="189">
        <f t="shared" si="49"/>
        <v>0</v>
      </c>
      <c r="X133" s="189">
        <f t="shared" si="49"/>
        <v>0</v>
      </c>
      <c r="Y133" s="189">
        <f t="shared" si="49"/>
        <v>0</v>
      </c>
      <c r="Z133" s="189">
        <f t="shared" si="49"/>
        <v>0</v>
      </c>
      <c r="AA133" s="189">
        <f t="shared" si="49"/>
        <v>0</v>
      </c>
      <c r="AB133" s="189">
        <f t="shared" si="49"/>
        <v>0</v>
      </c>
      <c r="AC133" s="189">
        <f t="shared" si="49"/>
        <v>0</v>
      </c>
      <c r="AD133" s="189">
        <f t="shared" si="49"/>
        <v>0</v>
      </c>
      <c r="AE133" s="189">
        <f t="shared" si="49"/>
        <v>0</v>
      </c>
      <c r="AF133" s="189">
        <f t="shared" si="49"/>
        <v>0</v>
      </c>
      <c r="AG133" s="189">
        <f t="shared" si="49"/>
        <v>0</v>
      </c>
      <c r="AH133" s="189">
        <f t="shared" si="49"/>
        <v>0</v>
      </c>
      <c r="AI133" s="189">
        <f t="shared" si="49"/>
        <v>0</v>
      </c>
      <c r="AJ133" s="189">
        <f t="shared" si="49"/>
        <v>0</v>
      </c>
      <c r="AK133" s="189">
        <f t="shared" si="49"/>
        <v>0</v>
      </c>
      <c r="AL133" s="189">
        <f t="shared" si="49"/>
        <v>0</v>
      </c>
      <c r="AM133" s="189">
        <f t="shared" si="49"/>
        <v>0</v>
      </c>
      <c r="AN133" s="189">
        <f t="shared" si="49"/>
        <v>0</v>
      </c>
      <c r="AO133" s="189">
        <f t="shared" si="49"/>
        <v>0</v>
      </c>
      <c r="AP133" s="189">
        <f t="shared" si="49"/>
        <v>0</v>
      </c>
    </row>
    <row r="134" spans="1:42" x14ac:dyDescent="0.2">
      <c r="A134" s="278" t="s">
        <v>12</v>
      </c>
      <c r="B134" s="202">
        <f t="shared" ref="B134:AP134" si="50">B119+B125+B129+B133</f>
        <v>0</v>
      </c>
      <c r="C134" s="202">
        <f t="shared" si="50"/>
        <v>0</v>
      </c>
      <c r="D134" s="202">
        <f t="shared" si="50"/>
        <v>0</v>
      </c>
      <c r="E134" s="202">
        <f t="shared" si="50"/>
        <v>0</v>
      </c>
      <c r="F134" s="202">
        <f t="shared" si="50"/>
        <v>0</v>
      </c>
      <c r="G134" s="202">
        <f t="shared" si="50"/>
        <v>0</v>
      </c>
      <c r="H134" s="202">
        <f t="shared" si="50"/>
        <v>0</v>
      </c>
      <c r="I134" s="202">
        <f t="shared" si="50"/>
        <v>0</v>
      </c>
      <c r="J134" s="202">
        <f t="shared" si="50"/>
        <v>0</v>
      </c>
      <c r="K134" s="202">
        <f t="shared" si="50"/>
        <v>0</v>
      </c>
      <c r="L134" s="202">
        <f t="shared" si="50"/>
        <v>0</v>
      </c>
      <c r="M134" s="202">
        <f t="shared" si="50"/>
        <v>0</v>
      </c>
      <c r="N134" s="202">
        <f t="shared" si="50"/>
        <v>0</v>
      </c>
      <c r="O134" s="202">
        <f t="shared" si="50"/>
        <v>0</v>
      </c>
      <c r="P134" s="202">
        <f t="shared" si="50"/>
        <v>0</v>
      </c>
      <c r="Q134" s="202">
        <f t="shared" si="50"/>
        <v>0</v>
      </c>
      <c r="R134" s="202">
        <f t="shared" si="50"/>
        <v>0</v>
      </c>
      <c r="S134" s="202">
        <f t="shared" si="50"/>
        <v>0</v>
      </c>
      <c r="T134" s="202">
        <f t="shared" si="50"/>
        <v>0</v>
      </c>
      <c r="U134" s="202">
        <f t="shared" si="50"/>
        <v>0</v>
      </c>
      <c r="V134" s="202">
        <f t="shared" si="50"/>
        <v>0</v>
      </c>
      <c r="W134" s="202">
        <f t="shared" si="50"/>
        <v>0</v>
      </c>
      <c r="X134" s="202">
        <f t="shared" si="50"/>
        <v>0</v>
      </c>
      <c r="Y134" s="202">
        <f t="shared" si="50"/>
        <v>0</v>
      </c>
      <c r="Z134" s="202">
        <f t="shared" si="50"/>
        <v>0</v>
      </c>
      <c r="AA134" s="202">
        <f t="shared" si="50"/>
        <v>0</v>
      </c>
      <c r="AB134" s="202">
        <f t="shared" si="50"/>
        <v>0</v>
      </c>
      <c r="AC134" s="202">
        <f t="shared" si="50"/>
        <v>0</v>
      </c>
      <c r="AD134" s="202">
        <f t="shared" si="50"/>
        <v>0</v>
      </c>
      <c r="AE134" s="202">
        <f t="shared" si="50"/>
        <v>0</v>
      </c>
      <c r="AF134" s="202">
        <f t="shared" si="50"/>
        <v>0</v>
      </c>
      <c r="AG134" s="202">
        <f t="shared" si="50"/>
        <v>0</v>
      </c>
      <c r="AH134" s="202">
        <f t="shared" si="50"/>
        <v>0</v>
      </c>
      <c r="AI134" s="202">
        <f t="shared" si="50"/>
        <v>0</v>
      </c>
      <c r="AJ134" s="202">
        <f t="shared" si="50"/>
        <v>0</v>
      </c>
      <c r="AK134" s="202">
        <f t="shared" si="50"/>
        <v>0</v>
      </c>
      <c r="AL134" s="202">
        <f t="shared" si="50"/>
        <v>0</v>
      </c>
      <c r="AM134" s="202">
        <f t="shared" si="50"/>
        <v>0</v>
      </c>
      <c r="AN134" s="202">
        <f t="shared" si="50"/>
        <v>0</v>
      </c>
      <c r="AO134" s="202">
        <f t="shared" si="50"/>
        <v>0</v>
      </c>
      <c r="AP134" s="202">
        <f t="shared" si="50"/>
        <v>0</v>
      </c>
    </row>
    <row r="135" spans="1:42" x14ac:dyDescent="0.2">
      <c r="A135" s="296"/>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224</v>
      </c>
      <c r="B136" s="286"/>
      <c r="C136" s="286"/>
      <c r="D136" s="286"/>
      <c r="E136" s="286"/>
      <c r="F136" s="286"/>
      <c r="G136" s="286"/>
      <c r="H136" s="286"/>
      <c r="I136" s="286"/>
      <c r="J136" s="286"/>
      <c r="K136" s="286"/>
      <c r="L136" s="286"/>
      <c r="M136" s="286"/>
      <c r="N136" s="286"/>
      <c r="O136" s="286"/>
      <c r="P136" s="286"/>
      <c r="Q136" s="286"/>
      <c r="R136" s="286"/>
      <c r="S136" s="286"/>
      <c r="T136" s="286"/>
      <c r="U136" s="286"/>
      <c r="V136" s="286"/>
      <c r="W136" s="286"/>
      <c r="X136" s="286"/>
      <c r="Y136" s="286"/>
      <c r="Z136" s="286"/>
      <c r="AA136" s="286"/>
      <c r="AB136" s="286"/>
      <c r="AC136" s="286"/>
      <c r="AD136" s="286"/>
      <c r="AE136" s="286"/>
      <c r="AF136" s="286"/>
      <c r="AG136" s="286"/>
      <c r="AH136" s="286"/>
      <c r="AI136" s="286"/>
      <c r="AJ136" s="286"/>
      <c r="AK136" s="286"/>
      <c r="AL136" s="286"/>
      <c r="AM136" s="286"/>
      <c r="AN136" s="286"/>
      <c r="AO136" s="286"/>
      <c r="AP136" s="286"/>
    </row>
    <row r="137" spans="1:42" s="122" customFormat="1" x14ac:dyDescent="0.2">
      <c r="A137" s="119"/>
    </row>
    <row r="138" spans="1:42" x14ac:dyDescent="0.2">
      <c r="A138" s="117" t="s">
        <v>209</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210</v>
      </c>
      <c r="B140" s="205">
        <f>SUM(C140:AP140)</f>
        <v>0</v>
      </c>
      <c r="C140" s="199">
        <f t="shared" ref="C140:AP140" si="51">IF(EnergyMarket="N/A",IF(C$2=AncillaryService1,C$2,0),IF(AND(B139&lt;EnergyMarket,C139&gt;=EnergyMarket),C$2,0))</f>
        <v>0</v>
      </c>
      <c r="D140" s="199">
        <f t="shared" si="51"/>
        <v>0</v>
      </c>
      <c r="E140" s="199">
        <f t="shared" si="51"/>
        <v>0</v>
      </c>
      <c r="F140" s="199">
        <f t="shared" si="51"/>
        <v>0</v>
      </c>
      <c r="G140" s="199">
        <f t="shared" si="51"/>
        <v>0</v>
      </c>
      <c r="H140" s="199">
        <f t="shared" si="51"/>
        <v>0</v>
      </c>
      <c r="I140" s="199">
        <f t="shared" si="51"/>
        <v>0</v>
      </c>
      <c r="J140" s="199">
        <f t="shared" si="51"/>
        <v>0</v>
      </c>
      <c r="K140" s="199">
        <f t="shared" si="51"/>
        <v>0</v>
      </c>
      <c r="L140" s="199">
        <f t="shared" si="51"/>
        <v>0</v>
      </c>
      <c r="M140" s="199">
        <f t="shared" si="51"/>
        <v>0</v>
      </c>
      <c r="N140" s="199">
        <f t="shared" si="51"/>
        <v>0</v>
      </c>
      <c r="O140" s="199">
        <f t="shared" si="51"/>
        <v>0</v>
      </c>
      <c r="P140" s="199">
        <f t="shared" si="51"/>
        <v>0</v>
      </c>
      <c r="Q140" s="199">
        <f t="shared" si="51"/>
        <v>0</v>
      </c>
      <c r="R140" s="199">
        <f t="shared" si="51"/>
        <v>0</v>
      </c>
      <c r="S140" s="199">
        <f t="shared" si="51"/>
        <v>0</v>
      </c>
      <c r="T140" s="199">
        <f t="shared" si="51"/>
        <v>0</v>
      </c>
      <c r="U140" s="199">
        <f t="shared" si="51"/>
        <v>0</v>
      </c>
      <c r="V140" s="199">
        <f t="shared" si="51"/>
        <v>0</v>
      </c>
      <c r="W140" s="199">
        <f t="shared" si="51"/>
        <v>0</v>
      </c>
      <c r="X140" s="199">
        <f t="shared" si="51"/>
        <v>0</v>
      </c>
      <c r="Y140" s="199">
        <f t="shared" si="51"/>
        <v>0</v>
      </c>
      <c r="Z140" s="199">
        <f t="shared" si="51"/>
        <v>0</v>
      </c>
      <c r="AA140" s="199">
        <f t="shared" si="51"/>
        <v>0</v>
      </c>
      <c r="AB140" s="199">
        <f t="shared" si="51"/>
        <v>0</v>
      </c>
      <c r="AC140" s="199">
        <f t="shared" si="51"/>
        <v>0</v>
      </c>
      <c r="AD140" s="199">
        <f t="shared" si="51"/>
        <v>0</v>
      </c>
      <c r="AE140" s="199">
        <f t="shared" si="51"/>
        <v>0</v>
      </c>
      <c r="AF140" s="199">
        <f t="shared" si="51"/>
        <v>0</v>
      </c>
      <c r="AG140" s="199">
        <f t="shared" si="51"/>
        <v>0</v>
      </c>
      <c r="AH140" s="199">
        <f t="shared" si="51"/>
        <v>0</v>
      </c>
      <c r="AI140" s="199">
        <f t="shared" si="51"/>
        <v>0</v>
      </c>
      <c r="AJ140" s="199">
        <f t="shared" si="51"/>
        <v>0</v>
      </c>
      <c r="AK140" s="199">
        <f t="shared" si="51"/>
        <v>0</v>
      </c>
      <c r="AL140" s="199">
        <f t="shared" si="51"/>
        <v>0</v>
      </c>
      <c r="AM140" s="199">
        <f t="shared" si="51"/>
        <v>0</v>
      </c>
      <c r="AN140" s="199">
        <f t="shared" si="51"/>
        <v>0</v>
      </c>
      <c r="AO140" s="199">
        <f t="shared" si="51"/>
        <v>0</v>
      </c>
      <c r="AP140" s="199">
        <f t="shared" si="51"/>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212</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213</v>
      </c>
      <c r="B144" s="286"/>
      <c r="C144" s="286"/>
      <c r="D144" s="286"/>
      <c r="E144" s="286"/>
      <c r="F144" s="286"/>
      <c r="G144" s="286"/>
      <c r="H144" s="286"/>
      <c r="I144" s="286"/>
      <c r="J144" s="286"/>
      <c r="K144" s="286"/>
      <c r="L144" s="286"/>
      <c r="M144" s="286"/>
      <c r="N144" s="286"/>
      <c r="O144" s="286"/>
      <c r="P144" s="286"/>
      <c r="Q144" s="286"/>
      <c r="R144" s="286"/>
      <c r="S144" s="286"/>
      <c r="T144" s="286"/>
      <c r="U144" s="286"/>
      <c r="V144" s="286"/>
      <c r="W144" s="286"/>
      <c r="X144" s="286"/>
      <c r="Y144" s="286"/>
      <c r="Z144" s="286"/>
      <c r="AA144" s="286"/>
      <c r="AB144" s="286"/>
      <c r="AC144" s="286"/>
      <c r="AD144" s="286"/>
      <c r="AE144" s="286"/>
      <c r="AF144" s="286"/>
      <c r="AG144" s="286"/>
      <c r="AH144" s="286"/>
      <c r="AI144" s="286"/>
      <c r="AJ144" s="286"/>
      <c r="AK144" s="286"/>
      <c r="AL144" s="286"/>
      <c r="AM144" s="286"/>
      <c r="AN144" s="286"/>
      <c r="AO144" s="286"/>
      <c r="AP144" s="286"/>
    </row>
    <row r="145" spans="1:42" x14ac:dyDescent="0.2">
      <c r="A145" s="23" t="s">
        <v>206</v>
      </c>
      <c r="B145" s="241">
        <f>B117</f>
        <v>0</v>
      </c>
      <c r="C145" s="194">
        <f t="shared" ref="C145:AP145" si="52">C570+C201+C241-C63-C575-C576+C125+C129-C608-C602-C603-C614-C620-C652-C684+C716-C609+C28</f>
        <v>0</v>
      </c>
      <c r="D145" s="357">
        <f t="shared" si="52"/>
        <v>0</v>
      </c>
      <c r="E145" s="357">
        <f t="shared" si="52"/>
        <v>0</v>
      </c>
      <c r="F145" s="357">
        <f t="shared" si="52"/>
        <v>0</v>
      </c>
      <c r="G145" s="357">
        <f t="shared" si="52"/>
        <v>0</v>
      </c>
      <c r="H145" s="357">
        <f t="shared" si="52"/>
        <v>0</v>
      </c>
      <c r="I145" s="357">
        <f t="shared" si="52"/>
        <v>0</v>
      </c>
      <c r="J145" s="357">
        <f t="shared" si="52"/>
        <v>0</v>
      </c>
      <c r="K145" s="357">
        <f t="shared" si="52"/>
        <v>0</v>
      </c>
      <c r="L145" s="357">
        <f t="shared" si="52"/>
        <v>0</v>
      </c>
      <c r="M145" s="357">
        <f t="shared" si="52"/>
        <v>0</v>
      </c>
      <c r="N145" s="357">
        <f t="shared" si="52"/>
        <v>0</v>
      </c>
      <c r="O145" s="357">
        <f t="shared" si="52"/>
        <v>0</v>
      </c>
      <c r="P145" s="357">
        <f t="shared" si="52"/>
        <v>0</v>
      </c>
      <c r="Q145" s="357">
        <f t="shared" si="52"/>
        <v>0</v>
      </c>
      <c r="R145" s="357">
        <f t="shared" si="52"/>
        <v>0</v>
      </c>
      <c r="S145" s="357">
        <f t="shared" si="52"/>
        <v>0</v>
      </c>
      <c r="T145" s="357">
        <f t="shared" si="52"/>
        <v>0</v>
      </c>
      <c r="U145" s="357">
        <f t="shared" si="52"/>
        <v>0</v>
      </c>
      <c r="V145" s="357">
        <f t="shared" si="52"/>
        <v>0</v>
      </c>
      <c r="W145" s="357">
        <f t="shared" si="52"/>
        <v>0</v>
      </c>
      <c r="X145" s="357">
        <f t="shared" si="52"/>
        <v>0</v>
      </c>
      <c r="Y145" s="357">
        <f t="shared" si="52"/>
        <v>0</v>
      </c>
      <c r="Z145" s="357">
        <f t="shared" si="52"/>
        <v>0</v>
      </c>
      <c r="AA145" s="357">
        <f t="shared" si="52"/>
        <v>0</v>
      </c>
      <c r="AB145" s="357">
        <f t="shared" si="52"/>
        <v>0</v>
      </c>
      <c r="AC145" s="357">
        <f t="shared" si="52"/>
        <v>0</v>
      </c>
      <c r="AD145" s="357">
        <f t="shared" si="52"/>
        <v>0</v>
      </c>
      <c r="AE145" s="357">
        <f t="shared" si="52"/>
        <v>0</v>
      </c>
      <c r="AF145" s="357">
        <f t="shared" si="52"/>
        <v>0</v>
      </c>
      <c r="AG145" s="357">
        <f t="shared" si="52"/>
        <v>0</v>
      </c>
      <c r="AH145" s="357">
        <f t="shared" si="52"/>
        <v>0</v>
      </c>
      <c r="AI145" s="357">
        <f t="shared" si="52"/>
        <v>0</v>
      </c>
      <c r="AJ145" s="357">
        <f t="shared" si="52"/>
        <v>0</v>
      </c>
      <c r="AK145" s="357">
        <f t="shared" si="52"/>
        <v>0</v>
      </c>
      <c r="AL145" s="357">
        <f t="shared" si="52"/>
        <v>0</v>
      </c>
      <c r="AM145" s="357">
        <f t="shared" si="52"/>
        <v>0</v>
      </c>
      <c r="AN145" s="357">
        <f t="shared" si="52"/>
        <v>0</v>
      </c>
      <c r="AO145" s="357">
        <f t="shared" si="52"/>
        <v>0</v>
      </c>
      <c r="AP145" s="357">
        <f t="shared" si="52"/>
        <v>0</v>
      </c>
    </row>
    <row r="146" spans="1:42" x14ac:dyDescent="0.2">
      <c r="A146" s="23" t="s">
        <v>376</v>
      </c>
      <c r="B146" s="241"/>
      <c r="C146" s="357">
        <f>C$21</f>
        <v>0</v>
      </c>
      <c r="D146" s="357">
        <f t="shared" ref="D146:AP146" si="53">D$21</f>
        <v>0</v>
      </c>
      <c r="E146" s="357">
        <f t="shared" si="53"/>
        <v>0</v>
      </c>
      <c r="F146" s="357">
        <f t="shared" si="53"/>
        <v>0</v>
      </c>
      <c r="G146" s="357">
        <f t="shared" si="53"/>
        <v>0</v>
      </c>
      <c r="H146" s="357">
        <f t="shared" si="53"/>
        <v>0</v>
      </c>
      <c r="I146" s="357">
        <f t="shared" si="53"/>
        <v>0</v>
      </c>
      <c r="J146" s="357">
        <f t="shared" si="53"/>
        <v>0</v>
      </c>
      <c r="K146" s="357">
        <f t="shared" si="53"/>
        <v>0</v>
      </c>
      <c r="L146" s="357">
        <f t="shared" si="53"/>
        <v>0</v>
      </c>
      <c r="M146" s="357">
        <f t="shared" si="53"/>
        <v>0</v>
      </c>
      <c r="N146" s="357">
        <f t="shared" si="53"/>
        <v>0</v>
      </c>
      <c r="O146" s="357">
        <f t="shared" si="53"/>
        <v>0</v>
      </c>
      <c r="P146" s="357">
        <f t="shared" si="53"/>
        <v>0</v>
      </c>
      <c r="Q146" s="357">
        <f t="shared" si="53"/>
        <v>0</v>
      </c>
      <c r="R146" s="357">
        <f t="shared" si="53"/>
        <v>0</v>
      </c>
      <c r="S146" s="357">
        <f t="shared" si="53"/>
        <v>0</v>
      </c>
      <c r="T146" s="357">
        <f t="shared" si="53"/>
        <v>0</v>
      </c>
      <c r="U146" s="357">
        <f t="shared" si="53"/>
        <v>0</v>
      </c>
      <c r="V146" s="357">
        <f t="shared" si="53"/>
        <v>0</v>
      </c>
      <c r="W146" s="357">
        <f t="shared" si="53"/>
        <v>0</v>
      </c>
      <c r="X146" s="357">
        <f t="shared" si="53"/>
        <v>0</v>
      </c>
      <c r="Y146" s="357">
        <f t="shared" si="53"/>
        <v>0</v>
      </c>
      <c r="Z146" s="357">
        <f t="shared" si="53"/>
        <v>0</v>
      </c>
      <c r="AA146" s="357">
        <f t="shared" si="53"/>
        <v>0</v>
      </c>
      <c r="AB146" s="357">
        <f t="shared" si="53"/>
        <v>0</v>
      </c>
      <c r="AC146" s="357">
        <f t="shared" si="53"/>
        <v>0</v>
      </c>
      <c r="AD146" s="357">
        <f t="shared" si="53"/>
        <v>0</v>
      </c>
      <c r="AE146" s="357">
        <f t="shared" si="53"/>
        <v>0</v>
      </c>
      <c r="AF146" s="357">
        <f t="shared" si="53"/>
        <v>0</v>
      </c>
      <c r="AG146" s="357">
        <f t="shared" si="53"/>
        <v>0</v>
      </c>
      <c r="AH146" s="357">
        <f t="shared" si="53"/>
        <v>0</v>
      </c>
      <c r="AI146" s="357">
        <f t="shared" si="53"/>
        <v>0</v>
      </c>
      <c r="AJ146" s="357">
        <f t="shared" si="53"/>
        <v>0</v>
      </c>
      <c r="AK146" s="357">
        <f t="shared" si="53"/>
        <v>0</v>
      </c>
      <c r="AL146" s="357">
        <f t="shared" si="53"/>
        <v>0</v>
      </c>
      <c r="AM146" s="357">
        <f t="shared" si="53"/>
        <v>0</v>
      </c>
      <c r="AN146" s="357">
        <f t="shared" si="53"/>
        <v>0</v>
      </c>
      <c r="AO146" s="357">
        <f t="shared" si="53"/>
        <v>0</v>
      </c>
      <c r="AP146" s="357">
        <f t="shared" si="53"/>
        <v>0</v>
      </c>
    </row>
    <row r="147" spans="1:42" x14ac:dyDescent="0.2">
      <c r="A147" s="23" t="s">
        <v>207</v>
      </c>
      <c r="B147" s="241"/>
      <c r="C147" s="194">
        <f>C$5</f>
        <v>0</v>
      </c>
      <c r="D147" s="357">
        <f t="shared" ref="D147:AP147" si="54">D$5</f>
        <v>0</v>
      </c>
      <c r="E147" s="357">
        <f t="shared" si="54"/>
        <v>0</v>
      </c>
      <c r="F147" s="357">
        <f t="shared" si="54"/>
        <v>0</v>
      </c>
      <c r="G147" s="357">
        <f t="shared" si="54"/>
        <v>0</v>
      </c>
      <c r="H147" s="357">
        <f t="shared" si="54"/>
        <v>0</v>
      </c>
      <c r="I147" s="357">
        <f t="shared" si="54"/>
        <v>0</v>
      </c>
      <c r="J147" s="357">
        <f t="shared" si="54"/>
        <v>0</v>
      </c>
      <c r="K147" s="357">
        <f t="shared" si="54"/>
        <v>0</v>
      </c>
      <c r="L147" s="357">
        <f t="shared" si="54"/>
        <v>0</v>
      </c>
      <c r="M147" s="357">
        <f t="shared" si="54"/>
        <v>0</v>
      </c>
      <c r="N147" s="357">
        <f t="shared" si="54"/>
        <v>0</v>
      </c>
      <c r="O147" s="357">
        <f t="shared" si="54"/>
        <v>0</v>
      </c>
      <c r="P147" s="357">
        <f t="shared" si="54"/>
        <v>0</v>
      </c>
      <c r="Q147" s="357">
        <f t="shared" si="54"/>
        <v>0</v>
      </c>
      <c r="R147" s="357">
        <f t="shared" si="54"/>
        <v>0</v>
      </c>
      <c r="S147" s="357">
        <f t="shared" si="54"/>
        <v>0</v>
      </c>
      <c r="T147" s="357">
        <f t="shared" si="54"/>
        <v>0</v>
      </c>
      <c r="U147" s="357">
        <f t="shared" si="54"/>
        <v>0</v>
      </c>
      <c r="V147" s="357">
        <f t="shared" si="54"/>
        <v>0</v>
      </c>
      <c r="W147" s="357">
        <f t="shared" si="54"/>
        <v>0</v>
      </c>
      <c r="X147" s="357">
        <f t="shared" si="54"/>
        <v>0</v>
      </c>
      <c r="Y147" s="357">
        <f t="shared" si="54"/>
        <v>0</v>
      </c>
      <c r="Z147" s="357">
        <f t="shared" si="54"/>
        <v>0</v>
      </c>
      <c r="AA147" s="357">
        <f t="shared" si="54"/>
        <v>0</v>
      </c>
      <c r="AB147" s="357">
        <f t="shared" si="54"/>
        <v>0</v>
      </c>
      <c r="AC147" s="357">
        <f t="shared" si="54"/>
        <v>0</v>
      </c>
      <c r="AD147" s="357">
        <f t="shared" si="54"/>
        <v>0</v>
      </c>
      <c r="AE147" s="357">
        <f t="shared" si="54"/>
        <v>0</v>
      </c>
      <c r="AF147" s="357">
        <f t="shared" si="54"/>
        <v>0</v>
      </c>
      <c r="AG147" s="357">
        <f t="shared" si="54"/>
        <v>0</v>
      </c>
      <c r="AH147" s="357">
        <f t="shared" si="54"/>
        <v>0</v>
      </c>
      <c r="AI147" s="357">
        <f t="shared" si="54"/>
        <v>0</v>
      </c>
      <c r="AJ147" s="357">
        <f t="shared" si="54"/>
        <v>0</v>
      </c>
      <c r="AK147" s="357">
        <f t="shared" si="54"/>
        <v>0</v>
      </c>
      <c r="AL147" s="357">
        <f t="shared" si="54"/>
        <v>0</v>
      </c>
      <c r="AM147" s="357">
        <f t="shared" si="54"/>
        <v>0</v>
      </c>
      <c r="AN147" s="357">
        <f t="shared" si="54"/>
        <v>0</v>
      </c>
      <c r="AO147" s="357">
        <f t="shared" si="54"/>
        <v>0</v>
      </c>
      <c r="AP147" s="357">
        <f t="shared" si="54"/>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205</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204</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398</v>
      </c>
      <c r="B151" s="279">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214</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204</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254</v>
      </c>
      <c r="B155" s="279">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B156" s="151"/>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399</v>
      </c>
      <c r="B157" s="420"/>
      <c r="C157" s="286"/>
      <c r="D157" s="286"/>
      <c r="E157" s="286"/>
      <c r="F157" s="286"/>
      <c r="G157" s="286"/>
      <c r="H157" s="286"/>
      <c r="I157" s="286"/>
      <c r="J157" s="286"/>
      <c r="K157" s="286"/>
      <c r="L157" s="286"/>
      <c r="M157" s="286"/>
      <c r="N157" s="286"/>
      <c r="O157" s="286"/>
      <c r="P157" s="286"/>
      <c r="Q157" s="286"/>
      <c r="R157" s="286"/>
      <c r="S157" s="286"/>
      <c r="T157" s="286"/>
      <c r="U157" s="286"/>
      <c r="V157" s="286"/>
      <c r="W157" s="286"/>
      <c r="X157" s="286"/>
      <c r="Y157" s="286"/>
      <c r="Z157" s="286"/>
      <c r="AA157" s="286"/>
      <c r="AB157" s="286"/>
      <c r="AC157" s="286"/>
      <c r="AD157" s="286"/>
      <c r="AE157" s="286"/>
      <c r="AF157" s="286"/>
      <c r="AG157" s="286"/>
      <c r="AH157" s="286"/>
      <c r="AI157" s="286"/>
      <c r="AJ157" s="286"/>
      <c r="AK157" s="286"/>
      <c r="AL157" s="286"/>
      <c r="AM157" s="286"/>
      <c r="AN157" s="286"/>
      <c r="AO157" s="286"/>
      <c r="AP157" s="286"/>
    </row>
    <row r="158" spans="1:42" s="122" customFormat="1" x14ac:dyDescent="0.2">
      <c r="A158" s="4" t="s">
        <v>400</v>
      </c>
      <c r="B158" s="356">
        <f t="array" ref="B158:AP159">Inputs!C201:AQ202</f>
        <v>0</v>
      </c>
      <c r="C158" s="357">
        <v>0</v>
      </c>
      <c r="D158" s="357">
        <v>0</v>
      </c>
      <c r="E158" s="357">
        <v>0</v>
      </c>
      <c r="F158" s="357">
        <v>0</v>
      </c>
      <c r="G158" s="356">
        <v>0</v>
      </c>
      <c r="H158" s="356">
        <v>0</v>
      </c>
      <c r="I158" s="356">
        <v>0</v>
      </c>
      <c r="J158" s="356">
        <v>0</v>
      </c>
      <c r="K158" s="356">
        <v>0</v>
      </c>
      <c r="L158" s="356">
        <v>0</v>
      </c>
      <c r="M158" s="356">
        <v>0</v>
      </c>
      <c r="N158" s="356">
        <v>0</v>
      </c>
      <c r="O158" s="356">
        <v>0</v>
      </c>
      <c r="P158" s="356">
        <v>0</v>
      </c>
      <c r="Q158" s="356">
        <v>0</v>
      </c>
      <c r="R158" s="356">
        <v>0</v>
      </c>
      <c r="S158" s="356">
        <v>0</v>
      </c>
      <c r="T158" s="356">
        <v>0</v>
      </c>
      <c r="U158" s="356">
        <v>0</v>
      </c>
      <c r="V158" s="356">
        <v>0</v>
      </c>
      <c r="W158" s="356">
        <v>0</v>
      </c>
      <c r="X158" s="356">
        <v>0</v>
      </c>
      <c r="Y158" s="356">
        <v>0</v>
      </c>
      <c r="Z158" s="356">
        <v>0</v>
      </c>
      <c r="AA158" s="356">
        <v>0</v>
      </c>
      <c r="AB158" s="356">
        <v>0</v>
      </c>
      <c r="AC158" s="356">
        <v>0</v>
      </c>
      <c r="AD158" s="356">
        <v>0</v>
      </c>
      <c r="AE158" s="356">
        <v>0</v>
      </c>
      <c r="AF158" s="356">
        <v>0</v>
      </c>
      <c r="AG158" s="356">
        <v>0</v>
      </c>
      <c r="AH158" s="356">
        <v>0</v>
      </c>
      <c r="AI158" s="356">
        <v>0</v>
      </c>
      <c r="AJ158" s="356">
        <v>0</v>
      </c>
      <c r="AK158" s="356">
        <v>0</v>
      </c>
      <c r="AL158" s="356">
        <v>0</v>
      </c>
      <c r="AM158" s="356">
        <v>0</v>
      </c>
      <c r="AN158" s="356">
        <v>0</v>
      </c>
      <c r="AO158" s="356">
        <v>0</v>
      </c>
      <c r="AP158" s="356">
        <v>0</v>
      </c>
    </row>
    <row r="159" spans="1:42" s="122" customFormat="1" x14ac:dyDescent="0.2">
      <c r="A159" s="4" t="s">
        <v>401</v>
      </c>
      <c r="B159" s="356">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c r="B160" s="151"/>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402</v>
      </c>
      <c r="B161" s="356">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403</v>
      </c>
      <c r="B162" s="356">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404</v>
      </c>
      <c r="B163" s="151">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27</v>
      </c>
      <c r="B165" s="286"/>
      <c r="C165" s="286"/>
      <c r="D165" s="286"/>
      <c r="E165" s="286"/>
      <c r="F165" s="286"/>
      <c r="G165" s="286"/>
      <c r="H165" s="286"/>
      <c r="I165" s="286"/>
      <c r="J165" s="286"/>
      <c r="K165" s="286"/>
      <c r="L165" s="286"/>
      <c r="M165" s="286"/>
      <c r="N165" s="286"/>
      <c r="O165" s="286"/>
      <c r="P165" s="286"/>
      <c r="Q165" s="286"/>
      <c r="R165" s="286"/>
      <c r="S165" s="286"/>
      <c r="T165" s="286"/>
      <c r="U165" s="286"/>
      <c r="V165" s="286"/>
      <c r="W165" s="286"/>
      <c r="X165" s="286"/>
      <c r="Y165" s="286"/>
      <c r="Z165" s="286"/>
      <c r="AA165" s="286"/>
      <c r="AB165" s="286"/>
      <c r="AC165" s="286"/>
      <c r="AD165" s="286"/>
      <c r="AE165" s="286"/>
      <c r="AF165" s="286"/>
      <c r="AG165" s="286"/>
      <c r="AH165" s="286"/>
      <c r="AI165" s="286"/>
      <c r="AJ165" s="286"/>
      <c r="AK165" s="286"/>
      <c r="AL165" s="286"/>
      <c r="AM165" s="286"/>
      <c r="AN165" s="286"/>
      <c r="AO165" s="286"/>
      <c r="AP165" s="286"/>
    </row>
    <row r="166" spans="1:42" s="204" customFormat="1" x14ac:dyDescent="0.2">
      <c r="A166" s="29" t="s">
        <v>41</v>
      </c>
    </row>
    <row r="167" spans="1:42" s="16" customFormat="1" x14ac:dyDescent="0.2">
      <c r="A167" s="118" t="s">
        <v>28</v>
      </c>
      <c r="B167" s="204"/>
      <c r="C167" s="188">
        <f t="shared" ref="C167:AP167" si="55">C65</f>
        <v>0</v>
      </c>
      <c r="D167" s="188">
        <f t="shared" si="55"/>
        <v>0</v>
      </c>
      <c r="E167" s="188">
        <f t="shared" si="55"/>
        <v>0</v>
      </c>
      <c r="F167" s="188">
        <f t="shared" si="55"/>
        <v>0</v>
      </c>
      <c r="G167" s="188">
        <f t="shared" si="55"/>
        <v>0</v>
      </c>
      <c r="H167" s="188">
        <f t="shared" si="55"/>
        <v>0</v>
      </c>
      <c r="I167" s="188">
        <f t="shared" si="55"/>
        <v>0</v>
      </c>
      <c r="J167" s="188">
        <f t="shared" si="55"/>
        <v>0</v>
      </c>
      <c r="K167" s="188">
        <f t="shared" si="55"/>
        <v>0</v>
      </c>
      <c r="L167" s="188">
        <f t="shared" si="55"/>
        <v>0</v>
      </c>
      <c r="M167" s="188">
        <f t="shared" si="55"/>
        <v>0</v>
      </c>
      <c r="N167" s="188">
        <f t="shared" si="55"/>
        <v>0</v>
      </c>
      <c r="O167" s="188">
        <f t="shared" si="55"/>
        <v>0</v>
      </c>
      <c r="P167" s="188">
        <f t="shared" si="55"/>
        <v>0</v>
      </c>
      <c r="Q167" s="188">
        <f t="shared" si="55"/>
        <v>0</v>
      </c>
      <c r="R167" s="188">
        <f t="shared" si="55"/>
        <v>0</v>
      </c>
      <c r="S167" s="188">
        <f t="shared" si="55"/>
        <v>0</v>
      </c>
      <c r="T167" s="188">
        <f t="shared" si="55"/>
        <v>0</v>
      </c>
      <c r="U167" s="188">
        <f t="shared" si="55"/>
        <v>0</v>
      </c>
      <c r="V167" s="188">
        <f t="shared" si="55"/>
        <v>0</v>
      </c>
      <c r="W167" s="188">
        <f t="shared" si="55"/>
        <v>0</v>
      </c>
      <c r="X167" s="188">
        <f t="shared" si="55"/>
        <v>0</v>
      </c>
      <c r="Y167" s="188">
        <f t="shared" si="55"/>
        <v>0</v>
      </c>
      <c r="Z167" s="188">
        <f t="shared" si="55"/>
        <v>0</v>
      </c>
      <c r="AA167" s="188">
        <f t="shared" si="55"/>
        <v>0</v>
      </c>
      <c r="AB167" s="188">
        <f t="shared" si="55"/>
        <v>0</v>
      </c>
      <c r="AC167" s="188">
        <f t="shared" si="55"/>
        <v>0</v>
      </c>
      <c r="AD167" s="188">
        <f t="shared" si="55"/>
        <v>0</v>
      </c>
      <c r="AE167" s="188">
        <f t="shared" si="55"/>
        <v>0</v>
      </c>
      <c r="AF167" s="188">
        <f t="shared" si="55"/>
        <v>0</v>
      </c>
      <c r="AG167" s="188">
        <f t="shared" si="55"/>
        <v>0</v>
      </c>
      <c r="AH167" s="188">
        <f t="shared" si="55"/>
        <v>0</v>
      </c>
      <c r="AI167" s="188">
        <f t="shared" si="55"/>
        <v>0</v>
      </c>
      <c r="AJ167" s="188">
        <f t="shared" si="55"/>
        <v>0</v>
      </c>
      <c r="AK167" s="188">
        <f t="shared" si="55"/>
        <v>0</v>
      </c>
      <c r="AL167" s="188">
        <f t="shared" si="55"/>
        <v>0</v>
      </c>
      <c r="AM167" s="188">
        <f t="shared" si="55"/>
        <v>0</v>
      </c>
      <c r="AN167" s="188">
        <f t="shared" si="55"/>
        <v>0</v>
      </c>
      <c r="AO167" s="188">
        <f t="shared" si="55"/>
        <v>0</v>
      </c>
      <c r="AP167" s="188">
        <f t="shared" si="55"/>
        <v>0</v>
      </c>
    </row>
    <row r="168" spans="1:42" s="16" customFormat="1" x14ac:dyDescent="0.2">
      <c r="A168" s="118" t="s">
        <v>37</v>
      </c>
      <c r="B168" s="204"/>
      <c r="C168" s="188">
        <f t="shared" ref="C168:AP168" si="56">C716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29</v>
      </c>
      <c r="B169" s="204"/>
      <c r="C169" s="188">
        <f t="shared" ref="C169:AP169" si="57">-C575</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9" customFormat="1" x14ac:dyDescent="0.2">
      <c r="A170" s="118" t="s">
        <v>32</v>
      </c>
      <c r="B170" s="204"/>
      <c r="C170" s="163">
        <f t="shared" ref="C170:AP170" si="58">IF(C$2&lt;=analysis_period,-C296-C326-C352-C378,0)</f>
        <v>0</v>
      </c>
      <c r="D170" s="163">
        <f t="shared" si="58"/>
        <v>0</v>
      </c>
      <c r="E170" s="163">
        <f t="shared" si="58"/>
        <v>0</v>
      </c>
      <c r="F170" s="163">
        <f t="shared" si="58"/>
        <v>0</v>
      </c>
      <c r="G170" s="163">
        <f t="shared" si="58"/>
        <v>0</v>
      </c>
      <c r="H170" s="163">
        <f t="shared" si="58"/>
        <v>0</v>
      </c>
      <c r="I170" s="163">
        <f t="shared" si="58"/>
        <v>0</v>
      </c>
      <c r="J170" s="163">
        <f t="shared" si="58"/>
        <v>0</v>
      </c>
      <c r="K170" s="163">
        <f t="shared" si="58"/>
        <v>0</v>
      </c>
      <c r="L170" s="163">
        <f t="shared" si="58"/>
        <v>0</v>
      </c>
      <c r="M170" s="163">
        <f t="shared" si="58"/>
        <v>0</v>
      </c>
      <c r="N170" s="163">
        <f t="shared" si="58"/>
        <v>0</v>
      </c>
      <c r="O170" s="163">
        <f t="shared" si="58"/>
        <v>0</v>
      </c>
      <c r="P170" s="163">
        <f t="shared" si="58"/>
        <v>0</v>
      </c>
      <c r="Q170" s="163">
        <f t="shared" si="58"/>
        <v>0</v>
      </c>
      <c r="R170" s="163">
        <f t="shared" si="58"/>
        <v>0</v>
      </c>
      <c r="S170" s="163">
        <f t="shared" si="58"/>
        <v>0</v>
      </c>
      <c r="T170" s="163">
        <f t="shared" si="58"/>
        <v>0</v>
      </c>
      <c r="U170" s="163">
        <f t="shared" si="58"/>
        <v>0</v>
      </c>
      <c r="V170" s="163">
        <f t="shared" si="58"/>
        <v>0</v>
      </c>
      <c r="W170" s="163">
        <f t="shared" si="58"/>
        <v>0</v>
      </c>
      <c r="X170" s="163">
        <f t="shared" si="58"/>
        <v>0</v>
      </c>
      <c r="Y170" s="163">
        <f t="shared" si="58"/>
        <v>0</v>
      </c>
      <c r="Z170" s="163">
        <f t="shared" si="58"/>
        <v>0</v>
      </c>
      <c r="AA170" s="163">
        <f t="shared" si="58"/>
        <v>0</v>
      </c>
      <c r="AB170" s="163">
        <f t="shared" si="58"/>
        <v>0</v>
      </c>
      <c r="AC170" s="163">
        <f t="shared" si="58"/>
        <v>0</v>
      </c>
      <c r="AD170" s="163">
        <f t="shared" si="58"/>
        <v>0</v>
      </c>
      <c r="AE170" s="163">
        <f t="shared" si="58"/>
        <v>0</v>
      </c>
      <c r="AF170" s="163">
        <f t="shared" si="58"/>
        <v>0</v>
      </c>
      <c r="AG170" s="163">
        <f t="shared" si="58"/>
        <v>0</v>
      </c>
      <c r="AH170" s="163">
        <f t="shared" si="58"/>
        <v>0</v>
      </c>
      <c r="AI170" s="163">
        <f t="shared" si="58"/>
        <v>0</v>
      </c>
      <c r="AJ170" s="163">
        <f t="shared" si="58"/>
        <v>0</v>
      </c>
      <c r="AK170" s="163">
        <f t="shared" si="58"/>
        <v>0</v>
      </c>
      <c r="AL170" s="163">
        <f t="shared" si="58"/>
        <v>0</v>
      </c>
      <c r="AM170" s="163">
        <f t="shared" si="58"/>
        <v>0</v>
      </c>
      <c r="AN170" s="163">
        <f t="shared" si="58"/>
        <v>0</v>
      </c>
      <c r="AO170" s="163">
        <f t="shared" si="58"/>
        <v>0</v>
      </c>
      <c r="AP170" s="163">
        <f t="shared" si="58"/>
        <v>0</v>
      </c>
    </row>
    <row r="171" spans="1:42" s="16" customFormat="1" x14ac:dyDescent="0.2">
      <c r="A171" s="118" t="s">
        <v>186</v>
      </c>
      <c r="B171" s="204"/>
      <c r="C171" s="188">
        <f t="shared" ref="C171:AP171" si="59">SUM(C167:C170)</f>
        <v>0</v>
      </c>
      <c r="D171" s="188">
        <f t="shared" si="59"/>
        <v>0</v>
      </c>
      <c r="E171" s="188">
        <f t="shared" si="59"/>
        <v>0</v>
      </c>
      <c r="F171" s="188">
        <f t="shared" si="59"/>
        <v>0</v>
      </c>
      <c r="G171" s="188">
        <f t="shared" si="59"/>
        <v>0</v>
      </c>
      <c r="H171" s="188">
        <f t="shared" si="59"/>
        <v>0</v>
      </c>
      <c r="I171" s="188">
        <f t="shared" si="59"/>
        <v>0</v>
      </c>
      <c r="J171" s="188">
        <f t="shared" si="59"/>
        <v>0</v>
      </c>
      <c r="K171" s="188">
        <f t="shared" si="59"/>
        <v>0</v>
      </c>
      <c r="L171" s="188">
        <f t="shared" si="59"/>
        <v>0</v>
      </c>
      <c r="M171" s="188">
        <f t="shared" si="59"/>
        <v>0</v>
      </c>
      <c r="N171" s="188">
        <f t="shared" si="59"/>
        <v>0</v>
      </c>
      <c r="O171" s="188">
        <f t="shared" si="59"/>
        <v>0</v>
      </c>
      <c r="P171" s="188">
        <f t="shared" si="59"/>
        <v>0</v>
      </c>
      <c r="Q171" s="188">
        <f t="shared" si="59"/>
        <v>0</v>
      </c>
      <c r="R171" s="188">
        <f t="shared" si="59"/>
        <v>0</v>
      </c>
      <c r="S171" s="188">
        <f t="shared" si="59"/>
        <v>0</v>
      </c>
      <c r="T171" s="188">
        <f t="shared" si="59"/>
        <v>0</v>
      </c>
      <c r="U171" s="188">
        <f t="shared" si="59"/>
        <v>0</v>
      </c>
      <c r="V171" s="188">
        <f t="shared" si="59"/>
        <v>0</v>
      </c>
      <c r="W171" s="188">
        <f t="shared" si="59"/>
        <v>0</v>
      </c>
      <c r="X171" s="188">
        <f t="shared" si="59"/>
        <v>0</v>
      </c>
      <c r="Y171" s="188">
        <f t="shared" si="59"/>
        <v>0</v>
      </c>
      <c r="Z171" s="188">
        <f t="shared" si="59"/>
        <v>0</v>
      </c>
      <c r="AA171" s="188">
        <f t="shared" si="59"/>
        <v>0</v>
      </c>
      <c r="AB171" s="188">
        <f t="shared" si="59"/>
        <v>0</v>
      </c>
      <c r="AC171" s="188">
        <f t="shared" si="59"/>
        <v>0</v>
      </c>
      <c r="AD171" s="188">
        <f t="shared" si="59"/>
        <v>0</v>
      </c>
      <c r="AE171" s="188">
        <f t="shared" si="59"/>
        <v>0</v>
      </c>
      <c r="AF171" s="188">
        <f t="shared" si="59"/>
        <v>0</v>
      </c>
      <c r="AG171" s="188">
        <f t="shared" si="59"/>
        <v>0</v>
      </c>
      <c r="AH171" s="188">
        <f t="shared" si="59"/>
        <v>0</v>
      </c>
      <c r="AI171" s="188">
        <f t="shared" si="59"/>
        <v>0</v>
      </c>
      <c r="AJ171" s="188">
        <f t="shared" si="59"/>
        <v>0</v>
      </c>
      <c r="AK171" s="188">
        <f t="shared" si="59"/>
        <v>0</v>
      </c>
      <c r="AL171" s="188">
        <f t="shared" si="59"/>
        <v>0</v>
      </c>
      <c r="AM171" s="188">
        <f t="shared" si="59"/>
        <v>0</v>
      </c>
      <c r="AN171" s="188">
        <f t="shared" si="59"/>
        <v>0</v>
      </c>
      <c r="AO171" s="188">
        <f t="shared" si="59"/>
        <v>0</v>
      </c>
      <c r="AP171" s="188">
        <f t="shared" si="59"/>
        <v>0</v>
      </c>
    </row>
    <row r="172" spans="1:42" s="16" customFormat="1" x14ac:dyDescent="0.2">
      <c r="A172" s="118" t="str">
        <f>Inputs!B110</f>
        <v>Investment Based Incentive (IBI)</v>
      </c>
      <c r="B172" s="204"/>
    </row>
    <row r="173" spans="1:42" s="16" customFormat="1" x14ac:dyDescent="0.2">
      <c r="A173" s="120" t="str">
        <f>Inputs!B111</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184</v>
      </c>
      <c r="C176" s="188">
        <f>IF(ibi_uti_amount_tax_sta="Yes",C535,0)</f>
        <v>0</v>
      </c>
    </row>
    <row r="177" spans="1:42" s="122" customFormat="1" x14ac:dyDescent="0.2">
      <c r="A177" s="107" t="s">
        <v>185</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12</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Inputs!B116</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184</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185</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12</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Inputs!B121</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184</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185</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12</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Inputs!B126</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0">IF(AND(pbi_fed_tax_sta="Yes",pbi_fed_for_ds="No"),C556,0)</f>
        <v>0</v>
      </c>
      <c r="D192" s="162">
        <f t="shared" si="60"/>
        <v>0</v>
      </c>
      <c r="E192" s="162">
        <f t="shared" si="60"/>
        <v>0</v>
      </c>
      <c r="F192" s="162">
        <f t="shared" si="60"/>
        <v>0</v>
      </c>
      <c r="G192" s="162">
        <f t="shared" si="60"/>
        <v>0</v>
      </c>
      <c r="H192" s="162">
        <f t="shared" si="60"/>
        <v>0</v>
      </c>
      <c r="I192" s="162">
        <f t="shared" si="60"/>
        <v>0</v>
      </c>
      <c r="J192" s="162">
        <f t="shared" si="60"/>
        <v>0</v>
      </c>
      <c r="K192" s="162">
        <f t="shared" si="60"/>
        <v>0</v>
      </c>
      <c r="L192" s="162">
        <f t="shared" si="60"/>
        <v>0</v>
      </c>
      <c r="M192" s="162">
        <f t="shared" si="60"/>
        <v>0</v>
      </c>
      <c r="N192" s="162">
        <f t="shared" si="60"/>
        <v>0</v>
      </c>
      <c r="O192" s="162">
        <f t="shared" si="60"/>
        <v>0</v>
      </c>
      <c r="P192" s="162">
        <f t="shared" si="60"/>
        <v>0</v>
      </c>
      <c r="Q192" s="162">
        <f t="shared" si="60"/>
        <v>0</v>
      </c>
      <c r="R192" s="162">
        <f t="shared" si="60"/>
        <v>0</v>
      </c>
      <c r="S192" s="162">
        <f t="shared" si="60"/>
        <v>0</v>
      </c>
      <c r="T192" s="162">
        <f t="shared" si="60"/>
        <v>0</v>
      </c>
      <c r="U192" s="162">
        <f t="shared" si="60"/>
        <v>0</v>
      </c>
      <c r="V192" s="162">
        <f t="shared" si="60"/>
        <v>0</v>
      </c>
      <c r="W192" s="162">
        <f t="shared" si="60"/>
        <v>0</v>
      </c>
      <c r="X192" s="162">
        <f t="shared" si="60"/>
        <v>0</v>
      </c>
      <c r="Y192" s="162">
        <f t="shared" si="60"/>
        <v>0</v>
      </c>
      <c r="Z192" s="162">
        <f t="shared" si="60"/>
        <v>0</v>
      </c>
      <c r="AA192" s="162">
        <f t="shared" si="60"/>
        <v>0</v>
      </c>
      <c r="AB192" s="162">
        <f t="shared" si="60"/>
        <v>0</v>
      </c>
      <c r="AC192" s="162">
        <f t="shared" si="60"/>
        <v>0</v>
      </c>
      <c r="AD192" s="162">
        <f t="shared" si="60"/>
        <v>0</v>
      </c>
      <c r="AE192" s="162">
        <f t="shared" si="60"/>
        <v>0</v>
      </c>
      <c r="AF192" s="162">
        <f t="shared" si="60"/>
        <v>0</v>
      </c>
      <c r="AG192" s="162">
        <f t="shared" si="60"/>
        <v>0</v>
      </c>
      <c r="AH192" s="162">
        <f t="shared" si="60"/>
        <v>0</v>
      </c>
      <c r="AI192" s="162">
        <f t="shared" si="60"/>
        <v>0</v>
      </c>
      <c r="AJ192" s="162">
        <f t="shared" si="60"/>
        <v>0</v>
      </c>
      <c r="AK192" s="162">
        <f t="shared" si="60"/>
        <v>0</v>
      </c>
      <c r="AL192" s="162">
        <f t="shared" si="60"/>
        <v>0</v>
      </c>
      <c r="AM192" s="162">
        <f t="shared" si="60"/>
        <v>0</v>
      </c>
      <c r="AN192" s="162">
        <f t="shared" si="60"/>
        <v>0</v>
      </c>
      <c r="AO192" s="162">
        <f t="shared" si="60"/>
        <v>0</v>
      </c>
      <c r="AP192" s="162">
        <f t="shared" si="60"/>
        <v>0</v>
      </c>
    </row>
    <row r="193" spans="1:42" x14ac:dyDescent="0.2">
      <c r="A193" s="120" t="s">
        <v>5</v>
      </c>
      <c r="B193" s="122"/>
      <c r="C193" s="162">
        <f t="shared" ref="C193:AP193" si="61">IF(AND(pbi_sta_tax_sta="Yes",pbi_sta_for_ds="No"),C560,0)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184</v>
      </c>
      <c r="B194" s="122"/>
      <c r="C194" s="162">
        <f t="shared" ref="C194:AP194" si="62">IF(AND(pbi_uti_tax_sta="Yes",pbi_uti_for_ds="No"),C564,0)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185</v>
      </c>
      <c r="B195" s="122"/>
      <c r="C195" s="163">
        <f t="shared" ref="C195:AP195" si="63">IF(AND(pbi_oth_tax_sta="Yes",pbi_oth_for_ds="No"),C568,0)</f>
        <v>0</v>
      </c>
      <c r="D195" s="163">
        <f t="shared" si="63"/>
        <v>0</v>
      </c>
      <c r="E195" s="163">
        <f t="shared" si="63"/>
        <v>0</v>
      </c>
      <c r="F195" s="163">
        <f t="shared" si="63"/>
        <v>0</v>
      </c>
      <c r="G195" s="163">
        <f t="shared" si="63"/>
        <v>0</v>
      </c>
      <c r="H195" s="163">
        <f t="shared" si="63"/>
        <v>0</v>
      </c>
      <c r="I195" s="163">
        <f t="shared" si="63"/>
        <v>0</v>
      </c>
      <c r="J195" s="163">
        <f t="shared" si="63"/>
        <v>0</v>
      </c>
      <c r="K195" s="163">
        <f t="shared" si="63"/>
        <v>0</v>
      </c>
      <c r="L195" s="163">
        <f t="shared" si="63"/>
        <v>0</v>
      </c>
      <c r="M195" s="163">
        <f t="shared" si="63"/>
        <v>0</v>
      </c>
      <c r="N195" s="163">
        <f t="shared" si="63"/>
        <v>0</v>
      </c>
      <c r="O195" s="163">
        <f t="shared" si="63"/>
        <v>0</v>
      </c>
      <c r="P195" s="163">
        <f t="shared" si="63"/>
        <v>0</v>
      </c>
      <c r="Q195" s="163">
        <f t="shared" si="63"/>
        <v>0</v>
      </c>
      <c r="R195" s="163">
        <f t="shared" si="63"/>
        <v>0</v>
      </c>
      <c r="S195" s="163">
        <f t="shared" si="63"/>
        <v>0</v>
      </c>
      <c r="T195" s="163">
        <f t="shared" si="63"/>
        <v>0</v>
      </c>
      <c r="U195" s="163">
        <f t="shared" si="63"/>
        <v>0</v>
      </c>
      <c r="V195" s="163">
        <f t="shared" si="63"/>
        <v>0</v>
      </c>
      <c r="W195" s="163">
        <f t="shared" si="63"/>
        <v>0</v>
      </c>
      <c r="X195" s="163">
        <f t="shared" si="63"/>
        <v>0</v>
      </c>
      <c r="Y195" s="163">
        <f t="shared" si="63"/>
        <v>0</v>
      </c>
      <c r="Z195" s="163">
        <f t="shared" si="63"/>
        <v>0</v>
      </c>
      <c r="AA195" s="163">
        <f t="shared" si="63"/>
        <v>0</v>
      </c>
      <c r="AB195" s="163">
        <f t="shared" si="63"/>
        <v>0</v>
      </c>
      <c r="AC195" s="163">
        <f t="shared" si="63"/>
        <v>0</v>
      </c>
      <c r="AD195" s="163">
        <f t="shared" si="63"/>
        <v>0</v>
      </c>
      <c r="AE195" s="163">
        <f t="shared" si="63"/>
        <v>0</v>
      </c>
      <c r="AF195" s="163">
        <f t="shared" si="63"/>
        <v>0</v>
      </c>
      <c r="AG195" s="163">
        <f t="shared" si="63"/>
        <v>0</v>
      </c>
      <c r="AH195" s="163">
        <f t="shared" si="63"/>
        <v>0</v>
      </c>
      <c r="AI195" s="163">
        <f t="shared" si="63"/>
        <v>0</v>
      </c>
      <c r="AJ195" s="163">
        <f t="shared" si="63"/>
        <v>0</v>
      </c>
      <c r="AK195" s="163">
        <f t="shared" si="63"/>
        <v>0</v>
      </c>
      <c r="AL195" s="163">
        <f t="shared" si="63"/>
        <v>0</v>
      </c>
      <c r="AM195" s="163">
        <f t="shared" si="63"/>
        <v>0</v>
      </c>
      <c r="AN195" s="163">
        <f t="shared" si="63"/>
        <v>0</v>
      </c>
      <c r="AO195" s="163">
        <f t="shared" si="63"/>
        <v>0</v>
      </c>
      <c r="AP195" s="163">
        <f t="shared" si="63"/>
        <v>0</v>
      </c>
    </row>
    <row r="196" spans="1:42" x14ac:dyDescent="0.2">
      <c r="A196" s="120" t="s">
        <v>12</v>
      </c>
      <c r="B196" s="122"/>
      <c r="C196" s="193">
        <f>SUM(C192:C195)</f>
        <v>0</v>
      </c>
      <c r="D196" s="193">
        <f t="shared" ref="D196:AL196" si="64">SUM(D192:D195)</f>
        <v>0</v>
      </c>
      <c r="E196" s="193">
        <f t="shared" si="64"/>
        <v>0</v>
      </c>
      <c r="F196" s="193">
        <f t="shared" si="64"/>
        <v>0</v>
      </c>
      <c r="G196" s="193">
        <f t="shared" si="64"/>
        <v>0</v>
      </c>
      <c r="H196" s="193">
        <f t="shared" si="64"/>
        <v>0</v>
      </c>
      <c r="I196" s="193">
        <f t="shared" si="64"/>
        <v>0</v>
      </c>
      <c r="J196" s="193">
        <f t="shared" si="64"/>
        <v>0</v>
      </c>
      <c r="K196" s="193">
        <f t="shared" si="64"/>
        <v>0</v>
      </c>
      <c r="L196" s="193">
        <f t="shared" si="64"/>
        <v>0</v>
      </c>
      <c r="M196" s="193">
        <f t="shared" si="64"/>
        <v>0</v>
      </c>
      <c r="N196" s="193">
        <f t="shared" si="64"/>
        <v>0</v>
      </c>
      <c r="O196" s="193">
        <f t="shared" si="64"/>
        <v>0</v>
      </c>
      <c r="P196" s="193">
        <f t="shared" si="64"/>
        <v>0</v>
      </c>
      <c r="Q196" s="193">
        <f t="shared" si="64"/>
        <v>0</v>
      </c>
      <c r="R196" s="193">
        <f t="shared" si="64"/>
        <v>0</v>
      </c>
      <c r="S196" s="193">
        <f t="shared" si="64"/>
        <v>0</v>
      </c>
      <c r="T196" s="193">
        <f t="shared" si="64"/>
        <v>0</v>
      </c>
      <c r="U196" s="193">
        <f t="shared" si="64"/>
        <v>0</v>
      </c>
      <c r="V196" s="193">
        <f t="shared" si="64"/>
        <v>0</v>
      </c>
      <c r="W196" s="193">
        <f t="shared" si="64"/>
        <v>0</v>
      </c>
      <c r="X196" s="193">
        <f t="shared" si="64"/>
        <v>0</v>
      </c>
      <c r="Y196" s="193">
        <f t="shared" si="64"/>
        <v>0</v>
      </c>
      <c r="Z196" s="193">
        <f t="shared" si="64"/>
        <v>0</v>
      </c>
      <c r="AA196" s="193">
        <f t="shared" si="64"/>
        <v>0</v>
      </c>
      <c r="AB196" s="193">
        <f t="shared" si="64"/>
        <v>0</v>
      </c>
      <c r="AC196" s="193">
        <f t="shared" si="64"/>
        <v>0</v>
      </c>
      <c r="AD196" s="193">
        <f t="shared" si="64"/>
        <v>0</v>
      </c>
      <c r="AE196" s="193">
        <f t="shared" si="64"/>
        <v>0</v>
      </c>
      <c r="AF196" s="193">
        <f t="shared" si="64"/>
        <v>0</v>
      </c>
      <c r="AG196" s="193">
        <f t="shared" si="64"/>
        <v>0</v>
      </c>
      <c r="AH196" s="193">
        <f t="shared" si="64"/>
        <v>0</v>
      </c>
      <c r="AI196" s="193">
        <f t="shared" si="64"/>
        <v>0</v>
      </c>
      <c r="AJ196" s="193">
        <f t="shared" si="64"/>
        <v>0</v>
      </c>
      <c r="AK196" s="193">
        <f t="shared" si="64"/>
        <v>0</v>
      </c>
      <c r="AL196" s="193">
        <f t="shared" si="64"/>
        <v>0</v>
      </c>
      <c r="AM196" s="193">
        <f>SUM(AM192:AM195)</f>
        <v>0</v>
      </c>
      <c r="AN196" s="193">
        <f t="shared" ref="AN196:AP196" si="65">SUM(AN192:AN195)</f>
        <v>0</v>
      </c>
      <c r="AO196" s="193">
        <f t="shared" si="65"/>
        <v>0</v>
      </c>
      <c r="AP196" s="193">
        <f t="shared" si="65"/>
        <v>0</v>
      </c>
    </row>
    <row r="197" spans="1:42" x14ac:dyDescent="0.2">
      <c r="A197" s="118" t="s">
        <v>39</v>
      </c>
      <c r="B197" s="122"/>
      <c r="C197" s="189">
        <f>C178+C184+C190+C196</f>
        <v>0</v>
      </c>
      <c r="D197" s="189">
        <f>D178+D184+D190+D196</f>
        <v>0</v>
      </c>
      <c r="E197" s="189">
        <f t="shared" ref="E197:AP197" si="66">E178+E184+E190+E196</f>
        <v>0</v>
      </c>
      <c r="F197" s="189">
        <f t="shared" si="66"/>
        <v>0</v>
      </c>
      <c r="G197" s="189">
        <f t="shared" si="66"/>
        <v>0</v>
      </c>
      <c r="H197" s="189">
        <f t="shared" si="66"/>
        <v>0</v>
      </c>
      <c r="I197" s="189">
        <f t="shared" si="66"/>
        <v>0</v>
      </c>
      <c r="J197" s="189">
        <f t="shared" si="66"/>
        <v>0</v>
      </c>
      <c r="K197" s="189">
        <f t="shared" si="66"/>
        <v>0</v>
      </c>
      <c r="L197" s="189">
        <f t="shared" si="66"/>
        <v>0</v>
      </c>
      <c r="M197" s="189">
        <f t="shared" si="66"/>
        <v>0</v>
      </c>
      <c r="N197" s="189">
        <f t="shared" si="66"/>
        <v>0</v>
      </c>
      <c r="O197" s="189">
        <f t="shared" si="66"/>
        <v>0</v>
      </c>
      <c r="P197" s="189">
        <f t="shared" si="66"/>
        <v>0</v>
      </c>
      <c r="Q197" s="189">
        <f t="shared" si="66"/>
        <v>0</v>
      </c>
      <c r="R197" s="189">
        <f t="shared" si="66"/>
        <v>0</v>
      </c>
      <c r="S197" s="189">
        <f t="shared" si="66"/>
        <v>0</v>
      </c>
      <c r="T197" s="189">
        <f t="shared" si="66"/>
        <v>0</v>
      </c>
      <c r="U197" s="189">
        <f t="shared" si="66"/>
        <v>0</v>
      </c>
      <c r="V197" s="189">
        <f t="shared" si="66"/>
        <v>0</v>
      </c>
      <c r="W197" s="189">
        <f t="shared" si="66"/>
        <v>0</v>
      </c>
      <c r="X197" s="189">
        <f t="shared" si="66"/>
        <v>0</v>
      </c>
      <c r="Y197" s="189">
        <f t="shared" si="66"/>
        <v>0</v>
      </c>
      <c r="Z197" s="189">
        <f t="shared" si="66"/>
        <v>0</v>
      </c>
      <c r="AA197" s="189">
        <f t="shared" si="66"/>
        <v>0</v>
      </c>
      <c r="AB197" s="189">
        <f t="shared" si="66"/>
        <v>0</v>
      </c>
      <c r="AC197" s="189">
        <f t="shared" si="66"/>
        <v>0</v>
      </c>
      <c r="AD197" s="189">
        <f t="shared" si="66"/>
        <v>0</v>
      </c>
      <c r="AE197" s="189">
        <f t="shared" si="66"/>
        <v>0</v>
      </c>
      <c r="AF197" s="189">
        <f t="shared" si="66"/>
        <v>0</v>
      </c>
      <c r="AG197" s="189">
        <f t="shared" si="66"/>
        <v>0</v>
      </c>
      <c r="AH197" s="189">
        <f t="shared" si="66"/>
        <v>0</v>
      </c>
      <c r="AI197" s="189">
        <f t="shared" si="66"/>
        <v>0</v>
      </c>
      <c r="AJ197" s="189">
        <f t="shared" si="66"/>
        <v>0</v>
      </c>
      <c r="AK197" s="189">
        <f t="shared" si="66"/>
        <v>0</v>
      </c>
      <c r="AL197" s="189">
        <f t="shared" si="66"/>
        <v>0</v>
      </c>
      <c r="AM197" s="189">
        <f t="shared" si="66"/>
        <v>0</v>
      </c>
      <c r="AN197" s="189">
        <f t="shared" si="66"/>
        <v>0</v>
      </c>
      <c r="AO197" s="189">
        <f t="shared" si="66"/>
        <v>0</v>
      </c>
      <c r="AP197" s="189">
        <f t="shared" si="66"/>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187</v>
      </c>
      <c r="B199" s="122"/>
      <c r="C199" s="213">
        <f>C171+C197</f>
        <v>0</v>
      </c>
      <c r="D199" s="213">
        <f t="shared" ref="D199:AP199" si="67">D171+D197</f>
        <v>0</v>
      </c>
      <c r="E199" s="213">
        <f t="shared" si="67"/>
        <v>0</v>
      </c>
      <c r="F199" s="213">
        <f t="shared" si="67"/>
        <v>0</v>
      </c>
      <c r="G199" s="213">
        <f t="shared" si="67"/>
        <v>0</v>
      </c>
      <c r="H199" s="213">
        <f t="shared" si="67"/>
        <v>0</v>
      </c>
      <c r="I199" s="213">
        <f t="shared" si="67"/>
        <v>0</v>
      </c>
      <c r="J199" s="213">
        <f t="shared" si="67"/>
        <v>0</v>
      </c>
      <c r="K199" s="213">
        <f t="shared" si="67"/>
        <v>0</v>
      </c>
      <c r="L199" s="213">
        <f t="shared" si="67"/>
        <v>0</v>
      </c>
      <c r="M199" s="213">
        <f t="shared" si="67"/>
        <v>0</v>
      </c>
      <c r="N199" s="213">
        <f t="shared" si="67"/>
        <v>0</v>
      </c>
      <c r="O199" s="213">
        <f t="shared" si="67"/>
        <v>0</v>
      </c>
      <c r="P199" s="213">
        <f t="shared" si="67"/>
        <v>0</v>
      </c>
      <c r="Q199" s="213">
        <f t="shared" si="67"/>
        <v>0</v>
      </c>
      <c r="R199" s="213">
        <f t="shared" si="67"/>
        <v>0</v>
      </c>
      <c r="S199" s="213">
        <f t="shared" si="67"/>
        <v>0</v>
      </c>
      <c r="T199" s="213">
        <f t="shared" si="67"/>
        <v>0</v>
      </c>
      <c r="U199" s="213">
        <f t="shared" si="67"/>
        <v>0</v>
      </c>
      <c r="V199" s="213">
        <f t="shared" si="67"/>
        <v>0</v>
      </c>
      <c r="W199" s="213">
        <f t="shared" si="67"/>
        <v>0</v>
      </c>
      <c r="X199" s="213">
        <f t="shared" si="67"/>
        <v>0</v>
      </c>
      <c r="Y199" s="213">
        <f t="shared" si="67"/>
        <v>0</v>
      </c>
      <c r="Z199" s="213">
        <f t="shared" si="67"/>
        <v>0</v>
      </c>
      <c r="AA199" s="213">
        <f t="shared" si="67"/>
        <v>0</v>
      </c>
      <c r="AB199" s="213">
        <f t="shared" si="67"/>
        <v>0</v>
      </c>
      <c r="AC199" s="213">
        <f t="shared" si="67"/>
        <v>0</v>
      </c>
      <c r="AD199" s="213">
        <f t="shared" si="67"/>
        <v>0</v>
      </c>
      <c r="AE199" s="213">
        <f t="shared" si="67"/>
        <v>0</v>
      </c>
      <c r="AF199" s="213">
        <f t="shared" si="67"/>
        <v>0</v>
      </c>
      <c r="AG199" s="213">
        <f t="shared" si="67"/>
        <v>0</v>
      </c>
      <c r="AH199" s="213">
        <f t="shared" si="67"/>
        <v>0</v>
      </c>
      <c r="AI199" s="213">
        <f t="shared" si="67"/>
        <v>0</v>
      </c>
      <c r="AJ199" s="213">
        <f t="shared" si="67"/>
        <v>0</v>
      </c>
      <c r="AK199" s="213">
        <f t="shared" si="67"/>
        <v>0</v>
      </c>
      <c r="AL199" s="213">
        <f t="shared" si="67"/>
        <v>0</v>
      </c>
      <c r="AM199" s="213">
        <f t="shared" si="67"/>
        <v>0</v>
      </c>
      <c r="AN199" s="213">
        <f t="shared" si="67"/>
        <v>0</v>
      </c>
      <c r="AO199" s="213">
        <f t="shared" si="67"/>
        <v>0</v>
      </c>
      <c r="AP199" s="213">
        <f t="shared" si="67"/>
        <v>0</v>
      </c>
    </row>
    <row r="200" spans="1:42" x14ac:dyDescent="0.2">
      <c r="A200" s="118" t="s">
        <v>287</v>
      </c>
      <c r="B200" s="122">
        <f t="array" ref="B200:AP200">Inputs!C165:AQ165</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38</v>
      </c>
      <c r="B201" s="122"/>
      <c r="C201" s="216">
        <f>C199*-C200/100</f>
        <v>0</v>
      </c>
      <c r="D201" s="216">
        <f t="shared" ref="D201:AP201" si="68">D199*-D200/100</f>
        <v>0</v>
      </c>
      <c r="E201" s="216">
        <f t="shared" si="68"/>
        <v>0</v>
      </c>
      <c r="F201" s="216">
        <f t="shared" si="68"/>
        <v>0</v>
      </c>
      <c r="G201" s="216">
        <f t="shared" si="68"/>
        <v>0</v>
      </c>
      <c r="H201" s="216">
        <f t="shared" si="68"/>
        <v>0</v>
      </c>
      <c r="I201" s="216">
        <f t="shared" si="68"/>
        <v>0</v>
      </c>
      <c r="J201" s="216">
        <f t="shared" si="68"/>
        <v>0</v>
      </c>
      <c r="K201" s="216">
        <f t="shared" si="68"/>
        <v>0</v>
      </c>
      <c r="L201" s="216">
        <f t="shared" si="68"/>
        <v>0</v>
      </c>
      <c r="M201" s="216">
        <f t="shared" si="68"/>
        <v>0</v>
      </c>
      <c r="N201" s="216">
        <f t="shared" si="68"/>
        <v>0</v>
      </c>
      <c r="O201" s="216">
        <f t="shared" si="68"/>
        <v>0</v>
      </c>
      <c r="P201" s="216">
        <f t="shared" si="68"/>
        <v>0</v>
      </c>
      <c r="Q201" s="216">
        <f t="shared" si="68"/>
        <v>0</v>
      </c>
      <c r="R201" s="216">
        <f t="shared" si="68"/>
        <v>0</v>
      </c>
      <c r="S201" s="216">
        <f t="shared" si="68"/>
        <v>0</v>
      </c>
      <c r="T201" s="216">
        <f t="shared" si="68"/>
        <v>0</v>
      </c>
      <c r="U201" s="216">
        <f t="shared" si="68"/>
        <v>0</v>
      </c>
      <c r="V201" s="216">
        <f t="shared" si="68"/>
        <v>0</v>
      </c>
      <c r="W201" s="216">
        <f t="shared" si="68"/>
        <v>0</v>
      </c>
      <c r="X201" s="216">
        <f t="shared" si="68"/>
        <v>0</v>
      </c>
      <c r="Y201" s="216">
        <f t="shared" si="68"/>
        <v>0</v>
      </c>
      <c r="Z201" s="216">
        <f t="shared" si="68"/>
        <v>0</v>
      </c>
      <c r="AA201" s="216">
        <f t="shared" si="68"/>
        <v>0</v>
      </c>
      <c r="AB201" s="216">
        <f t="shared" si="68"/>
        <v>0</v>
      </c>
      <c r="AC201" s="216">
        <f t="shared" si="68"/>
        <v>0</v>
      </c>
      <c r="AD201" s="216">
        <f t="shared" si="68"/>
        <v>0</v>
      </c>
      <c r="AE201" s="216">
        <f t="shared" si="68"/>
        <v>0</v>
      </c>
      <c r="AF201" s="216">
        <f t="shared" si="68"/>
        <v>0</v>
      </c>
      <c r="AG201" s="216">
        <f t="shared" si="68"/>
        <v>0</v>
      </c>
      <c r="AH201" s="216">
        <f t="shared" si="68"/>
        <v>0</v>
      </c>
      <c r="AI201" s="216">
        <f t="shared" si="68"/>
        <v>0</v>
      </c>
      <c r="AJ201" s="216">
        <f t="shared" si="68"/>
        <v>0</v>
      </c>
      <c r="AK201" s="216">
        <f t="shared" si="68"/>
        <v>0</v>
      </c>
      <c r="AL201" s="216">
        <f t="shared" si="68"/>
        <v>0</v>
      </c>
      <c r="AM201" s="216">
        <f t="shared" si="68"/>
        <v>0</v>
      </c>
      <c r="AN201" s="216">
        <f t="shared" si="68"/>
        <v>0</v>
      </c>
      <c r="AO201" s="216">
        <f t="shared" si="68"/>
        <v>0</v>
      </c>
      <c r="AP201" s="216">
        <f t="shared" si="68"/>
        <v>0</v>
      </c>
    </row>
    <row r="202" spans="1:42" s="204" customFormat="1" x14ac:dyDescent="0.2">
      <c r="A202" s="9"/>
    </row>
    <row r="203" spans="1:42" s="204" customFormat="1" x14ac:dyDescent="0.2">
      <c r="A203" s="29" t="s">
        <v>31</v>
      </c>
    </row>
    <row r="204" spans="1:42" s="16" customFormat="1" x14ac:dyDescent="0.2">
      <c r="A204" s="118" t="s">
        <v>28</v>
      </c>
      <c r="B204" s="204"/>
      <c r="C204" s="211">
        <f>C$65</f>
        <v>0</v>
      </c>
      <c r="D204" s="211">
        <f t="shared" ref="D204:AP204" si="69">D$65</f>
        <v>0</v>
      </c>
      <c r="E204" s="211">
        <f t="shared" si="69"/>
        <v>0</v>
      </c>
      <c r="F204" s="211">
        <f t="shared" si="69"/>
        <v>0</v>
      </c>
      <c r="G204" s="211">
        <f t="shared" si="69"/>
        <v>0</v>
      </c>
      <c r="H204" s="211">
        <f t="shared" si="69"/>
        <v>0</v>
      </c>
      <c r="I204" s="211">
        <f t="shared" si="69"/>
        <v>0</v>
      </c>
      <c r="J204" s="211">
        <f t="shared" si="69"/>
        <v>0</v>
      </c>
      <c r="K204" s="211">
        <f t="shared" si="69"/>
        <v>0</v>
      </c>
      <c r="L204" s="211">
        <f t="shared" si="69"/>
        <v>0</v>
      </c>
      <c r="M204" s="211">
        <f t="shared" si="69"/>
        <v>0</v>
      </c>
      <c r="N204" s="211">
        <f t="shared" si="69"/>
        <v>0</v>
      </c>
      <c r="O204" s="211">
        <f t="shared" si="69"/>
        <v>0</v>
      </c>
      <c r="P204" s="211">
        <f t="shared" si="69"/>
        <v>0</v>
      </c>
      <c r="Q204" s="211">
        <f t="shared" si="69"/>
        <v>0</v>
      </c>
      <c r="R204" s="211">
        <f t="shared" si="69"/>
        <v>0</v>
      </c>
      <c r="S204" s="211">
        <f t="shared" si="69"/>
        <v>0</v>
      </c>
      <c r="T204" s="211">
        <f t="shared" si="69"/>
        <v>0</v>
      </c>
      <c r="U204" s="211">
        <f t="shared" si="69"/>
        <v>0</v>
      </c>
      <c r="V204" s="211">
        <f t="shared" si="69"/>
        <v>0</v>
      </c>
      <c r="W204" s="211">
        <f t="shared" si="69"/>
        <v>0</v>
      </c>
      <c r="X204" s="211">
        <f t="shared" si="69"/>
        <v>0</v>
      </c>
      <c r="Y204" s="211">
        <f t="shared" si="69"/>
        <v>0</v>
      </c>
      <c r="Z204" s="211">
        <f t="shared" si="69"/>
        <v>0</v>
      </c>
      <c r="AA204" s="211">
        <f t="shared" si="69"/>
        <v>0</v>
      </c>
      <c r="AB204" s="211">
        <f t="shared" si="69"/>
        <v>0</v>
      </c>
      <c r="AC204" s="211">
        <f t="shared" si="69"/>
        <v>0</v>
      </c>
      <c r="AD204" s="211">
        <f t="shared" si="69"/>
        <v>0</v>
      </c>
      <c r="AE204" s="211">
        <f t="shared" si="69"/>
        <v>0</v>
      </c>
      <c r="AF204" s="211">
        <f t="shared" si="69"/>
        <v>0</v>
      </c>
      <c r="AG204" s="211">
        <f t="shared" si="69"/>
        <v>0</v>
      </c>
      <c r="AH204" s="211">
        <f t="shared" si="69"/>
        <v>0</v>
      </c>
      <c r="AI204" s="211">
        <f t="shared" si="69"/>
        <v>0</v>
      </c>
      <c r="AJ204" s="211">
        <f t="shared" si="69"/>
        <v>0</v>
      </c>
      <c r="AK204" s="211">
        <f t="shared" si="69"/>
        <v>0</v>
      </c>
      <c r="AL204" s="211">
        <f t="shared" si="69"/>
        <v>0</v>
      </c>
      <c r="AM204" s="211">
        <f t="shared" si="69"/>
        <v>0</v>
      </c>
      <c r="AN204" s="211">
        <f t="shared" si="69"/>
        <v>0</v>
      </c>
      <c r="AO204" s="211">
        <f t="shared" si="69"/>
        <v>0</v>
      </c>
      <c r="AP204" s="211">
        <f t="shared" si="69"/>
        <v>0</v>
      </c>
    </row>
    <row r="205" spans="1:42" s="16" customFormat="1" x14ac:dyDescent="0.2">
      <c r="A205" s="118" t="s">
        <v>37</v>
      </c>
      <c r="B205" s="204"/>
      <c r="C205" s="211">
        <f t="shared" ref="C205:AP205" si="70">C716</f>
        <v>0</v>
      </c>
      <c r="D205" s="211">
        <f t="shared" si="70"/>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29</v>
      </c>
      <c r="B206" s="204"/>
      <c r="C206" s="211">
        <f t="shared" ref="C206:AP206" si="71">-C575</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9" customFormat="1" x14ac:dyDescent="0.2">
      <c r="A207" s="118" t="s">
        <v>32</v>
      </c>
      <c r="B207" s="204"/>
      <c r="C207" s="214">
        <f t="shared" ref="C207:AP207" si="72">IF(C$2&lt;=analysis_period,-C432-C463-C489-C515,0)</f>
        <v>0</v>
      </c>
      <c r="D207" s="214">
        <f t="shared" si="72"/>
        <v>0</v>
      </c>
      <c r="E207" s="214">
        <f t="shared" si="72"/>
        <v>0</v>
      </c>
      <c r="F207" s="214">
        <f t="shared" si="72"/>
        <v>0</v>
      </c>
      <c r="G207" s="214">
        <f t="shared" si="72"/>
        <v>0</v>
      </c>
      <c r="H207" s="214">
        <f t="shared" si="72"/>
        <v>0</v>
      </c>
      <c r="I207" s="214">
        <f t="shared" si="72"/>
        <v>0</v>
      </c>
      <c r="J207" s="214">
        <f t="shared" si="72"/>
        <v>0</v>
      </c>
      <c r="K207" s="214">
        <f t="shared" si="72"/>
        <v>0</v>
      </c>
      <c r="L207" s="214">
        <f t="shared" si="72"/>
        <v>0</v>
      </c>
      <c r="M207" s="214">
        <f t="shared" si="72"/>
        <v>0</v>
      </c>
      <c r="N207" s="214">
        <f t="shared" si="72"/>
        <v>0</v>
      </c>
      <c r="O207" s="214">
        <f t="shared" si="72"/>
        <v>0</v>
      </c>
      <c r="P207" s="214">
        <f t="shared" si="72"/>
        <v>0</v>
      </c>
      <c r="Q207" s="214">
        <f t="shared" si="72"/>
        <v>0</v>
      </c>
      <c r="R207" s="214">
        <f t="shared" si="72"/>
        <v>0</v>
      </c>
      <c r="S207" s="214">
        <f t="shared" si="72"/>
        <v>0</v>
      </c>
      <c r="T207" s="214">
        <f t="shared" si="72"/>
        <v>0</v>
      </c>
      <c r="U207" s="214">
        <f t="shared" si="72"/>
        <v>0</v>
      </c>
      <c r="V207" s="214">
        <f t="shared" si="72"/>
        <v>0</v>
      </c>
      <c r="W207" s="214">
        <f t="shared" si="72"/>
        <v>0</v>
      </c>
      <c r="X207" s="214">
        <f t="shared" si="72"/>
        <v>0</v>
      </c>
      <c r="Y207" s="214">
        <f t="shared" si="72"/>
        <v>0</v>
      </c>
      <c r="Z207" s="214">
        <f t="shared" si="72"/>
        <v>0</v>
      </c>
      <c r="AA207" s="214">
        <f t="shared" si="72"/>
        <v>0</v>
      </c>
      <c r="AB207" s="214">
        <f t="shared" si="72"/>
        <v>0</v>
      </c>
      <c r="AC207" s="214">
        <f t="shared" si="72"/>
        <v>0</v>
      </c>
      <c r="AD207" s="214">
        <f t="shared" si="72"/>
        <v>0</v>
      </c>
      <c r="AE207" s="214">
        <f t="shared" si="72"/>
        <v>0</v>
      </c>
      <c r="AF207" s="214">
        <f t="shared" si="72"/>
        <v>0</v>
      </c>
      <c r="AG207" s="214">
        <f t="shared" si="72"/>
        <v>0</v>
      </c>
      <c r="AH207" s="214">
        <f t="shared" si="72"/>
        <v>0</v>
      </c>
      <c r="AI207" s="214">
        <f t="shared" si="72"/>
        <v>0</v>
      </c>
      <c r="AJ207" s="214">
        <f t="shared" si="72"/>
        <v>0</v>
      </c>
      <c r="AK207" s="214">
        <f t="shared" si="72"/>
        <v>0</v>
      </c>
      <c r="AL207" s="214">
        <f t="shared" si="72"/>
        <v>0</v>
      </c>
      <c r="AM207" s="214">
        <f t="shared" si="72"/>
        <v>0</v>
      </c>
      <c r="AN207" s="214">
        <f t="shared" si="72"/>
        <v>0</v>
      </c>
      <c r="AO207" s="214">
        <f t="shared" si="72"/>
        <v>0</v>
      </c>
      <c r="AP207" s="214">
        <f t="shared" si="72"/>
        <v>0</v>
      </c>
    </row>
    <row r="208" spans="1:42" s="16" customFormat="1" x14ac:dyDescent="0.2">
      <c r="A208" s="118" t="s">
        <v>38</v>
      </c>
      <c r="B208" s="204"/>
      <c r="C208" s="214">
        <f>C201</f>
        <v>0</v>
      </c>
      <c r="D208" s="214">
        <f t="shared" ref="D208:AP208" si="73">D201</f>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58</v>
      </c>
      <c r="B209" s="204"/>
      <c r="C209" s="214">
        <f t="shared" ref="C209:AP209" si="74">C123</f>
        <v>0</v>
      </c>
      <c r="D209" s="214">
        <f t="shared" si="74"/>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98</v>
      </c>
      <c r="B210" s="204"/>
      <c r="C210" s="212">
        <f t="shared" ref="C210:AP210" si="75">C127</f>
        <v>0</v>
      </c>
      <c r="D210" s="212">
        <f t="shared" si="75"/>
        <v>0</v>
      </c>
      <c r="E210" s="212">
        <f t="shared" si="75"/>
        <v>0</v>
      </c>
      <c r="F210" s="212">
        <f t="shared" si="75"/>
        <v>0</v>
      </c>
      <c r="G210" s="212">
        <f t="shared" si="75"/>
        <v>0</v>
      </c>
      <c r="H210" s="212">
        <f t="shared" si="75"/>
        <v>0</v>
      </c>
      <c r="I210" s="212">
        <f t="shared" si="75"/>
        <v>0</v>
      </c>
      <c r="J210" s="212">
        <f t="shared" si="75"/>
        <v>0</v>
      </c>
      <c r="K210" s="212">
        <f t="shared" si="75"/>
        <v>0</v>
      </c>
      <c r="L210" s="212">
        <f t="shared" si="75"/>
        <v>0</v>
      </c>
      <c r="M210" s="212">
        <f t="shared" si="75"/>
        <v>0</v>
      </c>
      <c r="N210" s="212">
        <f t="shared" si="75"/>
        <v>0</v>
      </c>
      <c r="O210" s="212">
        <f t="shared" si="75"/>
        <v>0</v>
      </c>
      <c r="P210" s="212">
        <f t="shared" si="75"/>
        <v>0</v>
      </c>
      <c r="Q210" s="212">
        <f t="shared" si="75"/>
        <v>0</v>
      </c>
      <c r="R210" s="212">
        <f t="shared" si="75"/>
        <v>0</v>
      </c>
      <c r="S210" s="212">
        <f t="shared" si="75"/>
        <v>0</v>
      </c>
      <c r="T210" s="212">
        <f t="shared" si="75"/>
        <v>0</v>
      </c>
      <c r="U210" s="212">
        <f t="shared" si="75"/>
        <v>0</v>
      </c>
      <c r="V210" s="212">
        <f t="shared" si="75"/>
        <v>0</v>
      </c>
      <c r="W210" s="212">
        <f t="shared" si="75"/>
        <v>0</v>
      </c>
      <c r="X210" s="212">
        <f t="shared" si="75"/>
        <v>0</v>
      </c>
      <c r="Y210" s="212">
        <f t="shared" si="75"/>
        <v>0</v>
      </c>
      <c r="Z210" s="212">
        <f t="shared" si="75"/>
        <v>0</v>
      </c>
      <c r="AA210" s="212">
        <f t="shared" si="75"/>
        <v>0</v>
      </c>
      <c r="AB210" s="212">
        <f t="shared" si="75"/>
        <v>0</v>
      </c>
      <c r="AC210" s="212">
        <f t="shared" si="75"/>
        <v>0</v>
      </c>
      <c r="AD210" s="212">
        <f t="shared" si="75"/>
        <v>0</v>
      </c>
      <c r="AE210" s="212">
        <f t="shared" si="75"/>
        <v>0</v>
      </c>
      <c r="AF210" s="212">
        <f t="shared" si="75"/>
        <v>0</v>
      </c>
      <c r="AG210" s="212">
        <f t="shared" si="75"/>
        <v>0</v>
      </c>
      <c r="AH210" s="212">
        <f t="shared" si="75"/>
        <v>0</v>
      </c>
      <c r="AI210" s="212">
        <f t="shared" si="75"/>
        <v>0</v>
      </c>
      <c r="AJ210" s="212">
        <f t="shared" si="75"/>
        <v>0</v>
      </c>
      <c r="AK210" s="212">
        <f t="shared" si="75"/>
        <v>0</v>
      </c>
      <c r="AL210" s="212">
        <f t="shared" si="75"/>
        <v>0</v>
      </c>
      <c r="AM210" s="212">
        <f t="shared" si="75"/>
        <v>0</v>
      </c>
      <c r="AN210" s="212">
        <f t="shared" si="75"/>
        <v>0</v>
      </c>
      <c r="AO210" s="212">
        <f t="shared" si="75"/>
        <v>0</v>
      </c>
      <c r="AP210" s="212">
        <f t="shared" si="75"/>
        <v>0</v>
      </c>
    </row>
    <row r="211" spans="1:42" s="16" customFormat="1" x14ac:dyDescent="0.2">
      <c r="A211" s="118" t="s">
        <v>30</v>
      </c>
      <c r="B211" s="204"/>
      <c r="C211" s="211">
        <f>SUM(C204:C210)</f>
        <v>0</v>
      </c>
      <c r="D211" s="211">
        <f t="shared" ref="D211:AP211" si="76">SUM(D204:D210)</f>
        <v>0</v>
      </c>
      <c r="E211" s="211">
        <f t="shared" si="76"/>
        <v>0</v>
      </c>
      <c r="F211" s="211">
        <f t="shared" si="76"/>
        <v>0</v>
      </c>
      <c r="G211" s="211">
        <f t="shared" si="76"/>
        <v>0</v>
      </c>
      <c r="H211" s="211">
        <f t="shared" si="76"/>
        <v>0</v>
      </c>
      <c r="I211" s="211">
        <f t="shared" si="76"/>
        <v>0</v>
      </c>
      <c r="J211" s="211">
        <f t="shared" si="76"/>
        <v>0</v>
      </c>
      <c r="K211" s="211">
        <f t="shared" si="76"/>
        <v>0</v>
      </c>
      <c r="L211" s="211">
        <f t="shared" si="76"/>
        <v>0</v>
      </c>
      <c r="M211" s="211">
        <f t="shared" si="76"/>
        <v>0</v>
      </c>
      <c r="N211" s="211">
        <f t="shared" si="76"/>
        <v>0</v>
      </c>
      <c r="O211" s="211">
        <f t="shared" si="76"/>
        <v>0</v>
      </c>
      <c r="P211" s="211">
        <f t="shared" si="76"/>
        <v>0</v>
      </c>
      <c r="Q211" s="211">
        <f t="shared" si="76"/>
        <v>0</v>
      </c>
      <c r="R211" s="211">
        <f t="shared" si="76"/>
        <v>0</v>
      </c>
      <c r="S211" s="211">
        <f t="shared" si="76"/>
        <v>0</v>
      </c>
      <c r="T211" s="211">
        <f t="shared" si="76"/>
        <v>0</v>
      </c>
      <c r="U211" s="211">
        <f t="shared" si="76"/>
        <v>0</v>
      </c>
      <c r="V211" s="211">
        <f t="shared" si="76"/>
        <v>0</v>
      </c>
      <c r="W211" s="211">
        <f t="shared" si="76"/>
        <v>0</v>
      </c>
      <c r="X211" s="211">
        <f t="shared" si="76"/>
        <v>0</v>
      </c>
      <c r="Y211" s="211">
        <f t="shared" si="76"/>
        <v>0</v>
      </c>
      <c r="Z211" s="211">
        <f t="shared" si="76"/>
        <v>0</v>
      </c>
      <c r="AA211" s="211">
        <f t="shared" si="76"/>
        <v>0</v>
      </c>
      <c r="AB211" s="211">
        <f t="shared" si="76"/>
        <v>0</v>
      </c>
      <c r="AC211" s="211">
        <f t="shared" si="76"/>
        <v>0</v>
      </c>
      <c r="AD211" s="211">
        <f t="shared" si="76"/>
        <v>0</v>
      </c>
      <c r="AE211" s="211">
        <f t="shared" si="76"/>
        <v>0</v>
      </c>
      <c r="AF211" s="211">
        <f t="shared" si="76"/>
        <v>0</v>
      </c>
      <c r="AG211" s="211">
        <f t="shared" si="76"/>
        <v>0</v>
      </c>
      <c r="AH211" s="211">
        <f t="shared" si="76"/>
        <v>0</v>
      </c>
      <c r="AI211" s="211">
        <f t="shared" si="76"/>
        <v>0</v>
      </c>
      <c r="AJ211" s="211">
        <f t="shared" si="76"/>
        <v>0</v>
      </c>
      <c r="AK211" s="211">
        <f t="shared" si="76"/>
        <v>0</v>
      </c>
      <c r="AL211" s="211">
        <f t="shared" si="76"/>
        <v>0</v>
      </c>
      <c r="AM211" s="211">
        <f t="shared" si="76"/>
        <v>0</v>
      </c>
      <c r="AN211" s="211">
        <f t="shared" si="76"/>
        <v>0</v>
      </c>
      <c r="AO211" s="211">
        <f t="shared" si="76"/>
        <v>0</v>
      </c>
      <c r="AP211" s="211">
        <f t="shared" si="76"/>
        <v>0</v>
      </c>
    </row>
    <row r="212" spans="1:42" s="16" customFormat="1" x14ac:dyDescent="0.2">
      <c r="A212" s="118" t="str">
        <f>Inputs!B110</f>
        <v>Investment Based Incentive (IBI)</v>
      </c>
      <c r="B212" s="204"/>
    </row>
    <row r="213" spans="1:42" s="16" customFormat="1" x14ac:dyDescent="0.2">
      <c r="A213" s="120" t="str">
        <f>Inputs!B111</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184</v>
      </c>
      <c r="B216" s="204"/>
      <c r="C216" s="211">
        <f>IF(ibi_uti_amount_tax_fed="Yes",C535,0)</f>
        <v>0</v>
      </c>
    </row>
    <row r="217" spans="1:42" x14ac:dyDescent="0.2">
      <c r="A217" s="107" t="s">
        <v>185</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12</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Inputs!B116</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77">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184</v>
      </c>
      <c r="B222" s="122"/>
      <c r="C222" s="211">
        <f t="shared" si="77"/>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185</v>
      </c>
      <c r="B223" s="122"/>
      <c r="C223" s="212">
        <f t="shared" si="77"/>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12</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Inputs!B121</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184</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185</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12</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Inputs!B126</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78">IF(AND(pbi_fed_tax_fed="Yes",pbi_fed_for_ds="No"),C556,0)</f>
        <v>0</v>
      </c>
      <c r="D232" s="214">
        <f t="shared" si="78"/>
        <v>0</v>
      </c>
      <c r="E232" s="214">
        <f t="shared" si="78"/>
        <v>0</v>
      </c>
      <c r="F232" s="214">
        <f t="shared" si="78"/>
        <v>0</v>
      </c>
      <c r="G232" s="214">
        <f t="shared" si="78"/>
        <v>0</v>
      </c>
      <c r="H232" s="214">
        <f t="shared" si="78"/>
        <v>0</v>
      </c>
      <c r="I232" s="214">
        <f t="shared" si="78"/>
        <v>0</v>
      </c>
      <c r="J232" s="214">
        <f t="shared" si="78"/>
        <v>0</v>
      </c>
      <c r="K232" s="214">
        <f t="shared" si="78"/>
        <v>0</v>
      </c>
      <c r="L232" s="214">
        <f t="shared" si="78"/>
        <v>0</v>
      </c>
      <c r="M232" s="214">
        <f t="shared" si="78"/>
        <v>0</v>
      </c>
      <c r="N232" s="214">
        <f t="shared" si="78"/>
        <v>0</v>
      </c>
      <c r="O232" s="214">
        <f t="shared" si="78"/>
        <v>0</v>
      </c>
      <c r="P232" s="214">
        <f t="shared" si="78"/>
        <v>0</v>
      </c>
      <c r="Q232" s="214">
        <f t="shared" si="78"/>
        <v>0</v>
      </c>
      <c r="R232" s="214">
        <f t="shared" si="78"/>
        <v>0</v>
      </c>
      <c r="S232" s="214">
        <f t="shared" si="78"/>
        <v>0</v>
      </c>
      <c r="T232" s="214">
        <f t="shared" si="78"/>
        <v>0</v>
      </c>
      <c r="U232" s="214">
        <f t="shared" si="78"/>
        <v>0</v>
      </c>
      <c r="V232" s="214">
        <f t="shared" si="78"/>
        <v>0</v>
      </c>
      <c r="W232" s="214">
        <f t="shared" si="78"/>
        <v>0</v>
      </c>
      <c r="X232" s="214">
        <f t="shared" si="78"/>
        <v>0</v>
      </c>
      <c r="Y232" s="214">
        <f t="shared" si="78"/>
        <v>0</v>
      </c>
      <c r="Z232" s="214">
        <f t="shared" si="78"/>
        <v>0</v>
      </c>
      <c r="AA232" s="214">
        <f t="shared" si="78"/>
        <v>0</v>
      </c>
      <c r="AB232" s="214">
        <f t="shared" si="78"/>
        <v>0</v>
      </c>
      <c r="AC232" s="214">
        <f t="shared" si="78"/>
        <v>0</v>
      </c>
      <c r="AD232" s="214">
        <f t="shared" si="78"/>
        <v>0</v>
      </c>
      <c r="AE232" s="214">
        <f t="shared" si="78"/>
        <v>0</v>
      </c>
      <c r="AF232" s="214">
        <f t="shared" si="78"/>
        <v>0</v>
      </c>
      <c r="AG232" s="214">
        <f t="shared" si="78"/>
        <v>0</v>
      </c>
      <c r="AH232" s="214">
        <f t="shared" si="78"/>
        <v>0</v>
      </c>
      <c r="AI232" s="214">
        <f t="shared" si="78"/>
        <v>0</v>
      </c>
      <c r="AJ232" s="214">
        <f t="shared" si="78"/>
        <v>0</v>
      </c>
      <c r="AK232" s="214">
        <f t="shared" si="78"/>
        <v>0</v>
      </c>
      <c r="AL232" s="214">
        <f t="shared" si="78"/>
        <v>0</v>
      </c>
      <c r="AM232" s="214">
        <f t="shared" si="78"/>
        <v>0</v>
      </c>
      <c r="AN232" s="214">
        <f t="shared" si="78"/>
        <v>0</v>
      </c>
      <c r="AO232" s="214">
        <f t="shared" si="78"/>
        <v>0</v>
      </c>
      <c r="AP232" s="214">
        <f t="shared" si="78"/>
        <v>0</v>
      </c>
    </row>
    <row r="233" spans="1:42" x14ac:dyDescent="0.2">
      <c r="A233" s="120" t="s">
        <v>5</v>
      </c>
      <c r="B233" s="122"/>
      <c r="C233" s="214">
        <f t="shared" ref="C233:AP233" si="79">IF(AND(pbi_sta_tax_fed="Yes",pbi_sta_for_ds="No"),C560,0)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184</v>
      </c>
      <c r="B234" s="122"/>
      <c r="C234" s="214">
        <f t="shared" ref="C234:AP234" si="80">IF(AND(pbi_uti_tax_fed="Yes",pbi_uti_for_ds="No"),C564,0)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185</v>
      </c>
      <c r="B235" s="122"/>
      <c r="C235" s="214">
        <f t="shared" ref="C235:AP235" si="81">IF(AND(pbi_oth_tax_fed="Yes",pbi_oth_for_ds="No"),C568,0)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12</v>
      </c>
      <c r="B236" s="122"/>
      <c r="C236" s="215">
        <f>SUM(C232:C235)</f>
        <v>0</v>
      </c>
      <c r="D236" s="215">
        <f t="shared" ref="D236:AP236" si="82">SUM(D232:D235)</f>
        <v>0</v>
      </c>
      <c r="E236" s="215">
        <f t="shared" si="82"/>
        <v>0</v>
      </c>
      <c r="F236" s="215">
        <f t="shared" si="82"/>
        <v>0</v>
      </c>
      <c r="G236" s="215">
        <f t="shared" si="82"/>
        <v>0</v>
      </c>
      <c r="H236" s="215">
        <f t="shared" si="82"/>
        <v>0</v>
      </c>
      <c r="I236" s="215">
        <f t="shared" si="82"/>
        <v>0</v>
      </c>
      <c r="J236" s="215">
        <f t="shared" si="82"/>
        <v>0</v>
      </c>
      <c r="K236" s="215">
        <f t="shared" si="82"/>
        <v>0</v>
      </c>
      <c r="L236" s="215">
        <f t="shared" si="82"/>
        <v>0</v>
      </c>
      <c r="M236" s="215">
        <f t="shared" si="82"/>
        <v>0</v>
      </c>
      <c r="N236" s="215">
        <f t="shared" si="82"/>
        <v>0</v>
      </c>
      <c r="O236" s="215">
        <f t="shared" si="82"/>
        <v>0</v>
      </c>
      <c r="P236" s="215">
        <f t="shared" si="82"/>
        <v>0</v>
      </c>
      <c r="Q236" s="215">
        <f t="shared" si="82"/>
        <v>0</v>
      </c>
      <c r="R236" s="215">
        <f t="shared" si="82"/>
        <v>0</v>
      </c>
      <c r="S236" s="215">
        <f t="shared" si="82"/>
        <v>0</v>
      </c>
      <c r="T236" s="215">
        <f t="shared" si="82"/>
        <v>0</v>
      </c>
      <c r="U236" s="215">
        <f t="shared" si="82"/>
        <v>0</v>
      </c>
      <c r="V236" s="215">
        <f t="shared" si="82"/>
        <v>0</v>
      </c>
      <c r="W236" s="215">
        <f t="shared" si="82"/>
        <v>0</v>
      </c>
      <c r="X236" s="215">
        <f t="shared" si="82"/>
        <v>0</v>
      </c>
      <c r="Y236" s="215">
        <f t="shared" si="82"/>
        <v>0</v>
      </c>
      <c r="Z236" s="215">
        <f t="shared" si="82"/>
        <v>0</v>
      </c>
      <c r="AA236" s="215">
        <f t="shared" si="82"/>
        <v>0</v>
      </c>
      <c r="AB236" s="215">
        <f t="shared" si="82"/>
        <v>0</v>
      </c>
      <c r="AC236" s="215">
        <f t="shared" si="82"/>
        <v>0</v>
      </c>
      <c r="AD236" s="215">
        <f t="shared" si="82"/>
        <v>0</v>
      </c>
      <c r="AE236" s="215">
        <f t="shared" si="82"/>
        <v>0</v>
      </c>
      <c r="AF236" s="215">
        <f t="shared" si="82"/>
        <v>0</v>
      </c>
      <c r="AG236" s="215">
        <f t="shared" si="82"/>
        <v>0</v>
      </c>
      <c r="AH236" s="215">
        <f t="shared" si="82"/>
        <v>0</v>
      </c>
      <c r="AI236" s="215">
        <f t="shared" si="82"/>
        <v>0</v>
      </c>
      <c r="AJ236" s="215">
        <f t="shared" si="82"/>
        <v>0</v>
      </c>
      <c r="AK236" s="215">
        <f t="shared" si="82"/>
        <v>0</v>
      </c>
      <c r="AL236" s="215">
        <f t="shared" si="82"/>
        <v>0</v>
      </c>
      <c r="AM236" s="215">
        <f t="shared" si="82"/>
        <v>0</v>
      </c>
      <c r="AN236" s="215">
        <f t="shared" si="82"/>
        <v>0</v>
      </c>
      <c r="AO236" s="215">
        <f t="shared" si="82"/>
        <v>0</v>
      </c>
      <c r="AP236" s="215">
        <f t="shared" si="82"/>
        <v>0</v>
      </c>
    </row>
    <row r="237" spans="1:42" x14ac:dyDescent="0.2">
      <c r="A237" s="118" t="s">
        <v>39</v>
      </c>
      <c r="B237" s="122"/>
      <c r="C237" s="213">
        <f>C218+C224+C230+C236</f>
        <v>0</v>
      </c>
      <c r="D237" s="213">
        <f t="shared" ref="D237:AP237" si="83">D218+D224+D230+D236</f>
        <v>0</v>
      </c>
      <c r="E237" s="213">
        <f t="shared" si="83"/>
        <v>0</v>
      </c>
      <c r="F237" s="213">
        <f t="shared" si="83"/>
        <v>0</v>
      </c>
      <c r="G237" s="213">
        <f t="shared" si="83"/>
        <v>0</v>
      </c>
      <c r="H237" s="213">
        <f t="shared" si="83"/>
        <v>0</v>
      </c>
      <c r="I237" s="213">
        <f t="shared" si="83"/>
        <v>0</v>
      </c>
      <c r="J237" s="213">
        <f t="shared" si="83"/>
        <v>0</v>
      </c>
      <c r="K237" s="213">
        <f t="shared" si="83"/>
        <v>0</v>
      </c>
      <c r="L237" s="213">
        <f t="shared" si="83"/>
        <v>0</v>
      </c>
      <c r="M237" s="213">
        <f t="shared" si="83"/>
        <v>0</v>
      </c>
      <c r="N237" s="213">
        <f t="shared" si="83"/>
        <v>0</v>
      </c>
      <c r="O237" s="213">
        <f t="shared" si="83"/>
        <v>0</v>
      </c>
      <c r="P237" s="213">
        <f t="shared" si="83"/>
        <v>0</v>
      </c>
      <c r="Q237" s="213">
        <f t="shared" si="83"/>
        <v>0</v>
      </c>
      <c r="R237" s="213">
        <f t="shared" si="83"/>
        <v>0</v>
      </c>
      <c r="S237" s="213">
        <f t="shared" si="83"/>
        <v>0</v>
      </c>
      <c r="T237" s="213">
        <f t="shared" si="83"/>
        <v>0</v>
      </c>
      <c r="U237" s="213">
        <f t="shared" si="83"/>
        <v>0</v>
      </c>
      <c r="V237" s="213">
        <f t="shared" si="83"/>
        <v>0</v>
      </c>
      <c r="W237" s="213">
        <f t="shared" si="83"/>
        <v>0</v>
      </c>
      <c r="X237" s="213">
        <f t="shared" si="83"/>
        <v>0</v>
      </c>
      <c r="Y237" s="213">
        <f t="shared" si="83"/>
        <v>0</v>
      </c>
      <c r="Z237" s="213">
        <f t="shared" si="83"/>
        <v>0</v>
      </c>
      <c r="AA237" s="213">
        <f t="shared" si="83"/>
        <v>0</v>
      </c>
      <c r="AB237" s="213">
        <f t="shared" si="83"/>
        <v>0</v>
      </c>
      <c r="AC237" s="213">
        <f t="shared" si="83"/>
        <v>0</v>
      </c>
      <c r="AD237" s="213">
        <f t="shared" si="83"/>
        <v>0</v>
      </c>
      <c r="AE237" s="213">
        <f t="shared" si="83"/>
        <v>0</v>
      </c>
      <c r="AF237" s="213">
        <f t="shared" si="83"/>
        <v>0</v>
      </c>
      <c r="AG237" s="213">
        <f t="shared" si="83"/>
        <v>0</v>
      </c>
      <c r="AH237" s="213">
        <f t="shared" si="83"/>
        <v>0</v>
      </c>
      <c r="AI237" s="213">
        <f t="shared" si="83"/>
        <v>0</v>
      </c>
      <c r="AJ237" s="213">
        <f t="shared" si="83"/>
        <v>0</v>
      </c>
      <c r="AK237" s="213">
        <f t="shared" si="83"/>
        <v>0</v>
      </c>
      <c r="AL237" s="213">
        <f t="shared" si="83"/>
        <v>0</v>
      </c>
      <c r="AM237" s="213">
        <f t="shared" si="83"/>
        <v>0</v>
      </c>
      <c r="AN237" s="213">
        <f t="shared" si="83"/>
        <v>0</v>
      </c>
      <c r="AO237" s="213">
        <f t="shared" si="83"/>
        <v>0</v>
      </c>
      <c r="AP237" s="213">
        <f t="shared" si="83"/>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40</v>
      </c>
      <c r="B239" s="122"/>
      <c r="C239" s="216">
        <f>C211+C237</f>
        <v>0</v>
      </c>
      <c r="D239" s="216">
        <f t="shared" ref="D239:AP239" si="84">D211+D237</f>
        <v>0</v>
      </c>
      <c r="E239" s="216">
        <f t="shared" si="84"/>
        <v>0</v>
      </c>
      <c r="F239" s="216">
        <f t="shared" si="84"/>
        <v>0</v>
      </c>
      <c r="G239" s="216">
        <f t="shared" si="84"/>
        <v>0</v>
      </c>
      <c r="H239" s="216">
        <f t="shared" si="84"/>
        <v>0</v>
      </c>
      <c r="I239" s="216">
        <f t="shared" si="84"/>
        <v>0</v>
      </c>
      <c r="J239" s="216">
        <f t="shared" si="84"/>
        <v>0</v>
      </c>
      <c r="K239" s="216">
        <f t="shared" si="84"/>
        <v>0</v>
      </c>
      <c r="L239" s="216">
        <f t="shared" si="84"/>
        <v>0</v>
      </c>
      <c r="M239" s="216">
        <f t="shared" si="84"/>
        <v>0</v>
      </c>
      <c r="N239" s="216">
        <f t="shared" si="84"/>
        <v>0</v>
      </c>
      <c r="O239" s="216">
        <f t="shared" si="84"/>
        <v>0</v>
      </c>
      <c r="P239" s="216">
        <f t="shared" si="84"/>
        <v>0</v>
      </c>
      <c r="Q239" s="216">
        <f t="shared" si="84"/>
        <v>0</v>
      </c>
      <c r="R239" s="216">
        <f t="shared" si="84"/>
        <v>0</v>
      </c>
      <c r="S239" s="216">
        <f t="shared" si="84"/>
        <v>0</v>
      </c>
      <c r="T239" s="216">
        <f t="shared" si="84"/>
        <v>0</v>
      </c>
      <c r="U239" s="216">
        <f t="shared" si="84"/>
        <v>0</v>
      </c>
      <c r="V239" s="216">
        <f t="shared" si="84"/>
        <v>0</v>
      </c>
      <c r="W239" s="216">
        <f t="shared" si="84"/>
        <v>0</v>
      </c>
      <c r="X239" s="216">
        <f t="shared" si="84"/>
        <v>0</v>
      </c>
      <c r="Y239" s="216">
        <f t="shared" si="84"/>
        <v>0</v>
      </c>
      <c r="Z239" s="216">
        <f t="shared" si="84"/>
        <v>0</v>
      </c>
      <c r="AA239" s="216">
        <f t="shared" si="84"/>
        <v>0</v>
      </c>
      <c r="AB239" s="216">
        <f t="shared" si="84"/>
        <v>0</v>
      </c>
      <c r="AC239" s="216">
        <f t="shared" si="84"/>
        <v>0</v>
      </c>
      <c r="AD239" s="216">
        <f t="shared" si="84"/>
        <v>0</v>
      </c>
      <c r="AE239" s="216">
        <f t="shared" si="84"/>
        <v>0</v>
      </c>
      <c r="AF239" s="216">
        <f t="shared" si="84"/>
        <v>0</v>
      </c>
      <c r="AG239" s="216">
        <f t="shared" si="84"/>
        <v>0</v>
      </c>
      <c r="AH239" s="216">
        <f t="shared" si="84"/>
        <v>0</v>
      </c>
      <c r="AI239" s="216">
        <f t="shared" si="84"/>
        <v>0</v>
      </c>
      <c r="AJ239" s="216">
        <f t="shared" si="84"/>
        <v>0</v>
      </c>
      <c r="AK239" s="216">
        <f t="shared" si="84"/>
        <v>0</v>
      </c>
      <c r="AL239" s="216">
        <f t="shared" si="84"/>
        <v>0</v>
      </c>
      <c r="AM239" s="216">
        <f t="shared" si="84"/>
        <v>0</v>
      </c>
      <c r="AN239" s="216">
        <f t="shared" si="84"/>
        <v>0</v>
      </c>
      <c r="AO239" s="216">
        <f t="shared" si="84"/>
        <v>0</v>
      </c>
      <c r="AP239" s="216">
        <f t="shared" si="84"/>
        <v>0</v>
      </c>
    </row>
    <row r="240" spans="1:42" x14ac:dyDescent="0.2">
      <c r="A240" s="118" t="s">
        <v>288</v>
      </c>
      <c r="B240" s="122">
        <f t="array" ref="B240:AP240">Inputs!C166:AQ166</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5">D239*-D240/100</f>
        <v>0</v>
      </c>
      <c r="E241" s="216">
        <f t="shared" si="85"/>
        <v>0</v>
      </c>
      <c r="F241" s="216">
        <f t="shared" si="85"/>
        <v>0</v>
      </c>
      <c r="G241" s="216">
        <f t="shared" si="85"/>
        <v>0</v>
      </c>
      <c r="H241" s="216">
        <f t="shared" si="85"/>
        <v>0</v>
      </c>
      <c r="I241" s="216">
        <f t="shared" si="85"/>
        <v>0</v>
      </c>
      <c r="J241" s="216">
        <f t="shared" si="85"/>
        <v>0</v>
      </c>
      <c r="K241" s="216">
        <f t="shared" si="85"/>
        <v>0</v>
      </c>
      <c r="L241" s="216">
        <f t="shared" si="85"/>
        <v>0</v>
      </c>
      <c r="M241" s="216">
        <f t="shared" si="85"/>
        <v>0</v>
      </c>
      <c r="N241" s="216">
        <f t="shared" si="85"/>
        <v>0</v>
      </c>
      <c r="O241" s="216">
        <f t="shared" si="85"/>
        <v>0</v>
      </c>
      <c r="P241" s="216">
        <f t="shared" si="85"/>
        <v>0</v>
      </c>
      <c r="Q241" s="216">
        <f t="shared" si="85"/>
        <v>0</v>
      </c>
      <c r="R241" s="216">
        <f t="shared" si="85"/>
        <v>0</v>
      </c>
      <c r="S241" s="216">
        <f t="shared" si="85"/>
        <v>0</v>
      </c>
      <c r="T241" s="216">
        <f t="shared" si="85"/>
        <v>0</v>
      </c>
      <c r="U241" s="216">
        <f t="shared" si="85"/>
        <v>0</v>
      </c>
      <c r="V241" s="216">
        <f t="shared" si="85"/>
        <v>0</v>
      </c>
      <c r="W241" s="216">
        <f t="shared" si="85"/>
        <v>0</v>
      </c>
      <c r="X241" s="216">
        <f t="shared" si="85"/>
        <v>0</v>
      </c>
      <c r="Y241" s="216">
        <f t="shared" si="85"/>
        <v>0</v>
      </c>
      <c r="Z241" s="216">
        <f t="shared" si="85"/>
        <v>0</v>
      </c>
      <c r="AA241" s="216">
        <f t="shared" si="85"/>
        <v>0</v>
      </c>
      <c r="AB241" s="216">
        <f t="shared" si="85"/>
        <v>0</v>
      </c>
      <c r="AC241" s="216">
        <f t="shared" si="85"/>
        <v>0</v>
      </c>
      <c r="AD241" s="216">
        <f t="shared" si="85"/>
        <v>0</v>
      </c>
      <c r="AE241" s="216">
        <f t="shared" si="85"/>
        <v>0</v>
      </c>
      <c r="AF241" s="216">
        <f t="shared" si="85"/>
        <v>0</v>
      </c>
      <c r="AG241" s="216">
        <f t="shared" si="85"/>
        <v>0</v>
      </c>
      <c r="AH241" s="216">
        <f t="shared" si="85"/>
        <v>0</v>
      </c>
      <c r="AI241" s="216">
        <f t="shared" si="85"/>
        <v>0</v>
      </c>
      <c r="AJ241" s="216">
        <f t="shared" si="85"/>
        <v>0</v>
      </c>
      <c r="AK241" s="216">
        <f t="shared" si="85"/>
        <v>0</v>
      </c>
      <c r="AL241" s="216">
        <f t="shared" si="85"/>
        <v>0</v>
      </c>
      <c r="AM241" s="216">
        <f t="shared" si="85"/>
        <v>0</v>
      </c>
      <c r="AN241" s="216">
        <f t="shared" si="85"/>
        <v>0</v>
      </c>
      <c r="AO241" s="216">
        <f t="shared" si="85"/>
        <v>0</v>
      </c>
      <c r="AP241" s="216">
        <f t="shared" si="85"/>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6"/>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237</v>
      </c>
      <c r="B245" s="122"/>
      <c r="G245" s="383" t="s">
        <v>64</v>
      </c>
      <c r="H245" s="384"/>
      <c r="I245" s="384"/>
      <c r="J245" s="385"/>
      <c r="K245" s="386" t="s">
        <v>65</v>
      </c>
      <c r="L245" s="387"/>
    </row>
    <row r="246" spans="1:42" ht="51" x14ac:dyDescent="0.2">
      <c r="B246" s="208" t="s">
        <v>54</v>
      </c>
      <c r="C246" s="18" t="s">
        <v>50</v>
      </c>
      <c r="D246" s="18" t="s">
        <v>52</v>
      </c>
      <c r="E246" s="34" t="s">
        <v>53</v>
      </c>
      <c r="F246" s="18" t="s">
        <v>55</v>
      </c>
      <c r="G246" s="18" t="s">
        <v>59</v>
      </c>
      <c r="H246" s="18" t="s">
        <v>61</v>
      </c>
      <c r="I246" s="67" t="s">
        <v>60</v>
      </c>
      <c r="J246" s="18" t="s">
        <v>62</v>
      </c>
      <c r="K246" s="40" t="s">
        <v>3</v>
      </c>
      <c r="L246" s="183" t="s">
        <v>62</v>
      </c>
      <c r="M246" s="35" t="s">
        <v>66</v>
      </c>
      <c r="N246" s="35" t="s">
        <v>67</v>
      </c>
      <c r="O246" s="18" t="s">
        <v>56</v>
      </c>
      <c r="P246" s="182" t="s">
        <v>87</v>
      </c>
      <c r="Q246" s="18" t="s">
        <v>88</v>
      </c>
    </row>
    <row r="247" spans="1:42" s="16" customFormat="1" x14ac:dyDescent="0.2">
      <c r="A247" s="41" t="str">
        <f>Inputs!B134</f>
        <v>5-yr MACRS</v>
      </c>
      <c r="B247" s="280">
        <f>IF(Inputs!$C$142=0,0,depr_alloc_macrs_5_percent*100/Inputs!$C$142)</f>
        <v>0</v>
      </c>
      <c r="C247" s="162">
        <f>-$B$103*depr_alloc_macrs_5_percent/100</f>
        <v>0</v>
      </c>
      <c r="D247" s="162">
        <f t="shared" ref="D247:E253" si="86">$B247/100*D$254</f>
        <v>0</v>
      </c>
      <c r="E247" s="162">
        <f t="shared" si="86"/>
        <v>0</v>
      </c>
      <c r="F247" s="164">
        <f>C247-D247-E247</f>
        <v>0</v>
      </c>
      <c r="G247" s="165">
        <f>IF(depr_itc_sta_macrs_5="Yes",F247,0)</f>
        <v>0</v>
      </c>
      <c r="H247" s="172">
        <f t="shared" ref="H247:H253" si="87">IF($G$254=0,0,G247/$G$254)*100</f>
        <v>0</v>
      </c>
      <c r="I247" s="168">
        <f t="shared" ref="I247:I253" si="88">$I$254*H247/100</f>
        <v>0</v>
      </c>
      <c r="J247" s="169">
        <f>I247*0.5</f>
        <v>0</v>
      </c>
      <c r="K247" s="166">
        <f t="shared" ref="K247:K253" si="89">H247/100*$K$254</f>
        <v>0</v>
      </c>
      <c r="L247" s="169">
        <f>K247*0.5</f>
        <v>0</v>
      </c>
      <c r="M247" s="162">
        <f t="shared" ref="M247:M251" si="90">IF(itc_sta_amount_deprbas_sta="Yes",L247,0)+IF(itc_sta_percent_deprbas_sta="Yes",J247,0)</f>
        <v>0</v>
      </c>
      <c r="N247" s="162">
        <f t="shared" ref="N247:N252" si="91">IF(itc_fed_amount_deprbas_sta="Yes",L383,0)+IF(itc_fed_percent_deprbas_sta="Yes",J383,0)</f>
        <v>0</v>
      </c>
      <c r="O247" s="170">
        <f t="shared" ref="O247:O251" si="92">F247-M247-N247</f>
        <v>0</v>
      </c>
      <c r="P247" s="162">
        <f>IF(depr_bonus_sta_macrs_5="Yes",O247*depr_bonus_sta/100,0)</f>
        <v>0</v>
      </c>
      <c r="Q247" s="164">
        <f>O247-P247</f>
        <v>0</v>
      </c>
    </row>
    <row r="248" spans="1:42" s="16" customFormat="1" x14ac:dyDescent="0.2">
      <c r="A248" s="41" t="str">
        <f>Inputs!B135</f>
        <v>15-yr MACRS</v>
      </c>
      <c r="B248" s="280">
        <f>IF(Inputs!$C$142=0,0,depr_alloc_macrs_15_percent*100/Inputs!$C$142)</f>
        <v>0</v>
      </c>
      <c r="C248" s="162">
        <f>-$B$103*depr_alloc_macrs_15_percent/100</f>
        <v>0</v>
      </c>
      <c r="D248" s="162">
        <f t="shared" si="86"/>
        <v>0</v>
      </c>
      <c r="E248" s="162">
        <f t="shared" si="86"/>
        <v>0</v>
      </c>
      <c r="F248" s="164">
        <f t="shared" ref="F248:F252" si="93">C248-D248-E248</f>
        <v>0</v>
      </c>
      <c r="G248" s="166">
        <f>IF(depr_itc_sta_macrs_15="Yes",F248,0)</f>
        <v>0</v>
      </c>
      <c r="H248" s="173">
        <f t="shared" si="87"/>
        <v>0</v>
      </c>
      <c r="I248" s="162">
        <f t="shared" si="88"/>
        <v>0</v>
      </c>
      <c r="J248" s="171">
        <f t="shared" ref="J248:J253" si="94">I248*0.5</f>
        <v>0</v>
      </c>
      <c r="K248" s="166">
        <f t="shared" si="89"/>
        <v>0</v>
      </c>
      <c r="L248" s="171">
        <f t="shared" ref="L248:L253" si="95">K248*0.5</f>
        <v>0</v>
      </c>
      <c r="M248" s="162">
        <f t="shared" si="90"/>
        <v>0</v>
      </c>
      <c r="N248" s="162">
        <f t="shared" si="91"/>
        <v>0</v>
      </c>
      <c r="O248" s="164">
        <f t="shared" si="92"/>
        <v>0</v>
      </c>
      <c r="P248" s="162">
        <f>IF(depr_bonus_sta_macrs_15="Yes",O248*depr_bonus_sta/100,0)</f>
        <v>0</v>
      </c>
      <c r="Q248" s="164">
        <f t="shared" ref="Q248:Q251" si="96">O248-P248</f>
        <v>0</v>
      </c>
    </row>
    <row r="249" spans="1:42" s="16" customFormat="1" x14ac:dyDescent="0.2">
      <c r="A249" s="41" t="str">
        <f>Inputs!B136</f>
        <v>5-yr SL</v>
      </c>
      <c r="B249" s="280">
        <f>IF(Inputs!$C$142=0,0,depr_alloc_sl_5_percent*100/Inputs!$C$142)</f>
        <v>0</v>
      </c>
      <c r="C249" s="162">
        <f>-$B$103*depr_alloc_sl_5_percent/100</f>
        <v>0</v>
      </c>
      <c r="D249" s="162">
        <f t="shared" si="86"/>
        <v>0</v>
      </c>
      <c r="E249" s="162">
        <f t="shared" si="86"/>
        <v>0</v>
      </c>
      <c r="F249" s="164">
        <f t="shared" si="93"/>
        <v>0</v>
      </c>
      <c r="G249" s="166">
        <f>IF(depr_itc_sta_sl_5="Yes",F249,0)</f>
        <v>0</v>
      </c>
      <c r="H249" s="173">
        <f t="shared" si="87"/>
        <v>0</v>
      </c>
      <c r="I249" s="162">
        <f t="shared" si="88"/>
        <v>0</v>
      </c>
      <c r="J249" s="171">
        <f t="shared" si="94"/>
        <v>0</v>
      </c>
      <c r="K249" s="166">
        <f t="shared" si="89"/>
        <v>0</v>
      </c>
      <c r="L249" s="171">
        <f t="shared" si="95"/>
        <v>0</v>
      </c>
      <c r="M249" s="162">
        <f t="shared" si="90"/>
        <v>0</v>
      </c>
      <c r="N249" s="162">
        <f t="shared" si="91"/>
        <v>0</v>
      </c>
      <c r="O249" s="164">
        <f t="shared" si="92"/>
        <v>0</v>
      </c>
      <c r="P249" s="162">
        <f>IF(depr_bonus_sta_sl_5="Yes",O249*depr_bonus_sta/100,0)</f>
        <v>0</v>
      </c>
      <c r="Q249" s="164">
        <f t="shared" si="96"/>
        <v>0</v>
      </c>
    </row>
    <row r="250" spans="1:42" s="16" customFormat="1" x14ac:dyDescent="0.2">
      <c r="A250" s="41" t="str">
        <f>Inputs!B137</f>
        <v>15-yr SL</v>
      </c>
      <c r="B250" s="280">
        <f>IF(Inputs!$C$142=0,0,depr_alloc_sl_15_percent*100/Inputs!$C$142)</f>
        <v>0</v>
      </c>
      <c r="C250" s="162">
        <f>-$B$103*depr_alloc_sl_15_percent/100</f>
        <v>0</v>
      </c>
      <c r="D250" s="162">
        <f t="shared" si="86"/>
        <v>0</v>
      </c>
      <c r="E250" s="162">
        <f t="shared" si="86"/>
        <v>0</v>
      </c>
      <c r="F250" s="164">
        <f t="shared" si="93"/>
        <v>0</v>
      </c>
      <c r="G250" s="166">
        <f>IF(depr_itc_sta_sl_15="Yes",F250,0)</f>
        <v>0</v>
      </c>
      <c r="H250" s="173">
        <f t="shared" si="87"/>
        <v>0</v>
      </c>
      <c r="I250" s="162">
        <f t="shared" si="88"/>
        <v>0</v>
      </c>
      <c r="J250" s="171">
        <f t="shared" si="94"/>
        <v>0</v>
      </c>
      <c r="K250" s="166">
        <f t="shared" si="89"/>
        <v>0</v>
      </c>
      <c r="L250" s="171">
        <f t="shared" si="95"/>
        <v>0</v>
      </c>
      <c r="M250" s="162">
        <f t="shared" si="90"/>
        <v>0</v>
      </c>
      <c r="N250" s="162">
        <f t="shared" si="91"/>
        <v>0</v>
      </c>
      <c r="O250" s="164">
        <f t="shared" si="92"/>
        <v>0</v>
      </c>
      <c r="P250" s="162">
        <f>IF(depr_bonus_sta_sl_15="Yes",O250*depr_bonus_sta/100,0)</f>
        <v>0</v>
      </c>
      <c r="Q250" s="164">
        <f t="shared" si="96"/>
        <v>0</v>
      </c>
    </row>
    <row r="251" spans="1:42" s="16" customFormat="1" x14ac:dyDescent="0.2">
      <c r="A251" s="41" t="str">
        <f>Inputs!B138</f>
        <v>20-yr SL</v>
      </c>
      <c r="B251" s="280">
        <f>IF(Inputs!$C$142=0,0,depr_alloc_sl_20_percent*100/Inputs!$C$142)</f>
        <v>0</v>
      </c>
      <c r="C251" s="162">
        <f>-$B$103*depr_alloc_sl_20_percent/100</f>
        <v>0</v>
      </c>
      <c r="D251" s="162">
        <f t="shared" si="86"/>
        <v>0</v>
      </c>
      <c r="E251" s="162">
        <f t="shared" si="86"/>
        <v>0</v>
      </c>
      <c r="F251" s="164">
        <f t="shared" si="93"/>
        <v>0</v>
      </c>
      <c r="G251" s="166">
        <f>IF(depr_itc_sta_sl_20="Yes",F251,0)</f>
        <v>0</v>
      </c>
      <c r="H251" s="173">
        <f t="shared" si="87"/>
        <v>0</v>
      </c>
      <c r="I251" s="162">
        <f t="shared" si="88"/>
        <v>0</v>
      </c>
      <c r="J251" s="171">
        <f t="shared" si="94"/>
        <v>0</v>
      </c>
      <c r="K251" s="166">
        <f t="shared" si="89"/>
        <v>0</v>
      </c>
      <c r="L251" s="171">
        <f t="shared" si="95"/>
        <v>0</v>
      </c>
      <c r="M251" s="162">
        <f t="shared" si="90"/>
        <v>0</v>
      </c>
      <c r="N251" s="162">
        <f t="shared" si="91"/>
        <v>0</v>
      </c>
      <c r="O251" s="164">
        <f t="shared" si="92"/>
        <v>0</v>
      </c>
      <c r="P251" s="162">
        <f>IF(depr_bonus_sta_sl_20="Yes",O251*depr_bonus_sta/100,0)</f>
        <v>0</v>
      </c>
      <c r="Q251" s="164">
        <f t="shared" si="96"/>
        <v>0</v>
      </c>
    </row>
    <row r="252" spans="1:42" s="16" customFormat="1" x14ac:dyDescent="0.2">
      <c r="A252" s="41" t="str">
        <f>Inputs!B139</f>
        <v>39-yr SL</v>
      </c>
      <c r="B252" s="361">
        <f>IF(Inputs!$C$142=0,0,depr_alloc_sl_39_percent*100/Inputs!$C$142)</f>
        <v>0</v>
      </c>
      <c r="C252" s="162">
        <f>-$B$103*depr_alloc_sl_39_percent/100</f>
        <v>0</v>
      </c>
      <c r="D252" s="162">
        <f t="shared" si="86"/>
        <v>0</v>
      </c>
      <c r="E252" s="162">
        <f t="shared" si="86"/>
        <v>0</v>
      </c>
      <c r="F252" s="164">
        <f t="shared" si="93"/>
        <v>0</v>
      </c>
      <c r="G252" s="166">
        <f>IF(depr_itc_sta_sl_39="Yes",F252,0)</f>
        <v>0</v>
      </c>
      <c r="H252" s="173">
        <f t="shared" si="87"/>
        <v>0</v>
      </c>
      <c r="I252" s="162">
        <f t="shared" si="88"/>
        <v>0</v>
      </c>
      <c r="J252" s="171">
        <f t="shared" si="94"/>
        <v>0</v>
      </c>
      <c r="K252" s="166">
        <f t="shared" si="89"/>
        <v>0</v>
      </c>
      <c r="L252" s="171">
        <f t="shared" si="95"/>
        <v>0</v>
      </c>
      <c r="M252" s="166">
        <f>IF(itc_sta_amount_deprbas_sta="Yes",L252,0)+IF(itc_sta_percent_deprbas_sta="Yes",J252,0)</f>
        <v>0</v>
      </c>
      <c r="N252" s="162">
        <f t="shared" si="91"/>
        <v>0</v>
      </c>
      <c r="O252" s="164">
        <f>F252-M252-N252</f>
        <v>0</v>
      </c>
      <c r="P252" s="162">
        <f>IF(depr_bonus_sta_sl_39="Yes",O252*depr_bonus_sta/100,0)</f>
        <v>0</v>
      </c>
      <c r="Q252" s="164">
        <f>O252-P252</f>
        <v>0</v>
      </c>
    </row>
    <row r="253" spans="1:42" s="16" customFormat="1" x14ac:dyDescent="0.2">
      <c r="A253" s="41" t="s">
        <v>325</v>
      </c>
      <c r="B253" s="281">
        <f>IF(Inputs!$C$142=0,0,depr_alloc_custom_percent*100/Inputs!$C$142)</f>
        <v>0</v>
      </c>
      <c r="C253" s="162">
        <f>-$B$103*depr_alloc_custom_percent/100</f>
        <v>0</v>
      </c>
      <c r="D253" s="162">
        <f t="shared" si="86"/>
        <v>0</v>
      </c>
      <c r="E253" s="162">
        <f t="shared" si="86"/>
        <v>0</v>
      </c>
      <c r="F253" s="164">
        <f>C253-D253-E253</f>
        <v>0</v>
      </c>
      <c r="G253" s="166">
        <f>IF(depr_itc_sta_custom="Yes",F252,0)</f>
        <v>0</v>
      </c>
      <c r="H253" s="173">
        <f t="shared" si="87"/>
        <v>0</v>
      </c>
      <c r="I253" s="162">
        <f t="shared" si="88"/>
        <v>0</v>
      </c>
      <c r="J253" s="171">
        <f t="shared" si="94"/>
        <v>0</v>
      </c>
      <c r="K253" s="166">
        <f t="shared" si="89"/>
        <v>0</v>
      </c>
      <c r="L253" s="162">
        <f t="shared" si="95"/>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12</v>
      </c>
      <c r="B254" s="281">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97">SUM(L247:L253)</f>
        <v>0</v>
      </c>
      <c r="M254" s="178">
        <f t="shared" si="97"/>
        <v>0</v>
      </c>
      <c r="N254" s="181">
        <f t="shared" si="97"/>
        <v>0</v>
      </c>
      <c r="O254" s="167">
        <f t="shared" si="97"/>
        <v>0</v>
      </c>
      <c r="P254" s="267">
        <f t="shared" si="97"/>
        <v>0</v>
      </c>
      <c r="Q254" s="167">
        <f t="shared" si="97"/>
        <v>0</v>
      </c>
    </row>
    <row r="255" spans="1:42" s="122" customFormat="1" x14ac:dyDescent="0.2">
      <c r="A255" s="4"/>
      <c r="B255" s="4"/>
    </row>
    <row r="256" spans="1:42" s="122" customFormat="1" x14ac:dyDescent="0.2">
      <c r="A256" s="4" t="s">
        <v>63</v>
      </c>
      <c r="B256" s="4"/>
    </row>
    <row r="257" spans="1:2" s="122" customFormat="1" x14ac:dyDescent="0.2">
      <c r="A257" s="117" t="str">
        <f>A531</f>
        <v>Investment Based Incentive (IBI)</v>
      </c>
      <c r="B257" s="4"/>
    </row>
    <row r="258" spans="1:2" s="122" customFormat="1" x14ac:dyDescent="0.2">
      <c r="A258" s="27" t="str">
        <f t="shared" ref="A258:A269" si="98">A532</f>
        <v>As fixed amount</v>
      </c>
      <c r="B258" s="4"/>
    </row>
    <row r="259" spans="1:2" s="122" customFormat="1" x14ac:dyDescent="0.2">
      <c r="A259" s="119" t="str">
        <f t="shared" si="98"/>
        <v>Federal ($)</v>
      </c>
      <c r="B259" s="217">
        <f>IF(ibi_fed_amount_deprbas_sta="Yes",ibi_fed_amount,0)</f>
        <v>0</v>
      </c>
    </row>
    <row r="260" spans="1:2" s="122" customFormat="1" x14ac:dyDescent="0.2">
      <c r="A260" s="119" t="str">
        <f t="shared" si="98"/>
        <v>State ($)</v>
      </c>
      <c r="B260" s="217">
        <f>IF(ibi_sta_amount_deprbas_sta="Yes",ibi_sta_amount,0)</f>
        <v>0</v>
      </c>
    </row>
    <row r="261" spans="1:2" s="122" customFormat="1" x14ac:dyDescent="0.2">
      <c r="A261" s="119" t="str">
        <f t="shared" si="98"/>
        <v>Utility ($)</v>
      </c>
      <c r="B261" s="217">
        <f>IF(ibi_uti_amount_deprbas_sta="Yes",ibi_uti_amount,0)</f>
        <v>0</v>
      </c>
    </row>
    <row r="262" spans="1:2" s="122" customFormat="1" x14ac:dyDescent="0.2">
      <c r="A262" s="119" t="str">
        <f t="shared" si="98"/>
        <v>Other ($)</v>
      </c>
      <c r="B262" s="218">
        <f>IF(ibi_oth_amount_deprbas_sta="Yes",ibi_oth_amount,0)</f>
        <v>0</v>
      </c>
    </row>
    <row r="263" spans="1:2" s="122" customFormat="1" x14ac:dyDescent="0.2">
      <c r="A263" s="119" t="str">
        <f t="shared" si="98"/>
        <v>Total</v>
      </c>
      <c r="B263" s="217">
        <f>SUM(B259:B262)</f>
        <v>0</v>
      </c>
    </row>
    <row r="264" spans="1:2" s="122" customFormat="1" x14ac:dyDescent="0.2">
      <c r="A264" s="27" t="str">
        <f t="shared" si="98"/>
        <v>As percentage</v>
      </c>
      <c r="B264" s="4"/>
    </row>
    <row r="265" spans="1:2" s="122" customFormat="1" x14ac:dyDescent="0.2">
      <c r="A265" s="119" t="str">
        <f t="shared" si="98"/>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98"/>
        <v>Utility (% of total installed cost)</v>
      </c>
      <c r="B267" s="217">
        <f>IF(ibi_uti_percent_deprbas_sta="Yes",C541,0)</f>
        <v>0</v>
      </c>
    </row>
    <row r="268" spans="1:2" s="122" customFormat="1" x14ac:dyDescent="0.2">
      <c r="A268" s="119" t="str">
        <f t="shared" si="98"/>
        <v>Other (% of total installed cost)</v>
      </c>
      <c r="B268" s="218">
        <f>IF(ibi_oth_percent_deprbas_sta="Yes",C542,0)</f>
        <v>0</v>
      </c>
    </row>
    <row r="269" spans="1:2" s="122" customFormat="1" x14ac:dyDescent="0.2">
      <c r="A269" s="119" t="str">
        <f t="shared" si="98"/>
        <v>Total</v>
      </c>
      <c r="B269" s="217">
        <f>SUM(B265:B268)</f>
        <v>0</v>
      </c>
    </row>
    <row r="270" spans="1:2" s="122" customFormat="1" x14ac:dyDescent="0.2">
      <c r="A270" s="117" t="str">
        <f t="shared" ref="A270:A275" si="99">A545</f>
        <v>Capacity Based Incentive (CBI)</v>
      </c>
      <c r="B270" s="4"/>
    </row>
    <row r="271" spans="1:2" s="122" customFormat="1" x14ac:dyDescent="0.2">
      <c r="A271" s="27" t="str">
        <f t="shared" si="99"/>
        <v>Federal ($/W)</v>
      </c>
      <c r="B271" s="217">
        <f>IF(cbi_fed_deprbas_sta="Yes",C546,0)</f>
        <v>0</v>
      </c>
    </row>
    <row r="272" spans="1:2" s="122" customFormat="1" x14ac:dyDescent="0.2">
      <c r="A272" s="27" t="str">
        <f t="shared" si="99"/>
        <v>State ($/W)</v>
      </c>
      <c r="B272" s="217">
        <f>IF(cbi_sta_deprbas_sta="Yes",C547,0)</f>
        <v>0</v>
      </c>
    </row>
    <row r="273" spans="1:42" s="122" customFormat="1" x14ac:dyDescent="0.2">
      <c r="A273" s="27" t="str">
        <f t="shared" si="99"/>
        <v>Utility ($/W)</v>
      </c>
      <c r="B273" s="217">
        <f>IF(cbi_uti_deprbas_sta="Yes",C548,0)</f>
        <v>0</v>
      </c>
    </row>
    <row r="274" spans="1:42" s="122" customFormat="1" x14ac:dyDescent="0.2">
      <c r="A274" s="27" t="str">
        <f t="shared" si="99"/>
        <v>Other ($/W)</v>
      </c>
      <c r="B274" s="217">
        <f>IF(cbi_oth_deprbas_sta="Yes",C549,0)</f>
        <v>0</v>
      </c>
    </row>
    <row r="275" spans="1:42" s="122" customFormat="1" x14ac:dyDescent="0.2">
      <c r="A275" s="27" t="str">
        <f t="shared" si="99"/>
        <v>Total</v>
      </c>
      <c r="B275" s="216">
        <f>SUM(B271:B274)</f>
        <v>0</v>
      </c>
    </row>
    <row r="276" spans="1:42" s="122" customFormat="1" x14ac:dyDescent="0.2">
      <c r="A276" s="117" t="s">
        <v>51</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57</v>
      </c>
      <c r="B279" s="4"/>
    </row>
    <row r="280" spans="1:42" x14ac:dyDescent="0.2">
      <c r="A280" s="33" t="str">
        <f t="shared" ref="A280:A285" si="100">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0"/>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0"/>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0"/>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0"/>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0"/>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325</v>
      </c>
      <c r="B286" s="227">
        <f>SUM(IF(ISNUMBER(C286:AP286),C286:AP286))</f>
        <v>0</v>
      </c>
      <c r="C286" s="224">
        <f t="array" ref="C286:AP286">Inputs!D199:AQ199</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1">A280</f>
        <v>5-yr MACRS</v>
      </c>
      <c r="B288" s="228">
        <f>SUM(IF(ISNUMBER(C288:AP288),C288:AP288))</f>
        <v>0</v>
      </c>
      <c r="C288" s="189" t="e">
        <f>C280/100*$Q$247</f>
        <v>#N/A</v>
      </c>
      <c r="D288" s="356" t="e">
        <f t="shared" ref="D288:AP288" si="102">D280/100*$Q$247</f>
        <v>#N/A</v>
      </c>
      <c r="E288" s="356" t="e">
        <f t="shared" si="102"/>
        <v>#N/A</v>
      </c>
      <c r="F288" s="356" t="e">
        <f t="shared" si="102"/>
        <v>#N/A</v>
      </c>
      <c r="G288" s="356" t="e">
        <f t="shared" si="102"/>
        <v>#N/A</v>
      </c>
      <c r="H288" s="356" t="e">
        <f t="shared" si="102"/>
        <v>#N/A</v>
      </c>
      <c r="I288" s="356" t="e">
        <f t="shared" si="102"/>
        <v>#N/A</v>
      </c>
      <c r="J288" s="356" t="e">
        <f t="shared" si="102"/>
        <v>#N/A</v>
      </c>
      <c r="K288" s="356" t="e">
        <f t="shared" si="102"/>
        <v>#N/A</v>
      </c>
      <c r="L288" s="356" t="e">
        <f t="shared" si="102"/>
        <v>#N/A</v>
      </c>
      <c r="M288" s="356" t="e">
        <f t="shared" si="102"/>
        <v>#N/A</v>
      </c>
      <c r="N288" s="356" t="e">
        <f t="shared" si="102"/>
        <v>#N/A</v>
      </c>
      <c r="O288" s="356" t="e">
        <f t="shared" si="102"/>
        <v>#N/A</v>
      </c>
      <c r="P288" s="356" t="e">
        <f t="shared" si="102"/>
        <v>#N/A</v>
      </c>
      <c r="Q288" s="356" t="e">
        <f t="shared" si="102"/>
        <v>#N/A</v>
      </c>
      <c r="R288" s="356" t="e">
        <f t="shared" si="102"/>
        <v>#N/A</v>
      </c>
      <c r="S288" s="356" t="e">
        <f t="shared" si="102"/>
        <v>#N/A</v>
      </c>
      <c r="T288" s="356" t="e">
        <f t="shared" si="102"/>
        <v>#N/A</v>
      </c>
      <c r="U288" s="356" t="e">
        <f t="shared" si="102"/>
        <v>#N/A</v>
      </c>
      <c r="V288" s="356" t="e">
        <f t="shared" si="102"/>
        <v>#N/A</v>
      </c>
      <c r="W288" s="356" t="e">
        <f t="shared" si="102"/>
        <v>#N/A</v>
      </c>
      <c r="X288" s="356" t="e">
        <f t="shared" si="102"/>
        <v>#N/A</v>
      </c>
      <c r="Y288" s="356" t="e">
        <f t="shared" si="102"/>
        <v>#N/A</v>
      </c>
      <c r="Z288" s="356" t="e">
        <f t="shared" si="102"/>
        <v>#N/A</v>
      </c>
      <c r="AA288" s="356" t="e">
        <f t="shared" si="102"/>
        <v>#N/A</v>
      </c>
      <c r="AB288" s="356" t="e">
        <f t="shared" si="102"/>
        <v>#N/A</v>
      </c>
      <c r="AC288" s="356" t="e">
        <f t="shared" si="102"/>
        <v>#N/A</v>
      </c>
      <c r="AD288" s="356" t="e">
        <f t="shared" si="102"/>
        <v>#N/A</v>
      </c>
      <c r="AE288" s="356" t="e">
        <f t="shared" si="102"/>
        <v>#N/A</v>
      </c>
      <c r="AF288" s="356" t="e">
        <f t="shared" si="102"/>
        <v>#N/A</v>
      </c>
      <c r="AG288" s="356" t="e">
        <f t="shared" si="102"/>
        <v>#N/A</v>
      </c>
      <c r="AH288" s="356" t="e">
        <f t="shared" si="102"/>
        <v>#N/A</v>
      </c>
      <c r="AI288" s="356" t="e">
        <f t="shared" si="102"/>
        <v>#N/A</v>
      </c>
      <c r="AJ288" s="356" t="e">
        <f t="shared" si="102"/>
        <v>#N/A</v>
      </c>
      <c r="AK288" s="356" t="e">
        <f t="shared" si="102"/>
        <v>#N/A</v>
      </c>
      <c r="AL288" s="356" t="e">
        <f t="shared" si="102"/>
        <v>#N/A</v>
      </c>
      <c r="AM288" s="356" t="e">
        <f t="shared" si="102"/>
        <v>#N/A</v>
      </c>
      <c r="AN288" s="356" t="e">
        <f t="shared" si="102"/>
        <v>#N/A</v>
      </c>
      <c r="AO288" s="356" t="e">
        <f t="shared" si="102"/>
        <v>#N/A</v>
      </c>
      <c r="AP288" s="356" t="e">
        <f t="shared" si="102"/>
        <v>#N/A</v>
      </c>
    </row>
    <row r="289" spans="1:42" x14ac:dyDescent="0.2">
      <c r="A289" s="33" t="str">
        <f t="shared" si="101"/>
        <v>15-yr MACRS</v>
      </c>
      <c r="B289" s="228">
        <f t="array" ref="B289">SUM(IF(ISNUMBER(C289:AP289),C289:AP289))</f>
        <v>0</v>
      </c>
      <c r="C289" s="189" t="e">
        <f>C281/100*$Q$248</f>
        <v>#N/A</v>
      </c>
      <c r="D289" s="356" t="e">
        <f t="shared" ref="D289:AP289" si="103">D281/100*$Q$248</f>
        <v>#N/A</v>
      </c>
      <c r="E289" s="356" t="e">
        <f t="shared" si="103"/>
        <v>#N/A</v>
      </c>
      <c r="F289" s="356" t="e">
        <f t="shared" si="103"/>
        <v>#N/A</v>
      </c>
      <c r="G289" s="356" t="e">
        <f t="shared" si="103"/>
        <v>#N/A</v>
      </c>
      <c r="H289" s="356" t="e">
        <f t="shared" si="103"/>
        <v>#N/A</v>
      </c>
      <c r="I289" s="356" t="e">
        <f t="shared" si="103"/>
        <v>#N/A</v>
      </c>
      <c r="J289" s="356" t="e">
        <f t="shared" si="103"/>
        <v>#N/A</v>
      </c>
      <c r="K289" s="356" t="e">
        <f t="shared" si="103"/>
        <v>#N/A</v>
      </c>
      <c r="L289" s="356" t="e">
        <f t="shared" si="103"/>
        <v>#N/A</v>
      </c>
      <c r="M289" s="356" t="e">
        <f t="shared" si="103"/>
        <v>#N/A</v>
      </c>
      <c r="N289" s="356" t="e">
        <f t="shared" si="103"/>
        <v>#N/A</v>
      </c>
      <c r="O289" s="356" t="e">
        <f t="shared" si="103"/>
        <v>#N/A</v>
      </c>
      <c r="P289" s="356" t="e">
        <f t="shared" si="103"/>
        <v>#N/A</v>
      </c>
      <c r="Q289" s="356" t="e">
        <f t="shared" si="103"/>
        <v>#N/A</v>
      </c>
      <c r="R289" s="356" t="e">
        <f t="shared" si="103"/>
        <v>#N/A</v>
      </c>
      <c r="S289" s="356" t="e">
        <f t="shared" si="103"/>
        <v>#N/A</v>
      </c>
      <c r="T289" s="356" t="e">
        <f t="shared" si="103"/>
        <v>#N/A</v>
      </c>
      <c r="U289" s="356" t="e">
        <f t="shared" si="103"/>
        <v>#N/A</v>
      </c>
      <c r="V289" s="356" t="e">
        <f t="shared" si="103"/>
        <v>#N/A</v>
      </c>
      <c r="W289" s="356" t="e">
        <f t="shared" si="103"/>
        <v>#N/A</v>
      </c>
      <c r="X289" s="356" t="e">
        <f t="shared" si="103"/>
        <v>#N/A</v>
      </c>
      <c r="Y289" s="356" t="e">
        <f t="shared" si="103"/>
        <v>#N/A</v>
      </c>
      <c r="Z289" s="356" t="e">
        <f t="shared" si="103"/>
        <v>#N/A</v>
      </c>
      <c r="AA289" s="356" t="e">
        <f t="shared" si="103"/>
        <v>#N/A</v>
      </c>
      <c r="AB289" s="356" t="e">
        <f t="shared" si="103"/>
        <v>#N/A</v>
      </c>
      <c r="AC289" s="356" t="e">
        <f t="shared" si="103"/>
        <v>#N/A</v>
      </c>
      <c r="AD289" s="356" t="e">
        <f t="shared" si="103"/>
        <v>#N/A</v>
      </c>
      <c r="AE289" s="356" t="e">
        <f t="shared" si="103"/>
        <v>#N/A</v>
      </c>
      <c r="AF289" s="356" t="e">
        <f t="shared" si="103"/>
        <v>#N/A</v>
      </c>
      <c r="AG289" s="356" t="e">
        <f t="shared" si="103"/>
        <v>#N/A</v>
      </c>
      <c r="AH289" s="356" t="e">
        <f t="shared" si="103"/>
        <v>#N/A</v>
      </c>
      <c r="AI289" s="356" t="e">
        <f t="shared" si="103"/>
        <v>#N/A</v>
      </c>
      <c r="AJ289" s="356" t="e">
        <f t="shared" si="103"/>
        <v>#N/A</v>
      </c>
      <c r="AK289" s="356" t="e">
        <f t="shared" si="103"/>
        <v>#N/A</v>
      </c>
      <c r="AL289" s="356" t="e">
        <f t="shared" si="103"/>
        <v>#N/A</v>
      </c>
      <c r="AM289" s="356" t="e">
        <f t="shared" si="103"/>
        <v>#N/A</v>
      </c>
      <c r="AN289" s="356" t="e">
        <f t="shared" si="103"/>
        <v>#N/A</v>
      </c>
      <c r="AO289" s="356" t="e">
        <f t="shared" si="103"/>
        <v>#N/A</v>
      </c>
      <c r="AP289" s="356" t="e">
        <f t="shared" si="103"/>
        <v>#N/A</v>
      </c>
    </row>
    <row r="290" spans="1:42" x14ac:dyDescent="0.2">
      <c r="A290" s="33" t="str">
        <f t="shared" si="101"/>
        <v>5-yr SL</v>
      </c>
      <c r="B290" s="228">
        <f t="array" ref="B290">SUM(IF(ISNUMBER(C290:AP290),C290:AP290))</f>
        <v>0</v>
      </c>
      <c r="C290" s="189" t="e">
        <f>C282/100*$Q$249</f>
        <v>#N/A</v>
      </c>
      <c r="D290" s="356" t="e">
        <f t="shared" ref="D290:AP290" si="104">D282/100*$Q$249</f>
        <v>#N/A</v>
      </c>
      <c r="E290" s="356" t="e">
        <f t="shared" si="104"/>
        <v>#N/A</v>
      </c>
      <c r="F290" s="356" t="e">
        <f t="shared" si="104"/>
        <v>#N/A</v>
      </c>
      <c r="G290" s="356" t="e">
        <f t="shared" si="104"/>
        <v>#N/A</v>
      </c>
      <c r="H290" s="356" t="e">
        <f t="shared" si="104"/>
        <v>#N/A</v>
      </c>
      <c r="I290" s="356" t="e">
        <f t="shared" si="104"/>
        <v>#N/A</v>
      </c>
      <c r="J290" s="356" t="e">
        <f t="shared" si="104"/>
        <v>#N/A</v>
      </c>
      <c r="K290" s="356" t="e">
        <f t="shared" si="104"/>
        <v>#N/A</v>
      </c>
      <c r="L290" s="356" t="e">
        <f t="shared" si="104"/>
        <v>#N/A</v>
      </c>
      <c r="M290" s="356" t="e">
        <f t="shared" si="104"/>
        <v>#N/A</v>
      </c>
      <c r="N290" s="356" t="e">
        <f t="shared" si="104"/>
        <v>#N/A</v>
      </c>
      <c r="O290" s="356" t="e">
        <f t="shared" si="104"/>
        <v>#N/A</v>
      </c>
      <c r="P290" s="356" t="e">
        <f t="shared" si="104"/>
        <v>#N/A</v>
      </c>
      <c r="Q290" s="356" t="e">
        <f t="shared" si="104"/>
        <v>#N/A</v>
      </c>
      <c r="R290" s="356" t="e">
        <f t="shared" si="104"/>
        <v>#N/A</v>
      </c>
      <c r="S290" s="356" t="e">
        <f t="shared" si="104"/>
        <v>#N/A</v>
      </c>
      <c r="T290" s="356" t="e">
        <f t="shared" si="104"/>
        <v>#N/A</v>
      </c>
      <c r="U290" s="356" t="e">
        <f t="shared" si="104"/>
        <v>#N/A</v>
      </c>
      <c r="V290" s="356" t="e">
        <f t="shared" si="104"/>
        <v>#N/A</v>
      </c>
      <c r="W290" s="356" t="e">
        <f t="shared" si="104"/>
        <v>#N/A</v>
      </c>
      <c r="X290" s="356" t="e">
        <f t="shared" si="104"/>
        <v>#N/A</v>
      </c>
      <c r="Y290" s="356" t="e">
        <f t="shared" si="104"/>
        <v>#N/A</v>
      </c>
      <c r="Z290" s="356" t="e">
        <f t="shared" si="104"/>
        <v>#N/A</v>
      </c>
      <c r="AA290" s="356" t="e">
        <f t="shared" si="104"/>
        <v>#N/A</v>
      </c>
      <c r="AB290" s="356" t="e">
        <f t="shared" si="104"/>
        <v>#N/A</v>
      </c>
      <c r="AC290" s="356" t="e">
        <f t="shared" si="104"/>
        <v>#N/A</v>
      </c>
      <c r="AD290" s="356" t="e">
        <f t="shared" si="104"/>
        <v>#N/A</v>
      </c>
      <c r="AE290" s="356" t="e">
        <f t="shared" si="104"/>
        <v>#N/A</v>
      </c>
      <c r="AF290" s="356" t="e">
        <f t="shared" si="104"/>
        <v>#N/A</v>
      </c>
      <c r="AG290" s="356" t="e">
        <f t="shared" si="104"/>
        <v>#N/A</v>
      </c>
      <c r="AH290" s="356" t="e">
        <f t="shared" si="104"/>
        <v>#N/A</v>
      </c>
      <c r="AI290" s="356" t="e">
        <f t="shared" si="104"/>
        <v>#N/A</v>
      </c>
      <c r="AJ290" s="356" t="e">
        <f t="shared" si="104"/>
        <v>#N/A</v>
      </c>
      <c r="AK290" s="356" t="e">
        <f t="shared" si="104"/>
        <v>#N/A</v>
      </c>
      <c r="AL290" s="356" t="e">
        <f t="shared" si="104"/>
        <v>#N/A</v>
      </c>
      <c r="AM290" s="356" t="e">
        <f t="shared" si="104"/>
        <v>#N/A</v>
      </c>
      <c r="AN290" s="356" t="e">
        <f t="shared" si="104"/>
        <v>#N/A</v>
      </c>
      <c r="AO290" s="356" t="e">
        <f t="shared" si="104"/>
        <v>#N/A</v>
      </c>
      <c r="AP290" s="356" t="e">
        <f t="shared" si="104"/>
        <v>#N/A</v>
      </c>
    </row>
    <row r="291" spans="1:42" x14ac:dyDescent="0.2">
      <c r="A291" s="33" t="str">
        <f t="shared" si="101"/>
        <v>15-yr SL</v>
      </c>
      <c r="B291" s="228">
        <f t="array" ref="B291">SUM(IF(ISNUMBER(C291:AP291),C291:AP291))</f>
        <v>0</v>
      </c>
      <c r="C291" s="189" t="e">
        <f>C283/100*$Q$250</f>
        <v>#N/A</v>
      </c>
      <c r="D291" s="356" t="e">
        <f t="shared" ref="D291:AP291" si="105">D283/100*$Q$250</f>
        <v>#N/A</v>
      </c>
      <c r="E291" s="356" t="e">
        <f t="shared" si="105"/>
        <v>#N/A</v>
      </c>
      <c r="F291" s="356" t="e">
        <f t="shared" si="105"/>
        <v>#N/A</v>
      </c>
      <c r="G291" s="356" t="e">
        <f t="shared" si="105"/>
        <v>#N/A</v>
      </c>
      <c r="H291" s="356" t="e">
        <f t="shared" si="105"/>
        <v>#N/A</v>
      </c>
      <c r="I291" s="356" t="e">
        <f t="shared" si="105"/>
        <v>#N/A</v>
      </c>
      <c r="J291" s="356" t="e">
        <f t="shared" si="105"/>
        <v>#N/A</v>
      </c>
      <c r="K291" s="356" t="e">
        <f t="shared" si="105"/>
        <v>#N/A</v>
      </c>
      <c r="L291" s="356" t="e">
        <f t="shared" si="105"/>
        <v>#N/A</v>
      </c>
      <c r="M291" s="356" t="e">
        <f t="shared" si="105"/>
        <v>#N/A</v>
      </c>
      <c r="N291" s="356" t="e">
        <f t="shared" si="105"/>
        <v>#N/A</v>
      </c>
      <c r="O291" s="356" t="e">
        <f t="shared" si="105"/>
        <v>#N/A</v>
      </c>
      <c r="P291" s="356" t="e">
        <f t="shared" si="105"/>
        <v>#N/A</v>
      </c>
      <c r="Q291" s="356" t="e">
        <f t="shared" si="105"/>
        <v>#N/A</v>
      </c>
      <c r="R291" s="356" t="e">
        <f t="shared" si="105"/>
        <v>#N/A</v>
      </c>
      <c r="S291" s="356" t="e">
        <f t="shared" si="105"/>
        <v>#N/A</v>
      </c>
      <c r="T291" s="356" t="e">
        <f t="shared" si="105"/>
        <v>#N/A</v>
      </c>
      <c r="U291" s="356" t="e">
        <f t="shared" si="105"/>
        <v>#N/A</v>
      </c>
      <c r="V291" s="356" t="e">
        <f t="shared" si="105"/>
        <v>#N/A</v>
      </c>
      <c r="W291" s="356" t="e">
        <f t="shared" si="105"/>
        <v>#N/A</v>
      </c>
      <c r="X291" s="356" t="e">
        <f t="shared" si="105"/>
        <v>#N/A</v>
      </c>
      <c r="Y291" s="356" t="e">
        <f t="shared" si="105"/>
        <v>#N/A</v>
      </c>
      <c r="Z291" s="356" t="e">
        <f t="shared" si="105"/>
        <v>#N/A</v>
      </c>
      <c r="AA291" s="356" t="e">
        <f t="shared" si="105"/>
        <v>#N/A</v>
      </c>
      <c r="AB291" s="356" t="e">
        <f t="shared" si="105"/>
        <v>#N/A</v>
      </c>
      <c r="AC291" s="356" t="e">
        <f t="shared" si="105"/>
        <v>#N/A</v>
      </c>
      <c r="AD291" s="356" t="e">
        <f t="shared" si="105"/>
        <v>#N/A</v>
      </c>
      <c r="AE291" s="356" t="e">
        <f t="shared" si="105"/>
        <v>#N/A</v>
      </c>
      <c r="AF291" s="356" t="e">
        <f t="shared" si="105"/>
        <v>#N/A</v>
      </c>
      <c r="AG291" s="356" t="e">
        <f t="shared" si="105"/>
        <v>#N/A</v>
      </c>
      <c r="AH291" s="356" t="e">
        <f t="shared" si="105"/>
        <v>#N/A</v>
      </c>
      <c r="AI291" s="356" t="e">
        <f t="shared" si="105"/>
        <v>#N/A</v>
      </c>
      <c r="AJ291" s="356" t="e">
        <f t="shared" si="105"/>
        <v>#N/A</v>
      </c>
      <c r="AK291" s="356" t="e">
        <f t="shared" si="105"/>
        <v>#N/A</v>
      </c>
      <c r="AL291" s="356" t="e">
        <f t="shared" si="105"/>
        <v>#N/A</v>
      </c>
      <c r="AM291" s="356" t="e">
        <f t="shared" si="105"/>
        <v>#N/A</v>
      </c>
      <c r="AN291" s="356" t="e">
        <f t="shared" si="105"/>
        <v>#N/A</v>
      </c>
      <c r="AO291" s="356" t="e">
        <f t="shared" si="105"/>
        <v>#N/A</v>
      </c>
      <c r="AP291" s="356" t="e">
        <f t="shared" si="105"/>
        <v>#N/A</v>
      </c>
    </row>
    <row r="292" spans="1:42" x14ac:dyDescent="0.2">
      <c r="A292" s="33" t="str">
        <f t="shared" si="101"/>
        <v>20-yr SL</v>
      </c>
      <c r="B292" s="228">
        <f t="array" ref="B292">SUM(IF(ISNUMBER(C292:AP292),C292:AP292))</f>
        <v>0</v>
      </c>
      <c r="C292" s="189" t="e">
        <f>C284/100*$Q$251</f>
        <v>#N/A</v>
      </c>
      <c r="D292" s="356" t="e">
        <f t="shared" ref="D292:AP292" si="106">D284/100*$Q$251</f>
        <v>#N/A</v>
      </c>
      <c r="E292" s="356" t="e">
        <f t="shared" si="106"/>
        <v>#N/A</v>
      </c>
      <c r="F292" s="356" t="e">
        <f t="shared" si="106"/>
        <v>#N/A</v>
      </c>
      <c r="G292" s="356" t="e">
        <f t="shared" si="106"/>
        <v>#N/A</v>
      </c>
      <c r="H292" s="356" t="e">
        <f t="shared" si="106"/>
        <v>#N/A</v>
      </c>
      <c r="I292" s="356" t="e">
        <f t="shared" si="106"/>
        <v>#N/A</v>
      </c>
      <c r="J292" s="356" t="e">
        <f t="shared" si="106"/>
        <v>#N/A</v>
      </c>
      <c r="K292" s="356" t="e">
        <f t="shared" si="106"/>
        <v>#N/A</v>
      </c>
      <c r="L292" s="356" t="e">
        <f t="shared" si="106"/>
        <v>#N/A</v>
      </c>
      <c r="M292" s="356" t="e">
        <f t="shared" si="106"/>
        <v>#N/A</v>
      </c>
      <c r="N292" s="356" t="e">
        <f t="shared" si="106"/>
        <v>#N/A</v>
      </c>
      <c r="O292" s="356" t="e">
        <f t="shared" si="106"/>
        <v>#N/A</v>
      </c>
      <c r="P292" s="356" t="e">
        <f t="shared" si="106"/>
        <v>#N/A</v>
      </c>
      <c r="Q292" s="356" t="e">
        <f t="shared" si="106"/>
        <v>#N/A</v>
      </c>
      <c r="R292" s="356" t="e">
        <f t="shared" si="106"/>
        <v>#N/A</v>
      </c>
      <c r="S292" s="356" t="e">
        <f t="shared" si="106"/>
        <v>#N/A</v>
      </c>
      <c r="T292" s="356" t="e">
        <f t="shared" si="106"/>
        <v>#N/A</v>
      </c>
      <c r="U292" s="356" t="e">
        <f t="shared" si="106"/>
        <v>#N/A</v>
      </c>
      <c r="V292" s="356" t="e">
        <f t="shared" si="106"/>
        <v>#N/A</v>
      </c>
      <c r="W292" s="356" t="e">
        <f t="shared" si="106"/>
        <v>#N/A</v>
      </c>
      <c r="X292" s="356" t="e">
        <f t="shared" si="106"/>
        <v>#N/A</v>
      </c>
      <c r="Y292" s="356" t="e">
        <f t="shared" si="106"/>
        <v>#N/A</v>
      </c>
      <c r="Z292" s="356" t="e">
        <f t="shared" si="106"/>
        <v>#N/A</v>
      </c>
      <c r="AA292" s="356" t="e">
        <f t="shared" si="106"/>
        <v>#N/A</v>
      </c>
      <c r="AB292" s="356" t="e">
        <f t="shared" si="106"/>
        <v>#N/A</v>
      </c>
      <c r="AC292" s="356" t="e">
        <f t="shared" si="106"/>
        <v>#N/A</v>
      </c>
      <c r="AD292" s="356" t="e">
        <f t="shared" si="106"/>
        <v>#N/A</v>
      </c>
      <c r="AE292" s="356" t="e">
        <f t="shared" si="106"/>
        <v>#N/A</v>
      </c>
      <c r="AF292" s="356" t="e">
        <f t="shared" si="106"/>
        <v>#N/A</v>
      </c>
      <c r="AG292" s="356" t="e">
        <f t="shared" si="106"/>
        <v>#N/A</v>
      </c>
      <c r="AH292" s="356" t="e">
        <f t="shared" si="106"/>
        <v>#N/A</v>
      </c>
      <c r="AI292" s="356" t="e">
        <f t="shared" si="106"/>
        <v>#N/A</v>
      </c>
      <c r="AJ292" s="356" t="e">
        <f t="shared" si="106"/>
        <v>#N/A</v>
      </c>
      <c r="AK292" s="356" t="e">
        <f t="shared" si="106"/>
        <v>#N/A</v>
      </c>
      <c r="AL292" s="356" t="e">
        <f t="shared" si="106"/>
        <v>#N/A</v>
      </c>
      <c r="AM292" s="356" t="e">
        <f t="shared" si="106"/>
        <v>#N/A</v>
      </c>
      <c r="AN292" s="356" t="e">
        <f t="shared" si="106"/>
        <v>#N/A</v>
      </c>
      <c r="AO292" s="356" t="e">
        <f t="shared" si="106"/>
        <v>#N/A</v>
      </c>
      <c r="AP292" s="356" t="e">
        <f t="shared" si="106"/>
        <v>#N/A</v>
      </c>
    </row>
    <row r="293" spans="1:42" x14ac:dyDescent="0.2">
      <c r="A293" s="33" t="str">
        <f t="shared" si="101"/>
        <v>39-yr SL</v>
      </c>
      <c r="B293" s="228">
        <f>SUM(IF(ISNUMBER(C293:AP293),C293:AP293))</f>
        <v>0</v>
      </c>
      <c r="C293" s="189" t="e">
        <f>C285/100*$Q$252</f>
        <v>#N/A</v>
      </c>
      <c r="D293" s="356" t="e">
        <f t="shared" ref="D293:AP293" si="107">D285/100*$Q$252</f>
        <v>#N/A</v>
      </c>
      <c r="E293" s="356" t="e">
        <f t="shared" si="107"/>
        <v>#N/A</v>
      </c>
      <c r="F293" s="356" t="e">
        <f t="shared" si="107"/>
        <v>#N/A</v>
      </c>
      <c r="G293" s="356" t="e">
        <f t="shared" si="107"/>
        <v>#N/A</v>
      </c>
      <c r="H293" s="356" t="e">
        <f t="shared" si="107"/>
        <v>#N/A</v>
      </c>
      <c r="I293" s="356" t="e">
        <f t="shared" si="107"/>
        <v>#N/A</v>
      </c>
      <c r="J293" s="356" t="e">
        <f t="shared" si="107"/>
        <v>#N/A</v>
      </c>
      <c r="K293" s="356" t="e">
        <f t="shared" si="107"/>
        <v>#N/A</v>
      </c>
      <c r="L293" s="356" t="e">
        <f t="shared" si="107"/>
        <v>#N/A</v>
      </c>
      <c r="M293" s="356" t="e">
        <f t="shared" si="107"/>
        <v>#N/A</v>
      </c>
      <c r="N293" s="356" t="e">
        <f t="shared" si="107"/>
        <v>#N/A</v>
      </c>
      <c r="O293" s="356" t="e">
        <f t="shared" si="107"/>
        <v>#N/A</v>
      </c>
      <c r="P293" s="356" t="e">
        <f t="shared" si="107"/>
        <v>#N/A</v>
      </c>
      <c r="Q293" s="356" t="e">
        <f t="shared" si="107"/>
        <v>#N/A</v>
      </c>
      <c r="R293" s="356" t="e">
        <f t="shared" si="107"/>
        <v>#N/A</v>
      </c>
      <c r="S293" s="356" t="e">
        <f t="shared" si="107"/>
        <v>#N/A</v>
      </c>
      <c r="T293" s="356" t="e">
        <f t="shared" si="107"/>
        <v>#N/A</v>
      </c>
      <c r="U293" s="356" t="e">
        <f t="shared" si="107"/>
        <v>#N/A</v>
      </c>
      <c r="V293" s="356" t="e">
        <f t="shared" si="107"/>
        <v>#N/A</v>
      </c>
      <c r="W293" s="356" t="e">
        <f t="shared" si="107"/>
        <v>#N/A</v>
      </c>
      <c r="X293" s="356" t="e">
        <f t="shared" si="107"/>
        <v>#N/A</v>
      </c>
      <c r="Y293" s="356" t="e">
        <f t="shared" si="107"/>
        <v>#N/A</v>
      </c>
      <c r="Z293" s="356" t="e">
        <f t="shared" si="107"/>
        <v>#N/A</v>
      </c>
      <c r="AA293" s="356" t="e">
        <f t="shared" si="107"/>
        <v>#N/A</v>
      </c>
      <c r="AB293" s="356" t="e">
        <f t="shared" si="107"/>
        <v>#N/A</v>
      </c>
      <c r="AC293" s="356" t="e">
        <f t="shared" si="107"/>
        <v>#N/A</v>
      </c>
      <c r="AD293" s="356" t="e">
        <f t="shared" si="107"/>
        <v>#N/A</v>
      </c>
      <c r="AE293" s="356" t="e">
        <f t="shared" si="107"/>
        <v>#N/A</v>
      </c>
      <c r="AF293" s="356" t="e">
        <f t="shared" si="107"/>
        <v>#N/A</v>
      </c>
      <c r="AG293" s="356" t="e">
        <f t="shared" si="107"/>
        <v>#N/A</v>
      </c>
      <c r="AH293" s="356" t="e">
        <f t="shared" si="107"/>
        <v>#N/A</v>
      </c>
      <c r="AI293" s="356" t="e">
        <f t="shared" si="107"/>
        <v>#N/A</v>
      </c>
      <c r="AJ293" s="356" t="e">
        <f t="shared" si="107"/>
        <v>#N/A</v>
      </c>
      <c r="AK293" s="356" t="e">
        <f t="shared" si="107"/>
        <v>#N/A</v>
      </c>
      <c r="AL293" s="356" t="e">
        <f t="shared" si="107"/>
        <v>#N/A</v>
      </c>
      <c r="AM293" s="356" t="e">
        <f t="shared" si="107"/>
        <v>#N/A</v>
      </c>
      <c r="AN293" s="356" t="e">
        <f t="shared" si="107"/>
        <v>#N/A</v>
      </c>
      <c r="AO293" s="356" t="e">
        <f t="shared" si="107"/>
        <v>#N/A</v>
      </c>
      <c r="AP293" s="356" t="e">
        <f t="shared" si="107"/>
        <v>#N/A</v>
      </c>
    </row>
    <row r="294" spans="1:42" x14ac:dyDescent="0.2">
      <c r="A294" s="33" t="s">
        <v>325</v>
      </c>
      <c r="B294" s="363">
        <f>SUM(IF(ISNUMBER(C294:AP294),C294:AP294))</f>
        <v>0</v>
      </c>
      <c r="C294" s="356">
        <f t="shared" ref="C294:AP294" si="108">IF(C2&lt;=analysis_period,C286/100*$Q$253,0)</f>
        <v>0</v>
      </c>
      <c r="D294" s="356">
        <f t="shared" si="108"/>
        <v>0</v>
      </c>
      <c r="E294" s="356">
        <f t="shared" si="108"/>
        <v>0</v>
      </c>
      <c r="F294" s="356">
        <f t="shared" si="108"/>
        <v>0</v>
      </c>
      <c r="G294" s="356">
        <f t="shared" si="108"/>
        <v>0</v>
      </c>
      <c r="H294" s="356">
        <f t="shared" si="108"/>
        <v>0</v>
      </c>
      <c r="I294" s="356">
        <f t="shared" si="108"/>
        <v>0</v>
      </c>
      <c r="J294" s="356">
        <f t="shared" si="108"/>
        <v>0</v>
      </c>
      <c r="K294" s="356">
        <f t="shared" si="108"/>
        <v>0</v>
      </c>
      <c r="L294" s="356">
        <f t="shared" si="108"/>
        <v>0</v>
      </c>
      <c r="M294" s="356">
        <f t="shared" si="108"/>
        <v>0</v>
      </c>
      <c r="N294" s="356">
        <f t="shared" si="108"/>
        <v>0</v>
      </c>
      <c r="O294" s="356">
        <f t="shared" si="108"/>
        <v>0</v>
      </c>
      <c r="P294" s="356">
        <f t="shared" si="108"/>
        <v>0</v>
      </c>
      <c r="Q294" s="356">
        <f t="shared" si="108"/>
        <v>0</v>
      </c>
      <c r="R294" s="356">
        <f t="shared" si="108"/>
        <v>0</v>
      </c>
      <c r="S294" s="356">
        <f t="shared" si="108"/>
        <v>0</v>
      </c>
      <c r="T294" s="356">
        <f t="shared" si="108"/>
        <v>0</v>
      </c>
      <c r="U294" s="356">
        <f t="shared" si="108"/>
        <v>0</v>
      </c>
      <c r="V294" s="356">
        <f t="shared" si="108"/>
        <v>0</v>
      </c>
      <c r="W294" s="356">
        <f t="shared" si="108"/>
        <v>0</v>
      </c>
      <c r="X294" s="356">
        <f t="shared" si="108"/>
        <v>0</v>
      </c>
      <c r="Y294" s="356">
        <f t="shared" si="108"/>
        <v>0</v>
      </c>
      <c r="Z294" s="356">
        <f t="shared" si="108"/>
        <v>0</v>
      </c>
      <c r="AA294" s="356">
        <f t="shared" si="108"/>
        <v>0</v>
      </c>
      <c r="AB294" s="356">
        <f t="shared" si="108"/>
        <v>0</v>
      </c>
      <c r="AC294" s="356">
        <f t="shared" si="108"/>
        <v>0</v>
      </c>
      <c r="AD294" s="356">
        <f t="shared" si="108"/>
        <v>0</v>
      </c>
      <c r="AE294" s="356">
        <f t="shared" si="108"/>
        <v>0</v>
      </c>
      <c r="AF294" s="356">
        <f t="shared" si="108"/>
        <v>0</v>
      </c>
      <c r="AG294" s="356">
        <f t="shared" si="108"/>
        <v>0</v>
      </c>
      <c r="AH294" s="356">
        <f t="shared" si="108"/>
        <v>0</v>
      </c>
      <c r="AI294" s="356">
        <f t="shared" si="108"/>
        <v>0</v>
      </c>
      <c r="AJ294" s="356">
        <f t="shared" si="108"/>
        <v>0</v>
      </c>
      <c r="AK294" s="356">
        <f t="shared" si="108"/>
        <v>0</v>
      </c>
      <c r="AL294" s="356">
        <f t="shared" si="108"/>
        <v>0</v>
      </c>
      <c r="AM294" s="356">
        <f t="shared" si="108"/>
        <v>0</v>
      </c>
      <c r="AN294" s="356">
        <f t="shared" si="108"/>
        <v>0</v>
      </c>
      <c r="AO294" s="356">
        <f t="shared" si="108"/>
        <v>0</v>
      </c>
      <c r="AP294" s="356">
        <f t="shared" si="108"/>
        <v>0</v>
      </c>
    </row>
    <row r="295" spans="1:42" x14ac:dyDescent="0.2">
      <c r="A295" s="33" t="s">
        <v>87</v>
      </c>
      <c r="B295" s="229">
        <f t="shared" ref="B295" si="109">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0">SUM(E288:E295)</f>
        <v>#N/A</v>
      </c>
      <c r="F296" s="189" t="e">
        <f t="shared" si="110"/>
        <v>#N/A</v>
      </c>
      <c r="G296" s="189" t="e">
        <f t="shared" si="110"/>
        <v>#N/A</v>
      </c>
      <c r="H296" s="189" t="e">
        <f t="shared" si="110"/>
        <v>#N/A</v>
      </c>
      <c r="I296" s="189" t="e">
        <f t="shared" si="110"/>
        <v>#N/A</v>
      </c>
      <c r="J296" s="189" t="e">
        <f t="shared" si="110"/>
        <v>#N/A</v>
      </c>
      <c r="K296" s="189" t="e">
        <f t="shared" si="110"/>
        <v>#N/A</v>
      </c>
      <c r="L296" s="189" t="e">
        <f t="shared" si="110"/>
        <v>#N/A</v>
      </c>
      <c r="M296" s="189" t="e">
        <f t="shared" si="110"/>
        <v>#N/A</v>
      </c>
      <c r="N296" s="189" t="e">
        <f t="shared" si="110"/>
        <v>#N/A</v>
      </c>
      <c r="O296" s="189" t="e">
        <f t="shared" si="110"/>
        <v>#N/A</v>
      </c>
      <c r="P296" s="189" t="e">
        <f t="shared" si="110"/>
        <v>#N/A</v>
      </c>
      <c r="Q296" s="189" t="e">
        <f t="shared" si="110"/>
        <v>#N/A</v>
      </c>
      <c r="R296" s="189" t="e">
        <f t="shared" si="110"/>
        <v>#N/A</v>
      </c>
      <c r="S296" s="189" t="e">
        <f t="shared" si="110"/>
        <v>#N/A</v>
      </c>
      <c r="T296" s="189" t="e">
        <f t="shared" si="110"/>
        <v>#N/A</v>
      </c>
      <c r="U296" s="189" t="e">
        <f t="shared" si="110"/>
        <v>#N/A</v>
      </c>
      <c r="V296" s="189" t="e">
        <f t="shared" si="110"/>
        <v>#N/A</v>
      </c>
      <c r="W296" s="189" t="e">
        <f t="shared" si="110"/>
        <v>#N/A</v>
      </c>
      <c r="X296" s="189" t="e">
        <f t="shared" si="110"/>
        <v>#N/A</v>
      </c>
      <c r="Y296" s="189" t="e">
        <f t="shared" si="110"/>
        <v>#N/A</v>
      </c>
      <c r="Z296" s="189" t="e">
        <f t="shared" si="110"/>
        <v>#N/A</v>
      </c>
      <c r="AA296" s="189" t="e">
        <f t="shared" si="110"/>
        <v>#N/A</v>
      </c>
      <c r="AB296" s="189" t="e">
        <f t="shared" si="110"/>
        <v>#N/A</v>
      </c>
      <c r="AC296" s="189" t="e">
        <f t="shared" si="110"/>
        <v>#N/A</v>
      </c>
      <c r="AD296" s="189" t="e">
        <f t="shared" si="110"/>
        <v>#N/A</v>
      </c>
      <c r="AE296" s="189" t="e">
        <f t="shared" si="110"/>
        <v>#N/A</v>
      </c>
      <c r="AF296" s="189" t="e">
        <f t="shared" si="110"/>
        <v>#N/A</v>
      </c>
      <c r="AG296" s="189" t="e">
        <f t="shared" si="110"/>
        <v>#N/A</v>
      </c>
      <c r="AH296" s="189" t="e">
        <f t="shared" si="110"/>
        <v>#N/A</v>
      </c>
      <c r="AI296" s="189" t="e">
        <f t="shared" si="110"/>
        <v>#N/A</v>
      </c>
      <c r="AJ296" s="189" t="e">
        <f t="shared" si="110"/>
        <v>#N/A</v>
      </c>
      <c r="AK296" s="189" t="e">
        <f t="shared" si="110"/>
        <v>#N/A</v>
      </c>
      <c r="AL296" s="189" t="e">
        <f t="shared" si="110"/>
        <v>#N/A</v>
      </c>
      <c r="AM296" s="189" t="e">
        <f t="shared" si="110"/>
        <v>#N/A</v>
      </c>
      <c r="AN296" s="189" t="e">
        <f t="shared" si="110"/>
        <v>#N/A</v>
      </c>
      <c r="AO296" s="189" t="e">
        <f t="shared" si="110"/>
        <v>#N/A</v>
      </c>
      <c r="AP296" s="189" t="e">
        <f t="shared" si="110"/>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1">B2</f>
        <v>0</v>
      </c>
      <c r="C300" s="232" t="str">
        <f t="shared" si="111"/>
        <v/>
      </c>
      <c r="D300" s="232" t="str">
        <f t="shared" si="111"/>
        <v/>
      </c>
      <c r="E300" s="232" t="str">
        <f t="shared" si="111"/>
        <v/>
      </c>
      <c r="F300" s="232" t="str">
        <f t="shared" si="111"/>
        <v/>
      </c>
      <c r="G300" s="232" t="str">
        <f t="shared" si="111"/>
        <v/>
      </c>
      <c r="H300" s="232" t="str">
        <f t="shared" si="111"/>
        <v/>
      </c>
      <c r="I300" s="232" t="str">
        <f t="shared" si="111"/>
        <v/>
      </c>
      <c r="J300" s="232" t="str">
        <f t="shared" si="111"/>
        <v/>
      </c>
      <c r="K300" s="232" t="str">
        <f t="shared" si="111"/>
        <v/>
      </c>
      <c r="L300" s="232" t="str">
        <f t="shared" si="111"/>
        <v/>
      </c>
      <c r="M300" s="232" t="str">
        <f t="shared" si="111"/>
        <v/>
      </c>
      <c r="N300" s="232" t="str">
        <f t="shared" si="111"/>
        <v/>
      </c>
      <c r="O300" s="232" t="str">
        <f t="shared" si="111"/>
        <v/>
      </c>
      <c r="P300" s="232" t="str">
        <f t="shared" si="111"/>
        <v/>
      </c>
      <c r="Q300" s="232" t="str">
        <f t="shared" si="111"/>
        <v/>
      </c>
      <c r="R300" s="232" t="str">
        <f t="shared" si="111"/>
        <v/>
      </c>
      <c r="S300" s="232" t="str">
        <f t="shared" si="111"/>
        <v/>
      </c>
      <c r="T300" s="232" t="str">
        <f t="shared" si="111"/>
        <v/>
      </c>
      <c r="U300" s="232" t="str">
        <f t="shared" si="111"/>
        <v/>
      </c>
      <c r="V300" s="232" t="str">
        <f t="shared" si="111"/>
        <v/>
      </c>
      <c r="W300" s="232" t="str">
        <f t="shared" si="111"/>
        <v/>
      </c>
      <c r="X300" s="232" t="str">
        <f t="shared" si="111"/>
        <v/>
      </c>
      <c r="Y300" s="232" t="str">
        <f t="shared" si="111"/>
        <v/>
      </c>
      <c r="Z300" s="232" t="str">
        <f t="shared" si="111"/>
        <v/>
      </c>
      <c r="AA300" s="232" t="str">
        <f t="shared" si="111"/>
        <v/>
      </c>
      <c r="AB300" s="232" t="str">
        <f t="shared" si="111"/>
        <v/>
      </c>
      <c r="AC300" s="232" t="str">
        <f t="shared" si="111"/>
        <v/>
      </c>
      <c r="AD300" s="232" t="str">
        <f t="shared" si="111"/>
        <v/>
      </c>
      <c r="AE300" s="232" t="str">
        <f t="shared" si="111"/>
        <v/>
      </c>
      <c r="AF300" s="232" t="str">
        <f t="shared" si="111"/>
        <v/>
      </c>
      <c r="AG300" s="232" t="str">
        <f t="shared" si="111"/>
        <v/>
      </c>
      <c r="AH300" s="232" t="str">
        <f t="shared" si="111"/>
        <v/>
      </c>
      <c r="AI300" s="232" t="str">
        <f t="shared" si="111"/>
        <v/>
      </c>
      <c r="AJ300" s="232" t="str">
        <f t="shared" si="111"/>
        <v/>
      </c>
      <c r="AK300" s="232" t="str">
        <f t="shared" si="111"/>
        <v/>
      </c>
      <c r="AL300" s="232" t="str">
        <f t="shared" si="111"/>
        <v/>
      </c>
      <c r="AM300" s="232" t="str">
        <f t="shared" si="111"/>
        <v/>
      </c>
      <c r="AN300" s="232" t="str">
        <f t="shared" si="111"/>
        <v/>
      </c>
      <c r="AO300" s="232" t="str">
        <f t="shared" si="111"/>
        <v/>
      </c>
      <c r="AP300" s="232" t="str">
        <f t="shared" si="111"/>
        <v/>
      </c>
    </row>
    <row r="301" spans="1:42" x14ac:dyDescent="0.2">
      <c r="A301" s="32" t="s">
        <v>189</v>
      </c>
      <c r="B301" s="231">
        <v>0</v>
      </c>
      <c r="C301" s="224" t="e">
        <f t="shared" ref="C301:AP301" si="112">IF($B$299=$A280,C280,0)+IF($B$299=$A281,C281,0)+IF($B$299=$A282,C282,0)+IF($B$299=$A283,C283,0)+IF($B$299=$A284,C284,0)+IF($B$299=$A285,C285,0)</f>
        <v>#N/A</v>
      </c>
      <c r="D301" s="224" t="e">
        <f t="shared" si="112"/>
        <v>#N/A</v>
      </c>
      <c r="E301" s="224" t="e">
        <f t="shared" si="112"/>
        <v>#N/A</v>
      </c>
      <c r="F301" s="224" t="e">
        <f t="shared" si="112"/>
        <v>#N/A</v>
      </c>
      <c r="G301" s="224" t="e">
        <f t="shared" si="112"/>
        <v>#N/A</v>
      </c>
      <c r="H301" s="224" t="e">
        <f t="shared" si="112"/>
        <v>#N/A</v>
      </c>
      <c r="I301" s="224" t="e">
        <f t="shared" si="112"/>
        <v>#N/A</v>
      </c>
      <c r="J301" s="224" t="e">
        <f t="shared" si="112"/>
        <v>#N/A</v>
      </c>
      <c r="K301" s="224" t="e">
        <f t="shared" si="112"/>
        <v>#N/A</v>
      </c>
      <c r="L301" s="224" t="e">
        <f t="shared" si="112"/>
        <v>#N/A</v>
      </c>
      <c r="M301" s="224" t="e">
        <f t="shared" si="112"/>
        <v>#N/A</v>
      </c>
      <c r="N301" s="224" t="e">
        <f t="shared" si="112"/>
        <v>#N/A</v>
      </c>
      <c r="O301" s="224" t="e">
        <f t="shared" si="112"/>
        <v>#N/A</v>
      </c>
      <c r="P301" s="224" t="e">
        <f t="shared" si="112"/>
        <v>#N/A</v>
      </c>
      <c r="Q301" s="224" t="e">
        <f t="shared" si="112"/>
        <v>#N/A</v>
      </c>
      <c r="R301" s="224" t="e">
        <f t="shared" si="112"/>
        <v>#N/A</v>
      </c>
      <c r="S301" s="224" t="e">
        <f t="shared" si="112"/>
        <v>#N/A</v>
      </c>
      <c r="T301" s="224" t="e">
        <f t="shared" si="112"/>
        <v>#N/A</v>
      </c>
      <c r="U301" s="224" t="e">
        <f t="shared" si="112"/>
        <v>#N/A</v>
      </c>
      <c r="V301" s="224" t="e">
        <f t="shared" si="112"/>
        <v>#N/A</v>
      </c>
      <c r="W301" s="224" t="e">
        <f t="shared" si="112"/>
        <v>#N/A</v>
      </c>
      <c r="X301" s="224" t="e">
        <f t="shared" si="112"/>
        <v>#N/A</v>
      </c>
      <c r="Y301" s="224" t="e">
        <f t="shared" si="112"/>
        <v>#N/A</v>
      </c>
      <c r="Z301" s="224" t="e">
        <f t="shared" si="112"/>
        <v>#N/A</v>
      </c>
      <c r="AA301" s="224" t="e">
        <f t="shared" si="112"/>
        <v>#N/A</v>
      </c>
      <c r="AB301" s="224" t="e">
        <f t="shared" si="112"/>
        <v>#N/A</v>
      </c>
      <c r="AC301" s="224" t="e">
        <f t="shared" si="112"/>
        <v>#N/A</v>
      </c>
      <c r="AD301" s="224" t="e">
        <f t="shared" si="112"/>
        <v>#N/A</v>
      </c>
      <c r="AE301" s="224" t="e">
        <f t="shared" si="112"/>
        <v>#N/A</v>
      </c>
      <c r="AF301" s="224" t="e">
        <f t="shared" si="112"/>
        <v>#N/A</v>
      </c>
      <c r="AG301" s="224" t="e">
        <f t="shared" si="112"/>
        <v>#N/A</v>
      </c>
      <c r="AH301" s="224" t="e">
        <f t="shared" si="112"/>
        <v>#N/A</v>
      </c>
      <c r="AI301" s="224" t="e">
        <f t="shared" si="112"/>
        <v>#N/A</v>
      </c>
      <c r="AJ301" s="224" t="e">
        <f t="shared" si="112"/>
        <v>#N/A</v>
      </c>
      <c r="AK301" s="224" t="e">
        <f t="shared" si="112"/>
        <v>#N/A</v>
      </c>
      <c r="AL301" s="224" t="e">
        <f t="shared" si="112"/>
        <v>#N/A</v>
      </c>
      <c r="AM301" s="224" t="e">
        <f t="shared" si="112"/>
        <v>#N/A</v>
      </c>
      <c r="AN301" s="224" t="e">
        <f t="shared" si="112"/>
        <v>#N/A</v>
      </c>
      <c r="AO301" s="224" t="e">
        <f t="shared" si="112"/>
        <v>#N/A</v>
      </c>
      <c r="AP301" s="224" t="e">
        <f t="shared" si="112"/>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3">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3"/>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3"/>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3"/>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3"/>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3"/>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3"/>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4">LOOKUP(C305,$B$300:$AP$300,$B$301:$AP$301)/100*$B626</f>
        <v>0</v>
      </c>
      <c r="D316" s="213">
        <f t="shared" si="114"/>
        <v>0</v>
      </c>
      <c r="E316" s="213">
        <f t="shared" si="114"/>
        <v>0</v>
      </c>
      <c r="F316" s="213">
        <f t="shared" si="114"/>
        <v>0</v>
      </c>
      <c r="G316" s="213">
        <f t="shared" si="114"/>
        <v>0</v>
      </c>
      <c r="H316" s="213">
        <f t="shared" si="114"/>
        <v>0</v>
      </c>
      <c r="I316" s="213">
        <f t="shared" si="114"/>
        <v>0</v>
      </c>
      <c r="J316" s="213">
        <f t="shared" si="114"/>
        <v>0</v>
      </c>
      <c r="K316" s="213">
        <f t="shared" si="114"/>
        <v>0</v>
      </c>
      <c r="L316" s="213">
        <f t="shared" si="114"/>
        <v>0</v>
      </c>
      <c r="M316" s="213">
        <f t="shared" si="114"/>
        <v>0</v>
      </c>
      <c r="N316" s="213">
        <f t="shared" si="114"/>
        <v>0</v>
      </c>
      <c r="O316" s="213">
        <f t="shared" si="114"/>
        <v>0</v>
      </c>
      <c r="P316" s="213">
        <f t="shared" si="114"/>
        <v>0</v>
      </c>
      <c r="Q316" s="213">
        <f t="shared" si="114"/>
        <v>0</v>
      </c>
      <c r="R316" s="213">
        <f t="shared" si="114"/>
        <v>0</v>
      </c>
      <c r="S316" s="213">
        <f t="shared" si="114"/>
        <v>0</v>
      </c>
      <c r="T316" s="213">
        <f t="shared" si="114"/>
        <v>0</v>
      </c>
      <c r="U316" s="213">
        <f t="shared" si="114"/>
        <v>0</v>
      </c>
      <c r="V316" s="213">
        <f t="shared" si="114"/>
        <v>0</v>
      </c>
      <c r="W316" s="213">
        <f t="shared" si="114"/>
        <v>0</v>
      </c>
      <c r="X316" s="213">
        <f t="shared" si="114"/>
        <v>0</v>
      </c>
      <c r="Y316" s="213">
        <f t="shared" si="114"/>
        <v>0</v>
      </c>
      <c r="Z316" s="213">
        <f t="shared" si="114"/>
        <v>0</v>
      </c>
      <c r="AA316" s="213">
        <f t="shared" si="114"/>
        <v>0</v>
      </c>
      <c r="AB316" s="213">
        <f t="shared" si="114"/>
        <v>0</v>
      </c>
      <c r="AC316" s="213">
        <f t="shared" si="114"/>
        <v>0</v>
      </c>
      <c r="AD316" s="213">
        <f t="shared" si="114"/>
        <v>0</v>
      </c>
      <c r="AE316" s="213">
        <f t="shared" si="114"/>
        <v>0</v>
      </c>
      <c r="AF316" s="213">
        <f t="shared" si="114"/>
        <v>0</v>
      </c>
      <c r="AG316" s="213">
        <f t="shared" si="114"/>
        <v>0</v>
      </c>
      <c r="AH316" s="213">
        <f t="shared" si="114"/>
        <v>0</v>
      </c>
      <c r="AI316" s="213">
        <f t="shared" si="114"/>
        <v>0</v>
      </c>
      <c r="AJ316" s="213">
        <f t="shared" si="114"/>
        <v>0</v>
      </c>
      <c r="AK316" s="213">
        <f t="shared" si="114"/>
        <v>0</v>
      </c>
      <c r="AL316" s="213">
        <f t="shared" si="114"/>
        <v>0</v>
      </c>
      <c r="AM316" s="213">
        <f t="shared" si="114"/>
        <v>0</v>
      </c>
      <c r="AN316" s="213">
        <f t="shared" si="114"/>
        <v>0</v>
      </c>
      <c r="AO316" s="213">
        <f t="shared" si="114"/>
        <v>0</v>
      </c>
      <c r="AP316" s="213">
        <f t="shared" si="114"/>
        <v>0</v>
      </c>
    </row>
    <row r="317" spans="1:42" x14ac:dyDescent="0.2">
      <c r="A317" s="4">
        <f>A316+1</f>
        <v>2</v>
      </c>
      <c r="B317" s="233">
        <f t="shared" ref="B317:B325" si="115">SUM(C317:AP317)</f>
        <v>0</v>
      </c>
      <c r="C317" s="213">
        <f t="shared" ref="C317:AP317" si="116">LOOKUP(C306,$B$300:$AP$300,$B$301:$AP$301)/100*$B627</f>
        <v>0</v>
      </c>
      <c r="D317" s="213">
        <f t="shared" si="116"/>
        <v>0</v>
      </c>
      <c r="E317" s="213">
        <f t="shared" si="116"/>
        <v>0</v>
      </c>
      <c r="F317" s="213">
        <f t="shared" si="116"/>
        <v>0</v>
      </c>
      <c r="G317" s="213">
        <f t="shared" si="116"/>
        <v>0</v>
      </c>
      <c r="H317" s="213">
        <f t="shared" si="116"/>
        <v>0</v>
      </c>
      <c r="I317" s="213">
        <f t="shared" si="116"/>
        <v>0</v>
      </c>
      <c r="J317" s="213">
        <f t="shared" si="116"/>
        <v>0</v>
      </c>
      <c r="K317" s="213">
        <f t="shared" si="116"/>
        <v>0</v>
      </c>
      <c r="L317" s="213">
        <f t="shared" si="116"/>
        <v>0</v>
      </c>
      <c r="M317" s="213">
        <f t="shared" si="116"/>
        <v>0</v>
      </c>
      <c r="N317" s="213">
        <f t="shared" si="116"/>
        <v>0</v>
      </c>
      <c r="O317" s="213">
        <f t="shared" si="116"/>
        <v>0</v>
      </c>
      <c r="P317" s="213">
        <f t="shared" si="116"/>
        <v>0</v>
      </c>
      <c r="Q317" s="213">
        <f t="shared" si="116"/>
        <v>0</v>
      </c>
      <c r="R317" s="213">
        <f t="shared" si="116"/>
        <v>0</v>
      </c>
      <c r="S317" s="213">
        <f t="shared" si="116"/>
        <v>0</v>
      </c>
      <c r="T317" s="213">
        <f t="shared" si="116"/>
        <v>0</v>
      </c>
      <c r="U317" s="213">
        <f t="shared" si="116"/>
        <v>0</v>
      </c>
      <c r="V317" s="213">
        <f t="shared" si="116"/>
        <v>0</v>
      </c>
      <c r="W317" s="213">
        <f t="shared" si="116"/>
        <v>0</v>
      </c>
      <c r="X317" s="213">
        <f t="shared" si="116"/>
        <v>0</v>
      </c>
      <c r="Y317" s="213">
        <f t="shared" si="116"/>
        <v>0</v>
      </c>
      <c r="Z317" s="213">
        <f t="shared" si="116"/>
        <v>0</v>
      </c>
      <c r="AA317" s="213">
        <f t="shared" si="116"/>
        <v>0</v>
      </c>
      <c r="AB317" s="213">
        <f t="shared" si="116"/>
        <v>0</v>
      </c>
      <c r="AC317" s="213">
        <f t="shared" si="116"/>
        <v>0</v>
      </c>
      <c r="AD317" s="213">
        <f t="shared" si="116"/>
        <v>0</v>
      </c>
      <c r="AE317" s="213">
        <f t="shared" si="116"/>
        <v>0</v>
      </c>
      <c r="AF317" s="213">
        <f t="shared" si="116"/>
        <v>0</v>
      </c>
      <c r="AG317" s="213">
        <f t="shared" si="116"/>
        <v>0</v>
      </c>
      <c r="AH317" s="213">
        <f t="shared" si="116"/>
        <v>0</v>
      </c>
      <c r="AI317" s="213">
        <f t="shared" si="116"/>
        <v>0</v>
      </c>
      <c r="AJ317" s="213">
        <f t="shared" si="116"/>
        <v>0</v>
      </c>
      <c r="AK317" s="213">
        <f t="shared" si="116"/>
        <v>0</v>
      </c>
      <c r="AL317" s="213">
        <f t="shared" si="116"/>
        <v>0</v>
      </c>
      <c r="AM317" s="213">
        <f t="shared" si="116"/>
        <v>0</v>
      </c>
      <c r="AN317" s="213">
        <f t="shared" si="116"/>
        <v>0</v>
      </c>
      <c r="AO317" s="213">
        <f t="shared" si="116"/>
        <v>0</v>
      </c>
      <c r="AP317" s="213">
        <f t="shared" si="116"/>
        <v>0</v>
      </c>
    </row>
    <row r="318" spans="1:42" x14ac:dyDescent="0.2">
      <c r="A318" s="4">
        <f t="shared" ref="A318:A325" si="117">A317+1</f>
        <v>3</v>
      </c>
      <c r="B318" s="233">
        <f t="shared" si="115"/>
        <v>0</v>
      </c>
      <c r="C318" s="213">
        <f t="shared" ref="C318:AP318" si="118">LOOKUP(C307,$B$300:$AP$300,$B$301:$AP$301)/100*$B628</f>
        <v>0</v>
      </c>
      <c r="D318" s="213">
        <f t="shared" si="118"/>
        <v>0</v>
      </c>
      <c r="E318" s="213">
        <f t="shared" si="118"/>
        <v>0</v>
      </c>
      <c r="F318" s="213">
        <f t="shared" si="118"/>
        <v>0</v>
      </c>
      <c r="G318" s="213">
        <f t="shared" si="118"/>
        <v>0</v>
      </c>
      <c r="H318" s="213">
        <f t="shared" si="118"/>
        <v>0</v>
      </c>
      <c r="I318" s="213">
        <f t="shared" si="118"/>
        <v>0</v>
      </c>
      <c r="J318" s="213">
        <f t="shared" si="118"/>
        <v>0</v>
      </c>
      <c r="K318" s="213">
        <f t="shared" si="118"/>
        <v>0</v>
      </c>
      <c r="L318" s="213">
        <f t="shared" si="118"/>
        <v>0</v>
      </c>
      <c r="M318" s="213">
        <f t="shared" si="118"/>
        <v>0</v>
      </c>
      <c r="N318" s="213">
        <f t="shared" si="118"/>
        <v>0</v>
      </c>
      <c r="O318" s="213">
        <f t="shared" si="118"/>
        <v>0</v>
      </c>
      <c r="P318" s="213">
        <f t="shared" si="118"/>
        <v>0</v>
      </c>
      <c r="Q318" s="213">
        <f t="shared" si="118"/>
        <v>0</v>
      </c>
      <c r="R318" s="213">
        <f t="shared" si="118"/>
        <v>0</v>
      </c>
      <c r="S318" s="213">
        <f t="shared" si="118"/>
        <v>0</v>
      </c>
      <c r="T318" s="213">
        <f t="shared" si="118"/>
        <v>0</v>
      </c>
      <c r="U318" s="213">
        <f t="shared" si="118"/>
        <v>0</v>
      </c>
      <c r="V318" s="213">
        <f t="shared" si="118"/>
        <v>0</v>
      </c>
      <c r="W318" s="213">
        <f t="shared" si="118"/>
        <v>0</v>
      </c>
      <c r="X318" s="213">
        <f t="shared" si="118"/>
        <v>0</v>
      </c>
      <c r="Y318" s="213">
        <f t="shared" si="118"/>
        <v>0</v>
      </c>
      <c r="Z318" s="213">
        <f t="shared" si="118"/>
        <v>0</v>
      </c>
      <c r="AA318" s="213">
        <f t="shared" si="118"/>
        <v>0</v>
      </c>
      <c r="AB318" s="213">
        <f t="shared" si="118"/>
        <v>0</v>
      </c>
      <c r="AC318" s="213">
        <f t="shared" si="118"/>
        <v>0</v>
      </c>
      <c r="AD318" s="213">
        <f t="shared" si="118"/>
        <v>0</v>
      </c>
      <c r="AE318" s="213">
        <f t="shared" si="118"/>
        <v>0</v>
      </c>
      <c r="AF318" s="213">
        <f t="shared" si="118"/>
        <v>0</v>
      </c>
      <c r="AG318" s="213">
        <f t="shared" si="118"/>
        <v>0</v>
      </c>
      <c r="AH318" s="213">
        <f t="shared" si="118"/>
        <v>0</v>
      </c>
      <c r="AI318" s="213">
        <f t="shared" si="118"/>
        <v>0</v>
      </c>
      <c r="AJ318" s="213">
        <f t="shared" si="118"/>
        <v>0</v>
      </c>
      <c r="AK318" s="213">
        <f t="shared" si="118"/>
        <v>0</v>
      </c>
      <c r="AL318" s="213">
        <f t="shared" si="118"/>
        <v>0</v>
      </c>
      <c r="AM318" s="213">
        <f t="shared" si="118"/>
        <v>0</v>
      </c>
      <c r="AN318" s="213">
        <f t="shared" si="118"/>
        <v>0</v>
      </c>
      <c r="AO318" s="213">
        <f t="shared" si="118"/>
        <v>0</v>
      </c>
      <c r="AP318" s="213">
        <f t="shared" si="118"/>
        <v>0</v>
      </c>
    </row>
    <row r="319" spans="1:42" x14ac:dyDescent="0.2">
      <c r="A319" s="4">
        <f t="shared" si="117"/>
        <v>4</v>
      </c>
      <c r="B319" s="233">
        <f t="shared" si="115"/>
        <v>0</v>
      </c>
      <c r="C319" s="213">
        <f t="shared" ref="C319:AP319" si="119">LOOKUP(C308,$B$300:$AP$300,$B$301:$AP$301)/100*$B629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7"/>
        <v>5</v>
      </c>
      <c r="B320" s="233">
        <f t="shared" si="115"/>
        <v>0</v>
      </c>
      <c r="C320" s="213">
        <f t="shared" ref="C320:AP320" si="120">LOOKUP(C309,$B$300:$AP$300,$B$301:$AP$301)/100*$B630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16">
        <f t="shared" si="117"/>
        <v>6</v>
      </c>
      <c r="B321" s="233">
        <f t="shared" si="115"/>
        <v>0</v>
      </c>
      <c r="C321" s="213">
        <f t="shared" ref="C321:AP321" si="121">LOOKUP(C310,$B$300:$AP$300,$B$301:$AP$301)/100*$B631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7"/>
        <v>7</v>
      </c>
      <c r="B322" s="233">
        <f t="shared" si="115"/>
        <v>0</v>
      </c>
      <c r="C322" s="213">
        <f t="shared" ref="C322:AP322" si="122">LOOKUP(C311,$B$300:$AP$300,$B$301:$AP$301)/100*$B632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7"/>
        <v>8</v>
      </c>
      <c r="B323" s="233">
        <f t="shared" si="115"/>
        <v>0</v>
      </c>
      <c r="C323" s="213">
        <f t="shared" ref="C323:AP323" si="123">LOOKUP(C312,$B$300:$AP$300,$B$301:$AP$301)/100*$B633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A323+1</f>
        <v>9</v>
      </c>
      <c r="B324" s="233">
        <f t="shared" si="115"/>
        <v>0</v>
      </c>
      <c r="C324" s="213">
        <f t="shared" ref="C324:AP324" si="124">LOOKUP(C313,$B$300:$AP$300,$B$301:$AP$301)/100*$B634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 t="shared" si="117"/>
        <v>10</v>
      </c>
      <c r="B325" s="233">
        <f t="shared" si="115"/>
        <v>0</v>
      </c>
      <c r="C325" s="213">
        <f t="shared" ref="C325:AP325" si="125">LOOKUP(C314,$B$300:$AP$300,$B$301:$AP$301)/100*$B635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s="16" customFormat="1" ht="12" customHeight="1" x14ac:dyDescent="0.2">
      <c r="A326" s="39" t="s">
        <v>12</v>
      </c>
      <c r="B326" s="214"/>
      <c r="C326" s="214">
        <f>SUM(C316:C325)</f>
        <v>0</v>
      </c>
      <c r="D326" s="214">
        <f t="shared" ref="D326:AP326" si="126">SUM(D316:D325)</f>
        <v>0</v>
      </c>
      <c r="E326" s="214">
        <f t="shared" si="126"/>
        <v>0</v>
      </c>
      <c r="F326" s="214">
        <f t="shared" si="126"/>
        <v>0</v>
      </c>
      <c r="G326" s="214">
        <f t="shared" si="126"/>
        <v>0</v>
      </c>
      <c r="H326" s="214">
        <f t="shared" si="126"/>
        <v>0</v>
      </c>
      <c r="I326" s="214">
        <f t="shared" si="126"/>
        <v>0</v>
      </c>
      <c r="J326" s="214">
        <f t="shared" si="126"/>
        <v>0</v>
      </c>
      <c r="K326" s="214">
        <f t="shared" si="126"/>
        <v>0</v>
      </c>
      <c r="L326" s="214">
        <f t="shared" si="126"/>
        <v>0</v>
      </c>
      <c r="M326" s="214">
        <f t="shared" si="126"/>
        <v>0</v>
      </c>
      <c r="N326" s="214">
        <f t="shared" si="126"/>
        <v>0</v>
      </c>
      <c r="O326" s="214">
        <f t="shared" si="126"/>
        <v>0</v>
      </c>
      <c r="P326" s="214">
        <f t="shared" si="126"/>
        <v>0</v>
      </c>
      <c r="Q326" s="214">
        <f t="shared" si="126"/>
        <v>0</v>
      </c>
      <c r="R326" s="214">
        <f t="shared" si="126"/>
        <v>0</v>
      </c>
      <c r="S326" s="214">
        <f t="shared" si="126"/>
        <v>0</v>
      </c>
      <c r="T326" s="214">
        <f t="shared" si="126"/>
        <v>0</v>
      </c>
      <c r="U326" s="214">
        <f t="shared" si="126"/>
        <v>0</v>
      </c>
      <c r="V326" s="214">
        <f t="shared" si="126"/>
        <v>0</v>
      </c>
      <c r="W326" s="214">
        <f t="shared" si="126"/>
        <v>0</v>
      </c>
      <c r="X326" s="214">
        <f t="shared" si="126"/>
        <v>0</v>
      </c>
      <c r="Y326" s="214">
        <f t="shared" si="126"/>
        <v>0</v>
      </c>
      <c r="Z326" s="214">
        <f t="shared" si="126"/>
        <v>0</v>
      </c>
      <c r="AA326" s="214">
        <f t="shared" si="126"/>
        <v>0</v>
      </c>
      <c r="AB326" s="214">
        <f t="shared" si="126"/>
        <v>0</v>
      </c>
      <c r="AC326" s="214">
        <f t="shared" si="126"/>
        <v>0</v>
      </c>
      <c r="AD326" s="214">
        <f t="shared" si="126"/>
        <v>0</v>
      </c>
      <c r="AE326" s="214">
        <f t="shared" si="126"/>
        <v>0</v>
      </c>
      <c r="AF326" s="214">
        <f t="shared" si="126"/>
        <v>0</v>
      </c>
      <c r="AG326" s="214">
        <f t="shared" si="126"/>
        <v>0</v>
      </c>
      <c r="AH326" s="214">
        <f t="shared" si="126"/>
        <v>0</v>
      </c>
      <c r="AI326" s="214">
        <f t="shared" si="126"/>
        <v>0</v>
      </c>
      <c r="AJ326" s="214">
        <f t="shared" si="126"/>
        <v>0</v>
      </c>
      <c r="AK326" s="214">
        <f t="shared" si="126"/>
        <v>0</v>
      </c>
      <c r="AL326" s="214">
        <f t="shared" si="126"/>
        <v>0</v>
      </c>
      <c r="AM326" s="214">
        <f t="shared" si="126"/>
        <v>0</v>
      </c>
      <c r="AN326" s="214">
        <f t="shared" si="126"/>
        <v>0</v>
      </c>
      <c r="AO326" s="214">
        <f t="shared" si="126"/>
        <v>0</v>
      </c>
      <c r="AP326" s="214">
        <f t="shared" si="126"/>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27">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7"/>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7"/>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7"/>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7"/>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7"/>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27"/>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28">SUM(C342:AP342)</f>
        <v>0</v>
      </c>
      <c r="C342" s="235">
        <f t="shared" ref="C342:AP342" si="129">LOOKUP(C330,$B$300:$AP$300,$B$301:$AP$301)/100*$B658</f>
        <v>0</v>
      </c>
      <c r="D342" s="235">
        <f t="shared" si="129"/>
        <v>0</v>
      </c>
      <c r="E342" s="235">
        <f t="shared" si="129"/>
        <v>0</v>
      </c>
      <c r="F342" s="235">
        <f t="shared" si="129"/>
        <v>0</v>
      </c>
      <c r="G342" s="235">
        <f t="shared" si="129"/>
        <v>0</v>
      </c>
      <c r="H342" s="235">
        <f t="shared" si="129"/>
        <v>0</v>
      </c>
      <c r="I342" s="235">
        <f t="shared" si="129"/>
        <v>0</v>
      </c>
      <c r="J342" s="235">
        <f t="shared" si="129"/>
        <v>0</v>
      </c>
      <c r="K342" s="235">
        <f t="shared" si="129"/>
        <v>0</v>
      </c>
      <c r="L342" s="235">
        <f t="shared" si="129"/>
        <v>0</v>
      </c>
      <c r="M342" s="235">
        <f t="shared" si="129"/>
        <v>0</v>
      </c>
      <c r="N342" s="235">
        <f t="shared" si="129"/>
        <v>0</v>
      </c>
      <c r="O342" s="235">
        <f t="shared" si="129"/>
        <v>0</v>
      </c>
      <c r="P342" s="235">
        <f t="shared" si="129"/>
        <v>0</v>
      </c>
      <c r="Q342" s="235">
        <f t="shared" si="129"/>
        <v>0</v>
      </c>
      <c r="R342" s="235">
        <f t="shared" si="129"/>
        <v>0</v>
      </c>
      <c r="S342" s="235">
        <f t="shared" si="129"/>
        <v>0</v>
      </c>
      <c r="T342" s="235">
        <f t="shared" si="129"/>
        <v>0</v>
      </c>
      <c r="U342" s="235">
        <f t="shared" si="129"/>
        <v>0</v>
      </c>
      <c r="V342" s="235">
        <f t="shared" si="129"/>
        <v>0</v>
      </c>
      <c r="W342" s="235">
        <f t="shared" si="129"/>
        <v>0</v>
      </c>
      <c r="X342" s="235">
        <f t="shared" si="129"/>
        <v>0</v>
      </c>
      <c r="Y342" s="235">
        <f t="shared" si="129"/>
        <v>0</v>
      </c>
      <c r="Z342" s="235">
        <f t="shared" si="129"/>
        <v>0</v>
      </c>
      <c r="AA342" s="235">
        <f t="shared" si="129"/>
        <v>0</v>
      </c>
      <c r="AB342" s="235">
        <f t="shared" si="129"/>
        <v>0</v>
      </c>
      <c r="AC342" s="235">
        <f t="shared" si="129"/>
        <v>0</v>
      </c>
      <c r="AD342" s="235">
        <f t="shared" si="129"/>
        <v>0</v>
      </c>
      <c r="AE342" s="235">
        <f t="shared" si="129"/>
        <v>0</v>
      </c>
      <c r="AF342" s="235">
        <f t="shared" si="129"/>
        <v>0</v>
      </c>
      <c r="AG342" s="235">
        <f t="shared" si="129"/>
        <v>0</v>
      </c>
      <c r="AH342" s="235">
        <f t="shared" si="129"/>
        <v>0</v>
      </c>
      <c r="AI342" s="235">
        <f t="shared" si="129"/>
        <v>0</v>
      </c>
      <c r="AJ342" s="235">
        <f t="shared" si="129"/>
        <v>0</v>
      </c>
      <c r="AK342" s="235">
        <f t="shared" si="129"/>
        <v>0</v>
      </c>
      <c r="AL342" s="235">
        <f t="shared" si="129"/>
        <v>0</v>
      </c>
      <c r="AM342" s="235">
        <f t="shared" si="129"/>
        <v>0</v>
      </c>
      <c r="AN342" s="235">
        <f t="shared" si="129"/>
        <v>0</v>
      </c>
      <c r="AO342" s="235">
        <f t="shared" si="129"/>
        <v>0</v>
      </c>
      <c r="AP342" s="235">
        <f t="shared" si="129"/>
        <v>0</v>
      </c>
    </row>
    <row r="343" spans="1:42" x14ac:dyDescent="0.2">
      <c r="A343" s="16">
        <f>A342+1</f>
        <v>2</v>
      </c>
      <c r="B343" s="233">
        <f t="shared" si="128"/>
        <v>0</v>
      </c>
      <c r="C343" s="235">
        <f t="shared" ref="C343:AP343" si="130">LOOKUP(C331,$B$300:$AP$300,$B$301:$AP$301)/100*$B659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 t="shared" ref="A344:A351" si="131">A343+1</f>
        <v>3</v>
      </c>
      <c r="B344" s="233">
        <f t="shared" si="128"/>
        <v>0</v>
      </c>
      <c r="C344" s="235">
        <f t="shared" ref="C344:AP344" si="132">LOOKUP(C332,$B$300:$AP$300,$B$301:$AP$301)/100*$B660</f>
        <v>0</v>
      </c>
      <c r="D344" s="235">
        <f t="shared" si="132"/>
        <v>0</v>
      </c>
      <c r="E344" s="235">
        <f t="shared" si="132"/>
        <v>0</v>
      </c>
      <c r="F344" s="235">
        <f t="shared" si="132"/>
        <v>0</v>
      </c>
      <c r="G344" s="235">
        <f t="shared" si="132"/>
        <v>0</v>
      </c>
      <c r="H344" s="235">
        <f t="shared" si="132"/>
        <v>0</v>
      </c>
      <c r="I344" s="235">
        <f t="shared" si="132"/>
        <v>0</v>
      </c>
      <c r="J344" s="235">
        <f t="shared" si="132"/>
        <v>0</v>
      </c>
      <c r="K344" s="235">
        <f t="shared" si="132"/>
        <v>0</v>
      </c>
      <c r="L344" s="235">
        <f t="shared" si="132"/>
        <v>0</v>
      </c>
      <c r="M344" s="235">
        <f t="shared" si="132"/>
        <v>0</v>
      </c>
      <c r="N344" s="235">
        <f t="shared" si="132"/>
        <v>0</v>
      </c>
      <c r="O344" s="235">
        <f t="shared" si="132"/>
        <v>0</v>
      </c>
      <c r="P344" s="235">
        <f t="shared" si="132"/>
        <v>0</v>
      </c>
      <c r="Q344" s="235">
        <f t="shared" si="132"/>
        <v>0</v>
      </c>
      <c r="R344" s="235">
        <f t="shared" si="132"/>
        <v>0</v>
      </c>
      <c r="S344" s="235">
        <f t="shared" si="132"/>
        <v>0</v>
      </c>
      <c r="T344" s="235">
        <f t="shared" si="132"/>
        <v>0</v>
      </c>
      <c r="U344" s="235">
        <f t="shared" si="132"/>
        <v>0</v>
      </c>
      <c r="V344" s="235">
        <f t="shared" si="132"/>
        <v>0</v>
      </c>
      <c r="W344" s="235">
        <f t="shared" si="132"/>
        <v>0</v>
      </c>
      <c r="X344" s="235">
        <f t="shared" si="132"/>
        <v>0</v>
      </c>
      <c r="Y344" s="235">
        <f t="shared" si="132"/>
        <v>0</v>
      </c>
      <c r="Z344" s="235">
        <f t="shared" si="132"/>
        <v>0</v>
      </c>
      <c r="AA344" s="235">
        <f t="shared" si="132"/>
        <v>0</v>
      </c>
      <c r="AB344" s="235">
        <f t="shared" si="132"/>
        <v>0</v>
      </c>
      <c r="AC344" s="235">
        <f t="shared" si="132"/>
        <v>0</v>
      </c>
      <c r="AD344" s="235">
        <f t="shared" si="132"/>
        <v>0</v>
      </c>
      <c r="AE344" s="235">
        <f t="shared" si="132"/>
        <v>0</v>
      </c>
      <c r="AF344" s="235">
        <f t="shared" si="132"/>
        <v>0</v>
      </c>
      <c r="AG344" s="235">
        <f t="shared" si="132"/>
        <v>0</v>
      </c>
      <c r="AH344" s="235">
        <f t="shared" si="132"/>
        <v>0</v>
      </c>
      <c r="AI344" s="235">
        <f t="shared" si="132"/>
        <v>0</v>
      </c>
      <c r="AJ344" s="235">
        <f t="shared" si="132"/>
        <v>0</v>
      </c>
      <c r="AK344" s="235">
        <f t="shared" si="132"/>
        <v>0</v>
      </c>
      <c r="AL344" s="235">
        <f t="shared" si="132"/>
        <v>0</v>
      </c>
      <c r="AM344" s="235">
        <f t="shared" si="132"/>
        <v>0</v>
      </c>
      <c r="AN344" s="235">
        <f t="shared" si="132"/>
        <v>0</v>
      </c>
      <c r="AO344" s="235">
        <f t="shared" si="132"/>
        <v>0</v>
      </c>
      <c r="AP344" s="235">
        <f t="shared" si="132"/>
        <v>0</v>
      </c>
    </row>
    <row r="345" spans="1:42" x14ac:dyDescent="0.2">
      <c r="A345" s="16">
        <f t="shared" si="131"/>
        <v>4</v>
      </c>
      <c r="B345" s="233">
        <f t="shared" si="128"/>
        <v>0</v>
      </c>
      <c r="C345" s="235">
        <f t="shared" ref="C345:AP345" si="133">LOOKUP(C333,$B$300:$AP$300,$B$301:$AP$301)/100*$B661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1"/>
        <v>5</v>
      </c>
      <c r="B346" s="233">
        <f t="shared" si="128"/>
        <v>0</v>
      </c>
      <c r="C346" s="235">
        <f t="shared" ref="C346:AP346" si="134">LOOKUP(C334,$B$300:$AP$300,$B$301:$AP$301)/100*$B662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1"/>
        <v>6</v>
      </c>
      <c r="B347" s="233">
        <f t="shared" si="128"/>
        <v>0</v>
      </c>
      <c r="C347" s="235">
        <f t="shared" ref="C347:AP347" si="135">LOOKUP(C335,$B$300:$AP$300,$B$301:$AP$301)/100*$B663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1"/>
        <v>7</v>
      </c>
      <c r="B348" s="233">
        <f t="shared" si="128"/>
        <v>0</v>
      </c>
      <c r="C348" s="235">
        <f t="shared" ref="C348:AP348" si="136">LOOKUP(C336,$B$300:$AP$300,$B$301:$AP$301)/100*$B664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1"/>
        <v>8</v>
      </c>
      <c r="B349" s="233">
        <f t="shared" si="128"/>
        <v>0</v>
      </c>
      <c r="C349" s="235">
        <f t="shared" ref="C349:AP349" si="137">LOOKUP(C337,$B$300:$AP$300,$B$301:$AP$301)/100*$B665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A349+1</f>
        <v>9</v>
      </c>
      <c r="B350" s="233">
        <f t="shared" si="128"/>
        <v>0</v>
      </c>
      <c r="C350" s="235">
        <f t="shared" ref="C350:AP350" si="138">LOOKUP(C338,$B$300:$AP$300,$B$301:$AP$301)/100*$B666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 t="shared" si="131"/>
        <v>10</v>
      </c>
      <c r="B351" s="233">
        <f t="shared" si="128"/>
        <v>0</v>
      </c>
      <c r="C351" s="235">
        <f t="shared" ref="C351:AP351" si="139">LOOKUP(C339,$B$300:$AP$300,$B$301:$AP$301)/100*$B667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s="16" customFormat="1" ht="12" customHeight="1" x14ac:dyDescent="0.2">
      <c r="A352" s="39" t="s">
        <v>12</v>
      </c>
      <c r="B352" s="123"/>
      <c r="C352" s="214">
        <f>SUM(C342:C351)</f>
        <v>0</v>
      </c>
      <c r="D352" s="214">
        <f t="shared" ref="D352:AP352" si="140">SUM(D342:D351)</f>
        <v>0</v>
      </c>
      <c r="E352" s="214">
        <f t="shared" si="140"/>
        <v>0</v>
      </c>
      <c r="F352" s="214">
        <f t="shared" si="140"/>
        <v>0</v>
      </c>
      <c r="G352" s="214">
        <f t="shared" si="140"/>
        <v>0</v>
      </c>
      <c r="H352" s="214">
        <f t="shared" si="140"/>
        <v>0</v>
      </c>
      <c r="I352" s="214">
        <f t="shared" si="140"/>
        <v>0</v>
      </c>
      <c r="J352" s="214">
        <f t="shared" si="140"/>
        <v>0</v>
      </c>
      <c r="K352" s="214">
        <f t="shared" si="140"/>
        <v>0</v>
      </c>
      <c r="L352" s="214">
        <f t="shared" si="140"/>
        <v>0</v>
      </c>
      <c r="M352" s="214">
        <f t="shared" si="140"/>
        <v>0</v>
      </c>
      <c r="N352" s="214">
        <f t="shared" si="140"/>
        <v>0</v>
      </c>
      <c r="O352" s="214">
        <f t="shared" si="140"/>
        <v>0</v>
      </c>
      <c r="P352" s="214">
        <f t="shared" si="140"/>
        <v>0</v>
      </c>
      <c r="Q352" s="214">
        <f t="shared" si="140"/>
        <v>0</v>
      </c>
      <c r="R352" s="214">
        <f t="shared" si="140"/>
        <v>0</v>
      </c>
      <c r="S352" s="214">
        <f t="shared" si="140"/>
        <v>0</v>
      </c>
      <c r="T352" s="214">
        <f t="shared" si="140"/>
        <v>0</v>
      </c>
      <c r="U352" s="214">
        <f t="shared" si="140"/>
        <v>0</v>
      </c>
      <c r="V352" s="214">
        <f t="shared" si="140"/>
        <v>0</v>
      </c>
      <c r="W352" s="214">
        <f t="shared" si="140"/>
        <v>0</v>
      </c>
      <c r="X352" s="214">
        <f t="shared" si="140"/>
        <v>0</v>
      </c>
      <c r="Y352" s="214">
        <f t="shared" si="140"/>
        <v>0</v>
      </c>
      <c r="Z352" s="214">
        <f t="shared" si="140"/>
        <v>0</v>
      </c>
      <c r="AA352" s="214">
        <f t="shared" si="140"/>
        <v>0</v>
      </c>
      <c r="AB352" s="214">
        <f t="shared" si="140"/>
        <v>0</v>
      </c>
      <c r="AC352" s="214">
        <f t="shared" si="140"/>
        <v>0</v>
      </c>
      <c r="AD352" s="214">
        <f t="shared" si="140"/>
        <v>0</v>
      </c>
      <c r="AE352" s="214">
        <f t="shared" si="140"/>
        <v>0</v>
      </c>
      <c r="AF352" s="214">
        <f t="shared" si="140"/>
        <v>0</v>
      </c>
      <c r="AG352" s="214">
        <f t="shared" si="140"/>
        <v>0</v>
      </c>
      <c r="AH352" s="214">
        <f t="shared" si="140"/>
        <v>0</v>
      </c>
      <c r="AI352" s="214">
        <f t="shared" si="140"/>
        <v>0</v>
      </c>
      <c r="AJ352" s="214">
        <f t="shared" si="140"/>
        <v>0</v>
      </c>
      <c r="AK352" s="214">
        <f t="shared" si="140"/>
        <v>0</v>
      </c>
      <c r="AL352" s="214">
        <f t="shared" si="140"/>
        <v>0</v>
      </c>
      <c r="AM352" s="214">
        <f t="shared" si="140"/>
        <v>0</v>
      </c>
      <c r="AN352" s="214">
        <f t="shared" si="140"/>
        <v>0</v>
      </c>
      <c r="AO352" s="214">
        <f t="shared" si="140"/>
        <v>0</v>
      </c>
      <c r="AP352" s="214">
        <f t="shared" si="140"/>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1">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1"/>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1"/>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1"/>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1"/>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1"/>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1"/>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2">SUM(C368:AP368)</f>
        <v>0</v>
      </c>
      <c r="C368" s="235">
        <f t="shared" ref="C368:AP368" si="143">LOOKUP(C356,$B$300:$AP$300,$B$301:$AP$301)/100*$B690</f>
        <v>0</v>
      </c>
      <c r="D368" s="235">
        <f t="shared" si="143"/>
        <v>0</v>
      </c>
      <c r="E368" s="235">
        <f t="shared" si="143"/>
        <v>0</v>
      </c>
      <c r="F368" s="235">
        <f t="shared" si="143"/>
        <v>0</v>
      </c>
      <c r="G368" s="235">
        <f t="shared" si="143"/>
        <v>0</v>
      </c>
      <c r="H368" s="235">
        <f t="shared" si="143"/>
        <v>0</v>
      </c>
      <c r="I368" s="235">
        <f t="shared" si="143"/>
        <v>0</v>
      </c>
      <c r="J368" s="235">
        <f t="shared" si="143"/>
        <v>0</v>
      </c>
      <c r="K368" s="235">
        <f t="shared" si="143"/>
        <v>0</v>
      </c>
      <c r="L368" s="235">
        <f t="shared" si="143"/>
        <v>0</v>
      </c>
      <c r="M368" s="235">
        <f t="shared" si="143"/>
        <v>0</v>
      </c>
      <c r="N368" s="235">
        <f t="shared" si="143"/>
        <v>0</v>
      </c>
      <c r="O368" s="235">
        <f t="shared" si="143"/>
        <v>0</v>
      </c>
      <c r="P368" s="235">
        <f t="shared" si="143"/>
        <v>0</v>
      </c>
      <c r="Q368" s="235">
        <f t="shared" si="143"/>
        <v>0</v>
      </c>
      <c r="R368" s="235">
        <f t="shared" si="143"/>
        <v>0</v>
      </c>
      <c r="S368" s="235">
        <f t="shared" si="143"/>
        <v>0</v>
      </c>
      <c r="T368" s="235">
        <f t="shared" si="143"/>
        <v>0</v>
      </c>
      <c r="U368" s="235">
        <f t="shared" si="143"/>
        <v>0</v>
      </c>
      <c r="V368" s="235">
        <f t="shared" si="143"/>
        <v>0</v>
      </c>
      <c r="W368" s="235">
        <f t="shared" si="143"/>
        <v>0</v>
      </c>
      <c r="X368" s="235">
        <f t="shared" si="143"/>
        <v>0</v>
      </c>
      <c r="Y368" s="235">
        <f t="shared" si="143"/>
        <v>0</v>
      </c>
      <c r="Z368" s="235">
        <f t="shared" si="143"/>
        <v>0</v>
      </c>
      <c r="AA368" s="235">
        <f t="shared" si="143"/>
        <v>0</v>
      </c>
      <c r="AB368" s="235">
        <f t="shared" si="143"/>
        <v>0</v>
      </c>
      <c r="AC368" s="235">
        <f t="shared" si="143"/>
        <v>0</v>
      </c>
      <c r="AD368" s="235">
        <f t="shared" si="143"/>
        <v>0</v>
      </c>
      <c r="AE368" s="235">
        <f t="shared" si="143"/>
        <v>0</v>
      </c>
      <c r="AF368" s="235">
        <f t="shared" si="143"/>
        <v>0</v>
      </c>
      <c r="AG368" s="235">
        <f t="shared" si="143"/>
        <v>0</v>
      </c>
      <c r="AH368" s="235">
        <f t="shared" si="143"/>
        <v>0</v>
      </c>
      <c r="AI368" s="235">
        <f t="shared" si="143"/>
        <v>0</v>
      </c>
      <c r="AJ368" s="235">
        <f t="shared" si="143"/>
        <v>0</v>
      </c>
      <c r="AK368" s="235">
        <f t="shared" si="143"/>
        <v>0</v>
      </c>
      <c r="AL368" s="235">
        <f t="shared" si="143"/>
        <v>0</v>
      </c>
      <c r="AM368" s="235">
        <f t="shared" si="143"/>
        <v>0</v>
      </c>
      <c r="AN368" s="235">
        <f t="shared" si="143"/>
        <v>0</v>
      </c>
      <c r="AO368" s="235">
        <f t="shared" si="143"/>
        <v>0</v>
      </c>
      <c r="AP368" s="235">
        <f t="shared" si="143"/>
        <v>0</v>
      </c>
    </row>
    <row r="369" spans="1:42" x14ac:dyDescent="0.2">
      <c r="A369" s="16">
        <f>A368+1</f>
        <v>2</v>
      </c>
      <c r="B369" s="233">
        <f t="shared" si="142"/>
        <v>0</v>
      </c>
      <c r="C369" s="235">
        <f t="shared" ref="C369:AP369" si="144">LOOKUP(C357,$B$300:$AP$300,$B$301:$AP$301)/100*$B691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 t="shared" ref="A370:A377" si="145">A369+1</f>
        <v>3</v>
      </c>
      <c r="B370" s="233">
        <f t="shared" si="142"/>
        <v>0</v>
      </c>
      <c r="C370" s="235">
        <f t="shared" ref="C370:AP370" si="146">LOOKUP(C358,$B$300:$AP$300,$B$301:$AP$301)/100*$B692</f>
        <v>0</v>
      </c>
      <c r="D370" s="235">
        <f t="shared" si="146"/>
        <v>0</v>
      </c>
      <c r="E370" s="235">
        <f t="shared" si="146"/>
        <v>0</v>
      </c>
      <c r="F370" s="235">
        <f t="shared" si="146"/>
        <v>0</v>
      </c>
      <c r="G370" s="235">
        <f t="shared" si="146"/>
        <v>0</v>
      </c>
      <c r="H370" s="235">
        <f t="shared" si="146"/>
        <v>0</v>
      </c>
      <c r="I370" s="235">
        <f t="shared" si="146"/>
        <v>0</v>
      </c>
      <c r="J370" s="235">
        <f t="shared" si="146"/>
        <v>0</v>
      </c>
      <c r="K370" s="235">
        <f t="shared" si="146"/>
        <v>0</v>
      </c>
      <c r="L370" s="235">
        <f t="shared" si="146"/>
        <v>0</v>
      </c>
      <c r="M370" s="235">
        <f t="shared" si="146"/>
        <v>0</v>
      </c>
      <c r="N370" s="235">
        <f t="shared" si="146"/>
        <v>0</v>
      </c>
      <c r="O370" s="235">
        <f t="shared" si="146"/>
        <v>0</v>
      </c>
      <c r="P370" s="235">
        <f t="shared" si="146"/>
        <v>0</v>
      </c>
      <c r="Q370" s="235">
        <f t="shared" si="146"/>
        <v>0</v>
      </c>
      <c r="R370" s="235">
        <f t="shared" si="146"/>
        <v>0</v>
      </c>
      <c r="S370" s="235">
        <f t="shared" si="146"/>
        <v>0</v>
      </c>
      <c r="T370" s="235">
        <f t="shared" si="146"/>
        <v>0</v>
      </c>
      <c r="U370" s="235">
        <f t="shared" si="146"/>
        <v>0</v>
      </c>
      <c r="V370" s="235">
        <f t="shared" si="146"/>
        <v>0</v>
      </c>
      <c r="W370" s="235">
        <f t="shared" si="146"/>
        <v>0</v>
      </c>
      <c r="X370" s="235">
        <f t="shared" si="146"/>
        <v>0</v>
      </c>
      <c r="Y370" s="235">
        <f t="shared" si="146"/>
        <v>0</v>
      </c>
      <c r="Z370" s="235">
        <f t="shared" si="146"/>
        <v>0</v>
      </c>
      <c r="AA370" s="235">
        <f t="shared" si="146"/>
        <v>0</v>
      </c>
      <c r="AB370" s="235">
        <f t="shared" si="146"/>
        <v>0</v>
      </c>
      <c r="AC370" s="235">
        <f t="shared" si="146"/>
        <v>0</v>
      </c>
      <c r="AD370" s="235">
        <f t="shared" si="146"/>
        <v>0</v>
      </c>
      <c r="AE370" s="235">
        <f t="shared" si="146"/>
        <v>0</v>
      </c>
      <c r="AF370" s="235">
        <f t="shared" si="146"/>
        <v>0</v>
      </c>
      <c r="AG370" s="235">
        <f t="shared" si="146"/>
        <v>0</v>
      </c>
      <c r="AH370" s="235">
        <f t="shared" si="146"/>
        <v>0</v>
      </c>
      <c r="AI370" s="235">
        <f t="shared" si="146"/>
        <v>0</v>
      </c>
      <c r="AJ370" s="235">
        <f t="shared" si="146"/>
        <v>0</v>
      </c>
      <c r="AK370" s="235">
        <f t="shared" si="146"/>
        <v>0</v>
      </c>
      <c r="AL370" s="235">
        <f t="shared" si="146"/>
        <v>0</v>
      </c>
      <c r="AM370" s="235">
        <f t="shared" si="146"/>
        <v>0</v>
      </c>
      <c r="AN370" s="235">
        <f t="shared" si="146"/>
        <v>0</v>
      </c>
      <c r="AO370" s="235">
        <f t="shared" si="146"/>
        <v>0</v>
      </c>
      <c r="AP370" s="235">
        <f t="shared" si="146"/>
        <v>0</v>
      </c>
    </row>
    <row r="371" spans="1:42" x14ac:dyDescent="0.2">
      <c r="A371" s="16">
        <f t="shared" si="145"/>
        <v>4</v>
      </c>
      <c r="B371" s="233">
        <f t="shared" si="142"/>
        <v>0</v>
      </c>
      <c r="C371" s="235">
        <f t="shared" ref="C371:AP371" si="147">LOOKUP(C359,$B$300:$AP$300,$B$301:$AP$301)/100*$B693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5"/>
        <v>5</v>
      </c>
      <c r="B372" s="233">
        <f t="shared" si="142"/>
        <v>0</v>
      </c>
      <c r="C372" s="235">
        <f t="shared" ref="C372:AP372" si="148">LOOKUP(C360,$B$300:$AP$300,$B$301:$AP$301)/100*$B694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5"/>
        <v>6</v>
      </c>
      <c r="B373" s="233">
        <f t="shared" si="142"/>
        <v>0</v>
      </c>
      <c r="C373" s="235">
        <f t="shared" ref="C373:AP373" si="149">LOOKUP(C361,$B$300:$AP$300,$B$301:$AP$301)/100*$B695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5"/>
        <v>7</v>
      </c>
      <c r="B374" s="233">
        <f t="shared" si="142"/>
        <v>0</v>
      </c>
      <c r="C374" s="235">
        <f t="shared" ref="C374:AP374" si="150">LOOKUP(C362,$B$300:$AP$300,$B$301:$AP$301)/100*$B696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5"/>
        <v>8</v>
      </c>
      <c r="B375" s="233">
        <f t="shared" si="142"/>
        <v>0</v>
      </c>
      <c r="C375" s="235">
        <f t="shared" ref="C375:AP375" si="151">LOOKUP(C363,$B$300:$AP$300,$B$301:$AP$301)/100*$B697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A375+1</f>
        <v>9</v>
      </c>
      <c r="B376" s="233">
        <f t="shared" si="142"/>
        <v>0</v>
      </c>
      <c r="C376" s="235">
        <f t="shared" ref="C376:AP376" si="152">LOOKUP(C364,$B$300:$AP$300,$B$301:$AP$301)/100*$B698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 t="shared" si="145"/>
        <v>10</v>
      </c>
      <c r="B377" s="233">
        <f t="shared" si="142"/>
        <v>0</v>
      </c>
      <c r="C377" s="235">
        <f t="shared" ref="C377:AP377" si="153">LOOKUP(C365,$B$300:$AP$300,$B$301:$AP$301)/100*$B699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s="16" customFormat="1" ht="12" customHeight="1" x14ac:dyDescent="0.2">
      <c r="A378" s="39" t="s">
        <v>12</v>
      </c>
      <c r="B378" s="19"/>
      <c r="C378" s="214">
        <f>SUM(C368:C377)</f>
        <v>0</v>
      </c>
      <c r="D378" s="214">
        <f t="shared" ref="D378:AP378" si="154">SUM(D368:D377)</f>
        <v>0</v>
      </c>
      <c r="E378" s="214">
        <f t="shared" si="154"/>
        <v>0</v>
      </c>
      <c r="F378" s="214">
        <f t="shared" si="154"/>
        <v>0</v>
      </c>
      <c r="G378" s="214">
        <f t="shared" si="154"/>
        <v>0</v>
      </c>
      <c r="H378" s="214">
        <f t="shared" si="154"/>
        <v>0</v>
      </c>
      <c r="I378" s="214">
        <f t="shared" si="154"/>
        <v>0</v>
      </c>
      <c r="J378" s="214">
        <f t="shared" si="154"/>
        <v>0</v>
      </c>
      <c r="K378" s="214">
        <f t="shared" si="154"/>
        <v>0</v>
      </c>
      <c r="L378" s="214">
        <f t="shared" si="154"/>
        <v>0</v>
      </c>
      <c r="M378" s="214">
        <f t="shared" si="154"/>
        <v>0</v>
      </c>
      <c r="N378" s="214">
        <f t="shared" si="154"/>
        <v>0</v>
      </c>
      <c r="O378" s="214">
        <f t="shared" si="154"/>
        <v>0</v>
      </c>
      <c r="P378" s="214">
        <f t="shared" si="154"/>
        <v>0</v>
      </c>
      <c r="Q378" s="214">
        <f t="shared" si="154"/>
        <v>0</v>
      </c>
      <c r="R378" s="214">
        <f t="shared" si="154"/>
        <v>0</v>
      </c>
      <c r="S378" s="214">
        <f t="shared" si="154"/>
        <v>0</v>
      </c>
      <c r="T378" s="214">
        <f t="shared" si="154"/>
        <v>0</v>
      </c>
      <c r="U378" s="214">
        <f t="shared" si="154"/>
        <v>0</v>
      </c>
      <c r="V378" s="214">
        <f t="shared" si="154"/>
        <v>0</v>
      </c>
      <c r="W378" s="214">
        <f t="shared" si="154"/>
        <v>0</v>
      </c>
      <c r="X378" s="214">
        <f t="shared" si="154"/>
        <v>0</v>
      </c>
      <c r="Y378" s="214">
        <f t="shared" si="154"/>
        <v>0</v>
      </c>
      <c r="Z378" s="214">
        <f t="shared" si="154"/>
        <v>0</v>
      </c>
      <c r="AA378" s="214">
        <f t="shared" si="154"/>
        <v>0</v>
      </c>
      <c r="AB378" s="214">
        <f t="shared" si="154"/>
        <v>0</v>
      </c>
      <c r="AC378" s="214">
        <f t="shared" si="154"/>
        <v>0</v>
      </c>
      <c r="AD378" s="214">
        <f t="shared" si="154"/>
        <v>0</v>
      </c>
      <c r="AE378" s="214">
        <f t="shared" si="154"/>
        <v>0</v>
      </c>
      <c r="AF378" s="214">
        <f t="shared" si="154"/>
        <v>0</v>
      </c>
      <c r="AG378" s="214">
        <f t="shared" si="154"/>
        <v>0</v>
      </c>
      <c r="AH378" s="214">
        <f t="shared" si="154"/>
        <v>0</v>
      </c>
      <c r="AI378" s="214">
        <f t="shared" si="154"/>
        <v>0</v>
      </c>
      <c r="AJ378" s="214">
        <f t="shared" si="154"/>
        <v>0</v>
      </c>
      <c r="AK378" s="214">
        <f t="shared" si="154"/>
        <v>0</v>
      </c>
      <c r="AL378" s="214">
        <f t="shared" si="154"/>
        <v>0</v>
      </c>
      <c r="AM378" s="214">
        <f t="shared" si="154"/>
        <v>0</v>
      </c>
      <c r="AN378" s="214">
        <f t="shared" si="154"/>
        <v>0</v>
      </c>
      <c r="AO378" s="214">
        <f t="shared" si="154"/>
        <v>0</v>
      </c>
      <c r="AP378" s="214">
        <f t="shared" si="154"/>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20</v>
      </c>
      <c r="G381" s="383" t="s">
        <v>64</v>
      </c>
      <c r="H381" s="384"/>
      <c r="I381" s="384"/>
      <c r="J381" s="385"/>
      <c r="K381" s="386" t="s">
        <v>65</v>
      </c>
      <c r="L381" s="387"/>
    </row>
    <row r="382" spans="1:42" ht="51" x14ac:dyDescent="0.2">
      <c r="A382" s="16"/>
      <c r="B382" s="18" t="s">
        <v>54</v>
      </c>
      <c r="C382" s="18" t="s">
        <v>50</v>
      </c>
      <c r="D382" s="18" t="s">
        <v>52</v>
      </c>
      <c r="E382" s="34" t="s">
        <v>53</v>
      </c>
      <c r="F382" s="18" t="s">
        <v>55</v>
      </c>
      <c r="G382" s="18" t="s">
        <v>59</v>
      </c>
      <c r="H382" s="18" t="s">
        <v>61</v>
      </c>
      <c r="I382" s="67" t="s">
        <v>60</v>
      </c>
      <c r="J382" s="18" t="s">
        <v>62</v>
      </c>
      <c r="K382" s="40" t="s">
        <v>3</v>
      </c>
      <c r="L382" s="183" t="s">
        <v>62</v>
      </c>
      <c r="M382" s="35" t="s">
        <v>66</v>
      </c>
      <c r="N382" s="35" t="s">
        <v>67</v>
      </c>
      <c r="O382" s="18" t="s">
        <v>56</v>
      </c>
      <c r="P382" s="182" t="s">
        <v>87</v>
      </c>
      <c r="Q382" s="18" t="s">
        <v>88</v>
      </c>
    </row>
    <row r="383" spans="1:42" s="16" customFormat="1" x14ac:dyDescent="0.2">
      <c r="A383" s="41" t="str">
        <f t="shared" ref="A383:A388" si="155">A247</f>
        <v>5-yr MACRS</v>
      </c>
      <c r="B383" s="282">
        <f>IF(Inputs!$C$142=0,0,depr_alloc_macrs_5_percent*100/Inputs!$C$142)</f>
        <v>0</v>
      </c>
      <c r="C383" s="162">
        <f>-$B$103*depr_alloc_macrs_5_percent/100</f>
        <v>0</v>
      </c>
      <c r="D383" s="162">
        <f t="shared" ref="D383:E389" si="156">$B383/100*D$390</f>
        <v>0</v>
      </c>
      <c r="E383" s="162">
        <f t="shared" si="156"/>
        <v>0</v>
      </c>
      <c r="F383" s="164">
        <f>C383-D383-E383</f>
        <v>0</v>
      </c>
      <c r="G383" s="165">
        <f>IF(depr_itc_fed_macrs_5="Yes",F383,0)</f>
        <v>0</v>
      </c>
      <c r="H383" s="175">
        <f t="shared" ref="H383:H389" si="157">IF($G$390=0,0,G383/$G$390)*100</f>
        <v>0</v>
      </c>
      <c r="I383" s="168">
        <f t="shared" ref="I383:I389" si="158">$I$390*H383/100</f>
        <v>0</v>
      </c>
      <c r="J383" s="169">
        <f>I383*0.5</f>
        <v>0</v>
      </c>
      <c r="K383" s="164">
        <f t="shared" ref="K383:K389" si="159">H383/100*$K$390</f>
        <v>0</v>
      </c>
      <c r="L383" s="164">
        <f>K383*0.5</f>
        <v>0</v>
      </c>
      <c r="M383" s="162">
        <f t="shared" ref="M383:M389" si="160">IF(itc_sta_amount_deprbas_fed="Yes",L247,0)+IF(itc_sta_percent_deprbas_fed="Yes",J247,0)</f>
        <v>0</v>
      </c>
      <c r="N383" s="162">
        <f t="shared" ref="N383:N389" si="161">IF(itc_fed_amount_deprbas_fed="Yes",L383,0)+IF(itc_fed_percent_deprbas_fed="Yes",J383,0)</f>
        <v>0</v>
      </c>
      <c r="O383" s="170">
        <f t="shared" ref="O383:O387" si="162">F383-M383-N383</f>
        <v>0</v>
      </c>
      <c r="P383" s="162">
        <f>IF(depr_bonus_fed_macrs_5="Yes",O383*depr_bonus_fed/100,0)</f>
        <v>0</v>
      </c>
      <c r="Q383" s="164">
        <f>O383-P383</f>
        <v>0</v>
      </c>
    </row>
    <row r="384" spans="1:42" s="16" customFormat="1" x14ac:dyDescent="0.2">
      <c r="A384" s="41" t="str">
        <f t="shared" si="155"/>
        <v>15-yr MACRS</v>
      </c>
      <c r="B384" s="282">
        <f>IF(Inputs!$C$142=0,0,depr_alloc_macrs_15_percent*100/Inputs!$C$142)</f>
        <v>0</v>
      </c>
      <c r="C384" s="162">
        <f>-$B$103*depr_alloc_macrs_15_percent/100</f>
        <v>0</v>
      </c>
      <c r="D384" s="162">
        <f t="shared" si="156"/>
        <v>0</v>
      </c>
      <c r="E384" s="162">
        <f t="shared" si="156"/>
        <v>0</v>
      </c>
      <c r="F384" s="164">
        <f t="shared" ref="F384:F387" si="163">C384-D384-E384</f>
        <v>0</v>
      </c>
      <c r="G384" s="166">
        <f>IF(depr_itc_fed_macrs_15="Yes",F384,0)</f>
        <v>0</v>
      </c>
      <c r="H384" s="176">
        <f t="shared" si="157"/>
        <v>0</v>
      </c>
      <c r="I384" s="162">
        <f t="shared" si="158"/>
        <v>0</v>
      </c>
      <c r="J384" s="171">
        <f t="shared" ref="J384:J389" si="164">I384*0.5</f>
        <v>0</v>
      </c>
      <c r="K384" s="164">
        <f t="shared" si="159"/>
        <v>0</v>
      </c>
      <c r="L384" s="164">
        <f t="shared" ref="L384:L389" si="165">K384*0.5</f>
        <v>0</v>
      </c>
      <c r="M384" s="162">
        <f t="shared" si="160"/>
        <v>0</v>
      </c>
      <c r="N384" s="162">
        <f t="shared" si="161"/>
        <v>0</v>
      </c>
      <c r="O384" s="164">
        <f t="shared" si="162"/>
        <v>0</v>
      </c>
      <c r="P384" s="162">
        <f>IF(depr_bonus_fed_macrs_15="Yes",O384*depr_bonus_fed/100,0)</f>
        <v>0</v>
      </c>
      <c r="Q384" s="164">
        <f t="shared" ref="Q384:Q387" si="166">O384-P384</f>
        <v>0</v>
      </c>
    </row>
    <row r="385" spans="1:17" s="16" customFormat="1" x14ac:dyDescent="0.2">
      <c r="A385" s="41" t="str">
        <f t="shared" si="155"/>
        <v>5-yr SL</v>
      </c>
      <c r="B385" s="282">
        <f>IF(Inputs!$C$142=0,0,depr_alloc_sl_5_percent*100/Inputs!$C$142)</f>
        <v>0</v>
      </c>
      <c r="C385" s="162">
        <f>-$B$103*depr_alloc_sl_5_percent/100</f>
        <v>0</v>
      </c>
      <c r="D385" s="162">
        <f t="shared" si="156"/>
        <v>0</v>
      </c>
      <c r="E385" s="162">
        <f t="shared" si="156"/>
        <v>0</v>
      </c>
      <c r="F385" s="164">
        <f t="shared" si="163"/>
        <v>0</v>
      </c>
      <c r="G385" s="166">
        <f>IF(depr_itc_fed_sl_5="Yes",F385,0)</f>
        <v>0</v>
      </c>
      <c r="H385" s="176">
        <f t="shared" si="157"/>
        <v>0</v>
      </c>
      <c r="I385" s="162">
        <f t="shared" si="158"/>
        <v>0</v>
      </c>
      <c r="J385" s="171">
        <f t="shared" si="164"/>
        <v>0</v>
      </c>
      <c r="K385" s="164">
        <f t="shared" si="159"/>
        <v>0</v>
      </c>
      <c r="L385" s="164">
        <f t="shared" si="165"/>
        <v>0</v>
      </c>
      <c r="M385" s="162">
        <f t="shared" si="160"/>
        <v>0</v>
      </c>
      <c r="N385" s="162">
        <f t="shared" si="161"/>
        <v>0</v>
      </c>
      <c r="O385" s="164">
        <f t="shared" si="162"/>
        <v>0</v>
      </c>
      <c r="P385" s="162">
        <f>IF(depr_bonus_fed_sl_5="Yes",O385*depr_bonus_fed/100,0)</f>
        <v>0</v>
      </c>
      <c r="Q385" s="164">
        <f t="shared" si="166"/>
        <v>0</v>
      </c>
    </row>
    <row r="386" spans="1:17" s="16" customFormat="1" x14ac:dyDescent="0.2">
      <c r="A386" s="41" t="str">
        <f t="shared" si="155"/>
        <v>15-yr SL</v>
      </c>
      <c r="B386" s="282">
        <f>IF(Inputs!$C$142=0,0,depr_alloc_sl_15_percent*100/Inputs!$C$142)</f>
        <v>0</v>
      </c>
      <c r="C386" s="162">
        <f>-$B$103*depr_alloc_sl_15_percent/100</f>
        <v>0</v>
      </c>
      <c r="D386" s="162">
        <f t="shared" si="156"/>
        <v>0</v>
      </c>
      <c r="E386" s="162">
        <f t="shared" si="156"/>
        <v>0</v>
      </c>
      <c r="F386" s="164">
        <f t="shared" si="163"/>
        <v>0</v>
      </c>
      <c r="G386" s="166">
        <f>IF(depr_itc_fed_sl_15="Yes",F386,0)</f>
        <v>0</v>
      </c>
      <c r="H386" s="176">
        <f t="shared" si="157"/>
        <v>0</v>
      </c>
      <c r="I386" s="162">
        <f t="shared" si="158"/>
        <v>0</v>
      </c>
      <c r="J386" s="171">
        <f t="shared" si="164"/>
        <v>0</v>
      </c>
      <c r="K386" s="164">
        <f t="shared" si="159"/>
        <v>0</v>
      </c>
      <c r="L386" s="164">
        <f t="shared" si="165"/>
        <v>0</v>
      </c>
      <c r="M386" s="162">
        <f t="shared" si="160"/>
        <v>0</v>
      </c>
      <c r="N386" s="162">
        <f t="shared" si="161"/>
        <v>0</v>
      </c>
      <c r="O386" s="164">
        <f t="shared" si="162"/>
        <v>0</v>
      </c>
      <c r="P386" s="162">
        <f>IF(depr_bonus_fed_sl_15="Yes",O386*depr_bonus_fed/100,0)</f>
        <v>0</v>
      </c>
      <c r="Q386" s="164">
        <f t="shared" si="166"/>
        <v>0</v>
      </c>
    </row>
    <row r="387" spans="1:17" s="16" customFormat="1" x14ac:dyDescent="0.2">
      <c r="A387" s="41" t="str">
        <f t="shared" si="155"/>
        <v>20-yr SL</v>
      </c>
      <c r="B387" s="282">
        <f>IF(Inputs!$C$142=0,0,depr_alloc_sl_20_percent*100/Inputs!$C$142)</f>
        <v>0</v>
      </c>
      <c r="C387" s="162">
        <f>-$B$103*depr_alloc_sl_20_percent/100</f>
        <v>0</v>
      </c>
      <c r="D387" s="162">
        <f t="shared" si="156"/>
        <v>0</v>
      </c>
      <c r="E387" s="162">
        <f t="shared" si="156"/>
        <v>0</v>
      </c>
      <c r="F387" s="164">
        <f t="shared" si="163"/>
        <v>0</v>
      </c>
      <c r="G387" s="166">
        <f>IF(depr_itc_fed_sl_20="Yes",F387,0)</f>
        <v>0</v>
      </c>
      <c r="H387" s="176">
        <f t="shared" si="157"/>
        <v>0</v>
      </c>
      <c r="I387" s="162">
        <f t="shared" si="158"/>
        <v>0</v>
      </c>
      <c r="J387" s="171">
        <f t="shared" si="164"/>
        <v>0</v>
      </c>
      <c r="K387" s="164">
        <f t="shared" si="159"/>
        <v>0</v>
      </c>
      <c r="L387" s="164">
        <f t="shared" si="165"/>
        <v>0</v>
      </c>
      <c r="M387" s="162">
        <f t="shared" si="160"/>
        <v>0</v>
      </c>
      <c r="N387" s="162">
        <f t="shared" si="161"/>
        <v>0</v>
      </c>
      <c r="O387" s="164">
        <f t="shared" si="162"/>
        <v>0</v>
      </c>
      <c r="P387" s="162">
        <f>IF(depr_bonus_fed_sl_20="Yes",O387*depr_bonus_fed/100,0)</f>
        <v>0</v>
      </c>
      <c r="Q387" s="164">
        <f t="shared" si="166"/>
        <v>0</v>
      </c>
    </row>
    <row r="388" spans="1:17" s="16" customFormat="1" x14ac:dyDescent="0.2">
      <c r="A388" s="41" t="str">
        <f t="shared" si="155"/>
        <v>39-yr SL</v>
      </c>
      <c r="B388" s="282">
        <f>IF(Inputs!$C$142=0,0,depr_alloc_sl_39_percent*100/Inputs!$C$142)</f>
        <v>0</v>
      </c>
      <c r="C388" s="162">
        <f>-$B$103*depr_alloc_sl_39_percent/100</f>
        <v>0</v>
      </c>
      <c r="D388" s="162">
        <f t="shared" si="156"/>
        <v>0</v>
      </c>
      <c r="E388" s="162">
        <f t="shared" si="156"/>
        <v>0</v>
      </c>
      <c r="F388" s="164">
        <f>C388-D388-E388</f>
        <v>0</v>
      </c>
      <c r="G388" s="166">
        <f>IF(depr_itc_fed_sl_39="Yes",F388,0)</f>
        <v>0</v>
      </c>
      <c r="H388" s="176">
        <f t="shared" si="157"/>
        <v>0</v>
      </c>
      <c r="I388" s="162">
        <f t="shared" si="158"/>
        <v>0</v>
      </c>
      <c r="J388" s="171">
        <f t="shared" si="164"/>
        <v>0</v>
      </c>
      <c r="K388" s="164">
        <f t="shared" si="159"/>
        <v>0</v>
      </c>
      <c r="L388" s="164">
        <f t="shared" si="165"/>
        <v>0</v>
      </c>
      <c r="M388" s="166">
        <f t="shared" si="160"/>
        <v>0</v>
      </c>
      <c r="N388" s="162">
        <f t="shared" si="161"/>
        <v>0</v>
      </c>
      <c r="O388" s="164">
        <f>F388-M388-N388</f>
        <v>0</v>
      </c>
      <c r="P388" s="162">
        <f>IF(depr_bonus_fed_sl_39="Yes",O388*depr_bonus_fed/100,0)</f>
        <v>0</v>
      </c>
      <c r="Q388" s="164">
        <f>O388-P388</f>
        <v>0</v>
      </c>
    </row>
    <row r="389" spans="1:17" s="16" customFormat="1" x14ac:dyDescent="0.2">
      <c r="A389" s="41" t="s">
        <v>325</v>
      </c>
      <c r="B389" s="283">
        <f>IF(Inputs!$C$142=0,0,depr_alloc_custom_percent*100/Inputs!$C$142)</f>
        <v>0</v>
      </c>
      <c r="C389" s="163">
        <f>-$B$103*depr_alloc_custom_percent/100</f>
        <v>0</v>
      </c>
      <c r="D389" s="162">
        <f t="shared" si="156"/>
        <v>0</v>
      </c>
      <c r="E389" s="162">
        <f t="shared" si="156"/>
        <v>0</v>
      </c>
      <c r="F389" s="167">
        <f>C389-D389-E389</f>
        <v>0</v>
      </c>
      <c r="G389" s="166">
        <f>IF(depr_itc_fed_custom="Yes",F389,0)</f>
        <v>0</v>
      </c>
      <c r="H389" s="176">
        <f t="shared" si="157"/>
        <v>0</v>
      </c>
      <c r="I389" s="162">
        <f t="shared" si="158"/>
        <v>0</v>
      </c>
      <c r="J389" s="171">
        <f t="shared" si="164"/>
        <v>0</v>
      </c>
      <c r="K389" s="164">
        <f t="shared" si="159"/>
        <v>0</v>
      </c>
      <c r="L389" s="164">
        <f t="shared" si="165"/>
        <v>0</v>
      </c>
      <c r="M389" s="177">
        <f t="shared" si="160"/>
        <v>0</v>
      </c>
      <c r="N389" s="362">
        <f t="shared" si="161"/>
        <v>0</v>
      </c>
      <c r="O389" s="167">
        <f>F389-M389-N389</f>
        <v>0</v>
      </c>
      <c r="P389" s="163">
        <f>IF(depr_bonus_fed_custom="Yes",O389*depr_bonus_fed/100,0)</f>
        <v>0</v>
      </c>
      <c r="Q389" s="167">
        <f>O389-P389</f>
        <v>0</v>
      </c>
    </row>
    <row r="390" spans="1:17" s="16" customFormat="1" x14ac:dyDescent="0.2">
      <c r="B390" s="283">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67">SUM(L383:L389)</f>
        <v>0</v>
      </c>
      <c r="M390" s="163">
        <f t="shared" si="167"/>
        <v>0</v>
      </c>
      <c r="N390" s="163">
        <f t="shared" si="167"/>
        <v>0</v>
      </c>
      <c r="O390" s="167">
        <f t="shared" si="167"/>
        <v>0</v>
      </c>
      <c r="P390" s="167">
        <f t="shared" si="167"/>
        <v>0</v>
      </c>
      <c r="Q390" s="167">
        <f t="shared" si="167"/>
        <v>0</v>
      </c>
    </row>
    <row r="391" spans="1:17" s="122" customFormat="1" x14ac:dyDescent="0.2">
      <c r="A391" s="16"/>
      <c r="B391" s="4"/>
    </row>
    <row r="392" spans="1:17" s="122" customFormat="1" x14ac:dyDescent="0.2">
      <c r="A392" s="16" t="s">
        <v>63</v>
      </c>
      <c r="B392" s="4"/>
    </row>
    <row r="393" spans="1:17" s="122" customFormat="1" x14ac:dyDescent="0.2">
      <c r="A393" s="308" t="str">
        <f>A257</f>
        <v>Investment Based Incentive (IBI)</v>
      </c>
      <c r="B393" s="4"/>
    </row>
    <row r="394" spans="1:17" s="122" customFormat="1" x14ac:dyDescent="0.2">
      <c r="A394" s="41" t="str">
        <f>A258</f>
        <v>As fixed amount</v>
      </c>
      <c r="B394" s="4"/>
    </row>
    <row r="395" spans="1:17" s="122" customFormat="1" x14ac:dyDescent="0.2">
      <c r="A395" s="309" t="s">
        <v>4</v>
      </c>
      <c r="B395" s="217">
        <f>IF(ibi_fed_amount_deprbas_fed="Yes",ibi_fed_amount,0)</f>
        <v>0</v>
      </c>
    </row>
    <row r="396" spans="1:17" s="122" customFormat="1" x14ac:dyDescent="0.2">
      <c r="A396" s="309" t="s">
        <v>5</v>
      </c>
      <c r="B396" s="217">
        <f>IF(ibi_sta_amount_deprbas_fed="Yes",ibi_sta_amount,0)</f>
        <v>0</v>
      </c>
    </row>
    <row r="397" spans="1:17" s="122" customFormat="1" x14ac:dyDescent="0.2">
      <c r="A397" s="309" t="s">
        <v>184</v>
      </c>
      <c r="B397" s="217">
        <f>IF(ibi_uti_amount_deprbas_fed="Yes",ibi_uti_amount,0)</f>
        <v>0</v>
      </c>
    </row>
    <row r="398" spans="1:17" s="122" customFormat="1" x14ac:dyDescent="0.2">
      <c r="A398" s="309" t="s">
        <v>185</v>
      </c>
      <c r="B398" s="218">
        <f>IF(ibi_oth_amount_deprbas_fed="Yes",ibi_oth_amount,0)</f>
        <v>0</v>
      </c>
    </row>
    <row r="399" spans="1:17" s="122" customFormat="1" x14ac:dyDescent="0.2">
      <c r="A399" s="309" t="str">
        <f>A263</f>
        <v>Total</v>
      </c>
      <c r="B399" s="217">
        <f>SUM(B395:B398)</f>
        <v>0</v>
      </c>
    </row>
    <row r="400" spans="1:17" s="122" customFormat="1" x14ac:dyDescent="0.2">
      <c r="A400" s="41" t="str">
        <f>A264</f>
        <v>As percentage</v>
      </c>
      <c r="B400" s="4"/>
    </row>
    <row r="401" spans="1:42" s="122" customFormat="1" x14ac:dyDescent="0.2">
      <c r="A401" s="309" t="s">
        <v>4</v>
      </c>
      <c r="B401" s="217">
        <f>IF(ibi_fed_percent_deprbas_fed="Yes",C539,0)</f>
        <v>0</v>
      </c>
    </row>
    <row r="402" spans="1:42" s="122" customFormat="1" x14ac:dyDescent="0.2">
      <c r="A402" s="309" t="s">
        <v>5</v>
      </c>
      <c r="B402" s="217">
        <f>IF(ibi_sta_percent_deprbas_fed="Yes",C540,0)</f>
        <v>0</v>
      </c>
    </row>
    <row r="403" spans="1:42" s="122" customFormat="1" x14ac:dyDescent="0.2">
      <c r="A403" s="309" t="s">
        <v>184</v>
      </c>
      <c r="B403" s="217">
        <f>IF(ibi_uti_percent_deprbas_fed="Yes",C541,0)</f>
        <v>0</v>
      </c>
    </row>
    <row r="404" spans="1:42" s="122" customFormat="1" x14ac:dyDescent="0.2">
      <c r="A404" s="309" t="s">
        <v>185</v>
      </c>
      <c r="B404" s="218">
        <f>IF(ibi_oth_percent_deprbas_fed="Yes",C542,0)</f>
        <v>0</v>
      </c>
    </row>
    <row r="405" spans="1:42" s="122" customFormat="1" x14ac:dyDescent="0.2">
      <c r="A405" s="309" t="str">
        <f>A269</f>
        <v>Total</v>
      </c>
      <c r="B405" s="217">
        <f>SUM(B401:B404)</f>
        <v>0</v>
      </c>
    </row>
    <row r="406" spans="1:42" s="122" customFormat="1" x14ac:dyDescent="0.2">
      <c r="A406" s="308"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184</v>
      </c>
      <c r="B409" s="217">
        <f>IF(cbi_uti_deprbas_fed="Yes",C548,0)</f>
        <v>0</v>
      </c>
    </row>
    <row r="410" spans="1:42" s="122" customFormat="1" x14ac:dyDescent="0.2">
      <c r="A410" s="41" t="s">
        <v>185</v>
      </c>
      <c r="B410" s="218">
        <f>IF(cbi_oth_deprbas_fed="Yes",C549,0)</f>
        <v>0</v>
      </c>
    </row>
    <row r="411" spans="1:42" s="122" customFormat="1" x14ac:dyDescent="0.2">
      <c r="A411" s="41" t="str">
        <f>A275</f>
        <v>Total</v>
      </c>
      <c r="B411" s="218">
        <f>SUM(B407:B410)</f>
        <v>0</v>
      </c>
    </row>
    <row r="412" spans="1:42" s="122" customFormat="1" x14ac:dyDescent="0.2">
      <c r="A412" s="308"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57</v>
      </c>
      <c r="B415" s="4"/>
    </row>
    <row r="416" spans="1:42" x14ac:dyDescent="0.2">
      <c r="A416" s="33" t="str">
        <f t="shared" ref="A416:A421" si="168">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68"/>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68"/>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68"/>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68"/>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68"/>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325</v>
      </c>
      <c r="B422" s="227">
        <f t="array" ref="B422">SUM(IF(ISNUMBER(C422:AP422),C422:AP422))</f>
        <v>0</v>
      </c>
      <c r="C422" s="224">
        <f t="array" ref="C422:AP422">Inputs!D199:AQ199</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69">A416</f>
        <v>5-yr MACRS</v>
      </c>
      <c r="B424" s="236">
        <f t="array" ref="B424">SUM(IF(ISNUMBER(C424:AP424),C424:AP424))</f>
        <v>0</v>
      </c>
      <c r="C424" s="189" t="e">
        <f>C416/100*$Q$383</f>
        <v>#N/A</v>
      </c>
      <c r="D424" s="189" t="e">
        <f t="shared" ref="D424:AP424" si="170">D416/100*$Q$383</f>
        <v>#N/A</v>
      </c>
      <c r="E424" s="189" t="e">
        <f t="shared" si="170"/>
        <v>#N/A</v>
      </c>
      <c r="F424" s="189" t="e">
        <f t="shared" si="170"/>
        <v>#N/A</v>
      </c>
      <c r="G424" s="189" t="e">
        <f t="shared" si="170"/>
        <v>#N/A</v>
      </c>
      <c r="H424" s="189" t="e">
        <f t="shared" si="170"/>
        <v>#N/A</v>
      </c>
      <c r="I424" s="189" t="e">
        <f t="shared" si="170"/>
        <v>#N/A</v>
      </c>
      <c r="J424" s="189" t="e">
        <f t="shared" si="170"/>
        <v>#N/A</v>
      </c>
      <c r="K424" s="189" t="e">
        <f t="shared" si="170"/>
        <v>#N/A</v>
      </c>
      <c r="L424" s="189" t="e">
        <f t="shared" si="170"/>
        <v>#N/A</v>
      </c>
      <c r="M424" s="189" t="e">
        <f t="shared" si="170"/>
        <v>#N/A</v>
      </c>
      <c r="N424" s="189" t="e">
        <f t="shared" si="170"/>
        <v>#N/A</v>
      </c>
      <c r="O424" s="189" t="e">
        <f t="shared" si="170"/>
        <v>#N/A</v>
      </c>
      <c r="P424" s="189" t="e">
        <f t="shared" si="170"/>
        <v>#N/A</v>
      </c>
      <c r="Q424" s="189" t="e">
        <f t="shared" si="170"/>
        <v>#N/A</v>
      </c>
      <c r="R424" s="189" t="e">
        <f t="shared" si="170"/>
        <v>#N/A</v>
      </c>
      <c r="S424" s="189" t="e">
        <f t="shared" si="170"/>
        <v>#N/A</v>
      </c>
      <c r="T424" s="189" t="e">
        <f t="shared" si="170"/>
        <v>#N/A</v>
      </c>
      <c r="U424" s="189" t="e">
        <f t="shared" si="170"/>
        <v>#N/A</v>
      </c>
      <c r="V424" s="189" t="e">
        <f t="shared" si="170"/>
        <v>#N/A</v>
      </c>
      <c r="W424" s="189" t="e">
        <f t="shared" si="170"/>
        <v>#N/A</v>
      </c>
      <c r="X424" s="189" t="e">
        <f t="shared" si="170"/>
        <v>#N/A</v>
      </c>
      <c r="Y424" s="189" t="e">
        <f t="shared" si="170"/>
        <v>#N/A</v>
      </c>
      <c r="Z424" s="189" t="e">
        <f t="shared" si="170"/>
        <v>#N/A</v>
      </c>
      <c r="AA424" s="189" t="e">
        <f t="shared" si="170"/>
        <v>#N/A</v>
      </c>
      <c r="AB424" s="189" t="e">
        <f t="shared" si="170"/>
        <v>#N/A</v>
      </c>
      <c r="AC424" s="189" t="e">
        <f t="shared" si="170"/>
        <v>#N/A</v>
      </c>
      <c r="AD424" s="189" t="e">
        <f t="shared" si="170"/>
        <v>#N/A</v>
      </c>
      <c r="AE424" s="189" t="e">
        <f t="shared" si="170"/>
        <v>#N/A</v>
      </c>
      <c r="AF424" s="189" t="e">
        <f t="shared" si="170"/>
        <v>#N/A</v>
      </c>
      <c r="AG424" s="189" t="e">
        <f t="shared" si="170"/>
        <v>#N/A</v>
      </c>
      <c r="AH424" s="189" t="e">
        <f t="shared" si="170"/>
        <v>#N/A</v>
      </c>
      <c r="AI424" s="189" t="e">
        <f t="shared" si="170"/>
        <v>#N/A</v>
      </c>
      <c r="AJ424" s="189" t="e">
        <f t="shared" si="170"/>
        <v>#N/A</v>
      </c>
      <c r="AK424" s="189" t="e">
        <f t="shared" si="170"/>
        <v>#N/A</v>
      </c>
      <c r="AL424" s="189" t="e">
        <f t="shared" si="170"/>
        <v>#N/A</v>
      </c>
      <c r="AM424" s="189" t="e">
        <f t="shared" si="170"/>
        <v>#N/A</v>
      </c>
      <c r="AN424" s="189" t="e">
        <f t="shared" si="170"/>
        <v>#N/A</v>
      </c>
      <c r="AO424" s="189" t="e">
        <f t="shared" si="170"/>
        <v>#N/A</v>
      </c>
      <c r="AP424" s="189" t="e">
        <f t="shared" si="170"/>
        <v>#N/A</v>
      </c>
    </row>
    <row r="425" spans="1:42" x14ac:dyDescent="0.2">
      <c r="A425" s="33" t="str">
        <f t="shared" si="169"/>
        <v>15-yr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69"/>
        <v>5-yr SL</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69"/>
        <v>15-yr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69"/>
        <v>20-yr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69"/>
        <v>39-yr SL</v>
      </c>
      <c r="B429" s="236">
        <f>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
        <v>325</v>
      </c>
      <c r="B430" s="236">
        <f>SUM(IF(ISNUMBER(C430:AP430),C430:AP430))</f>
        <v>0</v>
      </c>
      <c r="C430" s="356">
        <f t="shared" ref="C430:AP430" si="176">IF(C2&lt;=analysis_period,C422/100*$Q$389,0)</f>
        <v>0</v>
      </c>
      <c r="D430" s="356">
        <f t="shared" si="176"/>
        <v>0</v>
      </c>
      <c r="E430" s="356">
        <f t="shared" si="176"/>
        <v>0</v>
      </c>
      <c r="F430" s="356">
        <f t="shared" si="176"/>
        <v>0</v>
      </c>
      <c r="G430" s="356">
        <f t="shared" si="176"/>
        <v>0</v>
      </c>
      <c r="H430" s="356">
        <f t="shared" si="176"/>
        <v>0</v>
      </c>
      <c r="I430" s="356">
        <f t="shared" si="176"/>
        <v>0</v>
      </c>
      <c r="J430" s="356">
        <f t="shared" si="176"/>
        <v>0</v>
      </c>
      <c r="K430" s="356">
        <f t="shared" si="176"/>
        <v>0</v>
      </c>
      <c r="L430" s="356">
        <f t="shared" si="176"/>
        <v>0</v>
      </c>
      <c r="M430" s="356">
        <f t="shared" si="176"/>
        <v>0</v>
      </c>
      <c r="N430" s="356">
        <f t="shared" si="176"/>
        <v>0</v>
      </c>
      <c r="O430" s="356">
        <f t="shared" si="176"/>
        <v>0</v>
      </c>
      <c r="P430" s="356">
        <f t="shared" si="176"/>
        <v>0</v>
      </c>
      <c r="Q430" s="356">
        <f t="shared" si="176"/>
        <v>0</v>
      </c>
      <c r="R430" s="356">
        <f t="shared" si="176"/>
        <v>0</v>
      </c>
      <c r="S430" s="356">
        <f t="shared" si="176"/>
        <v>0</v>
      </c>
      <c r="T430" s="356">
        <f t="shared" si="176"/>
        <v>0</v>
      </c>
      <c r="U430" s="356">
        <f t="shared" si="176"/>
        <v>0</v>
      </c>
      <c r="V430" s="356">
        <f t="shared" si="176"/>
        <v>0</v>
      </c>
      <c r="W430" s="356">
        <f t="shared" si="176"/>
        <v>0</v>
      </c>
      <c r="X430" s="356">
        <f t="shared" si="176"/>
        <v>0</v>
      </c>
      <c r="Y430" s="356">
        <f t="shared" si="176"/>
        <v>0</v>
      </c>
      <c r="Z430" s="356">
        <f t="shared" si="176"/>
        <v>0</v>
      </c>
      <c r="AA430" s="356">
        <f t="shared" si="176"/>
        <v>0</v>
      </c>
      <c r="AB430" s="356">
        <f t="shared" si="176"/>
        <v>0</v>
      </c>
      <c r="AC430" s="356">
        <f t="shared" si="176"/>
        <v>0</v>
      </c>
      <c r="AD430" s="356">
        <f t="shared" si="176"/>
        <v>0</v>
      </c>
      <c r="AE430" s="356">
        <f t="shared" si="176"/>
        <v>0</v>
      </c>
      <c r="AF430" s="356">
        <f t="shared" si="176"/>
        <v>0</v>
      </c>
      <c r="AG430" s="356">
        <f t="shared" si="176"/>
        <v>0</v>
      </c>
      <c r="AH430" s="356">
        <f t="shared" si="176"/>
        <v>0</v>
      </c>
      <c r="AI430" s="356">
        <f t="shared" si="176"/>
        <v>0</v>
      </c>
      <c r="AJ430" s="356">
        <f t="shared" si="176"/>
        <v>0</v>
      </c>
      <c r="AK430" s="356">
        <f t="shared" si="176"/>
        <v>0</v>
      </c>
      <c r="AL430" s="356">
        <f t="shared" si="176"/>
        <v>0</v>
      </c>
      <c r="AM430" s="356">
        <f t="shared" si="176"/>
        <v>0</v>
      </c>
      <c r="AN430" s="356">
        <f t="shared" si="176"/>
        <v>0</v>
      </c>
      <c r="AO430" s="356">
        <f t="shared" si="176"/>
        <v>0</v>
      </c>
      <c r="AP430" s="356">
        <f t="shared" si="176"/>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77">SUM(D424:D431)</f>
        <v>#N/A</v>
      </c>
      <c r="E432" s="189" t="e">
        <f t="shared" si="177"/>
        <v>#N/A</v>
      </c>
      <c r="F432" s="189" t="e">
        <f t="shared" si="177"/>
        <v>#N/A</v>
      </c>
      <c r="G432" s="189" t="e">
        <f t="shared" si="177"/>
        <v>#N/A</v>
      </c>
      <c r="H432" s="189" t="e">
        <f t="shared" si="177"/>
        <v>#N/A</v>
      </c>
      <c r="I432" s="189" t="e">
        <f t="shared" si="177"/>
        <v>#N/A</v>
      </c>
      <c r="J432" s="189" t="e">
        <f t="shared" si="177"/>
        <v>#N/A</v>
      </c>
      <c r="K432" s="189" t="e">
        <f t="shared" si="177"/>
        <v>#N/A</v>
      </c>
      <c r="L432" s="189" t="e">
        <f t="shared" si="177"/>
        <v>#N/A</v>
      </c>
      <c r="M432" s="189" t="e">
        <f t="shared" si="177"/>
        <v>#N/A</v>
      </c>
      <c r="N432" s="189" t="e">
        <f t="shared" si="177"/>
        <v>#N/A</v>
      </c>
      <c r="O432" s="189" t="e">
        <f t="shared" si="177"/>
        <v>#N/A</v>
      </c>
      <c r="P432" s="189" t="e">
        <f t="shared" si="177"/>
        <v>#N/A</v>
      </c>
      <c r="Q432" s="189" t="e">
        <f t="shared" si="177"/>
        <v>#N/A</v>
      </c>
      <c r="R432" s="189" t="e">
        <f t="shared" si="177"/>
        <v>#N/A</v>
      </c>
      <c r="S432" s="189" t="e">
        <f t="shared" si="177"/>
        <v>#N/A</v>
      </c>
      <c r="T432" s="189" t="e">
        <f t="shared" si="177"/>
        <v>#N/A</v>
      </c>
      <c r="U432" s="189" t="e">
        <f t="shared" si="177"/>
        <v>#N/A</v>
      </c>
      <c r="V432" s="189" t="e">
        <f t="shared" si="177"/>
        <v>#N/A</v>
      </c>
      <c r="W432" s="189" t="e">
        <f t="shared" si="177"/>
        <v>#N/A</v>
      </c>
      <c r="X432" s="189" t="e">
        <f t="shared" si="177"/>
        <v>#N/A</v>
      </c>
      <c r="Y432" s="189" t="e">
        <f t="shared" si="177"/>
        <v>#N/A</v>
      </c>
      <c r="Z432" s="189" t="e">
        <f t="shared" si="177"/>
        <v>#N/A</v>
      </c>
      <c r="AA432" s="189" t="e">
        <f t="shared" si="177"/>
        <v>#N/A</v>
      </c>
      <c r="AB432" s="189" t="e">
        <f t="shared" si="177"/>
        <v>#N/A</v>
      </c>
      <c r="AC432" s="189" t="e">
        <f t="shared" si="177"/>
        <v>#N/A</v>
      </c>
      <c r="AD432" s="189" t="e">
        <f t="shared" si="177"/>
        <v>#N/A</v>
      </c>
      <c r="AE432" s="189" t="e">
        <f t="shared" si="177"/>
        <v>#N/A</v>
      </c>
      <c r="AF432" s="189" t="e">
        <f t="shared" si="177"/>
        <v>#N/A</v>
      </c>
      <c r="AG432" s="189" t="e">
        <f t="shared" si="177"/>
        <v>#N/A</v>
      </c>
      <c r="AH432" s="189" t="e">
        <f t="shared" si="177"/>
        <v>#N/A</v>
      </c>
      <c r="AI432" s="189" t="e">
        <f t="shared" si="177"/>
        <v>#N/A</v>
      </c>
      <c r="AJ432" s="189" t="e">
        <f t="shared" si="177"/>
        <v>#N/A</v>
      </c>
      <c r="AK432" s="189" t="e">
        <f t="shared" si="177"/>
        <v>#N/A</v>
      </c>
      <c r="AL432" s="189" t="e">
        <f t="shared" si="177"/>
        <v>#N/A</v>
      </c>
      <c r="AM432" s="189" t="e">
        <f t="shared" si="177"/>
        <v>#N/A</v>
      </c>
      <c r="AN432" s="189" t="e">
        <f t="shared" si="177"/>
        <v>#N/A</v>
      </c>
      <c r="AO432" s="189" t="e">
        <f t="shared" si="177"/>
        <v>#N/A</v>
      </c>
      <c r="AP432" s="189" t="e">
        <f t="shared" si="177"/>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78">B2</f>
        <v>0</v>
      </c>
      <c r="C436" s="232" t="str">
        <f t="shared" si="178"/>
        <v/>
      </c>
      <c r="D436" s="232" t="str">
        <f t="shared" si="178"/>
        <v/>
      </c>
      <c r="E436" s="232" t="str">
        <f t="shared" si="178"/>
        <v/>
      </c>
      <c r="F436" s="232" t="str">
        <f t="shared" si="178"/>
        <v/>
      </c>
      <c r="G436" s="232" t="str">
        <f t="shared" si="178"/>
        <v/>
      </c>
      <c r="H436" s="232" t="str">
        <f t="shared" si="178"/>
        <v/>
      </c>
      <c r="I436" s="232" t="str">
        <f t="shared" si="178"/>
        <v/>
      </c>
      <c r="J436" s="232" t="str">
        <f t="shared" si="178"/>
        <v/>
      </c>
      <c r="K436" s="232" t="str">
        <f t="shared" si="178"/>
        <v/>
      </c>
      <c r="L436" s="232" t="str">
        <f t="shared" si="178"/>
        <v/>
      </c>
      <c r="M436" s="232" t="str">
        <f t="shared" si="178"/>
        <v/>
      </c>
      <c r="N436" s="232" t="str">
        <f t="shared" si="178"/>
        <v/>
      </c>
      <c r="O436" s="232" t="str">
        <f t="shared" si="178"/>
        <v/>
      </c>
      <c r="P436" s="232" t="str">
        <f t="shared" si="178"/>
        <v/>
      </c>
      <c r="Q436" s="232" t="str">
        <f t="shared" si="178"/>
        <v/>
      </c>
      <c r="R436" s="232" t="str">
        <f t="shared" si="178"/>
        <v/>
      </c>
      <c r="S436" s="232" t="str">
        <f t="shared" si="178"/>
        <v/>
      </c>
      <c r="T436" s="232" t="str">
        <f t="shared" si="178"/>
        <v/>
      </c>
      <c r="U436" s="232" t="str">
        <f t="shared" si="178"/>
        <v/>
      </c>
      <c r="V436" s="232" t="str">
        <f t="shared" si="178"/>
        <v/>
      </c>
      <c r="W436" s="232" t="str">
        <f t="shared" si="178"/>
        <v/>
      </c>
      <c r="X436" s="232" t="str">
        <f t="shared" si="178"/>
        <v/>
      </c>
      <c r="Y436" s="232" t="str">
        <f t="shared" si="178"/>
        <v/>
      </c>
      <c r="Z436" s="232" t="str">
        <f t="shared" si="178"/>
        <v/>
      </c>
      <c r="AA436" s="232" t="str">
        <f t="shared" si="178"/>
        <v/>
      </c>
      <c r="AB436" s="232" t="str">
        <f t="shared" si="178"/>
        <v/>
      </c>
      <c r="AC436" s="232" t="str">
        <f t="shared" si="178"/>
        <v/>
      </c>
      <c r="AD436" s="232" t="str">
        <f t="shared" si="178"/>
        <v/>
      </c>
      <c r="AE436" s="232" t="str">
        <f t="shared" si="178"/>
        <v/>
      </c>
      <c r="AF436" s="232" t="str">
        <f t="shared" si="178"/>
        <v/>
      </c>
      <c r="AG436" s="232" t="str">
        <f t="shared" si="178"/>
        <v/>
      </c>
      <c r="AH436" s="232" t="str">
        <f t="shared" si="178"/>
        <v/>
      </c>
      <c r="AI436" s="232" t="str">
        <f t="shared" si="178"/>
        <v/>
      </c>
      <c r="AJ436" s="232" t="str">
        <f t="shared" si="178"/>
        <v/>
      </c>
      <c r="AK436" s="232" t="str">
        <f t="shared" si="178"/>
        <v/>
      </c>
      <c r="AL436" s="232" t="str">
        <f t="shared" si="178"/>
        <v/>
      </c>
      <c r="AM436" s="232" t="str">
        <f t="shared" si="178"/>
        <v/>
      </c>
      <c r="AN436" s="232" t="str">
        <f t="shared" si="178"/>
        <v/>
      </c>
      <c r="AO436" s="232" t="str">
        <f t="shared" si="178"/>
        <v/>
      </c>
      <c r="AP436" s="232" t="str">
        <f t="shared" si="178"/>
        <v/>
      </c>
    </row>
    <row r="437" spans="1:42" x14ac:dyDescent="0.2">
      <c r="A437" s="32" t="s">
        <v>78</v>
      </c>
      <c r="B437" s="231">
        <v>0</v>
      </c>
      <c r="C437" s="224" t="e">
        <f t="shared" ref="C437:AP437" si="179">IF($B$435=$A416,C416,0)+IF($B$435=$A417,C417,0)+IF($B$435=$A418,C418,0)+IF($B$435=$A419,C419,0)+IF($B$435=$A420,C420,0)+IF($B$435=$A421,C421,0)</f>
        <v>#N/A</v>
      </c>
      <c r="D437" s="224" t="e">
        <f t="shared" si="179"/>
        <v>#N/A</v>
      </c>
      <c r="E437" s="224" t="e">
        <f t="shared" si="179"/>
        <v>#N/A</v>
      </c>
      <c r="F437" s="224" t="e">
        <f t="shared" si="179"/>
        <v>#N/A</v>
      </c>
      <c r="G437" s="224" t="e">
        <f t="shared" si="179"/>
        <v>#N/A</v>
      </c>
      <c r="H437" s="224" t="e">
        <f t="shared" si="179"/>
        <v>#N/A</v>
      </c>
      <c r="I437" s="224" t="e">
        <f t="shared" si="179"/>
        <v>#N/A</v>
      </c>
      <c r="J437" s="224" t="e">
        <f t="shared" si="179"/>
        <v>#N/A</v>
      </c>
      <c r="K437" s="224" t="e">
        <f t="shared" si="179"/>
        <v>#N/A</v>
      </c>
      <c r="L437" s="224" t="e">
        <f t="shared" si="179"/>
        <v>#N/A</v>
      </c>
      <c r="M437" s="224" t="e">
        <f t="shared" si="179"/>
        <v>#N/A</v>
      </c>
      <c r="N437" s="224" t="e">
        <f t="shared" si="179"/>
        <v>#N/A</v>
      </c>
      <c r="O437" s="224" t="e">
        <f t="shared" si="179"/>
        <v>#N/A</v>
      </c>
      <c r="P437" s="224" t="e">
        <f t="shared" si="179"/>
        <v>#N/A</v>
      </c>
      <c r="Q437" s="224" t="e">
        <f t="shared" si="179"/>
        <v>#N/A</v>
      </c>
      <c r="R437" s="224" t="e">
        <f t="shared" si="179"/>
        <v>#N/A</v>
      </c>
      <c r="S437" s="224" t="e">
        <f t="shared" si="179"/>
        <v>#N/A</v>
      </c>
      <c r="T437" s="224" t="e">
        <f t="shared" si="179"/>
        <v>#N/A</v>
      </c>
      <c r="U437" s="224" t="e">
        <f t="shared" si="179"/>
        <v>#N/A</v>
      </c>
      <c r="V437" s="224" t="e">
        <f t="shared" si="179"/>
        <v>#N/A</v>
      </c>
      <c r="W437" s="224" t="e">
        <f t="shared" si="179"/>
        <v>#N/A</v>
      </c>
      <c r="X437" s="224" t="e">
        <f t="shared" si="179"/>
        <v>#N/A</v>
      </c>
      <c r="Y437" s="224" t="e">
        <f t="shared" si="179"/>
        <v>#N/A</v>
      </c>
      <c r="Z437" s="224" t="e">
        <f t="shared" si="179"/>
        <v>#N/A</v>
      </c>
      <c r="AA437" s="224" t="e">
        <f t="shared" si="179"/>
        <v>#N/A</v>
      </c>
      <c r="AB437" s="224" t="e">
        <f t="shared" si="179"/>
        <v>#N/A</v>
      </c>
      <c r="AC437" s="224" t="e">
        <f t="shared" si="179"/>
        <v>#N/A</v>
      </c>
      <c r="AD437" s="224" t="e">
        <f t="shared" si="179"/>
        <v>#N/A</v>
      </c>
      <c r="AE437" s="224" t="e">
        <f t="shared" si="179"/>
        <v>#N/A</v>
      </c>
      <c r="AF437" s="224" t="e">
        <f t="shared" si="179"/>
        <v>#N/A</v>
      </c>
      <c r="AG437" s="224" t="e">
        <f t="shared" si="179"/>
        <v>#N/A</v>
      </c>
      <c r="AH437" s="224" t="e">
        <f t="shared" si="179"/>
        <v>#N/A</v>
      </c>
      <c r="AI437" s="224" t="e">
        <f t="shared" si="179"/>
        <v>#N/A</v>
      </c>
      <c r="AJ437" s="224" t="e">
        <f t="shared" si="179"/>
        <v>#N/A</v>
      </c>
      <c r="AK437" s="224" t="e">
        <f t="shared" si="179"/>
        <v>#N/A</v>
      </c>
      <c r="AL437" s="224" t="e">
        <f t="shared" si="179"/>
        <v>#N/A</v>
      </c>
      <c r="AM437" s="224" t="e">
        <f t="shared" si="179"/>
        <v>#N/A</v>
      </c>
      <c r="AN437" s="224" t="e">
        <f t="shared" si="179"/>
        <v>#N/A</v>
      </c>
      <c r="AO437" s="224" t="e">
        <f t="shared" si="179"/>
        <v>#N/A</v>
      </c>
      <c r="AP437" s="224" t="e">
        <f t="shared" si="179"/>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0">C305</f>
        <v>0</v>
      </c>
      <c r="D441" s="213">
        <f t="shared" si="180"/>
        <v>0</v>
      </c>
      <c r="E441" s="213">
        <f t="shared" si="180"/>
        <v>0</v>
      </c>
      <c r="F441" s="213">
        <f t="shared" si="180"/>
        <v>0</v>
      </c>
      <c r="G441" s="213">
        <f t="shared" si="180"/>
        <v>0</v>
      </c>
      <c r="H441" s="213">
        <f t="shared" si="180"/>
        <v>0</v>
      </c>
      <c r="I441" s="213">
        <f t="shared" si="180"/>
        <v>0</v>
      </c>
      <c r="J441" s="213">
        <f t="shared" si="180"/>
        <v>0</v>
      </c>
      <c r="K441" s="213">
        <f t="shared" si="180"/>
        <v>0</v>
      </c>
      <c r="L441" s="213">
        <f t="shared" si="180"/>
        <v>0</v>
      </c>
      <c r="M441" s="213">
        <f t="shared" si="180"/>
        <v>0</v>
      </c>
      <c r="N441" s="213">
        <f t="shared" si="180"/>
        <v>0</v>
      </c>
      <c r="O441" s="213">
        <f t="shared" si="180"/>
        <v>0</v>
      </c>
      <c r="P441" s="213">
        <f t="shared" si="180"/>
        <v>0</v>
      </c>
      <c r="Q441" s="213">
        <f t="shared" si="180"/>
        <v>0</v>
      </c>
      <c r="R441" s="213">
        <f t="shared" si="180"/>
        <v>0</v>
      </c>
      <c r="S441" s="213">
        <f t="shared" si="180"/>
        <v>0</v>
      </c>
      <c r="T441" s="213">
        <f t="shared" si="180"/>
        <v>0</v>
      </c>
      <c r="U441" s="213">
        <f t="shared" si="180"/>
        <v>0</v>
      </c>
      <c r="V441" s="213">
        <f t="shared" si="180"/>
        <v>0</v>
      </c>
      <c r="W441" s="213">
        <f t="shared" si="180"/>
        <v>0</v>
      </c>
      <c r="X441" s="213">
        <f t="shared" si="180"/>
        <v>0</v>
      </c>
      <c r="Y441" s="213">
        <f t="shared" si="180"/>
        <v>0</v>
      </c>
      <c r="Z441" s="213">
        <f t="shared" si="180"/>
        <v>0</v>
      </c>
      <c r="AA441" s="213">
        <f t="shared" si="180"/>
        <v>0</v>
      </c>
      <c r="AB441" s="213">
        <f t="shared" si="180"/>
        <v>0</v>
      </c>
      <c r="AC441" s="213">
        <f t="shared" si="180"/>
        <v>0</v>
      </c>
      <c r="AD441" s="213">
        <f t="shared" si="180"/>
        <v>0</v>
      </c>
      <c r="AE441" s="213">
        <f t="shared" si="180"/>
        <v>0</v>
      </c>
      <c r="AF441" s="213">
        <f t="shared" si="180"/>
        <v>0</v>
      </c>
      <c r="AG441" s="213">
        <f t="shared" si="180"/>
        <v>0</v>
      </c>
      <c r="AH441" s="213">
        <f t="shared" si="180"/>
        <v>0</v>
      </c>
      <c r="AI441" s="213">
        <f t="shared" si="180"/>
        <v>0</v>
      </c>
      <c r="AJ441" s="213">
        <f t="shared" si="180"/>
        <v>0</v>
      </c>
      <c r="AK441" s="213">
        <f t="shared" si="180"/>
        <v>0</v>
      </c>
      <c r="AL441" s="213">
        <f t="shared" si="180"/>
        <v>0</v>
      </c>
      <c r="AM441" s="213">
        <f t="shared" si="180"/>
        <v>0</v>
      </c>
      <c r="AN441" s="213">
        <f t="shared" si="180"/>
        <v>0</v>
      </c>
      <c r="AO441" s="213">
        <f t="shared" si="180"/>
        <v>0</v>
      </c>
      <c r="AP441" s="213">
        <f t="shared" si="180"/>
        <v>0</v>
      </c>
    </row>
    <row r="442" spans="1:42" x14ac:dyDescent="0.2">
      <c r="A442" s="16">
        <f>A441+1</f>
        <v>2</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 t="shared" ref="A443:A448" si="182">A442+1</f>
        <v>3</v>
      </c>
      <c r="C443" s="213">
        <f t="shared" ref="C443:AP443" si="183">C307</f>
        <v>0</v>
      </c>
      <c r="D443" s="213">
        <f t="shared" si="183"/>
        <v>0</v>
      </c>
      <c r="E443" s="213">
        <f t="shared" si="183"/>
        <v>0</v>
      </c>
      <c r="F443" s="213">
        <f t="shared" si="183"/>
        <v>0</v>
      </c>
      <c r="G443" s="213">
        <f t="shared" si="183"/>
        <v>0</v>
      </c>
      <c r="H443" s="213">
        <f t="shared" si="183"/>
        <v>0</v>
      </c>
      <c r="I443" s="213">
        <f t="shared" si="183"/>
        <v>0</v>
      </c>
      <c r="J443" s="213">
        <f t="shared" si="183"/>
        <v>0</v>
      </c>
      <c r="K443" s="213">
        <f t="shared" si="183"/>
        <v>0</v>
      </c>
      <c r="L443" s="213">
        <f t="shared" si="183"/>
        <v>0</v>
      </c>
      <c r="M443" s="213">
        <f t="shared" si="183"/>
        <v>0</v>
      </c>
      <c r="N443" s="213">
        <f t="shared" si="183"/>
        <v>0</v>
      </c>
      <c r="O443" s="213">
        <f t="shared" si="183"/>
        <v>0</v>
      </c>
      <c r="P443" s="213">
        <f t="shared" si="183"/>
        <v>0</v>
      </c>
      <c r="Q443" s="213">
        <f t="shared" si="183"/>
        <v>0</v>
      </c>
      <c r="R443" s="213">
        <f t="shared" si="183"/>
        <v>0</v>
      </c>
      <c r="S443" s="213">
        <f t="shared" si="183"/>
        <v>0</v>
      </c>
      <c r="T443" s="213">
        <f t="shared" si="183"/>
        <v>0</v>
      </c>
      <c r="U443" s="213">
        <f t="shared" si="183"/>
        <v>0</v>
      </c>
      <c r="V443" s="213">
        <f t="shared" si="183"/>
        <v>0</v>
      </c>
      <c r="W443" s="213">
        <f t="shared" si="183"/>
        <v>0</v>
      </c>
      <c r="X443" s="213">
        <f t="shared" si="183"/>
        <v>0</v>
      </c>
      <c r="Y443" s="213">
        <f t="shared" si="183"/>
        <v>0</v>
      </c>
      <c r="Z443" s="213">
        <f t="shared" si="183"/>
        <v>0</v>
      </c>
      <c r="AA443" s="213">
        <f t="shared" si="183"/>
        <v>0</v>
      </c>
      <c r="AB443" s="213">
        <f t="shared" si="183"/>
        <v>0</v>
      </c>
      <c r="AC443" s="213">
        <f t="shared" si="183"/>
        <v>0</v>
      </c>
      <c r="AD443" s="213">
        <f t="shared" si="183"/>
        <v>0</v>
      </c>
      <c r="AE443" s="213">
        <f t="shared" si="183"/>
        <v>0</v>
      </c>
      <c r="AF443" s="213">
        <f t="shared" si="183"/>
        <v>0</v>
      </c>
      <c r="AG443" s="213">
        <f t="shared" si="183"/>
        <v>0</v>
      </c>
      <c r="AH443" s="213">
        <f t="shared" si="183"/>
        <v>0</v>
      </c>
      <c r="AI443" s="213">
        <f t="shared" si="183"/>
        <v>0</v>
      </c>
      <c r="AJ443" s="213">
        <f t="shared" si="183"/>
        <v>0</v>
      </c>
      <c r="AK443" s="213">
        <f t="shared" si="183"/>
        <v>0</v>
      </c>
      <c r="AL443" s="213">
        <f t="shared" si="183"/>
        <v>0</v>
      </c>
      <c r="AM443" s="213">
        <f t="shared" si="183"/>
        <v>0</v>
      </c>
      <c r="AN443" s="213">
        <f t="shared" si="183"/>
        <v>0</v>
      </c>
      <c r="AO443" s="213">
        <f t="shared" si="183"/>
        <v>0</v>
      </c>
      <c r="AP443" s="213">
        <f t="shared" si="183"/>
        <v>0</v>
      </c>
    </row>
    <row r="444" spans="1:42" x14ac:dyDescent="0.2">
      <c r="A444" s="16">
        <f t="shared" si="182"/>
        <v>4</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2"/>
        <v>5</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2"/>
        <v>6</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2"/>
        <v>7</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2"/>
        <v>8</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A448+1</f>
        <v>9</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 t="shared" ref="A450" si="190">A449+1</f>
        <v>10</v>
      </c>
      <c r="C450" s="213">
        <f t="shared" ref="C450:AP450" si="191">C314</f>
        <v>0</v>
      </c>
      <c r="D450" s="213">
        <f t="shared" si="191"/>
        <v>0</v>
      </c>
      <c r="E450" s="213">
        <f t="shared" si="191"/>
        <v>0</v>
      </c>
      <c r="F450" s="213">
        <f t="shared" si="191"/>
        <v>0</v>
      </c>
      <c r="G450" s="213">
        <f t="shared" si="191"/>
        <v>0</v>
      </c>
      <c r="H450" s="213">
        <f t="shared" si="191"/>
        <v>0</v>
      </c>
      <c r="I450" s="213">
        <f t="shared" si="191"/>
        <v>0</v>
      </c>
      <c r="J450" s="213">
        <f t="shared" si="191"/>
        <v>0</v>
      </c>
      <c r="K450" s="213">
        <f t="shared" si="191"/>
        <v>0</v>
      </c>
      <c r="L450" s="213">
        <f t="shared" si="191"/>
        <v>0</v>
      </c>
      <c r="M450" s="213">
        <f t="shared" si="191"/>
        <v>0</v>
      </c>
      <c r="N450" s="213">
        <f t="shared" si="191"/>
        <v>0</v>
      </c>
      <c r="O450" s="213">
        <f t="shared" si="191"/>
        <v>0</v>
      </c>
      <c r="P450" s="213">
        <f t="shared" si="191"/>
        <v>0</v>
      </c>
      <c r="Q450" s="213">
        <f t="shared" si="191"/>
        <v>0</v>
      </c>
      <c r="R450" s="213">
        <f t="shared" si="191"/>
        <v>0</v>
      </c>
      <c r="S450" s="213">
        <f t="shared" si="191"/>
        <v>0</v>
      </c>
      <c r="T450" s="213">
        <f t="shared" si="191"/>
        <v>0</v>
      </c>
      <c r="U450" s="213">
        <f t="shared" si="191"/>
        <v>0</v>
      </c>
      <c r="V450" s="213">
        <f t="shared" si="191"/>
        <v>0</v>
      </c>
      <c r="W450" s="213">
        <f t="shared" si="191"/>
        <v>0</v>
      </c>
      <c r="X450" s="213">
        <f t="shared" si="191"/>
        <v>0</v>
      </c>
      <c r="Y450" s="213">
        <f t="shared" si="191"/>
        <v>0</v>
      </c>
      <c r="Z450" s="213">
        <f t="shared" si="191"/>
        <v>0</v>
      </c>
      <c r="AA450" s="213">
        <f t="shared" si="191"/>
        <v>0</v>
      </c>
      <c r="AB450" s="213">
        <f t="shared" si="191"/>
        <v>0</v>
      </c>
      <c r="AC450" s="213">
        <f t="shared" si="191"/>
        <v>0</v>
      </c>
      <c r="AD450" s="213">
        <f t="shared" si="191"/>
        <v>0</v>
      </c>
      <c r="AE450" s="213">
        <f t="shared" si="191"/>
        <v>0</v>
      </c>
      <c r="AF450" s="213">
        <f t="shared" si="191"/>
        <v>0</v>
      </c>
      <c r="AG450" s="213">
        <f t="shared" si="191"/>
        <v>0</v>
      </c>
      <c r="AH450" s="213">
        <f t="shared" si="191"/>
        <v>0</v>
      </c>
      <c r="AI450" s="213">
        <f t="shared" si="191"/>
        <v>0</v>
      </c>
      <c r="AJ450" s="213">
        <f t="shared" si="191"/>
        <v>0</v>
      </c>
      <c r="AK450" s="213">
        <f t="shared" si="191"/>
        <v>0</v>
      </c>
      <c r="AL450" s="213">
        <f t="shared" si="191"/>
        <v>0</v>
      </c>
      <c r="AM450" s="213">
        <f t="shared" si="191"/>
        <v>0</v>
      </c>
      <c r="AN450" s="213">
        <f t="shared" si="191"/>
        <v>0</v>
      </c>
      <c r="AO450" s="213">
        <f t="shared" si="191"/>
        <v>0</v>
      </c>
      <c r="AP450" s="213">
        <f t="shared" si="191"/>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2">SUM(C453:AP453)</f>
        <v>0</v>
      </c>
      <c r="C453" s="235">
        <f t="shared" ref="C453:AP453" si="193">LOOKUP(C441,$B$436:$AP$436,$B$437:$AP$437)*$B626/100</f>
        <v>0</v>
      </c>
      <c r="D453" s="235">
        <f t="shared" si="193"/>
        <v>0</v>
      </c>
      <c r="E453" s="235">
        <f t="shared" si="193"/>
        <v>0</v>
      </c>
      <c r="F453" s="235">
        <f t="shared" si="193"/>
        <v>0</v>
      </c>
      <c r="G453" s="235">
        <f t="shared" si="193"/>
        <v>0</v>
      </c>
      <c r="H453" s="235">
        <f t="shared" si="193"/>
        <v>0</v>
      </c>
      <c r="I453" s="235">
        <f t="shared" si="193"/>
        <v>0</v>
      </c>
      <c r="J453" s="235">
        <f t="shared" si="193"/>
        <v>0</v>
      </c>
      <c r="K453" s="235">
        <f t="shared" si="193"/>
        <v>0</v>
      </c>
      <c r="L453" s="235">
        <f t="shared" si="193"/>
        <v>0</v>
      </c>
      <c r="M453" s="235">
        <f t="shared" si="193"/>
        <v>0</v>
      </c>
      <c r="N453" s="235">
        <f t="shared" si="193"/>
        <v>0</v>
      </c>
      <c r="O453" s="235">
        <f t="shared" si="193"/>
        <v>0</v>
      </c>
      <c r="P453" s="235">
        <f t="shared" si="193"/>
        <v>0</v>
      </c>
      <c r="Q453" s="235">
        <f t="shared" si="193"/>
        <v>0</v>
      </c>
      <c r="R453" s="235">
        <f t="shared" si="193"/>
        <v>0</v>
      </c>
      <c r="S453" s="235">
        <f t="shared" si="193"/>
        <v>0</v>
      </c>
      <c r="T453" s="235">
        <f t="shared" si="193"/>
        <v>0</v>
      </c>
      <c r="U453" s="235">
        <f t="shared" si="193"/>
        <v>0</v>
      </c>
      <c r="V453" s="235">
        <f t="shared" si="193"/>
        <v>0</v>
      </c>
      <c r="W453" s="235">
        <f t="shared" si="193"/>
        <v>0</v>
      </c>
      <c r="X453" s="235">
        <f t="shared" si="193"/>
        <v>0</v>
      </c>
      <c r="Y453" s="235">
        <f t="shared" si="193"/>
        <v>0</v>
      </c>
      <c r="Z453" s="235">
        <f t="shared" si="193"/>
        <v>0</v>
      </c>
      <c r="AA453" s="235">
        <f t="shared" si="193"/>
        <v>0</v>
      </c>
      <c r="AB453" s="235">
        <f t="shared" si="193"/>
        <v>0</v>
      </c>
      <c r="AC453" s="235">
        <f t="shared" si="193"/>
        <v>0</v>
      </c>
      <c r="AD453" s="235">
        <f t="shared" si="193"/>
        <v>0</v>
      </c>
      <c r="AE453" s="235">
        <f t="shared" si="193"/>
        <v>0</v>
      </c>
      <c r="AF453" s="235">
        <f t="shared" si="193"/>
        <v>0</v>
      </c>
      <c r="AG453" s="235">
        <f t="shared" si="193"/>
        <v>0</v>
      </c>
      <c r="AH453" s="235">
        <f t="shared" si="193"/>
        <v>0</v>
      </c>
      <c r="AI453" s="235">
        <f t="shared" si="193"/>
        <v>0</v>
      </c>
      <c r="AJ453" s="235">
        <f t="shared" si="193"/>
        <v>0</v>
      </c>
      <c r="AK453" s="235">
        <f t="shared" si="193"/>
        <v>0</v>
      </c>
      <c r="AL453" s="235">
        <f t="shared" si="193"/>
        <v>0</v>
      </c>
      <c r="AM453" s="235">
        <f t="shared" si="193"/>
        <v>0</v>
      </c>
      <c r="AN453" s="235">
        <f t="shared" si="193"/>
        <v>0</v>
      </c>
      <c r="AO453" s="235">
        <f t="shared" si="193"/>
        <v>0</v>
      </c>
      <c r="AP453" s="235">
        <f t="shared" si="193"/>
        <v>0</v>
      </c>
    </row>
    <row r="454" spans="1:42" x14ac:dyDescent="0.2">
      <c r="A454" s="16">
        <f>A453+1</f>
        <v>2</v>
      </c>
      <c r="B454" s="233">
        <f t="shared" si="192"/>
        <v>0</v>
      </c>
      <c r="C454" s="235">
        <f t="shared" ref="C454:AP454" si="194">LOOKUP(C442,$B$436:$AP$436,$B$437:$AP$437)*$B627/100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 t="shared" ref="A455:A460" si="195">A454+1</f>
        <v>3</v>
      </c>
      <c r="B455" s="233">
        <f t="shared" si="192"/>
        <v>0</v>
      </c>
      <c r="C455" s="235">
        <f t="shared" ref="C455:AP455" si="196">LOOKUP(C443,$B$436:$AP$436,$B$437:$AP$437)*$B628/100</f>
        <v>0</v>
      </c>
      <c r="D455" s="235">
        <f t="shared" si="196"/>
        <v>0</v>
      </c>
      <c r="E455" s="235">
        <f t="shared" si="196"/>
        <v>0</v>
      </c>
      <c r="F455" s="235">
        <f t="shared" si="196"/>
        <v>0</v>
      </c>
      <c r="G455" s="235">
        <f t="shared" si="196"/>
        <v>0</v>
      </c>
      <c r="H455" s="235">
        <f t="shared" si="196"/>
        <v>0</v>
      </c>
      <c r="I455" s="235">
        <f t="shared" si="196"/>
        <v>0</v>
      </c>
      <c r="J455" s="235">
        <f t="shared" si="196"/>
        <v>0</v>
      </c>
      <c r="K455" s="235">
        <f t="shared" si="196"/>
        <v>0</v>
      </c>
      <c r="L455" s="235">
        <f t="shared" si="196"/>
        <v>0</v>
      </c>
      <c r="M455" s="235">
        <f t="shared" si="196"/>
        <v>0</v>
      </c>
      <c r="N455" s="235">
        <f t="shared" si="196"/>
        <v>0</v>
      </c>
      <c r="O455" s="235">
        <f t="shared" si="196"/>
        <v>0</v>
      </c>
      <c r="P455" s="235">
        <f t="shared" si="196"/>
        <v>0</v>
      </c>
      <c r="Q455" s="235">
        <f t="shared" si="196"/>
        <v>0</v>
      </c>
      <c r="R455" s="235">
        <f t="shared" si="196"/>
        <v>0</v>
      </c>
      <c r="S455" s="235">
        <f t="shared" si="196"/>
        <v>0</v>
      </c>
      <c r="T455" s="235">
        <f t="shared" si="196"/>
        <v>0</v>
      </c>
      <c r="U455" s="235">
        <f t="shared" si="196"/>
        <v>0</v>
      </c>
      <c r="V455" s="235">
        <f t="shared" si="196"/>
        <v>0</v>
      </c>
      <c r="W455" s="235">
        <f t="shared" si="196"/>
        <v>0</v>
      </c>
      <c r="X455" s="235">
        <f t="shared" si="196"/>
        <v>0</v>
      </c>
      <c r="Y455" s="235">
        <f t="shared" si="196"/>
        <v>0</v>
      </c>
      <c r="Z455" s="235">
        <f t="shared" si="196"/>
        <v>0</v>
      </c>
      <c r="AA455" s="235">
        <f t="shared" si="196"/>
        <v>0</v>
      </c>
      <c r="AB455" s="235">
        <f t="shared" si="196"/>
        <v>0</v>
      </c>
      <c r="AC455" s="235">
        <f t="shared" si="196"/>
        <v>0</v>
      </c>
      <c r="AD455" s="235">
        <f t="shared" si="196"/>
        <v>0</v>
      </c>
      <c r="AE455" s="235">
        <f t="shared" si="196"/>
        <v>0</v>
      </c>
      <c r="AF455" s="235">
        <f t="shared" si="196"/>
        <v>0</v>
      </c>
      <c r="AG455" s="235">
        <f t="shared" si="196"/>
        <v>0</v>
      </c>
      <c r="AH455" s="235">
        <f t="shared" si="196"/>
        <v>0</v>
      </c>
      <c r="AI455" s="235">
        <f t="shared" si="196"/>
        <v>0</v>
      </c>
      <c r="AJ455" s="235">
        <f t="shared" si="196"/>
        <v>0</v>
      </c>
      <c r="AK455" s="235">
        <f t="shared" si="196"/>
        <v>0</v>
      </c>
      <c r="AL455" s="235">
        <f t="shared" si="196"/>
        <v>0</v>
      </c>
      <c r="AM455" s="235">
        <f t="shared" si="196"/>
        <v>0</v>
      </c>
      <c r="AN455" s="235">
        <f t="shared" si="196"/>
        <v>0</v>
      </c>
      <c r="AO455" s="235">
        <f t="shared" si="196"/>
        <v>0</v>
      </c>
      <c r="AP455" s="235">
        <f t="shared" si="196"/>
        <v>0</v>
      </c>
    </row>
    <row r="456" spans="1:42" x14ac:dyDescent="0.2">
      <c r="A456" s="16">
        <f t="shared" si="195"/>
        <v>4</v>
      </c>
      <c r="B456" s="233">
        <f t="shared" si="192"/>
        <v>0</v>
      </c>
      <c r="C456" s="235">
        <f t="shared" ref="C456:AP456" si="197">LOOKUP(C444,$B$436:$AP$436,$B$437:$AP$437)*$B629/100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5"/>
        <v>5</v>
      </c>
      <c r="B457" s="233">
        <f t="shared" si="192"/>
        <v>0</v>
      </c>
      <c r="C457" s="235">
        <f t="shared" ref="C457:AP457" si="198">LOOKUP(C445,$B$436:$AP$436,$B$437:$AP$437)*$B630/100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5"/>
        <v>6</v>
      </c>
      <c r="B458" s="233">
        <f t="shared" si="192"/>
        <v>0</v>
      </c>
      <c r="C458" s="235">
        <f t="shared" ref="C458:AP458" si="199">LOOKUP(C446,$B$436:$AP$436,$B$437:$AP$437)*$B631/100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5"/>
        <v>7</v>
      </c>
      <c r="B459" s="233">
        <f t="shared" si="192"/>
        <v>0</v>
      </c>
      <c r="C459" s="235">
        <f t="shared" ref="C459:AP459" si="200">LOOKUP(C447,$B$436:$AP$436,$B$437:$AP$437)*$B632/100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5"/>
        <v>8</v>
      </c>
      <c r="B460" s="233">
        <f t="shared" si="192"/>
        <v>0</v>
      </c>
      <c r="C460" s="235">
        <f t="shared" ref="C460:AP460" si="201">LOOKUP(C448,$B$436:$AP$436,$B$437:$AP$437)*$B633/100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A460+1</f>
        <v>9</v>
      </c>
      <c r="B461" s="233">
        <f t="shared" si="192"/>
        <v>0</v>
      </c>
      <c r="C461" s="235">
        <f t="shared" ref="C461:AP461" si="202">LOOKUP(C449,$B$436:$AP$436,$B$437:$AP$437)*$B634/100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 t="shared" ref="A462" si="203">A461+1</f>
        <v>10</v>
      </c>
      <c r="B462" s="233">
        <f t="shared" si="192"/>
        <v>0</v>
      </c>
      <c r="C462" s="235">
        <f t="shared" ref="C462:AP462" si="204">LOOKUP(C450,$B$436:$AP$436,$B$437:$AP$437)*$B635/100</f>
        <v>0</v>
      </c>
      <c r="D462" s="235">
        <f t="shared" si="204"/>
        <v>0</v>
      </c>
      <c r="E462" s="235">
        <f t="shared" si="204"/>
        <v>0</v>
      </c>
      <c r="F462" s="235">
        <f t="shared" si="204"/>
        <v>0</v>
      </c>
      <c r="G462" s="235">
        <f t="shared" si="204"/>
        <v>0</v>
      </c>
      <c r="H462" s="235">
        <f t="shared" si="204"/>
        <v>0</v>
      </c>
      <c r="I462" s="235">
        <f t="shared" si="204"/>
        <v>0</v>
      </c>
      <c r="J462" s="235">
        <f t="shared" si="204"/>
        <v>0</v>
      </c>
      <c r="K462" s="235">
        <f t="shared" si="204"/>
        <v>0</v>
      </c>
      <c r="L462" s="235">
        <f t="shared" si="204"/>
        <v>0</v>
      </c>
      <c r="M462" s="235">
        <f t="shared" si="204"/>
        <v>0</v>
      </c>
      <c r="N462" s="235">
        <f t="shared" si="204"/>
        <v>0</v>
      </c>
      <c r="O462" s="235">
        <f t="shared" si="204"/>
        <v>0</v>
      </c>
      <c r="P462" s="235">
        <f t="shared" si="204"/>
        <v>0</v>
      </c>
      <c r="Q462" s="235">
        <f t="shared" si="204"/>
        <v>0</v>
      </c>
      <c r="R462" s="235">
        <f t="shared" si="204"/>
        <v>0</v>
      </c>
      <c r="S462" s="235">
        <f t="shared" si="204"/>
        <v>0</v>
      </c>
      <c r="T462" s="235">
        <f t="shared" si="204"/>
        <v>0</v>
      </c>
      <c r="U462" s="235">
        <f t="shared" si="204"/>
        <v>0</v>
      </c>
      <c r="V462" s="235">
        <f t="shared" si="204"/>
        <v>0</v>
      </c>
      <c r="W462" s="235">
        <f t="shared" si="204"/>
        <v>0</v>
      </c>
      <c r="X462" s="235">
        <f t="shared" si="204"/>
        <v>0</v>
      </c>
      <c r="Y462" s="235">
        <f t="shared" si="204"/>
        <v>0</v>
      </c>
      <c r="Z462" s="235">
        <f t="shared" si="204"/>
        <v>0</v>
      </c>
      <c r="AA462" s="235">
        <f t="shared" si="204"/>
        <v>0</v>
      </c>
      <c r="AB462" s="235">
        <f t="shared" si="204"/>
        <v>0</v>
      </c>
      <c r="AC462" s="235">
        <f t="shared" si="204"/>
        <v>0</v>
      </c>
      <c r="AD462" s="235">
        <f t="shared" si="204"/>
        <v>0</v>
      </c>
      <c r="AE462" s="235">
        <f t="shared" si="204"/>
        <v>0</v>
      </c>
      <c r="AF462" s="235">
        <f t="shared" si="204"/>
        <v>0</v>
      </c>
      <c r="AG462" s="235">
        <f t="shared" si="204"/>
        <v>0</v>
      </c>
      <c r="AH462" s="235">
        <f t="shared" si="204"/>
        <v>0</v>
      </c>
      <c r="AI462" s="235">
        <f t="shared" si="204"/>
        <v>0</v>
      </c>
      <c r="AJ462" s="235">
        <f t="shared" si="204"/>
        <v>0</v>
      </c>
      <c r="AK462" s="235">
        <f t="shared" si="204"/>
        <v>0</v>
      </c>
      <c r="AL462" s="235">
        <f t="shared" si="204"/>
        <v>0</v>
      </c>
      <c r="AM462" s="235">
        <f t="shared" si="204"/>
        <v>0</v>
      </c>
      <c r="AN462" s="235">
        <f t="shared" si="204"/>
        <v>0</v>
      </c>
      <c r="AO462" s="235">
        <f t="shared" si="204"/>
        <v>0</v>
      </c>
      <c r="AP462" s="235">
        <f t="shared" si="204"/>
        <v>0</v>
      </c>
    </row>
    <row r="463" spans="1:42" s="16" customFormat="1" x14ac:dyDescent="0.2">
      <c r="A463" s="39" t="s">
        <v>12</v>
      </c>
      <c r="B463" s="19"/>
      <c r="C463" s="214">
        <f>SUM(C453:C462)</f>
        <v>0</v>
      </c>
      <c r="D463" s="214">
        <f t="shared" ref="D463:AP463" si="205">SUM(D453:D462)</f>
        <v>0</v>
      </c>
      <c r="E463" s="214">
        <f t="shared" si="205"/>
        <v>0</v>
      </c>
      <c r="F463" s="214">
        <f t="shared" si="205"/>
        <v>0</v>
      </c>
      <c r="G463" s="214">
        <f t="shared" si="205"/>
        <v>0</v>
      </c>
      <c r="H463" s="214">
        <f t="shared" si="205"/>
        <v>0</v>
      </c>
      <c r="I463" s="214">
        <f t="shared" si="205"/>
        <v>0</v>
      </c>
      <c r="J463" s="214">
        <f t="shared" si="205"/>
        <v>0</v>
      </c>
      <c r="K463" s="214">
        <f t="shared" si="205"/>
        <v>0</v>
      </c>
      <c r="L463" s="214">
        <f t="shared" si="205"/>
        <v>0</v>
      </c>
      <c r="M463" s="214">
        <f t="shared" si="205"/>
        <v>0</v>
      </c>
      <c r="N463" s="214">
        <f t="shared" si="205"/>
        <v>0</v>
      </c>
      <c r="O463" s="214">
        <f t="shared" si="205"/>
        <v>0</v>
      </c>
      <c r="P463" s="214">
        <f t="shared" si="205"/>
        <v>0</v>
      </c>
      <c r="Q463" s="214">
        <f t="shared" si="205"/>
        <v>0</v>
      </c>
      <c r="R463" s="214">
        <f t="shared" si="205"/>
        <v>0</v>
      </c>
      <c r="S463" s="214">
        <f t="shared" si="205"/>
        <v>0</v>
      </c>
      <c r="T463" s="214">
        <f t="shared" si="205"/>
        <v>0</v>
      </c>
      <c r="U463" s="214">
        <f t="shared" si="205"/>
        <v>0</v>
      </c>
      <c r="V463" s="214">
        <f t="shared" si="205"/>
        <v>0</v>
      </c>
      <c r="W463" s="214">
        <f t="shared" si="205"/>
        <v>0</v>
      </c>
      <c r="X463" s="214">
        <f t="shared" si="205"/>
        <v>0</v>
      </c>
      <c r="Y463" s="214">
        <f t="shared" si="205"/>
        <v>0</v>
      </c>
      <c r="Z463" s="214">
        <f t="shared" si="205"/>
        <v>0</v>
      </c>
      <c r="AA463" s="214">
        <f t="shared" si="205"/>
        <v>0</v>
      </c>
      <c r="AB463" s="214">
        <f t="shared" si="205"/>
        <v>0</v>
      </c>
      <c r="AC463" s="214">
        <f t="shared" si="205"/>
        <v>0</v>
      </c>
      <c r="AD463" s="214">
        <f t="shared" si="205"/>
        <v>0</v>
      </c>
      <c r="AE463" s="214">
        <f t="shared" si="205"/>
        <v>0</v>
      </c>
      <c r="AF463" s="214">
        <f t="shared" si="205"/>
        <v>0</v>
      </c>
      <c r="AG463" s="214">
        <f t="shared" si="205"/>
        <v>0</v>
      </c>
      <c r="AH463" s="214">
        <f t="shared" si="205"/>
        <v>0</v>
      </c>
      <c r="AI463" s="214">
        <f t="shared" si="205"/>
        <v>0</v>
      </c>
      <c r="AJ463" s="214">
        <f t="shared" si="205"/>
        <v>0</v>
      </c>
      <c r="AK463" s="214">
        <f t="shared" si="205"/>
        <v>0</v>
      </c>
      <c r="AL463" s="214">
        <f t="shared" si="205"/>
        <v>0</v>
      </c>
      <c r="AM463" s="214">
        <f t="shared" si="205"/>
        <v>0</v>
      </c>
      <c r="AN463" s="214">
        <f t="shared" si="205"/>
        <v>0</v>
      </c>
      <c r="AO463" s="214">
        <f t="shared" si="205"/>
        <v>0</v>
      </c>
      <c r="AP463" s="214">
        <f t="shared" si="205"/>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6">C330</f>
        <v>0</v>
      </c>
      <c r="D467" s="213">
        <f t="shared" si="206"/>
        <v>0</v>
      </c>
      <c r="E467" s="213">
        <f t="shared" si="206"/>
        <v>0</v>
      </c>
      <c r="F467" s="213">
        <f t="shared" si="206"/>
        <v>0</v>
      </c>
      <c r="G467" s="213">
        <f t="shared" si="206"/>
        <v>0</v>
      </c>
      <c r="H467" s="213">
        <f t="shared" si="206"/>
        <v>0</v>
      </c>
      <c r="I467" s="213">
        <f t="shared" si="206"/>
        <v>0</v>
      </c>
      <c r="J467" s="213">
        <f t="shared" si="206"/>
        <v>0</v>
      </c>
      <c r="K467" s="213">
        <f t="shared" si="206"/>
        <v>0</v>
      </c>
      <c r="L467" s="213">
        <f t="shared" si="206"/>
        <v>0</v>
      </c>
      <c r="M467" s="213">
        <f t="shared" si="206"/>
        <v>0</v>
      </c>
      <c r="N467" s="213">
        <f t="shared" si="206"/>
        <v>0</v>
      </c>
      <c r="O467" s="213">
        <f t="shared" si="206"/>
        <v>0</v>
      </c>
      <c r="P467" s="213">
        <f t="shared" si="206"/>
        <v>0</v>
      </c>
      <c r="Q467" s="213">
        <f t="shared" si="206"/>
        <v>0</v>
      </c>
      <c r="R467" s="213">
        <f t="shared" si="206"/>
        <v>0</v>
      </c>
      <c r="S467" s="213">
        <f t="shared" si="206"/>
        <v>0</v>
      </c>
      <c r="T467" s="213">
        <f t="shared" si="206"/>
        <v>0</v>
      </c>
      <c r="U467" s="213">
        <f t="shared" si="206"/>
        <v>0</v>
      </c>
      <c r="V467" s="213">
        <f t="shared" si="206"/>
        <v>0</v>
      </c>
      <c r="W467" s="213">
        <f t="shared" si="206"/>
        <v>0</v>
      </c>
      <c r="X467" s="213">
        <f t="shared" si="206"/>
        <v>0</v>
      </c>
      <c r="Y467" s="213">
        <f t="shared" si="206"/>
        <v>0</v>
      </c>
      <c r="Z467" s="213">
        <f t="shared" si="206"/>
        <v>0</v>
      </c>
      <c r="AA467" s="213">
        <f t="shared" si="206"/>
        <v>0</v>
      </c>
      <c r="AB467" s="213">
        <f t="shared" si="206"/>
        <v>0</v>
      </c>
      <c r="AC467" s="213">
        <f t="shared" si="206"/>
        <v>0</v>
      </c>
      <c r="AD467" s="213">
        <f t="shared" si="206"/>
        <v>0</v>
      </c>
      <c r="AE467" s="213">
        <f t="shared" si="206"/>
        <v>0</v>
      </c>
      <c r="AF467" s="213">
        <f t="shared" si="206"/>
        <v>0</v>
      </c>
      <c r="AG467" s="213">
        <f t="shared" si="206"/>
        <v>0</v>
      </c>
      <c r="AH467" s="213">
        <f t="shared" si="206"/>
        <v>0</v>
      </c>
      <c r="AI467" s="213">
        <f t="shared" si="206"/>
        <v>0</v>
      </c>
      <c r="AJ467" s="213">
        <f t="shared" si="206"/>
        <v>0</v>
      </c>
      <c r="AK467" s="213">
        <f t="shared" si="206"/>
        <v>0</v>
      </c>
      <c r="AL467" s="213">
        <f t="shared" si="206"/>
        <v>0</v>
      </c>
      <c r="AM467" s="213">
        <f t="shared" si="206"/>
        <v>0</v>
      </c>
      <c r="AN467" s="213">
        <f t="shared" si="206"/>
        <v>0</v>
      </c>
      <c r="AO467" s="213">
        <f t="shared" si="206"/>
        <v>0</v>
      </c>
      <c r="AP467" s="213">
        <f t="shared" si="206"/>
        <v>0</v>
      </c>
    </row>
    <row r="468" spans="1:42" x14ac:dyDescent="0.2">
      <c r="A468" s="16">
        <f>A467+1</f>
        <v>2</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 t="shared" ref="A469:A474" si="208">A468+1</f>
        <v>3</v>
      </c>
      <c r="C469" s="214">
        <f t="shared" ref="C469:AP469" si="209">C332</f>
        <v>0</v>
      </c>
      <c r="D469" s="213">
        <f t="shared" si="209"/>
        <v>0</v>
      </c>
      <c r="E469" s="213">
        <f t="shared" si="209"/>
        <v>0</v>
      </c>
      <c r="F469" s="213">
        <f t="shared" si="209"/>
        <v>0</v>
      </c>
      <c r="G469" s="213">
        <f t="shared" si="209"/>
        <v>0</v>
      </c>
      <c r="H469" s="213">
        <f t="shared" si="209"/>
        <v>0</v>
      </c>
      <c r="I469" s="213">
        <f t="shared" si="209"/>
        <v>0</v>
      </c>
      <c r="J469" s="213">
        <f t="shared" si="209"/>
        <v>0</v>
      </c>
      <c r="K469" s="213">
        <f t="shared" si="209"/>
        <v>0</v>
      </c>
      <c r="L469" s="213">
        <f t="shared" si="209"/>
        <v>0</v>
      </c>
      <c r="M469" s="213">
        <f t="shared" si="209"/>
        <v>0</v>
      </c>
      <c r="N469" s="213">
        <f t="shared" si="209"/>
        <v>0</v>
      </c>
      <c r="O469" s="213">
        <f t="shared" si="209"/>
        <v>0</v>
      </c>
      <c r="P469" s="213">
        <f t="shared" si="209"/>
        <v>0</v>
      </c>
      <c r="Q469" s="213">
        <f t="shared" si="209"/>
        <v>0</v>
      </c>
      <c r="R469" s="213">
        <f t="shared" si="209"/>
        <v>0</v>
      </c>
      <c r="S469" s="213">
        <f t="shared" si="209"/>
        <v>0</v>
      </c>
      <c r="T469" s="213">
        <f t="shared" si="209"/>
        <v>0</v>
      </c>
      <c r="U469" s="213">
        <f t="shared" si="209"/>
        <v>0</v>
      </c>
      <c r="V469" s="213">
        <f t="shared" si="209"/>
        <v>0</v>
      </c>
      <c r="W469" s="213">
        <f t="shared" si="209"/>
        <v>0</v>
      </c>
      <c r="X469" s="213">
        <f t="shared" si="209"/>
        <v>0</v>
      </c>
      <c r="Y469" s="213">
        <f t="shared" si="209"/>
        <v>0</v>
      </c>
      <c r="Z469" s="213">
        <f t="shared" si="209"/>
        <v>0</v>
      </c>
      <c r="AA469" s="213">
        <f t="shared" si="209"/>
        <v>0</v>
      </c>
      <c r="AB469" s="213">
        <f t="shared" si="209"/>
        <v>0</v>
      </c>
      <c r="AC469" s="213">
        <f t="shared" si="209"/>
        <v>0</v>
      </c>
      <c r="AD469" s="213">
        <f t="shared" si="209"/>
        <v>0</v>
      </c>
      <c r="AE469" s="213">
        <f t="shared" si="209"/>
        <v>0</v>
      </c>
      <c r="AF469" s="213">
        <f t="shared" si="209"/>
        <v>0</v>
      </c>
      <c r="AG469" s="213">
        <f t="shared" si="209"/>
        <v>0</v>
      </c>
      <c r="AH469" s="213">
        <f t="shared" si="209"/>
        <v>0</v>
      </c>
      <c r="AI469" s="213">
        <f t="shared" si="209"/>
        <v>0</v>
      </c>
      <c r="AJ469" s="213">
        <f t="shared" si="209"/>
        <v>0</v>
      </c>
      <c r="AK469" s="213">
        <f t="shared" si="209"/>
        <v>0</v>
      </c>
      <c r="AL469" s="213">
        <f t="shared" si="209"/>
        <v>0</v>
      </c>
      <c r="AM469" s="213">
        <f t="shared" si="209"/>
        <v>0</v>
      </c>
      <c r="AN469" s="213">
        <f t="shared" si="209"/>
        <v>0</v>
      </c>
      <c r="AO469" s="213">
        <f t="shared" si="209"/>
        <v>0</v>
      </c>
      <c r="AP469" s="213">
        <f t="shared" si="209"/>
        <v>0</v>
      </c>
    </row>
    <row r="470" spans="1:42" x14ac:dyDescent="0.2">
      <c r="A470" s="16">
        <f t="shared" si="208"/>
        <v>4</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8"/>
        <v>5</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8"/>
        <v>6</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8"/>
        <v>7</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8"/>
        <v>8</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A474+1</f>
        <v>9</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 t="shared" ref="A476" si="216">A475+1</f>
        <v>10</v>
      </c>
      <c r="C476" s="214">
        <f t="shared" ref="C476:AP476" si="217">C339</f>
        <v>0</v>
      </c>
      <c r="D476" s="213">
        <f t="shared" si="217"/>
        <v>0</v>
      </c>
      <c r="E476" s="213">
        <f t="shared" si="217"/>
        <v>0</v>
      </c>
      <c r="F476" s="213">
        <f t="shared" si="217"/>
        <v>0</v>
      </c>
      <c r="G476" s="213">
        <f t="shared" si="217"/>
        <v>0</v>
      </c>
      <c r="H476" s="213">
        <f t="shared" si="217"/>
        <v>0</v>
      </c>
      <c r="I476" s="213">
        <f t="shared" si="217"/>
        <v>0</v>
      </c>
      <c r="J476" s="213">
        <f t="shared" si="217"/>
        <v>0</v>
      </c>
      <c r="K476" s="213">
        <f t="shared" si="217"/>
        <v>0</v>
      </c>
      <c r="L476" s="213">
        <f t="shared" si="217"/>
        <v>0</v>
      </c>
      <c r="M476" s="213">
        <f t="shared" si="217"/>
        <v>0</v>
      </c>
      <c r="N476" s="213">
        <f t="shared" si="217"/>
        <v>0</v>
      </c>
      <c r="O476" s="213">
        <f t="shared" si="217"/>
        <v>0</v>
      </c>
      <c r="P476" s="213">
        <f t="shared" si="217"/>
        <v>0</v>
      </c>
      <c r="Q476" s="213">
        <f t="shared" si="217"/>
        <v>0</v>
      </c>
      <c r="R476" s="213">
        <f t="shared" si="217"/>
        <v>0</v>
      </c>
      <c r="S476" s="213">
        <f t="shared" si="217"/>
        <v>0</v>
      </c>
      <c r="T476" s="213">
        <f t="shared" si="217"/>
        <v>0</v>
      </c>
      <c r="U476" s="213">
        <f t="shared" si="217"/>
        <v>0</v>
      </c>
      <c r="V476" s="213">
        <f t="shared" si="217"/>
        <v>0</v>
      </c>
      <c r="W476" s="213">
        <f t="shared" si="217"/>
        <v>0</v>
      </c>
      <c r="X476" s="213">
        <f t="shared" si="217"/>
        <v>0</v>
      </c>
      <c r="Y476" s="213">
        <f t="shared" si="217"/>
        <v>0</v>
      </c>
      <c r="Z476" s="213">
        <f t="shared" si="217"/>
        <v>0</v>
      </c>
      <c r="AA476" s="213">
        <f t="shared" si="217"/>
        <v>0</v>
      </c>
      <c r="AB476" s="213">
        <f t="shared" si="217"/>
        <v>0</v>
      </c>
      <c r="AC476" s="213">
        <f t="shared" si="217"/>
        <v>0</v>
      </c>
      <c r="AD476" s="213">
        <f t="shared" si="217"/>
        <v>0</v>
      </c>
      <c r="AE476" s="213">
        <f t="shared" si="217"/>
        <v>0</v>
      </c>
      <c r="AF476" s="213">
        <f t="shared" si="217"/>
        <v>0</v>
      </c>
      <c r="AG476" s="213">
        <f t="shared" si="217"/>
        <v>0</v>
      </c>
      <c r="AH476" s="213">
        <f t="shared" si="217"/>
        <v>0</v>
      </c>
      <c r="AI476" s="213">
        <f t="shared" si="217"/>
        <v>0</v>
      </c>
      <c r="AJ476" s="213">
        <f t="shared" si="217"/>
        <v>0</v>
      </c>
      <c r="AK476" s="213">
        <f t="shared" si="217"/>
        <v>0</v>
      </c>
      <c r="AL476" s="213">
        <f t="shared" si="217"/>
        <v>0</v>
      </c>
      <c r="AM476" s="213">
        <f t="shared" si="217"/>
        <v>0</v>
      </c>
      <c r="AN476" s="213">
        <f t="shared" si="217"/>
        <v>0</v>
      </c>
      <c r="AO476" s="213">
        <f t="shared" si="217"/>
        <v>0</v>
      </c>
      <c r="AP476" s="213">
        <f t="shared" si="217"/>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18">SUM(C479:AP479)</f>
        <v>0</v>
      </c>
      <c r="C479" s="214">
        <f t="shared" ref="C479:AP479" si="219">LOOKUP(C467,$B$436:$AP$436,$B$437:$AP$437)*$B658/100</f>
        <v>0</v>
      </c>
      <c r="D479" s="214">
        <f t="shared" si="219"/>
        <v>0</v>
      </c>
      <c r="E479" s="214">
        <f t="shared" si="219"/>
        <v>0</v>
      </c>
      <c r="F479" s="214">
        <f t="shared" si="219"/>
        <v>0</v>
      </c>
      <c r="G479" s="214">
        <f t="shared" si="219"/>
        <v>0</v>
      </c>
      <c r="H479" s="214">
        <f t="shared" si="219"/>
        <v>0</v>
      </c>
      <c r="I479" s="214">
        <f t="shared" si="219"/>
        <v>0</v>
      </c>
      <c r="J479" s="214">
        <f t="shared" si="219"/>
        <v>0</v>
      </c>
      <c r="K479" s="214">
        <f t="shared" si="219"/>
        <v>0</v>
      </c>
      <c r="L479" s="214">
        <f t="shared" si="219"/>
        <v>0</v>
      </c>
      <c r="M479" s="214">
        <f t="shared" si="219"/>
        <v>0</v>
      </c>
      <c r="N479" s="214">
        <f t="shared" si="219"/>
        <v>0</v>
      </c>
      <c r="O479" s="214">
        <f t="shared" si="219"/>
        <v>0</v>
      </c>
      <c r="P479" s="214">
        <f t="shared" si="219"/>
        <v>0</v>
      </c>
      <c r="Q479" s="214">
        <f t="shared" si="219"/>
        <v>0</v>
      </c>
      <c r="R479" s="214">
        <f t="shared" si="219"/>
        <v>0</v>
      </c>
      <c r="S479" s="214">
        <f t="shared" si="219"/>
        <v>0</v>
      </c>
      <c r="T479" s="214">
        <f t="shared" si="219"/>
        <v>0</v>
      </c>
      <c r="U479" s="214">
        <f t="shared" si="219"/>
        <v>0</v>
      </c>
      <c r="V479" s="214">
        <f t="shared" si="219"/>
        <v>0</v>
      </c>
      <c r="W479" s="214">
        <f t="shared" si="219"/>
        <v>0</v>
      </c>
      <c r="X479" s="214">
        <f t="shared" si="219"/>
        <v>0</v>
      </c>
      <c r="Y479" s="214">
        <f t="shared" si="219"/>
        <v>0</v>
      </c>
      <c r="Z479" s="214">
        <f t="shared" si="219"/>
        <v>0</v>
      </c>
      <c r="AA479" s="214">
        <f t="shared" si="219"/>
        <v>0</v>
      </c>
      <c r="AB479" s="214">
        <f t="shared" si="219"/>
        <v>0</v>
      </c>
      <c r="AC479" s="214">
        <f t="shared" si="219"/>
        <v>0</v>
      </c>
      <c r="AD479" s="214">
        <f t="shared" si="219"/>
        <v>0</v>
      </c>
      <c r="AE479" s="214">
        <f t="shared" si="219"/>
        <v>0</v>
      </c>
      <c r="AF479" s="214">
        <f t="shared" si="219"/>
        <v>0</v>
      </c>
      <c r="AG479" s="214">
        <f t="shared" si="219"/>
        <v>0</v>
      </c>
      <c r="AH479" s="214">
        <f t="shared" si="219"/>
        <v>0</v>
      </c>
      <c r="AI479" s="214">
        <f t="shared" si="219"/>
        <v>0</v>
      </c>
      <c r="AJ479" s="214">
        <f t="shared" si="219"/>
        <v>0</v>
      </c>
      <c r="AK479" s="214">
        <f t="shared" si="219"/>
        <v>0</v>
      </c>
      <c r="AL479" s="214">
        <f t="shared" si="219"/>
        <v>0</v>
      </c>
      <c r="AM479" s="214">
        <f t="shared" si="219"/>
        <v>0</v>
      </c>
      <c r="AN479" s="214">
        <f t="shared" si="219"/>
        <v>0</v>
      </c>
      <c r="AO479" s="214">
        <f t="shared" si="219"/>
        <v>0</v>
      </c>
      <c r="AP479" s="214">
        <f t="shared" si="219"/>
        <v>0</v>
      </c>
    </row>
    <row r="480" spans="1:42" x14ac:dyDescent="0.2">
      <c r="A480" s="16">
        <f>A479+1</f>
        <v>2</v>
      </c>
      <c r="B480" s="196">
        <f t="shared" si="218"/>
        <v>0</v>
      </c>
      <c r="C480" s="214">
        <f t="shared" ref="C480:AP480" si="220">LOOKUP(C468,$B$436:$AP$436,$B$437:$AP$437)*$B659/100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 t="shared" ref="A481:A486" si="221">A480+1</f>
        <v>3</v>
      </c>
      <c r="B481" s="196">
        <f t="shared" si="218"/>
        <v>0</v>
      </c>
      <c r="C481" s="214">
        <f t="shared" ref="C481:AP481" si="222">LOOKUP(C469,$B$436:$AP$436,$B$437:$AP$437)*$B660/100</f>
        <v>0</v>
      </c>
      <c r="D481" s="214">
        <f t="shared" si="222"/>
        <v>0</v>
      </c>
      <c r="E481" s="214">
        <f t="shared" si="222"/>
        <v>0</v>
      </c>
      <c r="F481" s="214">
        <f t="shared" si="222"/>
        <v>0</v>
      </c>
      <c r="G481" s="214">
        <f t="shared" si="222"/>
        <v>0</v>
      </c>
      <c r="H481" s="214">
        <f t="shared" si="222"/>
        <v>0</v>
      </c>
      <c r="I481" s="214">
        <f t="shared" si="222"/>
        <v>0</v>
      </c>
      <c r="J481" s="214">
        <f t="shared" si="222"/>
        <v>0</v>
      </c>
      <c r="K481" s="214">
        <f t="shared" si="222"/>
        <v>0</v>
      </c>
      <c r="L481" s="214">
        <f t="shared" si="222"/>
        <v>0</v>
      </c>
      <c r="M481" s="214">
        <f t="shared" si="222"/>
        <v>0</v>
      </c>
      <c r="N481" s="214">
        <f t="shared" si="222"/>
        <v>0</v>
      </c>
      <c r="O481" s="214">
        <f t="shared" si="222"/>
        <v>0</v>
      </c>
      <c r="P481" s="214">
        <f t="shared" si="222"/>
        <v>0</v>
      </c>
      <c r="Q481" s="214">
        <f t="shared" si="222"/>
        <v>0</v>
      </c>
      <c r="R481" s="214">
        <f t="shared" si="222"/>
        <v>0</v>
      </c>
      <c r="S481" s="214">
        <f t="shared" si="222"/>
        <v>0</v>
      </c>
      <c r="T481" s="214">
        <f t="shared" si="222"/>
        <v>0</v>
      </c>
      <c r="U481" s="214">
        <f t="shared" si="222"/>
        <v>0</v>
      </c>
      <c r="V481" s="214">
        <f t="shared" si="222"/>
        <v>0</v>
      </c>
      <c r="W481" s="214">
        <f t="shared" si="222"/>
        <v>0</v>
      </c>
      <c r="X481" s="214">
        <f t="shared" si="222"/>
        <v>0</v>
      </c>
      <c r="Y481" s="214">
        <f t="shared" si="222"/>
        <v>0</v>
      </c>
      <c r="Z481" s="214">
        <f t="shared" si="222"/>
        <v>0</v>
      </c>
      <c r="AA481" s="214">
        <f t="shared" si="222"/>
        <v>0</v>
      </c>
      <c r="AB481" s="214">
        <f t="shared" si="222"/>
        <v>0</v>
      </c>
      <c r="AC481" s="214">
        <f t="shared" si="222"/>
        <v>0</v>
      </c>
      <c r="AD481" s="214">
        <f t="shared" si="222"/>
        <v>0</v>
      </c>
      <c r="AE481" s="214">
        <f t="shared" si="222"/>
        <v>0</v>
      </c>
      <c r="AF481" s="214">
        <f t="shared" si="222"/>
        <v>0</v>
      </c>
      <c r="AG481" s="214">
        <f t="shared" si="222"/>
        <v>0</v>
      </c>
      <c r="AH481" s="214">
        <f t="shared" si="222"/>
        <v>0</v>
      </c>
      <c r="AI481" s="214">
        <f t="shared" si="222"/>
        <v>0</v>
      </c>
      <c r="AJ481" s="214">
        <f t="shared" si="222"/>
        <v>0</v>
      </c>
      <c r="AK481" s="214">
        <f t="shared" si="222"/>
        <v>0</v>
      </c>
      <c r="AL481" s="214">
        <f t="shared" si="222"/>
        <v>0</v>
      </c>
      <c r="AM481" s="214">
        <f t="shared" si="222"/>
        <v>0</v>
      </c>
      <c r="AN481" s="214">
        <f t="shared" si="222"/>
        <v>0</v>
      </c>
      <c r="AO481" s="214">
        <f t="shared" si="222"/>
        <v>0</v>
      </c>
      <c r="AP481" s="214">
        <f t="shared" si="222"/>
        <v>0</v>
      </c>
    </row>
    <row r="482" spans="1:42" x14ac:dyDescent="0.2">
      <c r="A482" s="16">
        <f t="shared" si="221"/>
        <v>4</v>
      </c>
      <c r="B482" s="196">
        <f t="shared" si="218"/>
        <v>0</v>
      </c>
      <c r="C482" s="214">
        <f t="shared" ref="C482:AP482" si="223">LOOKUP(C470,$B$436:$AP$436,$B$437:$AP$437)*$B661/100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1"/>
        <v>5</v>
      </c>
      <c r="B483" s="196">
        <f t="shared" si="218"/>
        <v>0</v>
      </c>
      <c r="C483" s="214">
        <f t="shared" ref="C483:AP483" si="224">LOOKUP(C471,$B$436:$AP$436,$B$437:$AP$437)*$B662/100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1"/>
        <v>6</v>
      </c>
      <c r="B484" s="196">
        <f t="shared" si="218"/>
        <v>0</v>
      </c>
      <c r="C484" s="214">
        <f t="shared" ref="C484:AP484" si="225">LOOKUP(C472,$B$436:$AP$436,$B$437:$AP$437)*$B663/100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1"/>
        <v>7</v>
      </c>
      <c r="B485" s="196">
        <f t="shared" si="218"/>
        <v>0</v>
      </c>
      <c r="C485" s="214">
        <f t="shared" ref="C485:AP485" si="226">LOOKUP(C473,$B$436:$AP$436,$B$437:$AP$437)*$B664/100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1"/>
        <v>8</v>
      </c>
      <c r="B486" s="196">
        <f t="shared" si="218"/>
        <v>0</v>
      </c>
      <c r="C486" s="214">
        <f t="shared" ref="C486:AP486" si="227">LOOKUP(C474,$B$436:$AP$436,$B$437:$AP$437)*$B665/100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A486+1</f>
        <v>9</v>
      </c>
      <c r="B487" s="196">
        <f t="shared" si="218"/>
        <v>0</v>
      </c>
      <c r="C487" s="214">
        <f t="shared" ref="C487:AP487" si="228">LOOKUP(C475,$B$436:$AP$436,$B$437:$AP$437)*$B666/100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 t="shared" ref="A488" si="229">A487+1</f>
        <v>10</v>
      </c>
      <c r="B488" s="196">
        <f t="shared" si="218"/>
        <v>0</v>
      </c>
      <c r="C488" s="214">
        <f t="shared" ref="C488:AP488" si="230">LOOKUP(C476,$B$436:$AP$436,$B$437:$AP$437)*$B667/100</f>
        <v>0</v>
      </c>
      <c r="D488" s="214">
        <f t="shared" si="230"/>
        <v>0</v>
      </c>
      <c r="E488" s="214">
        <f t="shared" si="230"/>
        <v>0</v>
      </c>
      <c r="F488" s="214">
        <f t="shared" si="230"/>
        <v>0</v>
      </c>
      <c r="G488" s="214">
        <f t="shared" si="230"/>
        <v>0</v>
      </c>
      <c r="H488" s="214">
        <f t="shared" si="230"/>
        <v>0</v>
      </c>
      <c r="I488" s="214">
        <f t="shared" si="230"/>
        <v>0</v>
      </c>
      <c r="J488" s="214">
        <f t="shared" si="230"/>
        <v>0</v>
      </c>
      <c r="K488" s="214">
        <f t="shared" si="230"/>
        <v>0</v>
      </c>
      <c r="L488" s="214">
        <f t="shared" si="230"/>
        <v>0</v>
      </c>
      <c r="M488" s="214">
        <f t="shared" si="230"/>
        <v>0</v>
      </c>
      <c r="N488" s="214">
        <f t="shared" si="230"/>
        <v>0</v>
      </c>
      <c r="O488" s="214">
        <f t="shared" si="230"/>
        <v>0</v>
      </c>
      <c r="P488" s="214">
        <f t="shared" si="230"/>
        <v>0</v>
      </c>
      <c r="Q488" s="214">
        <f t="shared" si="230"/>
        <v>0</v>
      </c>
      <c r="R488" s="214">
        <f t="shared" si="230"/>
        <v>0</v>
      </c>
      <c r="S488" s="214">
        <f t="shared" si="230"/>
        <v>0</v>
      </c>
      <c r="T488" s="214">
        <f t="shared" si="230"/>
        <v>0</v>
      </c>
      <c r="U488" s="214">
        <f t="shared" si="230"/>
        <v>0</v>
      </c>
      <c r="V488" s="214">
        <f t="shared" si="230"/>
        <v>0</v>
      </c>
      <c r="W488" s="214">
        <f t="shared" si="230"/>
        <v>0</v>
      </c>
      <c r="X488" s="214">
        <f t="shared" si="230"/>
        <v>0</v>
      </c>
      <c r="Y488" s="214">
        <f t="shared" si="230"/>
        <v>0</v>
      </c>
      <c r="Z488" s="214">
        <f t="shared" si="230"/>
        <v>0</v>
      </c>
      <c r="AA488" s="214">
        <f t="shared" si="230"/>
        <v>0</v>
      </c>
      <c r="AB488" s="214">
        <f t="shared" si="230"/>
        <v>0</v>
      </c>
      <c r="AC488" s="214">
        <f t="shared" si="230"/>
        <v>0</v>
      </c>
      <c r="AD488" s="214">
        <f t="shared" si="230"/>
        <v>0</v>
      </c>
      <c r="AE488" s="214">
        <f t="shared" si="230"/>
        <v>0</v>
      </c>
      <c r="AF488" s="214">
        <f t="shared" si="230"/>
        <v>0</v>
      </c>
      <c r="AG488" s="214">
        <f t="shared" si="230"/>
        <v>0</v>
      </c>
      <c r="AH488" s="214">
        <f t="shared" si="230"/>
        <v>0</v>
      </c>
      <c r="AI488" s="214">
        <f t="shared" si="230"/>
        <v>0</v>
      </c>
      <c r="AJ488" s="214">
        <f t="shared" si="230"/>
        <v>0</v>
      </c>
      <c r="AK488" s="214">
        <f t="shared" si="230"/>
        <v>0</v>
      </c>
      <c r="AL488" s="214">
        <f t="shared" si="230"/>
        <v>0</v>
      </c>
      <c r="AM488" s="214">
        <f t="shared" si="230"/>
        <v>0</v>
      </c>
      <c r="AN488" s="214">
        <f t="shared" si="230"/>
        <v>0</v>
      </c>
      <c r="AO488" s="214">
        <f t="shared" si="230"/>
        <v>0</v>
      </c>
      <c r="AP488" s="214">
        <f t="shared" si="230"/>
        <v>0</v>
      </c>
    </row>
    <row r="489" spans="1:42" s="16" customFormat="1" x14ac:dyDescent="0.2">
      <c r="A489" s="39" t="s">
        <v>12</v>
      </c>
      <c r="B489" s="19"/>
      <c r="C489" s="214">
        <f>SUM(C479:C488)</f>
        <v>0</v>
      </c>
      <c r="D489" s="214">
        <f t="shared" ref="D489:AP489" si="231">SUM(D479:D488)</f>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2">C356</f>
        <v>0</v>
      </c>
      <c r="D493" s="213">
        <f t="shared" si="232"/>
        <v>0</v>
      </c>
      <c r="E493" s="213">
        <f t="shared" si="232"/>
        <v>0</v>
      </c>
      <c r="F493" s="213">
        <f t="shared" si="232"/>
        <v>0</v>
      </c>
      <c r="G493" s="213">
        <f t="shared" si="232"/>
        <v>0</v>
      </c>
      <c r="H493" s="213">
        <f t="shared" si="232"/>
        <v>0</v>
      </c>
      <c r="I493" s="213">
        <f t="shared" si="232"/>
        <v>0</v>
      </c>
      <c r="J493" s="213">
        <f t="shared" si="232"/>
        <v>0</v>
      </c>
      <c r="K493" s="213">
        <f t="shared" si="232"/>
        <v>0</v>
      </c>
      <c r="L493" s="213">
        <f t="shared" si="232"/>
        <v>0</v>
      </c>
      <c r="M493" s="213">
        <f t="shared" si="232"/>
        <v>0</v>
      </c>
      <c r="N493" s="213">
        <f t="shared" si="232"/>
        <v>0</v>
      </c>
      <c r="O493" s="213">
        <f t="shared" si="232"/>
        <v>0</v>
      </c>
      <c r="P493" s="213">
        <f t="shared" si="232"/>
        <v>0</v>
      </c>
      <c r="Q493" s="213">
        <f t="shared" si="232"/>
        <v>0</v>
      </c>
      <c r="R493" s="213">
        <f t="shared" si="232"/>
        <v>0</v>
      </c>
      <c r="S493" s="213">
        <f t="shared" si="232"/>
        <v>0</v>
      </c>
      <c r="T493" s="213">
        <f t="shared" si="232"/>
        <v>0</v>
      </c>
      <c r="U493" s="213">
        <f t="shared" si="232"/>
        <v>0</v>
      </c>
      <c r="V493" s="213">
        <f t="shared" si="232"/>
        <v>0</v>
      </c>
      <c r="W493" s="213">
        <f t="shared" si="232"/>
        <v>0</v>
      </c>
      <c r="X493" s="213">
        <f t="shared" si="232"/>
        <v>0</v>
      </c>
      <c r="Y493" s="213">
        <f t="shared" si="232"/>
        <v>0</v>
      </c>
      <c r="Z493" s="213">
        <f t="shared" si="232"/>
        <v>0</v>
      </c>
      <c r="AA493" s="213">
        <f t="shared" si="232"/>
        <v>0</v>
      </c>
      <c r="AB493" s="213">
        <f t="shared" si="232"/>
        <v>0</v>
      </c>
      <c r="AC493" s="213">
        <f t="shared" si="232"/>
        <v>0</v>
      </c>
      <c r="AD493" s="213">
        <f t="shared" si="232"/>
        <v>0</v>
      </c>
      <c r="AE493" s="213">
        <f t="shared" si="232"/>
        <v>0</v>
      </c>
      <c r="AF493" s="213">
        <f t="shared" si="232"/>
        <v>0</v>
      </c>
      <c r="AG493" s="213">
        <f t="shared" si="232"/>
        <v>0</v>
      </c>
      <c r="AH493" s="213">
        <f t="shared" si="232"/>
        <v>0</v>
      </c>
      <c r="AI493" s="213">
        <f t="shared" si="232"/>
        <v>0</v>
      </c>
      <c r="AJ493" s="213">
        <f t="shared" si="232"/>
        <v>0</v>
      </c>
      <c r="AK493" s="213">
        <f t="shared" si="232"/>
        <v>0</v>
      </c>
      <c r="AL493" s="213">
        <f t="shared" si="232"/>
        <v>0</v>
      </c>
      <c r="AM493" s="213">
        <f t="shared" si="232"/>
        <v>0</v>
      </c>
      <c r="AN493" s="213">
        <f t="shared" si="232"/>
        <v>0</v>
      </c>
      <c r="AO493" s="213">
        <f t="shared" si="232"/>
        <v>0</v>
      </c>
      <c r="AP493" s="213">
        <f t="shared" si="232"/>
        <v>0</v>
      </c>
    </row>
    <row r="494" spans="1:42" x14ac:dyDescent="0.2">
      <c r="A494" s="4">
        <f>A493+1</f>
        <v>2</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 t="shared" ref="A495:A500" si="234">A494+1</f>
        <v>3</v>
      </c>
      <c r="C495" s="213">
        <f t="shared" ref="C495:AP495" si="235">C358</f>
        <v>0</v>
      </c>
      <c r="D495" s="213">
        <f t="shared" si="235"/>
        <v>0</v>
      </c>
      <c r="E495" s="213">
        <f t="shared" si="235"/>
        <v>0</v>
      </c>
      <c r="F495" s="213">
        <f t="shared" si="235"/>
        <v>0</v>
      </c>
      <c r="G495" s="213">
        <f t="shared" si="235"/>
        <v>0</v>
      </c>
      <c r="H495" s="213">
        <f t="shared" si="235"/>
        <v>0</v>
      </c>
      <c r="I495" s="213">
        <f t="shared" si="235"/>
        <v>0</v>
      </c>
      <c r="J495" s="213">
        <f t="shared" si="235"/>
        <v>0</v>
      </c>
      <c r="K495" s="213">
        <f t="shared" si="235"/>
        <v>0</v>
      </c>
      <c r="L495" s="213">
        <f t="shared" si="235"/>
        <v>0</v>
      </c>
      <c r="M495" s="213">
        <f t="shared" si="235"/>
        <v>0</v>
      </c>
      <c r="N495" s="213">
        <f t="shared" si="235"/>
        <v>0</v>
      </c>
      <c r="O495" s="213">
        <f t="shared" si="235"/>
        <v>0</v>
      </c>
      <c r="P495" s="213">
        <f t="shared" si="235"/>
        <v>0</v>
      </c>
      <c r="Q495" s="213">
        <f t="shared" si="235"/>
        <v>0</v>
      </c>
      <c r="R495" s="213">
        <f t="shared" si="235"/>
        <v>0</v>
      </c>
      <c r="S495" s="213">
        <f t="shared" si="235"/>
        <v>0</v>
      </c>
      <c r="T495" s="213">
        <f t="shared" si="235"/>
        <v>0</v>
      </c>
      <c r="U495" s="213">
        <f t="shared" si="235"/>
        <v>0</v>
      </c>
      <c r="V495" s="213">
        <f t="shared" si="235"/>
        <v>0</v>
      </c>
      <c r="W495" s="213">
        <f t="shared" si="235"/>
        <v>0</v>
      </c>
      <c r="X495" s="213">
        <f t="shared" si="235"/>
        <v>0</v>
      </c>
      <c r="Y495" s="213">
        <f t="shared" si="235"/>
        <v>0</v>
      </c>
      <c r="Z495" s="213">
        <f t="shared" si="235"/>
        <v>0</v>
      </c>
      <c r="AA495" s="213">
        <f t="shared" si="235"/>
        <v>0</v>
      </c>
      <c r="AB495" s="213">
        <f t="shared" si="235"/>
        <v>0</v>
      </c>
      <c r="AC495" s="213">
        <f t="shared" si="235"/>
        <v>0</v>
      </c>
      <c r="AD495" s="213">
        <f t="shared" si="235"/>
        <v>0</v>
      </c>
      <c r="AE495" s="213">
        <f t="shared" si="235"/>
        <v>0</v>
      </c>
      <c r="AF495" s="213">
        <f t="shared" si="235"/>
        <v>0</v>
      </c>
      <c r="AG495" s="213">
        <f t="shared" si="235"/>
        <v>0</v>
      </c>
      <c r="AH495" s="213">
        <f t="shared" si="235"/>
        <v>0</v>
      </c>
      <c r="AI495" s="213">
        <f t="shared" si="235"/>
        <v>0</v>
      </c>
      <c r="AJ495" s="213">
        <f t="shared" si="235"/>
        <v>0</v>
      </c>
      <c r="AK495" s="213">
        <f t="shared" si="235"/>
        <v>0</v>
      </c>
      <c r="AL495" s="213">
        <f t="shared" si="235"/>
        <v>0</v>
      </c>
      <c r="AM495" s="213">
        <f t="shared" si="235"/>
        <v>0</v>
      </c>
      <c r="AN495" s="213">
        <f t="shared" si="235"/>
        <v>0</v>
      </c>
      <c r="AO495" s="213">
        <f t="shared" si="235"/>
        <v>0</v>
      </c>
      <c r="AP495" s="213">
        <f t="shared" si="235"/>
        <v>0</v>
      </c>
    </row>
    <row r="496" spans="1:42" x14ac:dyDescent="0.2">
      <c r="A496" s="4">
        <f t="shared" si="234"/>
        <v>4</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4"/>
        <v>5</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4"/>
        <v>6</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4"/>
        <v>7</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4"/>
        <v>8</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A500+1</f>
        <v>9</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 t="shared" ref="A502" si="242">A501+1</f>
        <v>10</v>
      </c>
      <c r="C502" s="213">
        <f t="shared" ref="C502:AP502" si="243">C365</f>
        <v>0</v>
      </c>
      <c r="D502" s="213">
        <f t="shared" si="243"/>
        <v>0</v>
      </c>
      <c r="E502" s="213">
        <f t="shared" si="243"/>
        <v>0</v>
      </c>
      <c r="F502" s="213">
        <f t="shared" si="243"/>
        <v>0</v>
      </c>
      <c r="G502" s="213">
        <f t="shared" si="243"/>
        <v>0</v>
      </c>
      <c r="H502" s="213">
        <f t="shared" si="243"/>
        <v>0</v>
      </c>
      <c r="I502" s="213">
        <f t="shared" si="243"/>
        <v>0</v>
      </c>
      <c r="J502" s="213">
        <f t="shared" si="243"/>
        <v>0</v>
      </c>
      <c r="K502" s="213">
        <f t="shared" si="243"/>
        <v>0</v>
      </c>
      <c r="L502" s="213">
        <f t="shared" si="243"/>
        <v>0</v>
      </c>
      <c r="M502" s="213">
        <f t="shared" si="243"/>
        <v>0</v>
      </c>
      <c r="N502" s="213">
        <f t="shared" si="243"/>
        <v>0</v>
      </c>
      <c r="O502" s="213">
        <f t="shared" si="243"/>
        <v>0</v>
      </c>
      <c r="P502" s="213">
        <f t="shared" si="243"/>
        <v>0</v>
      </c>
      <c r="Q502" s="213">
        <f t="shared" si="243"/>
        <v>0</v>
      </c>
      <c r="R502" s="213">
        <f t="shared" si="243"/>
        <v>0</v>
      </c>
      <c r="S502" s="213">
        <f t="shared" si="243"/>
        <v>0</v>
      </c>
      <c r="T502" s="213">
        <f t="shared" si="243"/>
        <v>0</v>
      </c>
      <c r="U502" s="213">
        <f t="shared" si="243"/>
        <v>0</v>
      </c>
      <c r="V502" s="213">
        <f t="shared" si="243"/>
        <v>0</v>
      </c>
      <c r="W502" s="213">
        <f t="shared" si="243"/>
        <v>0</v>
      </c>
      <c r="X502" s="213">
        <f t="shared" si="243"/>
        <v>0</v>
      </c>
      <c r="Y502" s="213">
        <f t="shared" si="243"/>
        <v>0</v>
      </c>
      <c r="Z502" s="213">
        <f t="shared" si="243"/>
        <v>0</v>
      </c>
      <c r="AA502" s="213">
        <f t="shared" si="243"/>
        <v>0</v>
      </c>
      <c r="AB502" s="213">
        <f t="shared" si="243"/>
        <v>0</v>
      </c>
      <c r="AC502" s="213">
        <f t="shared" si="243"/>
        <v>0</v>
      </c>
      <c r="AD502" s="213">
        <f t="shared" si="243"/>
        <v>0</v>
      </c>
      <c r="AE502" s="213">
        <f t="shared" si="243"/>
        <v>0</v>
      </c>
      <c r="AF502" s="213">
        <f t="shared" si="243"/>
        <v>0</v>
      </c>
      <c r="AG502" s="213">
        <f t="shared" si="243"/>
        <v>0</v>
      </c>
      <c r="AH502" s="213">
        <f t="shared" si="243"/>
        <v>0</v>
      </c>
      <c r="AI502" s="213">
        <f t="shared" si="243"/>
        <v>0</v>
      </c>
      <c r="AJ502" s="213">
        <f t="shared" si="243"/>
        <v>0</v>
      </c>
      <c r="AK502" s="213">
        <f t="shared" si="243"/>
        <v>0</v>
      </c>
      <c r="AL502" s="213">
        <f t="shared" si="243"/>
        <v>0</v>
      </c>
      <c r="AM502" s="213">
        <f t="shared" si="243"/>
        <v>0</v>
      </c>
      <c r="AN502" s="213">
        <f t="shared" si="243"/>
        <v>0</v>
      </c>
      <c r="AO502" s="213">
        <f t="shared" si="243"/>
        <v>0</v>
      </c>
      <c r="AP502" s="213">
        <f t="shared" si="243"/>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4">SUM(C505:AP505)</f>
        <v>0</v>
      </c>
      <c r="C505" s="235">
        <f t="shared" ref="C505:AP505" si="245">LOOKUP(C493,$B$436:$AP$436,$B$437:$AP$437)*$B690/100</f>
        <v>0</v>
      </c>
      <c r="D505" s="235">
        <f t="shared" si="245"/>
        <v>0</v>
      </c>
      <c r="E505" s="235">
        <f t="shared" si="245"/>
        <v>0</v>
      </c>
      <c r="F505" s="235">
        <f t="shared" si="245"/>
        <v>0</v>
      </c>
      <c r="G505" s="235">
        <f t="shared" si="245"/>
        <v>0</v>
      </c>
      <c r="H505" s="235">
        <f t="shared" si="245"/>
        <v>0</v>
      </c>
      <c r="I505" s="235">
        <f t="shared" si="245"/>
        <v>0</v>
      </c>
      <c r="J505" s="235">
        <f t="shared" si="245"/>
        <v>0</v>
      </c>
      <c r="K505" s="235">
        <f t="shared" si="245"/>
        <v>0</v>
      </c>
      <c r="L505" s="235">
        <f t="shared" si="245"/>
        <v>0</v>
      </c>
      <c r="M505" s="235">
        <f t="shared" si="245"/>
        <v>0</v>
      </c>
      <c r="N505" s="235">
        <f t="shared" si="245"/>
        <v>0</v>
      </c>
      <c r="O505" s="235">
        <f t="shared" si="245"/>
        <v>0</v>
      </c>
      <c r="P505" s="235">
        <f t="shared" si="245"/>
        <v>0</v>
      </c>
      <c r="Q505" s="235">
        <f t="shared" si="245"/>
        <v>0</v>
      </c>
      <c r="R505" s="235">
        <f t="shared" si="245"/>
        <v>0</v>
      </c>
      <c r="S505" s="235">
        <f t="shared" si="245"/>
        <v>0</v>
      </c>
      <c r="T505" s="235">
        <f t="shared" si="245"/>
        <v>0</v>
      </c>
      <c r="U505" s="235">
        <f t="shared" si="245"/>
        <v>0</v>
      </c>
      <c r="V505" s="235">
        <f t="shared" si="245"/>
        <v>0</v>
      </c>
      <c r="W505" s="235">
        <f t="shared" si="245"/>
        <v>0</v>
      </c>
      <c r="X505" s="235">
        <f t="shared" si="245"/>
        <v>0</v>
      </c>
      <c r="Y505" s="235">
        <f t="shared" si="245"/>
        <v>0</v>
      </c>
      <c r="Z505" s="235">
        <f t="shared" si="245"/>
        <v>0</v>
      </c>
      <c r="AA505" s="235">
        <f t="shared" si="245"/>
        <v>0</v>
      </c>
      <c r="AB505" s="235">
        <f t="shared" si="245"/>
        <v>0</v>
      </c>
      <c r="AC505" s="235">
        <f t="shared" si="245"/>
        <v>0</v>
      </c>
      <c r="AD505" s="235">
        <f t="shared" si="245"/>
        <v>0</v>
      </c>
      <c r="AE505" s="235">
        <f t="shared" si="245"/>
        <v>0</v>
      </c>
      <c r="AF505" s="235">
        <f t="shared" si="245"/>
        <v>0</v>
      </c>
      <c r="AG505" s="235">
        <f t="shared" si="245"/>
        <v>0</v>
      </c>
      <c r="AH505" s="235">
        <f t="shared" si="245"/>
        <v>0</v>
      </c>
      <c r="AI505" s="235">
        <f t="shared" si="245"/>
        <v>0</v>
      </c>
      <c r="AJ505" s="235">
        <f t="shared" si="245"/>
        <v>0</v>
      </c>
      <c r="AK505" s="235">
        <f t="shared" si="245"/>
        <v>0</v>
      </c>
      <c r="AL505" s="235">
        <f t="shared" si="245"/>
        <v>0</v>
      </c>
      <c r="AM505" s="235">
        <f t="shared" si="245"/>
        <v>0</v>
      </c>
      <c r="AN505" s="235">
        <f t="shared" si="245"/>
        <v>0</v>
      </c>
      <c r="AO505" s="235">
        <f t="shared" si="245"/>
        <v>0</v>
      </c>
      <c r="AP505" s="235">
        <f t="shared" si="245"/>
        <v>0</v>
      </c>
    </row>
    <row r="506" spans="1:42" x14ac:dyDescent="0.2">
      <c r="A506" s="4">
        <f>A505+1</f>
        <v>2</v>
      </c>
      <c r="B506" s="233">
        <f t="shared" si="244"/>
        <v>0</v>
      </c>
      <c r="C506" s="235">
        <f t="shared" ref="C506:AP506" si="246">LOOKUP(C494,$B$436:$AP$436,$B$437:$AP$437)*$B691/100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 t="shared" ref="A507:A512" si="247">A506+1</f>
        <v>3</v>
      </c>
      <c r="B507" s="233">
        <f t="shared" si="244"/>
        <v>0</v>
      </c>
      <c r="C507" s="235">
        <f t="shared" ref="C507:AP507" si="248">LOOKUP(C495,$B$436:$AP$436,$B$437:$AP$437)*$B692/100</f>
        <v>0</v>
      </c>
      <c r="D507" s="235">
        <f t="shared" si="248"/>
        <v>0</v>
      </c>
      <c r="E507" s="235">
        <f t="shared" si="248"/>
        <v>0</v>
      </c>
      <c r="F507" s="235">
        <f t="shared" si="248"/>
        <v>0</v>
      </c>
      <c r="G507" s="235">
        <f t="shared" si="248"/>
        <v>0</v>
      </c>
      <c r="H507" s="235">
        <f t="shared" si="248"/>
        <v>0</v>
      </c>
      <c r="I507" s="235">
        <f t="shared" si="248"/>
        <v>0</v>
      </c>
      <c r="J507" s="235">
        <f t="shared" si="248"/>
        <v>0</v>
      </c>
      <c r="K507" s="235">
        <f t="shared" si="248"/>
        <v>0</v>
      </c>
      <c r="L507" s="235">
        <f t="shared" si="248"/>
        <v>0</v>
      </c>
      <c r="M507" s="235">
        <f t="shared" si="248"/>
        <v>0</v>
      </c>
      <c r="N507" s="235">
        <f t="shared" si="248"/>
        <v>0</v>
      </c>
      <c r="O507" s="235">
        <f t="shared" si="248"/>
        <v>0</v>
      </c>
      <c r="P507" s="235">
        <f t="shared" si="248"/>
        <v>0</v>
      </c>
      <c r="Q507" s="235">
        <f t="shared" si="248"/>
        <v>0</v>
      </c>
      <c r="R507" s="235">
        <f t="shared" si="248"/>
        <v>0</v>
      </c>
      <c r="S507" s="235">
        <f t="shared" si="248"/>
        <v>0</v>
      </c>
      <c r="T507" s="235">
        <f t="shared" si="248"/>
        <v>0</v>
      </c>
      <c r="U507" s="235">
        <f t="shared" si="248"/>
        <v>0</v>
      </c>
      <c r="V507" s="235">
        <f t="shared" si="248"/>
        <v>0</v>
      </c>
      <c r="W507" s="235">
        <f t="shared" si="248"/>
        <v>0</v>
      </c>
      <c r="X507" s="235">
        <f t="shared" si="248"/>
        <v>0</v>
      </c>
      <c r="Y507" s="235">
        <f t="shared" si="248"/>
        <v>0</v>
      </c>
      <c r="Z507" s="235">
        <f t="shared" si="248"/>
        <v>0</v>
      </c>
      <c r="AA507" s="235">
        <f t="shared" si="248"/>
        <v>0</v>
      </c>
      <c r="AB507" s="235">
        <f t="shared" si="248"/>
        <v>0</v>
      </c>
      <c r="AC507" s="235">
        <f t="shared" si="248"/>
        <v>0</v>
      </c>
      <c r="AD507" s="235">
        <f t="shared" si="248"/>
        <v>0</v>
      </c>
      <c r="AE507" s="235">
        <f t="shared" si="248"/>
        <v>0</v>
      </c>
      <c r="AF507" s="235">
        <f t="shared" si="248"/>
        <v>0</v>
      </c>
      <c r="AG507" s="235">
        <f t="shared" si="248"/>
        <v>0</v>
      </c>
      <c r="AH507" s="235">
        <f t="shared" si="248"/>
        <v>0</v>
      </c>
      <c r="AI507" s="235">
        <f t="shared" si="248"/>
        <v>0</v>
      </c>
      <c r="AJ507" s="235">
        <f t="shared" si="248"/>
        <v>0</v>
      </c>
      <c r="AK507" s="235">
        <f t="shared" si="248"/>
        <v>0</v>
      </c>
      <c r="AL507" s="235">
        <f t="shared" si="248"/>
        <v>0</v>
      </c>
      <c r="AM507" s="235">
        <f t="shared" si="248"/>
        <v>0</v>
      </c>
      <c r="AN507" s="235">
        <f t="shared" si="248"/>
        <v>0</v>
      </c>
      <c r="AO507" s="235">
        <f t="shared" si="248"/>
        <v>0</v>
      </c>
      <c r="AP507" s="235">
        <f t="shared" si="248"/>
        <v>0</v>
      </c>
    </row>
    <row r="508" spans="1:42" x14ac:dyDescent="0.2">
      <c r="A508" s="4">
        <f t="shared" si="247"/>
        <v>4</v>
      </c>
      <c r="B508" s="233">
        <f t="shared" si="244"/>
        <v>0</v>
      </c>
      <c r="C508" s="235">
        <f t="shared" ref="C508:AP508" si="249">LOOKUP(C496,$B$436:$AP$436,$B$437:$AP$437)*$B693/100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7"/>
        <v>5</v>
      </c>
      <c r="B509" s="233">
        <f t="shared" si="244"/>
        <v>0</v>
      </c>
      <c r="C509" s="235">
        <f t="shared" ref="C509:AP509" si="250">LOOKUP(C497,$B$436:$AP$436,$B$437:$AP$437)*$B694/100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7"/>
        <v>6</v>
      </c>
      <c r="B510" s="233">
        <f t="shared" si="244"/>
        <v>0</v>
      </c>
      <c r="C510" s="235">
        <f t="shared" ref="C510:AP510" si="251">LOOKUP(C498,$B$436:$AP$436,$B$437:$AP$437)*$B695/100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7"/>
        <v>7</v>
      </c>
      <c r="B511" s="233">
        <f t="shared" si="244"/>
        <v>0</v>
      </c>
      <c r="C511" s="235">
        <f t="shared" ref="C511:AP511" si="252">LOOKUP(C499,$B$436:$AP$436,$B$437:$AP$437)*$B696/100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7"/>
        <v>8</v>
      </c>
      <c r="B512" s="233">
        <f t="shared" si="244"/>
        <v>0</v>
      </c>
      <c r="C512" s="235">
        <f t="shared" ref="C512:AP512" si="253">LOOKUP(C500,$B$436:$AP$436,$B$437:$AP$437)*$B697/100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A512+1</f>
        <v>9</v>
      </c>
      <c r="B513" s="233">
        <f t="shared" si="244"/>
        <v>0</v>
      </c>
      <c r="C513" s="235">
        <f t="shared" ref="C513:AP513" si="254">LOOKUP(C501,$B$436:$AP$436,$B$437:$AP$437)*$B698/100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 t="shared" ref="A514" si="255">A513+1</f>
        <v>10</v>
      </c>
      <c r="B514" s="233">
        <f t="shared" si="244"/>
        <v>0</v>
      </c>
      <c r="C514" s="235">
        <f t="shared" ref="C514:AP514" si="256">LOOKUP(C502,$B$436:$AP$436,$B$437:$AP$437)*$B699/100</f>
        <v>0</v>
      </c>
      <c r="D514" s="235">
        <f t="shared" si="256"/>
        <v>0</v>
      </c>
      <c r="E514" s="235">
        <f t="shared" si="256"/>
        <v>0</v>
      </c>
      <c r="F514" s="235">
        <f t="shared" si="256"/>
        <v>0</v>
      </c>
      <c r="G514" s="235">
        <f t="shared" si="256"/>
        <v>0</v>
      </c>
      <c r="H514" s="235">
        <f t="shared" si="256"/>
        <v>0</v>
      </c>
      <c r="I514" s="235">
        <f t="shared" si="256"/>
        <v>0</v>
      </c>
      <c r="J514" s="235">
        <f t="shared" si="256"/>
        <v>0</v>
      </c>
      <c r="K514" s="235">
        <f t="shared" si="256"/>
        <v>0</v>
      </c>
      <c r="L514" s="235">
        <f t="shared" si="256"/>
        <v>0</v>
      </c>
      <c r="M514" s="235">
        <f t="shared" si="256"/>
        <v>0</v>
      </c>
      <c r="N514" s="235">
        <f t="shared" si="256"/>
        <v>0</v>
      </c>
      <c r="O514" s="235">
        <f t="shared" si="256"/>
        <v>0</v>
      </c>
      <c r="P514" s="235">
        <f t="shared" si="256"/>
        <v>0</v>
      </c>
      <c r="Q514" s="235">
        <f t="shared" si="256"/>
        <v>0</v>
      </c>
      <c r="R514" s="235">
        <f t="shared" si="256"/>
        <v>0</v>
      </c>
      <c r="S514" s="235">
        <f t="shared" si="256"/>
        <v>0</v>
      </c>
      <c r="T514" s="235">
        <f t="shared" si="256"/>
        <v>0</v>
      </c>
      <c r="U514" s="235">
        <f t="shared" si="256"/>
        <v>0</v>
      </c>
      <c r="V514" s="235">
        <f t="shared" si="256"/>
        <v>0</v>
      </c>
      <c r="W514" s="235">
        <f t="shared" si="256"/>
        <v>0</v>
      </c>
      <c r="X514" s="235">
        <f t="shared" si="256"/>
        <v>0</v>
      </c>
      <c r="Y514" s="235">
        <f t="shared" si="256"/>
        <v>0</v>
      </c>
      <c r="Z514" s="235">
        <f t="shared" si="256"/>
        <v>0</v>
      </c>
      <c r="AA514" s="235">
        <f t="shared" si="256"/>
        <v>0</v>
      </c>
      <c r="AB514" s="235">
        <f t="shared" si="256"/>
        <v>0</v>
      </c>
      <c r="AC514" s="235">
        <f t="shared" si="256"/>
        <v>0</v>
      </c>
      <c r="AD514" s="235">
        <f t="shared" si="256"/>
        <v>0</v>
      </c>
      <c r="AE514" s="235">
        <f t="shared" si="256"/>
        <v>0</v>
      </c>
      <c r="AF514" s="235">
        <f t="shared" si="256"/>
        <v>0</v>
      </c>
      <c r="AG514" s="235">
        <f t="shared" si="256"/>
        <v>0</v>
      </c>
      <c r="AH514" s="235">
        <f t="shared" si="256"/>
        <v>0</v>
      </c>
      <c r="AI514" s="235">
        <f t="shared" si="256"/>
        <v>0</v>
      </c>
      <c r="AJ514" s="235">
        <f t="shared" si="256"/>
        <v>0</v>
      </c>
      <c r="AK514" s="235">
        <f t="shared" si="256"/>
        <v>0</v>
      </c>
      <c r="AL514" s="235">
        <f t="shared" si="256"/>
        <v>0</v>
      </c>
      <c r="AM514" s="235">
        <f t="shared" si="256"/>
        <v>0</v>
      </c>
      <c r="AN514" s="235">
        <f t="shared" si="256"/>
        <v>0</v>
      </c>
      <c r="AO514" s="235">
        <f t="shared" si="256"/>
        <v>0</v>
      </c>
      <c r="AP514" s="235">
        <f t="shared" si="256"/>
        <v>0</v>
      </c>
    </row>
    <row r="515" spans="1:42" s="16" customFormat="1" x14ac:dyDescent="0.2">
      <c r="A515" s="39" t="s">
        <v>12</v>
      </c>
      <c r="B515" s="19"/>
      <c r="C515" s="214">
        <f>SUM(C505:C514)</f>
        <v>0</v>
      </c>
      <c r="D515" s="214">
        <f t="shared" ref="D515:AP515" si="257">SUM(D505:D514)</f>
        <v>0</v>
      </c>
      <c r="E515" s="214">
        <f t="shared" si="257"/>
        <v>0</v>
      </c>
      <c r="F515" s="214">
        <f t="shared" si="257"/>
        <v>0</v>
      </c>
      <c r="G515" s="214">
        <f t="shared" si="257"/>
        <v>0</v>
      </c>
      <c r="H515" s="214">
        <f t="shared" si="257"/>
        <v>0</v>
      </c>
      <c r="I515" s="214">
        <f t="shared" si="257"/>
        <v>0</v>
      </c>
      <c r="J515" s="214">
        <f t="shared" si="257"/>
        <v>0</v>
      </c>
      <c r="K515" s="214">
        <f t="shared" si="257"/>
        <v>0</v>
      </c>
      <c r="L515" s="214">
        <f t="shared" si="257"/>
        <v>0</v>
      </c>
      <c r="M515" s="214">
        <f t="shared" si="257"/>
        <v>0</v>
      </c>
      <c r="N515" s="214">
        <f t="shared" si="257"/>
        <v>0</v>
      </c>
      <c r="O515" s="214">
        <f t="shared" si="257"/>
        <v>0</v>
      </c>
      <c r="P515" s="214">
        <f t="shared" si="257"/>
        <v>0</v>
      </c>
      <c r="Q515" s="214">
        <f t="shared" si="257"/>
        <v>0</v>
      </c>
      <c r="R515" s="214">
        <f t="shared" si="257"/>
        <v>0</v>
      </c>
      <c r="S515" s="214">
        <f t="shared" si="257"/>
        <v>0</v>
      </c>
      <c r="T515" s="214">
        <f t="shared" si="257"/>
        <v>0</v>
      </c>
      <c r="U515" s="214">
        <f t="shared" si="257"/>
        <v>0</v>
      </c>
      <c r="V515" s="214">
        <f t="shared" si="257"/>
        <v>0</v>
      </c>
      <c r="W515" s="214">
        <f t="shared" si="257"/>
        <v>0</v>
      </c>
      <c r="X515" s="214">
        <f t="shared" si="257"/>
        <v>0</v>
      </c>
      <c r="Y515" s="214">
        <f t="shared" si="257"/>
        <v>0</v>
      </c>
      <c r="Z515" s="214">
        <f t="shared" si="257"/>
        <v>0</v>
      </c>
      <c r="AA515" s="214">
        <f t="shared" si="257"/>
        <v>0</v>
      </c>
      <c r="AB515" s="214">
        <f t="shared" si="257"/>
        <v>0</v>
      </c>
      <c r="AC515" s="214">
        <f t="shared" si="257"/>
        <v>0</v>
      </c>
      <c r="AD515" s="214">
        <f t="shared" si="257"/>
        <v>0</v>
      </c>
      <c r="AE515" s="214">
        <f t="shared" si="257"/>
        <v>0</v>
      </c>
      <c r="AF515" s="214">
        <f t="shared" si="257"/>
        <v>0</v>
      </c>
      <c r="AG515" s="214">
        <f t="shared" si="257"/>
        <v>0</v>
      </c>
      <c r="AH515" s="214">
        <f t="shared" si="257"/>
        <v>0</v>
      </c>
      <c r="AI515" s="214">
        <f t="shared" si="257"/>
        <v>0</v>
      </c>
      <c r="AJ515" s="214">
        <f t="shared" si="257"/>
        <v>0</v>
      </c>
      <c r="AK515" s="214">
        <f t="shared" si="257"/>
        <v>0</v>
      </c>
      <c r="AL515" s="214">
        <f t="shared" si="257"/>
        <v>0</v>
      </c>
      <c r="AM515" s="214">
        <f t="shared" si="257"/>
        <v>0</v>
      </c>
      <c r="AN515" s="214">
        <f t="shared" si="257"/>
        <v>0</v>
      </c>
      <c r="AO515" s="214">
        <f t="shared" si="257"/>
        <v>0</v>
      </c>
      <c r="AP515" s="214">
        <f t="shared" si="257"/>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7" t="s">
        <v>211</v>
      </c>
      <c r="B517" s="288"/>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289" t="s">
        <v>68</v>
      </c>
      <c r="B518" s="258"/>
      <c r="C518" s="290"/>
      <c r="D518" s="290"/>
      <c r="E518" s="290"/>
      <c r="F518" s="290"/>
      <c r="G518" s="290"/>
      <c r="H518" s="290"/>
      <c r="I518" s="290"/>
      <c r="J518" s="290"/>
      <c r="K518" s="290"/>
      <c r="L518" s="290"/>
      <c r="M518" s="290"/>
      <c r="N518" s="290"/>
      <c r="O518" s="290"/>
      <c r="P518" s="290"/>
      <c r="Q518" s="290"/>
      <c r="R518" s="290"/>
      <c r="S518" s="290"/>
      <c r="T518" s="290"/>
      <c r="U518" s="290"/>
      <c r="V518" s="290"/>
      <c r="W518" s="290"/>
      <c r="X518" s="290"/>
      <c r="Y518" s="290"/>
      <c r="Z518" s="290"/>
      <c r="AA518" s="290"/>
      <c r="AB518" s="290"/>
      <c r="AC518" s="290"/>
      <c r="AD518" s="290"/>
      <c r="AE518" s="290"/>
      <c r="AF518" s="290"/>
      <c r="AG518" s="290"/>
      <c r="AH518" s="290"/>
      <c r="AI518" s="290"/>
      <c r="AJ518" s="290"/>
      <c r="AK518" s="290"/>
      <c r="AL518" s="290"/>
      <c r="AM518" s="290"/>
      <c r="AN518" s="290"/>
      <c r="AO518" s="290"/>
      <c r="AP518" s="290"/>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284</v>
      </c>
      <c r="C520" s="152">
        <f>IF(ptc_sta_amount="n/a",Inputs!D174,IF(C$2&lt;=ptc_sta_term,ptc_sta_amount*(1+ptc_sta_escal/100)^B$2,0))</f>
        <v>0</v>
      </c>
      <c r="D520" s="152">
        <f>IF(ptc_sta_amount="n/a",Inputs!E174,IF(D$2&lt;=ptc_sta_term,ptc_sta_amount*(1+ptc_sta_escal/100)^C$2,0))</f>
        <v>0</v>
      </c>
      <c r="E520" s="152">
        <f>IF(ptc_sta_amount="n/a",Inputs!F174,IF(E$2&lt;=ptc_sta_term,ptc_sta_amount*(1+ptc_sta_escal/100)^D$2,0))</f>
        <v>0</v>
      </c>
      <c r="F520" s="152">
        <f>IF(ptc_sta_amount="n/a",Inputs!G174,IF(F$2&lt;=ptc_sta_term,ptc_sta_amount*(1+ptc_sta_escal/100)^E$2,0))</f>
        <v>0</v>
      </c>
      <c r="G520" s="152">
        <f>IF(ptc_sta_amount="n/a",Inputs!H174,IF(G$2&lt;=ptc_sta_term,ptc_sta_amount*(1+ptc_sta_escal/100)^F$2,0))</f>
        <v>0</v>
      </c>
      <c r="H520" s="152">
        <f>IF(ptc_sta_amount="n/a",Inputs!I174,IF(H$2&lt;=ptc_sta_term,ptc_sta_amount*(1+ptc_sta_escal/100)^G$2,0))</f>
        <v>0</v>
      </c>
      <c r="I520" s="152">
        <f>IF(ptc_sta_amount="n/a",Inputs!J174,IF(I$2&lt;=ptc_sta_term,ptc_sta_amount*(1+ptc_sta_escal/100)^H$2,0))</f>
        <v>0</v>
      </c>
      <c r="J520" s="152">
        <f>IF(ptc_sta_amount="n/a",Inputs!K174,IF(J$2&lt;=ptc_sta_term,ptc_sta_amount*(1+ptc_sta_escal/100)^I$2,0))</f>
        <v>0</v>
      </c>
      <c r="K520" s="152">
        <f>IF(ptc_sta_amount="n/a",Inputs!L174,IF(K$2&lt;=ptc_sta_term,ptc_sta_amount*(1+ptc_sta_escal/100)^J$2,0))</f>
        <v>0</v>
      </c>
      <c r="L520" s="152">
        <f>IF(ptc_sta_amount="n/a",Inputs!M174,IF(L$2&lt;=ptc_sta_term,ptc_sta_amount*(1+ptc_sta_escal/100)^K$2,0))</f>
        <v>0</v>
      </c>
      <c r="M520" s="152">
        <f>IF(ptc_sta_amount="n/a",Inputs!N174,IF(M$2&lt;=ptc_sta_term,ptc_sta_amount*(1+ptc_sta_escal/100)^L$2,0))</f>
        <v>0</v>
      </c>
      <c r="N520" s="152">
        <f>IF(ptc_sta_amount="n/a",Inputs!O174,IF(N$2&lt;=ptc_sta_term,ptc_sta_amount*(1+ptc_sta_escal/100)^M$2,0))</f>
        <v>0</v>
      </c>
      <c r="O520" s="152">
        <f>IF(ptc_sta_amount="n/a",Inputs!P174,IF(O$2&lt;=ptc_sta_term,ptc_sta_amount*(1+ptc_sta_escal/100)^N$2,0))</f>
        <v>0</v>
      </c>
      <c r="P520" s="152">
        <f>IF(ptc_sta_amount="n/a",Inputs!Q174,IF(P$2&lt;=ptc_sta_term,ptc_sta_amount*(1+ptc_sta_escal/100)^O$2,0))</f>
        <v>0</v>
      </c>
      <c r="Q520" s="152">
        <f>IF(ptc_sta_amount="n/a",Inputs!R174,IF(Q$2&lt;=ptc_sta_term,ptc_sta_amount*(1+ptc_sta_escal/100)^P$2,0))</f>
        <v>0</v>
      </c>
      <c r="R520" s="152">
        <f>IF(ptc_sta_amount="n/a",Inputs!S174,IF(R$2&lt;=ptc_sta_term,ptc_sta_amount*(1+ptc_sta_escal/100)^Q$2,0))</f>
        <v>0</v>
      </c>
      <c r="S520" s="152">
        <f>IF(ptc_sta_amount="n/a",Inputs!T174,IF(S$2&lt;=ptc_sta_term,ptc_sta_amount*(1+ptc_sta_escal/100)^R$2,0))</f>
        <v>0</v>
      </c>
      <c r="T520" s="152">
        <f>IF(ptc_sta_amount="n/a",Inputs!U174,IF(T$2&lt;=ptc_sta_term,ptc_sta_amount*(1+ptc_sta_escal/100)^S$2,0))</f>
        <v>0</v>
      </c>
      <c r="U520" s="152">
        <f>IF(ptc_sta_amount="n/a",Inputs!V174,IF(U$2&lt;=ptc_sta_term,ptc_sta_amount*(1+ptc_sta_escal/100)^T$2,0))</f>
        <v>0</v>
      </c>
      <c r="V520" s="152">
        <f>IF(ptc_sta_amount="n/a",Inputs!W174,IF(V$2&lt;=ptc_sta_term,ptc_sta_amount*(1+ptc_sta_escal/100)^U$2,0))</f>
        <v>0</v>
      </c>
      <c r="W520" s="152">
        <f>IF(ptc_sta_amount="n/a",Inputs!X174,IF(W$2&lt;=ptc_sta_term,ptc_sta_amount*(1+ptc_sta_escal/100)^V$2,0))</f>
        <v>0</v>
      </c>
      <c r="X520" s="152">
        <f>IF(ptc_sta_amount="n/a",Inputs!Y174,IF(X$2&lt;=ptc_sta_term,ptc_sta_amount*(1+ptc_sta_escal/100)^W$2,0))</f>
        <v>0</v>
      </c>
      <c r="Y520" s="152">
        <f>IF(ptc_sta_amount="n/a",Inputs!Z174,IF(Y$2&lt;=ptc_sta_term,ptc_sta_amount*(1+ptc_sta_escal/100)^X$2,0))</f>
        <v>0</v>
      </c>
      <c r="Z520" s="152">
        <f>IF(ptc_sta_amount="n/a",Inputs!AA174,IF(Z$2&lt;=ptc_sta_term,ptc_sta_amount*(1+ptc_sta_escal/100)^Y$2,0))</f>
        <v>0</v>
      </c>
      <c r="AA520" s="152">
        <f>IF(ptc_sta_amount="n/a",Inputs!AB174,IF(AA$2&lt;=ptc_sta_term,ptc_sta_amount*(1+ptc_sta_escal/100)^Z$2,0))</f>
        <v>0</v>
      </c>
      <c r="AB520" s="152">
        <f>IF(ptc_sta_amount="n/a",Inputs!AC174,IF(AB$2&lt;=ptc_sta_term,ptc_sta_amount*(1+ptc_sta_escal/100)^AA$2,0))</f>
        <v>0</v>
      </c>
      <c r="AC520" s="152">
        <f>IF(ptc_sta_amount="n/a",Inputs!AD174,IF(AC$2&lt;=ptc_sta_term,ptc_sta_amount*(1+ptc_sta_escal/100)^AB$2,0))</f>
        <v>0</v>
      </c>
      <c r="AD520" s="152">
        <f>IF(ptc_sta_amount="n/a",Inputs!AE174,IF(AD$2&lt;=ptc_sta_term,ptc_sta_amount*(1+ptc_sta_escal/100)^AC$2,0))</f>
        <v>0</v>
      </c>
      <c r="AE520" s="152">
        <f>IF(ptc_sta_amount="n/a",Inputs!AF174,IF(AE$2&lt;=ptc_sta_term,ptc_sta_amount*(1+ptc_sta_escal/100)^AD$2,0))</f>
        <v>0</v>
      </c>
      <c r="AF520" s="152">
        <f>IF(ptc_sta_amount="n/a",Inputs!AG174,IF(AF$2&lt;=ptc_sta_term,ptc_sta_amount*(1+ptc_sta_escal/100)^AE$2,0))</f>
        <v>0</v>
      </c>
      <c r="AG520" s="152">
        <f>IF(ptc_sta_amount="n/a",Inputs!AH174,IF(AG$2&lt;=ptc_sta_term,ptc_sta_amount*(1+ptc_sta_escal/100)^AF$2,0))</f>
        <v>0</v>
      </c>
      <c r="AH520" s="152">
        <f>IF(ptc_sta_amount="n/a",Inputs!AI174,IF(AH$2&lt;=ptc_sta_term,ptc_sta_amount*(1+ptc_sta_escal/100)^AG$2,0))</f>
        <v>0</v>
      </c>
      <c r="AI520" s="152">
        <f>IF(ptc_sta_amount="n/a",Inputs!AJ174,IF(AI$2&lt;=ptc_sta_term,ptc_sta_amount*(1+ptc_sta_escal/100)^AH$2,0))</f>
        <v>0</v>
      </c>
      <c r="AJ520" s="152">
        <f>IF(ptc_sta_amount="n/a",Inputs!AK174,IF(AJ$2&lt;=ptc_sta_term,ptc_sta_amount*(1+ptc_sta_escal/100)^AI$2,0))</f>
        <v>0</v>
      </c>
      <c r="AK520" s="152">
        <f>IF(ptc_sta_amount="n/a",Inputs!AL174,IF(AK$2&lt;=ptc_sta_term,ptc_sta_amount*(1+ptc_sta_escal/100)^AJ$2,0))</f>
        <v>0</v>
      </c>
      <c r="AL520" s="152">
        <f>IF(ptc_sta_amount="n/a",Inputs!AM174,IF(AL$2&lt;=ptc_sta_term,ptc_sta_amount*(1+ptc_sta_escal/100)^AK$2,0))</f>
        <v>0</v>
      </c>
      <c r="AM520" s="152">
        <f>IF(ptc_sta_amount="n/a",Inputs!AN174,IF(AM$2&lt;=ptc_sta_term,ptc_sta_amount*(1+ptc_sta_escal/100)^AL$2,0))</f>
        <v>0</v>
      </c>
      <c r="AN520" s="152">
        <f>IF(ptc_sta_amount="n/a",Inputs!AO174,IF(AN$2&lt;=ptc_sta_term,ptc_sta_amount*(1+ptc_sta_escal/100)^AM$2,0))</f>
        <v>0</v>
      </c>
      <c r="AO520" s="152">
        <f>IF(ptc_sta_amount="n/a",Inputs!AP174,IF(AO$2&lt;=ptc_sta_term,ptc_sta_amount*(1+ptc_sta_escal/100)^AN$2,0))</f>
        <v>0</v>
      </c>
      <c r="AP520" s="152">
        <f>IF(ptc_sta_amount="n/a",Inputs!AQ174,IF(AP$2&lt;=ptc_sta_term,ptc_sta_amount*(1+ptc_sta_escal/100)^AO$2,0))</f>
        <v>0</v>
      </c>
    </row>
    <row r="521" spans="1:42" s="16" customFormat="1" x14ac:dyDescent="0.2">
      <c r="A521" s="32" t="s">
        <v>285</v>
      </c>
      <c r="C521" s="152">
        <f>ROUND(C520*1000,0)</f>
        <v>0</v>
      </c>
      <c r="D521" s="152">
        <f>ROUND(D520*1000,0)</f>
        <v>0</v>
      </c>
      <c r="E521" s="152">
        <f t="shared" ref="E521:AP521" si="258">ROUND(E520*1000,0)</f>
        <v>0</v>
      </c>
      <c r="F521" s="152">
        <f t="shared" si="258"/>
        <v>0</v>
      </c>
      <c r="G521" s="152">
        <f t="shared" si="258"/>
        <v>0</v>
      </c>
      <c r="H521" s="152">
        <f t="shared" si="258"/>
        <v>0</v>
      </c>
      <c r="I521" s="152">
        <f t="shared" si="258"/>
        <v>0</v>
      </c>
      <c r="J521" s="152">
        <f t="shared" si="258"/>
        <v>0</v>
      </c>
      <c r="K521" s="152">
        <f t="shared" si="258"/>
        <v>0</v>
      </c>
      <c r="L521" s="152">
        <f t="shared" si="258"/>
        <v>0</v>
      </c>
      <c r="M521" s="152">
        <f t="shared" si="258"/>
        <v>0</v>
      </c>
      <c r="N521" s="152">
        <f t="shared" si="258"/>
        <v>0</v>
      </c>
      <c r="O521" s="152">
        <f t="shared" si="258"/>
        <v>0</v>
      </c>
      <c r="P521" s="152">
        <f t="shared" si="258"/>
        <v>0</v>
      </c>
      <c r="Q521" s="152">
        <f t="shared" si="258"/>
        <v>0</v>
      </c>
      <c r="R521" s="152">
        <f t="shared" si="258"/>
        <v>0</v>
      </c>
      <c r="S521" s="152">
        <f t="shared" si="258"/>
        <v>0</v>
      </c>
      <c r="T521" s="152">
        <f t="shared" si="258"/>
        <v>0</v>
      </c>
      <c r="U521" s="152">
        <f t="shared" si="258"/>
        <v>0</v>
      </c>
      <c r="V521" s="152">
        <f t="shared" si="258"/>
        <v>0</v>
      </c>
      <c r="W521" s="152">
        <f t="shared" si="258"/>
        <v>0</v>
      </c>
      <c r="X521" s="152">
        <f t="shared" si="258"/>
        <v>0</v>
      </c>
      <c r="Y521" s="152">
        <f t="shared" si="258"/>
        <v>0</v>
      </c>
      <c r="Z521" s="152">
        <f t="shared" si="258"/>
        <v>0</v>
      </c>
      <c r="AA521" s="152">
        <f t="shared" si="258"/>
        <v>0</v>
      </c>
      <c r="AB521" s="152">
        <f t="shared" si="258"/>
        <v>0</v>
      </c>
      <c r="AC521" s="152">
        <f t="shared" si="258"/>
        <v>0</v>
      </c>
      <c r="AD521" s="152">
        <f t="shared" si="258"/>
        <v>0</v>
      </c>
      <c r="AE521" s="152">
        <f t="shared" si="258"/>
        <v>0</v>
      </c>
      <c r="AF521" s="152">
        <f t="shared" si="258"/>
        <v>0</v>
      </c>
      <c r="AG521" s="152">
        <f t="shared" si="258"/>
        <v>0</v>
      </c>
      <c r="AH521" s="152">
        <f t="shared" si="258"/>
        <v>0</v>
      </c>
      <c r="AI521" s="152">
        <f t="shared" si="258"/>
        <v>0</v>
      </c>
      <c r="AJ521" s="152">
        <f t="shared" si="258"/>
        <v>0</v>
      </c>
      <c r="AK521" s="152">
        <f t="shared" si="258"/>
        <v>0</v>
      </c>
      <c r="AL521" s="152">
        <f t="shared" si="258"/>
        <v>0</v>
      </c>
      <c r="AM521" s="152">
        <f t="shared" si="258"/>
        <v>0</v>
      </c>
      <c r="AN521" s="152">
        <f t="shared" si="258"/>
        <v>0</v>
      </c>
      <c r="AO521" s="152">
        <f t="shared" si="258"/>
        <v>0</v>
      </c>
      <c r="AP521" s="152">
        <f t="shared" si="258"/>
        <v>0</v>
      </c>
    </row>
    <row r="522" spans="1:42" s="16" customFormat="1" x14ac:dyDescent="0.2">
      <c r="A522" s="32" t="s">
        <v>69</v>
      </c>
      <c r="C522" s="163">
        <f>C$9/1000</f>
        <v>0</v>
      </c>
      <c r="D522" s="163">
        <f>D$9/1000</f>
        <v>0</v>
      </c>
      <c r="E522" s="163">
        <f t="shared" ref="E522:AP522" si="259">E$9/1000</f>
        <v>0</v>
      </c>
      <c r="F522" s="163">
        <f t="shared" si="259"/>
        <v>0</v>
      </c>
      <c r="G522" s="163">
        <f t="shared" si="259"/>
        <v>0</v>
      </c>
      <c r="H522" s="163">
        <f t="shared" si="259"/>
        <v>0</v>
      </c>
      <c r="I522" s="163">
        <f t="shared" si="259"/>
        <v>0</v>
      </c>
      <c r="J522" s="163">
        <f t="shared" si="259"/>
        <v>0</v>
      </c>
      <c r="K522" s="163">
        <f t="shared" si="259"/>
        <v>0</v>
      </c>
      <c r="L522" s="163">
        <f t="shared" si="259"/>
        <v>0</v>
      </c>
      <c r="M522" s="163">
        <f t="shared" si="259"/>
        <v>0</v>
      </c>
      <c r="N522" s="163">
        <f t="shared" si="259"/>
        <v>0</v>
      </c>
      <c r="O522" s="163">
        <f t="shared" si="259"/>
        <v>0</v>
      </c>
      <c r="P522" s="163">
        <f t="shared" si="259"/>
        <v>0</v>
      </c>
      <c r="Q522" s="163">
        <f t="shared" si="259"/>
        <v>0</v>
      </c>
      <c r="R522" s="163">
        <f t="shared" si="259"/>
        <v>0</v>
      </c>
      <c r="S522" s="163">
        <f t="shared" si="259"/>
        <v>0</v>
      </c>
      <c r="T522" s="163">
        <f t="shared" si="259"/>
        <v>0</v>
      </c>
      <c r="U522" s="163">
        <f t="shared" si="259"/>
        <v>0</v>
      </c>
      <c r="V522" s="163">
        <f t="shared" si="259"/>
        <v>0</v>
      </c>
      <c r="W522" s="163">
        <f t="shared" si="259"/>
        <v>0</v>
      </c>
      <c r="X522" s="163">
        <f t="shared" si="259"/>
        <v>0</v>
      </c>
      <c r="Y522" s="163">
        <f t="shared" si="259"/>
        <v>0</v>
      </c>
      <c r="Z522" s="163">
        <f t="shared" si="259"/>
        <v>0</v>
      </c>
      <c r="AA522" s="163">
        <f t="shared" si="259"/>
        <v>0</v>
      </c>
      <c r="AB522" s="163">
        <f t="shared" si="259"/>
        <v>0</v>
      </c>
      <c r="AC522" s="163">
        <f t="shared" si="259"/>
        <v>0</v>
      </c>
      <c r="AD522" s="163">
        <f t="shared" si="259"/>
        <v>0</v>
      </c>
      <c r="AE522" s="163">
        <f t="shared" si="259"/>
        <v>0</v>
      </c>
      <c r="AF522" s="163">
        <f t="shared" si="259"/>
        <v>0</v>
      </c>
      <c r="AG522" s="163">
        <f t="shared" si="259"/>
        <v>0</v>
      </c>
      <c r="AH522" s="163">
        <f t="shared" si="259"/>
        <v>0</v>
      </c>
      <c r="AI522" s="163">
        <f t="shared" si="259"/>
        <v>0</v>
      </c>
      <c r="AJ522" s="163">
        <f t="shared" si="259"/>
        <v>0</v>
      </c>
      <c r="AK522" s="163">
        <f t="shared" si="259"/>
        <v>0</v>
      </c>
      <c r="AL522" s="163">
        <f t="shared" si="259"/>
        <v>0</v>
      </c>
      <c r="AM522" s="163">
        <f t="shared" si="259"/>
        <v>0</v>
      </c>
      <c r="AN522" s="163">
        <f t="shared" si="259"/>
        <v>0</v>
      </c>
      <c r="AO522" s="163">
        <f t="shared" si="259"/>
        <v>0</v>
      </c>
      <c r="AP522" s="163">
        <f t="shared" si="259"/>
        <v>0</v>
      </c>
    </row>
    <row r="523" spans="1:42" s="16" customFormat="1" x14ac:dyDescent="0.2">
      <c r="A523" s="32" t="s">
        <v>12</v>
      </c>
      <c r="C523" s="162">
        <f>C521*C522</f>
        <v>0</v>
      </c>
      <c r="D523" s="162">
        <f>D521*D522</f>
        <v>0</v>
      </c>
      <c r="E523" s="162">
        <f t="shared" ref="E523:AP523" si="260">E521*E522</f>
        <v>0</v>
      </c>
      <c r="F523" s="162">
        <f t="shared" si="260"/>
        <v>0</v>
      </c>
      <c r="G523" s="162">
        <f t="shared" si="260"/>
        <v>0</v>
      </c>
      <c r="H523" s="162">
        <f t="shared" si="260"/>
        <v>0</v>
      </c>
      <c r="I523" s="162">
        <f t="shared" si="260"/>
        <v>0</v>
      </c>
      <c r="J523" s="162">
        <f t="shared" si="260"/>
        <v>0</v>
      </c>
      <c r="K523" s="162">
        <f t="shared" si="260"/>
        <v>0</v>
      </c>
      <c r="L523" s="162">
        <f t="shared" si="260"/>
        <v>0</v>
      </c>
      <c r="M523" s="162">
        <f t="shared" si="260"/>
        <v>0</v>
      </c>
      <c r="N523" s="162">
        <f t="shared" si="260"/>
        <v>0</v>
      </c>
      <c r="O523" s="162">
        <f t="shared" si="260"/>
        <v>0</v>
      </c>
      <c r="P523" s="162">
        <f t="shared" si="260"/>
        <v>0</v>
      </c>
      <c r="Q523" s="162">
        <f t="shared" si="260"/>
        <v>0</v>
      </c>
      <c r="R523" s="162">
        <f t="shared" si="260"/>
        <v>0</v>
      </c>
      <c r="S523" s="162">
        <f t="shared" si="260"/>
        <v>0</v>
      </c>
      <c r="T523" s="162">
        <f t="shared" si="260"/>
        <v>0</v>
      </c>
      <c r="U523" s="162">
        <f t="shared" si="260"/>
        <v>0</v>
      </c>
      <c r="V523" s="162">
        <f t="shared" si="260"/>
        <v>0</v>
      </c>
      <c r="W523" s="162">
        <f t="shared" si="260"/>
        <v>0</v>
      </c>
      <c r="X523" s="162">
        <f t="shared" si="260"/>
        <v>0</v>
      </c>
      <c r="Y523" s="162">
        <f t="shared" si="260"/>
        <v>0</v>
      </c>
      <c r="Z523" s="162">
        <f t="shared" si="260"/>
        <v>0</v>
      </c>
      <c r="AA523" s="162">
        <f t="shared" si="260"/>
        <v>0</v>
      </c>
      <c r="AB523" s="162">
        <f t="shared" si="260"/>
        <v>0</v>
      </c>
      <c r="AC523" s="162">
        <f t="shared" si="260"/>
        <v>0</v>
      </c>
      <c r="AD523" s="162">
        <f t="shared" si="260"/>
        <v>0</v>
      </c>
      <c r="AE523" s="162">
        <f t="shared" si="260"/>
        <v>0</v>
      </c>
      <c r="AF523" s="162">
        <f t="shared" si="260"/>
        <v>0</v>
      </c>
      <c r="AG523" s="162">
        <f t="shared" si="260"/>
        <v>0</v>
      </c>
      <c r="AH523" s="162">
        <f t="shared" si="260"/>
        <v>0</v>
      </c>
      <c r="AI523" s="162">
        <f t="shared" si="260"/>
        <v>0</v>
      </c>
      <c r="AJ523" s="162">
        <f t="shared" si="260"/>
        <v>0</v>
      </c>
      <c r="AK523" s="162">
        <f t="shared" si="260"/>
        <v>0</v>
      </c>
      <c r="AL523" s="162">
        <f t="shared" si="260"/>
        <v>0</v>
      </c>
      <c r="AM523" s="162">
        <f t="shared" si="260"/>
        <v>0</v>
      </c>
      <c r="AN523" s="162">
        <f t="shared" si="260"/>
        <v>0</v>
      </c>
      <c r="AO523" s="162">
        <f t="shared" si="260"/>
        <v>0</v>
      </c>
      <c r="AP523" s="162">
        <f t="shared" si="260"/>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284</v>
      </c>
      <c r="C526" s="152">
        <f>IF(ptc_fed_amount="n/a",Inputs!D173,IF(C$2&lt;=ptc_fed_term,ptc_fed_amount*(1+ptc_fed_escal/100)^B$2,0))</f>
        <v>0</v>
      </c>
      <c r="D526" s="152">
        <f>IF(ptc_fed_amount="n/a",Inputs!E173,IF(D$2&lt;=ptc_fed_term,ptc_fed_amount*(1+ptc_fed_escal/100)^C$2,0))</f>
        <v>0</v>
      </c>
      <c r="E526" s="152">
        <f>IF(ptc_fed_amount="n/a",Inputs!F173,IF(E$2&lt;=ptc_fed_term,ptc_fed_amount*(1+ptc_fed_escal/100)^D$2,0))</f>
        <v>0</v>
      </c>
      <c r="F526" s="152">
        <f>IF(ptc_fed_amount="n/a",Inputs!G173,IF(F$2&lt;=ptc_fed_term,ptc_fed_amount*(1+ptc_fed_escal/100)^E$2,0))</f>
        <v>0</v>
      </c>
      <c r="G526" s="152">
        <f>IF(ptc_fed_amount="n/a",Inputs!H173,IF(G$2&lt;=ptc_fed_term,ptc_fed_amount*(1+ptc_fed_escal/100)^F$2,0))</f>
        <v>0</v>
      </c>
      <c r="H526" s="152">
        <f>IF(ptc_fed_amount="n/a",Inputs!I173,IF(H$2&lt;=ptc_fed_term,ptc_fed_amount*(1+ptc_fed_escal/100)^G$2,0))</f>
        <v>0</v>
      </c>
      <c r="I526" s="152">
        <f>IF(ptc_fed_amount="n/a",Inputs!J173,IF(I$2&lt;=ptc_fed_term,ptc_fed_amount*(1+ptc_fed_escal/100)^H$2,0))</f>
        <v>0</v>
      </c>
      <c r="J526" s="152">
        <f>IF(ptc_fed_amount="n/a",Inputs!K173,IF(J$2&lt;=ptc_fed_term,ptc_fed_amount*(1+ptc_fed_escal/100)^I$2,0))</f>
        <v>0</v>
      </c>
      <c r="K526" s="152">
        <f>IF(ptc_fed_amount="n/a",Inputs!L173,IF(K$2&lt;=ptc_fed_term,ptc_fed_amount*(1+ptc_fed_escal/100)^J$2,0))</f>
        <v>0</v>
      </c>
      <c r="L526" s="152">
        <f>IF(ptc_fed_amount="n/a",Inputs!M173,IF(L$2&lt;=ptc_fed_term,ptc_fed_amount*(1+ptc_fed_escal/100)^K$2,0))</f>
        <v>0</v>
      </c>
      <c r="M526" s="152">
        <f>IF(ptc_fed_amount="n/a",Inputs!N173,IF(M$2&lt;=ptc_fed_term,ptc_fed_amount*(1+ptc_fed_escal/100)^L$2,0))</f>
        <v>0</v>
      </c>
      <c r="N526" s="152">
        <f>IF(ptc_fed_amount="n/a",Inputs!O173,IF(N$2&lt;=ptc_fed_term,ptc_fed_amount*(1+ptc_fed_escal/100)^M$2,0))</f>
        <v>0</v>
      </c>
      <c r="O526" s="152">
        <f>IF(ptc_fed_amount="n/a",Inputs!P173,IF(O$2&lt;=ptc_fed_term,ptc_fed_amount*(1+ptc_fed_escal/100)^N$2,0))</f>
        <v>0</v>
      </c>
      <c r="P526" s="152">
        <f>IF(ptc_fed_amount="n/a",Inputs!Q173,IF(P$2&lt;=ptc_fed_term,ptc_fed_amount*(1+ptc_fed_escal/100)^O$2,0))</f>
        <v>0</v>
      </c>
      <c r="Q526" s="152">
        <f>IF(ptc_fed_amount="n/a",Inputs!R173,IF(Q$2&lt;=ptc_fed_term,ptc_fed_amount*(1+ptc_fed_escal/100)^P$2,0))</f>
        <v>0</v>
      </c>
      <c r="R526" s="152">
        <f>IF(ptc_fed_amount="n/a",Inputs!S173,IF(R$2&lt;=ptc_fed_term,ptc_fed_amount*(1+ptc_fed_escal/100)^Q$2,0))</f>
        <v>0</v>
      </c>
      <c r="S526" s="152">
        <f>IF(ptc_fed_amount="n/a",Inputs!T173,IF(S$2&lt;=ptc_fed_term,ptc_fed_amount*(1+ptc_fed_escal/100)^R$2,0))</f>
        <v>0</v>
      </c>
      <c r="T526" s="152">
        <f>IF(ptc_fed_amount="n/a",Inputs!U173,IF(T$2&lt;=ptc_fed_term,ptc_fed_amount*(1+ptc_fed_escal/100)^S$2,0))</f>
        <v>0</v>
      </c>
      <c r="U526" s="152">
        <f>IF(ptc_fed_amount="n/a",Inputs!V173,IF(U$2&lt;=ptc_fed_term,ptc_fed_amount*(1+ptc_fed_escal/100)^T$2,0))</f>
        <v>0</v>
      </c>
      <c r="V526" s="152">
        <f>IF(ptc_fed_amount="n/a",Inputs!W173,IF(V$2&lt;=ptc_fed_term,ptc_fed_amount*(1+ptc_fed_escal/100)^U$2,0))</f>
        <v>0</v>
      </c>
      <c r="W526" s="152">
        <f>IF(ptc_fed_amount="n/a",Inputs!X173,IF(W$2&lt;=ptc_fed_term,ptc_fed_amount*(1+ptc_fed_escal/100)^V$2,0))</f>
        <v>0</v>
      </c>
      <c r="X526" s="152">
        <f>IF(ptc_fed_amount="n/a",Inputs!Y173,IF(X$2&lt;=ptc_fed_term,ptc_fed_amount*(1+ptc_fed_escal/100)^W$2,0))</f>
        <v>0</v>
      </c>
      <c r="Y526" s="152">
        <f>IF(ptc_fed_amount="n/a",Inputs!Z173,IF(Y$2&lt;=ptc_fed_term,ptc_fed_amount*(1+ptc_fed_escal/100)^X$2,0))</f>
        <v>0</v>
      </c>
      <c r="Z526" s="152">
        <f>IF(ptc_fed_amount="n/a",Inputs!AA173,IF(Z$2&lt;=ptc_fed_term,ptc_fed_amount*(1+ptc_fed_escal/100)^Y$2,0))</f>
        <v>0</v>
      </c>
      <c r="AA526" s="152">
        <f>IF(ptc_fed_amount="n/a",Inputs!AB173,IF(AA$2&lt;=ptc_fed_term,ptc_fed_amount*(1+ptc_fed_escal/100)^Z$2,0))</f>
        <v>0</v>
      </c>
      <c r="AB526" s="152">
        <f>IF(ptc_fed_amount="n/a",Inputs!AC173,IF(AB$2&lt;=ptc_fed_term,ptc_fed_amount*(1+ptc_fed_escal/100)^AA$2,0))</f>
        <v>0</v>
      </c>
      <c r="AC526" s="152">
        <f>IF(ptc_fed_amount="n/a",Inputs!AD173,IF(AC$2&lt;=ptc_fed_term,ptc_fed_amount*(1+ptc_fed_escal/100)^AB$2,0))</f>
        <v>0</v>
      </c>
      <c r="AD526" s="152">
        <f>IF(ptc_fed_amount="n/a",Inputs!AE173,IF(AD$2&lt;=ptc_fed_term,ptc_fed_amount*(1+ptc_fed_escal/100)^AC$2,0))</f>
        <v>0</v>
      </c>
      <c r="AE526" s="152">
        <f>IF(ptc_fed_amount="n/a",Inputs!AF173,IF(AE$2&lt;=ptc_fed_term,ptc_fed_amount*(1+ptc_fed_escal/100)^AD$2,0))</f>
        <v>0</v>
      </c>
      <c r="AF526" s="152">
        <f>IF(ptc_fed_amount="n/a",Inputs!AG173,IF(AF$2&lt;=ptc_fed_term,ptc_fed_amount*(1+ptc_fed_escal/100)^AE$2,0))</f>
        <v>0</v>
      </c>
      <c r="AG526" s="152">
        <f>IF(ptc_fed_amount="n/a",Inputs!AH173,IF(AG$2&lt;=ptc_fed_term,ptc_fed_amount*(1+ptc_fed_escal/100)^AF$2,0))</f>
        <v>0</v>
      </c>
      <c r="AH526" s="152">
        <f>IF(ptc_fed_amount="n/a",Inputs!AI173,IF(AH$2&lt;=ptc_fed_term,ptc_fed_amount*(1+ptc_fed_escal/100)^AG$2,0))</f>
        <v>0</v>
      </c>
      <c r="AI526" s="152">
        <f>IF(ptc_fed_amount="n/a",Inputs!AJ173,IF(AI$2&lt;=ptc_fed_term,ptc_fed_amount*(1+ptc_fed_escal/100)^AH$2,0))</f>
        <v>0</v>
      </c>
      <c r="AJ526" s="152">
        <f>IF(ptc_fed_amount="n/a",Inputs!AK173,IF(AJ$2&lt;=ptc_fed_term,ptc_fed_amount*(1+ptc_fed_escal/100)^AI$2,0))</f>
        <v>0</v>
      </c>
      <c r="AK526" s="152">
        <f>IF(ptc_fed_amount="n/a",Inputs!AL173,IF(AK$2&lt;=ptc_fed_term,ptc_fed_amount*(1+ptc_fed_escal/100)^AJ$2,0))</f>
        <v>0</v>
      </c>
      <c r="AL526" s="152">
        <f>IF(ptc_fed_amount="n/a",Inputs!AM173,IF(AL$2&lt;=ptc_fed_term,ptc_fed_amount*(1+ptc_fed_escal/100)^AK$2,0))</f>
        <v>0</v>
      </c>
      <c r="AM526" s="152">
        <f>IF(ptc_fed_amount="n/a",Inputs!AN173,IF(AM$2&lt;=ptc_fed_term,ptc_fed_amount*(1+ptc_fed_escal/100)^AL$2,0))</f>
        <v>0</v>
      </c>
      <c r="AN526" s="152">
        <f>IF(ptc_fed_amount="n/a",Inputs!AO173,IF(AN$2&lt;=ptc_fed_term,ptc_fed_amount*(1+ptc_fed_escal/100)^AM$2,0))</f>
        <v>0</v>
      </c>
      <c r="AO526" s="152">
        <f>IF(ptc_fed_amount="n/a",Inputs!AP173,IF(AO$2&lt;=ptc_fed_term,ptc_fed_amount*(1+ptc_fed_escal/100)^AN$2,0))</f>
        <v>0</v>
      </c>
      <c r="AP526" s="152">
        <f>IF(ptc_fed_amount="n/a",Inputs!AQ173,IF(AP$2&lt;=ptc_fed_term,ptc_fed_amount*(1+ptc_fed_escal/100)^AO$2,0))</f>
        <v>0</v>
      </c>
    </row>
    <row r="527" spans="1:42" s="16" customFormat="1" x14ac:dyDescent="0.2">
      <c r="A527" s="32" t="s">
        <v>285</v>
      </c>
      <c r="C527" s="152">
        <f>ROUND(C526*1000,0)</f>
        <v>0</v>
      </c>
      <c r="D527" s="152">
        <f>ROUND(D526*1000,0)</f>
        <v>0</v>
      </c>
      <c r="E527" s="152">
        <f t="shared" ref="E527:AP527" si="261">ROUND(E526*1000,0)</f>
        <v>0</v>
      </c>
      <c r="F527" s="152">
        <f t="shared" si="261"/>
        <v>0</v>
      </c>
      <c r="G527" s="152">
        <f t="shared" si="261"/>
        <v>0</v>
      </c>
      <c r="H527" s="152">
        <f t="shared" si="261"/>
        <v>0</v>
      </c>
      <c r="I527" s="152">
        <f t="shared" si="261"/>
        <v>0</v>
      </c>
      <c r="J527" s="152">
        <f t="shared" si="261"/>
        <v>0</v>
      </c>
      <c r="K527" s="152">
        <f t="shared" si="261"/>
        <v>0</v>
      </c>
      <c r="L527" s="152">
        <f t="shared" si="261"/>
        <v>0</v>
      </c>
      <c r="M527" s="152">
        <f t="shared" si="261"/>
        <v>0</v>
      </c>
      <c r="N527" s="152">
        <f t="shared" si="261"/>
        <v>0</v>
      </c>
      <c r="O527" s="152">
        <f t="shared" si="261"/>
        <v>0</v>
      </c>
      <c r="P527" s="152">
        <f t="shared" si="261"/>
        <v>0</v>
      </c>
      <c r="Q527" s="152">
        <f t="shared" si="261"/>
        <v>0</v>
      </c>
      <c r="R527" s="152">
        <f t="shared" si="261"/>
        <v>0</v>
      </c>
      <c r="S527" s="152">
        <f t="shared" si="261"/>
        <v>0</v>
      </c>
      <c r="T527" s="152">
        <f t="shared" si="261"/>
        <v>0</v>
      </c>
      <c r="U527" s="152">
        <f t="shared" si="261"/>
        <v>0</v>
      </c>
      <c r="V527" s="152">
        <f t="shared" si="261"/>
        <v>0</v>
      </c>
      <c r="W527" s="152">
        <f t="shared" si="261"/>
        <v>0</v>
      </c>
      <c r="X527" s="152">
        <f t="shared" si="261"/>
        <v>0</v>
      </c>
      <c r="Y527" s="152">
        <f t="shared" si="261"/>
        <v>0</v>
      </c>
      <c r="Z527" s="152">
        <f t="shared" si="261"/>
        <v>0</v>
      </c>
      <c r="AA527" s="152">
        <f t="shared" si="261"/>
        <v>0</v>
      </c>
      <c r="AB527" s="152">
        <f t="shared" si="261"/>
        <v>0</v>
      </c>
      <c r="AC527" s="152">
        <f t="shared" si="261"/>
        <v>0</v>
      </c>
      <c r="AD527" s="152">
        <f t="shared" si="261"/>
        <v>0</v>
      </c>
      <c r="AE527" s="152">
        <f t="shared" si="261"/>
        <v>0</v>
      </c>
      <c r="AF527" s="152">
        <f t="shared" si="261"/>
        <v>0</v>
      </c>
      <c r="AG527" s="152">
        <f t="shared" si="261"/>
        <v>0</v>
      </c>
      <c r="AH527" s="152">
        <f t="shared" si="261"/>
        <v>0</v>
      </c>
      <c r="AI527" s="152">
        <f t="shared" si="261"/>
        <v>0</v>
      </c>
      <c r="AJ527" s="152">
        <f t="shared" si="261"/>
        <v>0</v>
      </c>
      <c r="AK527" s="152">
        <f t="shared" si="261"/>
        <v>0</v>
      </c>
      <c r="AL527" s="152">
        <f t="shared" si="261"/>
        <v>0</v>
      </c>
      <c r="AM527" s="152">
        <f t="shared" si="261"/>
        <v>0</v>
      </c>
      <c r="AN527" s="152">
        <f t="shared" si="261"/>
        <v>0</v>
      </c>
      <c r="AO527" s="152">
        <f t="shared" si="261"/>
        <v>0</v>
      </c>
      <c r="AP527" s="152">
        <f t="shared" si="261"/>
        <v>0</v>
      </c>
    </row>
    <row r="528" spans="1:42" s="16" customFormat="1" x14ac:dyDescent="0.2">
      <c r="A528" s="32" t="s">
        <v>69</v>
      </c>
      <c r="C528" s="163">
        <f>C$9/1000</f>
        <v>0</v>
      </c>
      <c r="D528" s="163">
        <f>D$9/1000</f>
        <v>0</v>
      </c>
      <c r="E528" s="163">
        <f t="shared" ref="E528:AP528" si="262">E$9/1000</f>
        <v>0</v>
      </c>
      <c r="F528" s="163">
        <f t="shared" si="262"/>
        <v>0</v>
      </c>
      <c r="G528" s="163">
        <f t="shared" si="262"/>
        <v>0</v>
      </c>
      <c r="H528" s="163">
        <f t="shared" si="262"/>
        <v>0</v>
      </c>
      <c r="I528" s="163">
        <f t="shared" si="262"/>
        <v>0</v>
      </c>
      <c r="J528" s="163">
        <f t="shared" si="262"/>
        <v>0</v>
      </c>
      <c r="K528" s="163">
        <f t="shared" si="262"/>
        <v>0</v>
      </c>
      <c r="L528" s="163">
        <f t="shared" si="262"/>
        <v>0</v>
      </c>
      <c r="M528" s="163">
        <f t="shared" si="262"/>
        <v>0</v>
      </c>
      <c r="N528" s="163">
        <f t="shared" si="262"/>
        <v>0</v>
      </c>
      <c r="O528" s="163">
        <f t="shared" si="262"/>
        <v>0</v>
      </c>
      <c r="P528" s="163">
        <f t="shared" si="262"/>
        <v>0</v>
      </c>
      <c r="Q528" s="163">
        <f t="shared" si="262"/>
        <v>0</v>
      </c>
      <c r="R528" s="163">
        <f t="shared" si="262"/>
        <v>0</v>
      </c>
      <c r="S528" s="163">
        <f t="shared" si="262"/>
        <v>0</v>
      </c>
      <c r="T528" s="163">
        <f t="shared" si="262"/>
        <v>0</v>
      </c>
      <c r="U528" s="163">
        <f t="shared" si="262"/>
        <v>0</v>
      </c>
      <c r="V528" s="163">
        <f t="shared" si="262"/>
        <v>0</v>
      </c>
      <c r="W528" s="163">
        <f t="shared" si="262"/>
        <v>0</v>
      </c>
      <c r="X528" s="163">
        <f t="shared" si="262"/>
        <v>0</v>
      </c>
      <c r="Y528" s="163">
        <f t="shared" si="262"/>
        <v>0</v>
      </c>
      <c r="Z528" s="163">
        <f t="shared" si="262"/>
        <v>0</v>
      </c>
      <c r="AA528" s="163">
        <f t="shared" si="262"/>
        <v>0</v>
      </c>
      <c r="AB528" s="163">
        <f t="shared" si="262"/>
        <v>0</v>
      </c>
      <c r="AC528" s="163">
        <f t="shared" si="262"/>
        <v>0</v>
      </c>
      <c r="AD528" s="163">
        <f t="shared" si="262"/>
        <v>0</v>
      </c>
      <c r="AE528" s="163">
        <f t="shared" si="262"/>
        <v>0</v>
      </c>
      <c r="AF528" s="163">
        <f t="shared" si="262"/>
        <v>0</v>
      </c>
      <c r="AG528" s="163">
        <f t="shared" si="262"/>
        <v>0</v>
      </c>
      <c r="AH528" s="163">
        <f t="shared" si="262"/>
        <v>0</v>
      </c>
      <c r="AI528" s="163">
        <f t="shared" si="262"/>
        <v>0</v>
      </c>
      <c r="AJ528" s="163">
        <f t="shared" si="262"/>
        <v>0</v>
      </c>
      <c r="AK528" s="163">
        <f t="shared" si="262"/>
        <v>0</v>
      </c>
      <c r="AL528" s="163">
        <f t="shared" si="262"/>
        <v>0</v>
      </c>
      <c r="AM528" s="163">
        <f t="shared" si="262"/>
        <v>0</v>
      </c>
      <c r="AN528" s="163">
        <f t="shared" si="262"/>
        <v>0</v>
      </c>
      <c r="AO528" s="163">
        <f t="shared" si="262"/>
        <v>0</v>
      </c>
      <c r="AP528" s="163">
        <f t="shared" si="262"/>
        <v>0</v>
      </c>
    </row>
    <row r="529" spans="1:42" s="16" customFormat="1" x14ac:dyDescent="0.2">
      <c r="A529" s="32" t="s">
        <v>12</v>
      </c>
      <c r="C529" s="162">
        <f>C527*C528</f>
        <v>0</v>
      </c>
      <c r="D529" s="162">
        <f>D527*D528</f>
        <v>0</v>
      </c>
      <c r="E529" s="162">
        <f t="shared" ref="E529:AP529" si="263">E527*E528</f>
        <v>0</v>
      </c>
      <c r="F529" s="162">
        <f t="shared" si="263"/>
        <v>0</v>
      </c>
      <c r="G529" s="162">
        <f t="shared" si="263"/>
        <v>0</v>
      </c>
      <c r="H529" s="162">
        <f t="shared" si="263"/>
        <v>0</v>
      </c>
      <c r="I529" s="162">
        <f t="shared" si="263"/>
        <v>0</v>
      </c>
      <c r="J529" s="162">
        <f t="shared" si="263"/>
        <v>0</v>
      </c>
      <c r="K529" s="162">
        <f t="shared" si="263"/>
        <v>0</v>
      </c>
      <c r="L529" s="162">
        <f t="shared" si="263"/>
        <v>0</v>
      </c>
      <c r="M529" s="162">
        <f t="shared" si="263"/>
        <v>0</v>
      </c>
      <c r="N529" s="162">
        <f t="shared" si="263"/>
        <v>0</v>
      </c>
      <c r="O529" s="162">
        <f t="shared" si="263"/>
        <v>0</v>
      </c>
      <c r="P529" s="162">
        <f t="shared" si="263"/>
        <v>0</v>
      </c>
      <c r="Q529" s="162">
        <f t="shared" si="263"/>
        <v>0</v>
      </c>
      <c r="R529" s="162">
        <f t="shared" si="263"/>
        <v>0</v>
      </c>
      <c r="S529" s="162">
        <f t="shared" si="263"/>
        <v>0</v>
      </c>
      <c r="T529" s="162">
        <f t="shared" si="263"/>
        <v>0</v>
      </c>
      <c r="U529" s="162">
        <f t="shared" si="263"/>
        <v>0</v>
      </c>
      <c r="V529" s="162">
        <f t="shared" si="263"/>
        <v>0</v>
      </c>
      <c r="W529" s="162">
        <f t="shared" si="263"/>
        <v>0</v>
      </c>
      <c r="X529" s="162">
        <f t="shared" si="263"/>
        <v>0</v>
      </c>
      <c r="Y529" s="162">
        <f t="shared" si="263"/>
        <v>0</v>
      </c>
      <c r="Z529" s="162">
        <f t="shared" si="263"/>
        <v>0</v>
      </c>
      <c r="AA529" s="162">
        <f t="shared" si="263"/>
        <v>0</v>
      </c>
      <c r="AB529" s="162">
        <f t="shared" si="263"/>
        <v>0</v>
      </c>
      <c r="AC529" s="162">
        <f t="shared" si="263"/>
        <v>0</v>
      </c>
      <c r="AD529" s="162">
        <f t="shared" si="263"/>
        <v>0</v>
      </c>
      <c r="AE529" s="162">
        <f t="shared" si="263"/>
        <v>0</v>
      </c>
      <c r="AF529" s="162">
        <f t="shared" si="263"/>
        <v>0</v>
      </c>
      <c r="AG529" s="162">
        <f t="shared" si="263"/>
        <v>0</v>
      </c>
      <c r="AH529" s="162">
        <f t="shared" si="263"/>
        <v>0</v>
      </c>
      <c r="AI529" s="162">
        <f t="shared" si="263"/>
        <v>0</v>
      </c>
      <c r="AJ529" s="162">
        <f t="shared" si="263"/>
        <v>0</v>
      </c>
      <c r="AK529" s="162">
        <f t="shared" si="263"/>
        <v>0</v>
      </c>
      <c r="AL529" s="162">
        <f t="shared" si="263"/>
        <v>0</v>
      </c>
      <c r="AM529" s="162">
        <f t="shared" si="263"/>
        <v>0</v>
      </c>
      <c r="AN529" s="162">
        <f t="shared" si="263"/>
        <v>0</v>
      </c>
      <c r="AO529" s="162">
        <f t="shared" si="263"/>
        <v>0</v>
      </c>
      <c r="AP529" s="162">
        <f t="shared" si="263"/>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15</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Inputs!B111</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Inputs!B112</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Inputs!B113</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Inputs!B114</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Inputs!B115</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12</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Inputs!B116</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Inputs!B117</f>
        <v>Federal (% of total installed cost)</v>
      </c>
      <c r="C539" s="209">
        <f>MIN(ibi_fed_percent/100*total_installed_cost,Inputs!D117)</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Inputs!B118</f>
        <v>State (% of total installed cost)</v>
      </c>
      <c r="C540" s="209">
        <f>MIN(ibi_sta_percent/100*total_installed_cost,Inputs!D118)</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Inputs!B119</f>
        <v>Utility (% of total installed cost)</v>
      </c>
      <c r="C541" s="209">
        <f>MIN(ibi_uti_percent/100*total_installed_cost,Inputs!D119)</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Inputs!B120</f>
        <v>Other (% of total installed cost)</v>
      </c>
      <c r="C542" s="209">
        <f>MIN(ibi_oth_percent/100*total_installed_cost,Inputs!D120)</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12</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36</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Inputs!B122</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Inputs!B123</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Inputs!B124</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Inputs!B125</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12</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33</v>
      </c>
    </row>
    <row r="553" spans="1:42" x14ac:dyDescent="0.2">
      <c r="A553" s="23" t="str">
        <f>Inputs!B127</f>
        <v>Federal ($/kWh)</v>
      </c>
    </row>
    <row r="554" spans="1:42" x14ac:dyDescent="0.2">
      <c r="A554" s="27" t="s">
        <v>34</v>
      </c>
      <c r="C554" s="152">
        <f>IF(pbi_fed_amount="n/a",Inputs!D168,IF(AND(C$2&lt;=pbi_fed_term,C$2&lt;=analysis_period),pbi_fed_amount*(1+pbi_fed_escal/100)^B$2,0))</f>
        <v>0</v>
      </c>
      <c r="D554" s="152">
        <f>IF(pbi_fed_amount="n/a",Inputs!E168,IF(AND(D$2&lt;=pbi_fed_term,D$2&lt;=analysis_period),pbi_fed_amount*(1+pbi_fed_escal/100)^C$2,0))</f>
        <v>0</v>
      </c>
      <c r="E554" s="152">
        <f>IF(pbi_fed_amount="n/a",Inputs!F168,IF(AND(E$2&lt;=pbi_fed_term,E$2&lt;=analysis_period),pbi_fed_amount*(1+pbi_fed_escal/100)^D$2,0))</f>
        <v>0</v>
      </c>
      <c r="F554" s="152">
        <f>IF(pbi_fed_amount="n/a",Inputs!G168,IF(AND(F$2&lt;=pbi_fed_term,F$2&lt;=analysis_period),pbi_fed_amount*(1+pbi_fed_escal/100)^E$2,0))</f>
        <v>0</v>
      </c>
      <c r="G554" s="152">
        <f>IF(pbi_fed_amount="n/a",Inputs!H168,IF(AND(G$2&lt;=pbi_fed_term,G$2&lt;=analysis_period),pbi_fed_amount*(1+pbi_fed_escal/100)^F$2,0))</f>
        <v>0</v>
      </c>
      <c r="H554" s="152">
        <f>IF(pbi_fed_amount="n/a",Inputs!I168,IF(AND(H$2&lt;=pbi_fed_term,H$2&lt;=analysis_period),pbi_fed_amount*(1+pbi_fed_escal/100)^G$2,0))</f>
        <v>0</v>
      </c>
      <c r="I554" s="152">
        <f>IF(pbi_fed_amount="n/a",Inputs!J168,IF(AND(I$2&lt;=pbi_fed_term,I$2&lt;=analysis_period),pbi_fed_amount*(1+pbi_fed_escal/100)^H$2,0))</f>
        <v>0</v>
      </c>
      <c r="J554" s="152">
        <f>IF(pbi_fed_amount="n/a",Inputs!K168,IF(AND(J$2&lt;=pbi_fed_term,J$2&lt;=analysis_period),pbi_fed_amount*(1+pbi_fed_escal/100)^I$2,0))</f>
        <v>0</v>
      </c>
      <c r="K554" s="152">
        <f>IF(pbi_fed_amount="n/a",Inputs!L168,IF(AND(K$2&lt;=pbi_fed_term,K$2&lt;=analysis_period),pbi_fed_amount*(1+pbi_fed_escal/100)^J$2,0))</f>
        <v>0</v>
      </c>
      <c r="L554" s="152">
        <f>IF(pbi_fed_amount="n/a",Inputs!M168,IF(AND(L$2&lt;=pbi_fed_term,L$2&lt;=analysis_period),pbi_fed_amount*(1+pbi_fed_escal/100)^K$2,0))</f>
        <v>0</v>
      </c>
      <c r="M554" s="152">
        <f>IF(pbi_fed_amount="n/a",Inputs!N168,IF(AND(M$2&lt;=pbi_fed_term,M$2&lt;=analysis_period),pbi_fed_amount*(1+pbi_fed_escal/100)^L$2,0))</f>
        <v>0</v>
      </c>
      <c r="N554" s="152">
        <f>IF(pbi_fed_amount="n/a",Inputs!O168,IF(AND(N$2&lt;=pbi_fed_term,N$2&lt;=analysis_period),pbi_fed_amount*(1+pbi_fed_escal/100)^M$2,0))</f>
        <v>0</v>
      </c>
      <c r="O554" s="152">
        <f>IF(pbi_fed_amount="n/a",Inputs!P168,IF(AND(O$2&lt;=pbi_fed_term,O$2&lt;=analysis_period),pbi_fed_amount*(1+pbi_fed_escal/100)^N$2,0))</f>
        <v>0</v>
      </c>
      <c r="P554" s="152">
        <f>IF(pbi_fed_amount="n/a",Inputs!Q168,IF(AND(P$2&lt;=pbi_fed_term,P$2&lt;=analysis_period),pbi_fed_amount*(1+pbi_fed_escal/100)^O$2,0))</f>
        <v>0</v>
      </c>
      <c r="Q554" s="152">
        <f>IF(pbi_fed_amount="n/a",Inputs!R168,IF(AND(Q$2&lt;=pbi_fed_term,Q$2&lt;=analysis_period),pbi_fed_amount*(1+pbi_fed_escal/100)^P$2,0))</f>
        <v>0</v>
      </c>
      <c r="R554" s="152">
        <f>IF(pbi_fed_amount="n/a",Inputs!S168,IF(AND(R$2&lt;=pbi_fed_term,R$2&lt;=analysis_period),pbi_fed_amount*(1+pbi_fed_escal/100)^Q$2,0))</f>
        <v>0</v>
      </c>
      <c r="S554" s="152">
        <f>IF(pbi_fed_amount="n/a",Inputs!T168,IF(AND(S$2&lt;=pbi_fed_term,S$2&lt;=analysis_period),pbi_fed_amount*(1+pbi_fed_escal/100)^R$2,0))</f>
        <v>0</v>
      </c>
      <c r="T554" s="152">
        <f>IF(pbi_fed_amount="n/a",Inputs!U168,IF(AND(T$2&lt;=pbi_fed_term,T$2&lt;=analysis_period),pbi_fed_amount*(1+pbi_fed_escal/100)^S$2,0))</f>
        <v>0</v>
      </c>
      <c r="U554" s="152">
        <f>IF(pbi_fed_amount="n/a",Inputs!V168,IF(AND(U$2&lt;=pbi_fed_term,U$2&lt;=analysis_period),pbi_fed_amount*(1+pbi_fed_escal/100)^T$2,0))</f>
        <v>0</v>
      </c>
      <c r="V554" s="152">
        <f>IF(pbi_fed_amount="n/a",Inputs!W168,IF(AND(V$2&lt;=pbi_fed_term,V$2&lt;=analysis_period),pbi_fed_amount*(1+pbi_fed_escal/100)^U$2,0))</f>
        <v>0</v>
      </c>
      <c r="W554" s="152">
        <f>IF(pbi_fed_amount="n/a",Inputs!X168,IF(AND(W$2&lt;=pbi_fed_term,W$2&lt;=analysis_period),pbi_fed_amount*(1+pbi_fed_escal/100)^V$2,0))</f>
        <v>0</v>
      </c>
      <c r="X554" s="152">
        <f>IF(pbi_fed_amount="n/a",Inputs!Y168,IF(AND(X$2&lt;=pbi_fed_term,X$2&lt;=analysis_period),pbi_fed_amount*(1+pbi_fed_escal/100)^W$2,0))</f>
        <v>0</v>
      </c>
      <c r="Y554" s="152">
        <f>IF(pbi_fed_amount="n/a",Inputs!Z168,IF(AND(Y$2&lt;=pbi_fed_term,Y$2&lt;=analysis_period),pbi_fed_amount*(1+pbi_fed_escal/100)^X$2,0))</f>
        <v>0</v>
      </c>
      <c r="Z554" s="152">
        <f>IF(pbi_fed_amount="n/a",Inputs!AA168,IF(AND(Z$2&lt;=pbi_fed_term,Z$2&lt;=analysis_period),pbi_fed_amount*(1+pbi_fed_escal/100)^Y$2,0))</f>
        <v>0</v>
      </c>
      <c r="AA554" s="152">
        <f>IF(pbi_fed_amount="n/a",Inputs!AB168,IF(AND(AA$2&lt;=pbi_fed_term,AA$2&lt;=analysis_period),pbi_fed_amount*(1+pbi_fed_escal/100)^Z$2,0))</f>
        <v>0</v>
      </c>
      <c r="AB554" s="152">
        <f>IF(pbi_fed_amount="n/a",Inputs!AC168,IF(AND(AB$2&lt;=pbi_fed_term,AB$2&lt;=analysis_period),pbi_fed_amount*(1+pbi_fed_escal/100)^AA$2,0))</f>
        <v>0</v>
      </c>
      <c r="AC554" s="152">
        <f>IF(pbi_fed_amount="n/a",Inputs!AD168,IF(AND(AC$2&lt;=pbi_fed_term,AC$2&lt;=analysis_period),pbi_fed_amount*(1+pbi_fed_escal/100)^AB$2,0))</f>
        <v>0</v>
      </c>
      <c r="AD554" s="152">
        <f>IF(pbi_fed_amount="n/a",Inputs!AE168,IF(AND(AD$2&lt;=pbi_fed_term,AD$2&lt;=analysis_period),pbi_fed_amount*(1+pbi_fed_escal/100)^AC$2,0))</f>
        <v>0</v>
      </c>
      <c r="AE554" s="152">
        <f>IF(pbi_fed_amount="n/a",Inputs!AF168,IF(AND(AE$2&lt;=pbi_fed_term,AE$2&lt;=analysis_period),pbi_fed_amount*(1+pbi_fed_escal/100)^AD$2,0))</f>
        <v>0</v>
      </c>
      <c r="AF554" s="152">
        <f>IF(pbi_fed_amount="n/a",Inputs!AG168,IF(AND(AF$2&lt;=pbi_fed_term,AF$2&lt;=analysis_period),pbi_fed_amount*(1+pbi_fed_escal/100)^AE$2,0))</f>
        <v>0</v>
      </c>
      <c r="AG554" s="152">
        <f>IF(pbi_fed_amount="n/a",Inputs!AH168,IF(AND(AG$2&lt;=pbi_fed_term,AG$2&lt;=analysis_period),pbi_fed_amount*(1+pbi_fed_escal/100)^AF$2,0))</f>
        <v>0</v>
      </c>
      <c r="AH554" s="152">
        <f>IF(pbi_fed_amount="n/a",Inputs!AI168,IF(AND(AH$2&lt;=pbi_fed_term,AH$2&lt;=analysis_period),pbi_fed_amount*(1+pbi_fed_escal/100)^AG$2,0))</f>
        <v>0</v>
      </c>
      <c r="AI554" s="152">
        <f>IF(pbi_fed_amount="n/a",Inputs!AJ168,IF(AND(AI$2&lt;=pbi_fed_term,AI$2&lt;=analysis_period),pbi_fed_amount*(1+pbi_fed_escal/100)^AH$2,0))</f>
        <v>0</v>
      </c>
      <c r="AJ554" s="152">
        <f>IF(pbi_fed_amount="n/a",Inputs!AK168,IF(AND(AJ$2&lt;=pbi_fed_term,AJ$2&lt;=analysis_period),pbi_fed_amount*(1+pbi_fed_escal/100)^AI$2,0))</f>
        <v>0</v>
      </c>
      <c r="AK554" s="152">
        <f>IF(pbi_fed_amount="n/a",Inputs!AL168,IF(AND(AK$2&lt;=pbi_fed_term,AK$2&lt;=analysis_period),pbi_fed_amount*(1+pbi_fed_escal/100)^AJ$2,0))</f>
        <v>0</v>
      </c>
      <c r="AL554" s="152">
        <f>IF(pbi_fed_amount="n/a",Inputs!AM168,IF(AND(AL$2&lt;=pbi_fed_term,AL$2&lt;=analysis_period),pbi_fed_amount*(1+pbi_fed_escal/100)^AK$2,0))</f>
        <v>0</v>
      </c>
      <c r="AM554" s="152">
        <f>IF(pbi_fed_amount="n/a",Inputs!AN168,IF(AND(AM$2&lt;=pbi_fed_term,AM$2&lt;=analysis_period),pbi_fed_amount*(1+pbi_fed_escal/100)^AL$2,0))</f>
        <v>0</v>
      </c>
      <c r="AN554" s="152">
        <f>IF(pbi_fed_amount="n/a",Inputs!AO168,IF(AND(AN$2&lt;=pbi_fed_term,AN$2&lt;=analysis_period),pbi_fed_amount*(1+pbi_fed_escal/100)^AM$2,0))</f>
        <v>0</v>
      </c>
      <c r="AO554" s="152">
        <f>IF(pbi_fed_amount="n/a",Inputs!AP168,IF(AND(AO$2&lt;=pbi_fed_term,AO$2&lt;=analysis_period),pbi_fed_amount*(1+pbi_fed_escal/100)^AN$2,0))</f>
        <v>0</v>
      </c>
      <c r="AP554" s="152">
        <f>IF(pbi_fed_amount="n/a",Inputs!AQ168,IF(AND(AP$2&lt;=pbi_fed_term,AP$2&lt;=analysis_period),pbi_fed_amount*(1+pbi_fed_escal/100)^AO$2,0))</f>
        <v>0</v>
      </c>
    </row>
    <row r="555" spans="1:42" x14ac:dyDescent="0.2">
      <c r="A555" s="27" t="s">
        <v>35</v>
      </c>
      <c r="C555" s="163">
        <f>C$9</f>
        <v>0</v>
      </c>
      <c r="D555" s="163">
        <f t="shared" ref="D555:AP555" si="264">D$9</f>
        <v>0</v>
      </c>
      <c r="E555" s="163">
        <f t="shared" si="264"/>
        <v>0</v>
      </c>
      <c r="F555" s="163">
        <f t="shared" si="264"/>
        <v>0</v>
      </c>
      <c r="G555" s="163">
        <f t="shared" si="264"/>
        <v>0</v>
      </c>
      <c r="H555" s="163">
        <f t="shared" si="264"/>
        <v>0</v>
      </c>
      <c r="I555" s="163">
        <f t="shared" si="264"/>
        <v>0</v>
      </c>
      <c r="J555" s="163">
        <f t="shared" si="264"/>
        <v>0</v>
      </c>
      <c r="K555" s="163">
        <f t="shared" si="264"/>
        <v>0</v>
      </c>
      <c r="L555" s="163">
        <f t="shared" si="264"/>
        <v>0</v>
      </c>
      <c r="M555" s="163">
        <f t="shared" si="264"/>
        <v>0</v>
      </c>
      <c r="N555" s="163">
        <f t="shared" si="264"/>
        <v>0</v>
      </c>
      <c r="O555" s="163">
        <f t="shared" si="264"/>
        <v>0</v>
      </c>
      <c r="P555" s="163">
        <f t="shared" si="264"/>
        <v>0</v>
      </c>
      <c r="Q555" s="163">
        <f t="shared" si="264"/>
        <v>0</v>
      </c>
      <c r="R555" s="163">
        <f t="shared" si="264"/>
        <v>0</v>
      </c>
      <c r="S555" s="163">
        <f t="shared" si="264"/>
        <v>0</v>
      </c>
      <c r="T555" s="163">
        <f t="shared" si="264"/>
        <v>0</v>
      </c>
      <c r="U555" s="163">
        <f t="shared" si="264"/>
        <v>0</v>
      </c>
      <c r="V555" s="163">
        <f t="shared" si="264"/>
        <v>0</v>
      </c>
      <c r="W555" s="163">
        <f t="shared" si="264"/>
        <v>0</v>
      </c>
      <c r="X555" s="163">
        <f t="shared" si="264"/>
        <v>0</v>
      </c>
      <c r="Y555" s="163">
        <f t="shared" si="264"/>
        <v>0</v>
      </c>
      <c r="Z555" s="163">
        <f t="shared" si="264"/>
        <v>0</v>
      </c>
      <c r="AA555" s="163">
        <f t="shared" si="264"/>
        <v>0</v>
      </c>
      <c r="AB555" s="163">
        <f t="shared" si="264"/>
        <v>0</v>
      </c>
      <c r="AC555" s="163">
        <f t="shared" si="264"/>
        <v>0</v>
      </c>
      <c r="AD555" s="163">
        <f t="shared" si="264"/>
        <v>0</v>
      </c>
      <c r="AE555" s="163">
        <f t="shared" si="264"/>
        <v>0</v>
      </c>
      <c r="AF555" s="163">
        <f t="shared" si="264"/>
        <v>0</v>
      </c>
      <c r="AG555" s="163">
        <f t="shared" si="264"/>
        <v>0</v>
      </c>
      <c r="AH555" s="163">
        <f t="shared" si="264"/>
        <v>0</v>
      </c>
      <c r="AI555" s="163">
        <f t="shared" si="264"/>
        <v>0</v>
      </c>
      <c r="AJ555" s="163">
        <f t="shared" si="264"/>
        <v>0</v>
      </c>
      <c r="AK555" s="163">
        <f t="shared" si="264"/>
        <v>0</v>
      </c>
      <c r="AL555" s="163">
        <f t="shared" si="264"/>
        <v>0</v>
      </c>
      <c r="AM555" s="163">
        <f t="shared" si="264"/>
        <v>0</v>
      </c>
      <c r="AN555" s="163">
        <f t="shared" si="264"/>
        <v>0</v>
      </c>
      <c r="AO555" s="163">
        <f t="shared" si="264"/>
        <v>0</v>
      </c>
      <c r="AP555" s="163">
        <f t="shared" si="264"/>
        <v>0</v>
      </c>
    </row>
    <row r="556" spans="1:42" x14ac:dyDescent="0.2">
      <c r="A556" s="27" t="s">
        <v>12</v>
      </c>
      <c r="C556" s="188">
        <f>C554*C555</f>
        <v>0</v>
      </c>
      <c r="D556" s="188">
        <f t="shared" ref="D556:AP556" si="265">D554*D555</f>
        <v>0</v>
      </c>
      <c r="E556" s="188">
        <f t="shared" si="265"/>
        <v>0</v>
      </c>
      <c r="F556" s="188">
        <f t="shared" si="265"/>
        <v>0</v>
      </c>
      <c r="G556" s="188">
        <f t="shared" si="265"/>
        <v>0</v>
      </c>
      <c r="H556" s="188">
        <f t="shared" si="265"/>
        <v>0</v>
      </c>
      <c r="I556" s="188">
        <f t="shared" si="265"/>
        <v>0</v>
      </c>
      <c r="J556" s="188">
        <f t="shared" si="265"/>
        <v>0</v>
      </c>
      <c r="K556" s="188">
        <f t="shared" si="265"/>
        <v>0</v>
      </c>
      <c r="L556" s="188">
        <f t="shared" si="265"/>
        <v>0</v>
      </c>
      <c r="M556" s="188">
        <f t="shared" si="265"/>
        <v>0</v>
      </c>
      <c r="N556" s="188">
        <f t="shared" si="265"/>
        <v>0</v>
      </c>
      <c r="O556" s="188">
        <f t="shared" si="265"/>
        <v>0</v>
      </c>
      <c r="P556" s="188">
        <f t="shared" si="265"/>
        <v>0</v>
      </c>
      <c r="Q556" s="188">
        <f t="shared" si="265"/>
        <v>0</v>
      </c>
      <c r="R556" s="188">
        <f t="shared" si="265"/>
        <v>0</v>
      </c>
      <c r="S556" s="188">
        <f t="shared" si="265"/>
        <v>0</v>
      </c>
      <c r="T556" s="188">
        <f t="shared" si="265"/>
        <v>0</v>
      </c>
      <c r="U556" s="188">
        <f t="shared" si="265"/>
        <v>0</v>
      </c>
      <c r="V556" s="188">
        <f t="shared" si="265"/>
        <v>0</v>
      </c>
      <c r="W556" s="188">
        <f t="shared" si="265"/>
        <v>0</v>
      </c>
      <c r="X556" s="188">
        <f t="shared" si="265"/>
        <v>0</v>
      </c>
      <c r="Y556" s="188">
        <f t="shared" si="265"/>
        <v>0</v>
      </c>
      <c r="Z556" s="188">
        <f t="shared" si="265"/>
        <v>0</v>
      </c>
      <c r="AA556" s="188">
        <f t="shared" si="265"/>
        <v>0</v>
      </c>
      <c r="AB556" s="188">
        <f t="shared" si="265"/>
        <v>0</v>
      </c>
      <c r="AC556" s="188">
        <f t="shared" si="265"/>
        <v>0</v>
      </c>
      <c r="AD556" s="188">
        <f t="shared" si="265"/>
        <v>0</v>
      </c>
      <c r="AE556" s="188">
        <f t="shared" si="265"/>
        <v>0</v>
      </c>
      <c r="AF556" s="188">
        <f t="shared" si="265"/>
        <v>0</v>
      </c>
      <c r="AG556" s="188">
        <f t="shared" si="265"/>
        <v>0</v>
      </c>
      <c r="AH556" s="188">
        <f t="shared" si="265"/>
        <v>0</v>
      </c>
      <c r="AI556" s="188">
        <f t="shared" si="265"/>
        <v>0</v>
      </c>
      <c r="AJ556" s="188">
        <f t="shared" si="265"/>
        <v>0</v>
      </c>
      <c r="AK556" s="188">
        <f t="shared" si="265"/>
        <v>0</v>
      </c>
      <c r="AL556" s="188">
        <f t="shared" si="265"/>
        <v>0</v>
      </c>
      <c r="AM556" s="188">
        <f t="shared" si="265"/>
        <v>0</v>
      </c>
      <c r="AN556" s="188">
        <f t="shared" si="265"/>
        <v>0</v>
      </c>
      <c r="AO556" s="188">
        <f t="shared" si="265"/>
        <v>0</v>
      </c>
      <c r="AP556" s="188">
        <f t="shared" si="265"/>
        <v>0</v>
      </c>
    </row>
    <row r="557" spans="1:42" x14ac:dyDescent="0.2">
      <c r="A557" s="23" t="str">
        <f>Inputs!B128</f>
        <v>State ($/kWh)</v>
      </c>
    </row>
    <row r="558" spans="1:42" x14ac:dyDescent="0.2">
      <c r="A558" s="27" t="s">
        <v>34</v>
      </c>
      <c r="C558" s="136">
        <f>IF(pbi_sta_amount="n/a",Inputs!D169,IF(AND(C$2&lt;=pbi_sta_term,C$2&lt;=analysis_period),pbi_sta_amount*(1+pbi_sta_escal/100)^B$2,0))</f>
        <v>0</v>
      </c>
      <c r="D558" s="136">
        <f>IF(pbi_sta_amount="n/a",Inputs!E169,IF(AND(D$2&lt;=pbi_sta_term,D$2&lt;=analysis_period),pbi_sta_amount*(1+pbi_sta_escal/100)^C$2,0))</f>
        <v>0</v>
      </c>
      <c r="E558" s="136">
        <f>IF(pbi_sta_amount="n/a",Inputs!F169,IF(AND(E$2&lt;=pbi_sta_term,E$2&lt;=analysis_period),pbi_sta_amount*(1+pbi_sta_escal/100)^D$2,0))</f>
        <v>0</v>
      </c>
      <c r="F558" s="136">
        <f>IF(pbi_sta_amount="n/a",Inputs!G169,IF(AND(F$2&lt;=pbi_sta_term,F$2&lt;=analysis_period),pbi_sta_amount*(1+pbi_sta_escal/100)^E$2,0))</f>
        <v>0</v>
      </c>
      <c r="G558" s="136">
        <f>IF(pbi_sta_amount="n/a",Inputs!H169,IF(AND(G$2&lt;=pbi_sta_term,G$2&lt;=analysis_period),pbi_sta_amount*(1+pbi_sta_escal/100)^F$2,0))</f>
        <v>0</v>
      </c>
      <c r="H558" s="136">
        <f>IF(pbi_sta_amount="n/a",Inputs!I169,IF(AND(H$2&lt;=pbi_sta_term,H$2&lt;=analysis_period),pbi_sta_amount*(1+pbi_sta_escal/100)^G$2,0))</f>
        <v>0</v>
      </c>
      <c r="I558" s="136">
        <f>IF(pbi_sta_amount="n/a",Inputs!J169,IF(AND(I$2&lt;=pbi_sta_term,I$2&lt;=analysis_period),pbi_sta_amount*(1+pbi_sta_escal/100)^H$2,0))</f>
        <v>0</v>
      </c>
      <c r="J558" s="136">
        <f>IF(pbi_sta_amount="n/a",Inputs!K169,IF(AND(J$2&lt;=pbi_sta_term,J$2&lt;=analysis_period),pbi_sta_amount*(1+pbi_sta_escal/100)^I$2,0))</f>
        <v>0</v>
      </c>
      <c r="K558" s="136">
        <f>IF(pbi_sta_amount="n/a",Inputs!L169,IF(AND(K$2&lt;=pbi_sta_term,K$2&lt;=analysis_period),pbi_sta_amount*(1+pbi_sta_escal/100)^J$2,0))</f>
        <v>0</v>
      </c>
      <c r="L558" s="136">
        <f>IF(pbi_sta_amount="n/a",Inputs!M169,IF(AND(L$2&lt;=pbi_sta_term,L$2&lt;=analysis_period),pbi_sta_amount*(1+pbi_sta_escal/100)^K$2,0))</f>
        <v>0</v>
      </c>
      <c r="M558" s="136">
        <f>IF(pbi_sta_amount="n/a",Inputs!N169,IF(AND(M$2&lt;=pbi_sta_term,M$2&lt;=analysis_period),pbi_sta_amount*(1+pbi_sta_escal/100)^L$2,0))</f>
        <v>0</v>
      </c>
      <c r="N558" s="136">
        <f>IF(pbi_sta_amount="n/a",Inputs!O169,IF(AND(N$2&lt;=pbi_sta_term,N$2&lt;=analysis_period),pbi_sta_amount*(1+pbi_sta_escal/100)^M$2,0))</f>
        <v>0</v>
      </c>
      <c r="O558" s="136">
        <f>IF(pbi_sta_amount="n/a",Inputs!P169,IF(AND(O$2&lt;=pbi_sta_term,O$2&lt;=analysis_period),pbi_sta_amount*(1+pbi_sta_escal/100)^N$2,0))</f>
        <v>0</v>
      </c>
      <c r="P558" s="136">
        <f>IF(pbi_sta_amount="n/a",Inputs!Q169,IF(AND(P$2&lt;=pbi_sta_term,P$2&lt;=analysis_period),pbi_sta_amount*(1+pbi_sta_escal/100)^O$2,0))</f>
        <v>0</v>
      </c>
      <c r="Q558" s="136">
        <f>IF(pbi_sta_amount="n/a",Inputs!R169,IF(AND(Q$2&lt;=pbi_sta_term,Q$2&lt;=analysis_period),pbi_sta_amount*(1+pbi_sta_escal/100)^P$2,0))</f>
        <v>0</v>
      </c>
      <c r="R558" s="136">
        <f>IF(pbi_sta_amount="n/a",Inputs!S169,IF(AND(R$2&lt;=pbi_sta_term,R$2&lt;=analysis_period),pbi_sta_amount*(1+pbi_sta_escal/100)^Q$2,0))</f>
        <v>0</v>
      </c>
      <c r="S558" s="136">
        <f>IF(pbi_sta_amount="n/a",Inputs!T169,IF(AND(S$2&lt;=pbi_sta_term,S$2&lt;=analysis_period),pbi_sta_amount*(1+pbi_sta_escal/100)^R$2,0))</f>
        <v>0</v>
      </c>
      <c r="T558" s="136">
        <f>IF(pbi_sta_amount="n/a",Inputs!U169,IF(AND(T$2&lt;=pbi_sta_term,T$2&lt;=analysis_period),pbi_sta_amount*(1+pbi_sta_escal/100)^S$2,0))</f>
        <v>0</v>
      </c>
      <c r="U558" s="136">
        <f>IF(pbi_sta_amount="n/a",Inputs!V169,IF(AND(U$2&lt;=pbi_sta_term,U$2&lt;=analysis_period),pbi_sta_amount*(1+pbi_sta_escal/100)^T$2,0))</f>
        <v>0</v>
      </c>
      <c r="V558" s="136">
        <f>IF(pbi_sta_amount="n/a",Inputs!W169,IF(AND(V$2&lt;=pbi_sta_term,V$2&lt;=analysis_period),pbi_sta_amount*(1+pbi_sta_escal/100)^U$2,0))</f>
        <v>0</v>
      </c>
      <c r="W558" s="136">
        <f>IF(pbi_sta_amount="n/a",Inputs!X169,IF(AND(W$2&lt;=pbi_sta_term,W$2&lt;=analysis_period),pbi_sta_amount*(1+pbi_sta_escal/100)^V$2,0))</f>
        <v>0</v>
      </c>
      <c r="X558" s="136">
        <f>IF(pbi_sta_amount="n/a",Inputs!Y169,IF(AND(X$2&lt;=pbi_sta_term,X$2&lt;=analysis_period),pbi_sta_amount*(1+pbi_sta_escal/100)^W$2,0))</f>
        <v>0</v>
      </c>
      <c r="Y558" s="136">
        <f>IF(pbi_sta_amount="n/a",Inputs!Z169,IF(AND(Y$2&lt;=pbi_sta_term,Y$2&lt;=analysis_period),pbi_sta_amount*(1+pbi_sta_escal/100)^X$2,0))</f>
        <v>0</v>
      </c>
      <c r="Z558" s="136">
        <f>IF(pbi_sta_amount="n/a",Inputs!AA169,IF(AND(Z$2&lt;=pbi_sta_term,Z$2&lt;=analysis_period),pbi_sta_amount*(1+pbi_sta_escal/100)^Y$2,0))</f>
        <v>0</v>
      </c>
      <c r="AA558" s="136">
        <f>IF(pbi_sta_amount="n/a",Inputs!AB169,IF(AND(AA$2&lt;=pbi_sta_term,AA$2&lt;=analysis_period),pbi_sta_amount*(1+pbi_sta_escal/100)^Z$2,0))</f>
        <v>0</v>
      </c>
      <c r="AB558" s="136">
        <f>IF(pbi_sta_amount="n/a",Inputs!AC169,IF(AND(AB$2&lt;=pbi_sta_term,AB$2&lt;=analysis_period),pbi_sta_amount*(1+pbi_sta_escal/100)^AA$2,0))</f>
        <v>0</v>
      </c>
      <c r="AC558" s="136">
        <f>IF(pbi_sta_amount="n/a",Inputs!AD169,IF(AND(AC$2&lt;=pbi_sta_term,AC$2&lt;=analysis_period),pbi_sta_amount*(1+pbi_sta_escal/100)^AB$2,0))</f>
        <v>0</v>
      </c>
      <c r="AD558" s="136">
        <f>IF(pbi_sta_amount="n/a",Inputs!AE169,IF(AND(AD$2&lt;=pbi_sta_term,AD$2&lt;=analysis_period),pbi_sta_amount*(1+pbi_sta_escal/100)^AC$2,0))</f>
        <v>0</v>
      </c>
      <c r="AE558" s="136">
        <f>IF(pbi_sta_amount="n/a",Inputs!AF169,IF(AND(AE$2&lt;=pbi_sta_term,AE$2&lt;=analysis_period),pbi_sta_amount*(1+pbi_sta_escal/100)^AD$2,0))</f>
        <v>0</v>
      </c>
      <c r="AF558" s="136">
        <f>IF(pbi_sta_amount="n/a",Inputs!AG169,IF(AND(AF$2&lt;=pbi_sta_term,AF$2&lt;=analysis_period),pbi_sta_amount*(1+pbi_sta_escal/100)^AE$2,0))</f>
        <v>0</v>
      </c>
      <c r="AG558" s="136">
        <f>IF(pbi_sta_amount="n/a",Inputs!AH169,IF(AND(AG$2&lt;=pbi_sta_term,AG$2&lt;=analysis_period),pbi_sta_amount*(1+pbi_sta_escal/100)^AF$2,0))</f>
        <v>0</v>
      </c>
      <c r="AH558" s="136">
        <f>IF(pbi_sta_amount="n/a",Inputs!AI169,IF(AND(AH$2&lt;=pbi_sta_term,AH$2&lt;=analysis_period),pbi_sta_amount*(1+pbi_sta_escal/100)^AG$2,0))</f>
        <v>0</v>
      </c>
      <c r="AI558" s="136">
        <f>IF(pbi_sta_amount="n/a",Inputs!AJ169,IF(AND(AI$2&lt;=pbi_sta_term,AI$2&lt;=analysis_period),pbi_sta_amount*(1+pbi_sta_escal/100)^AH$2,0))</f>
        <v>0</v>
      </c>
      <c r="AJ558" s="136">
        <f>IF(pbi_sta_amount="n/a",Inputs!AK169,IF(AND(AJ$2&lt;=pbi_sta_term,AJ$2&lt;=analysis_period),pbi_sta_amount*(1+pbi_sta_escal/100)^AI$2,0))</f>
        <v>0</v>
      </c>
      <c r="AK558" s="136">
        <f>IF(pbi_sta_amount="n/a",Inputs!AL169,IF(AND(AK$2&lt;=pbi_sta_term,AK$2&lt;=analysis_period),pbi_sta_amount*(1+pbi_sta_escal/100)^AJ$2,0))</f>
        <v>0</v>
      </c>
      <c r="AL558" s="136">
        <f>IF(pbi_sta_amount="n/a",Inputs!AM169,IF(AND(AL$2&lt;=pbi_sta_term,AL$2&lt;=analysis_period),pbi_sta_amount*(1+pbi_sta_escal/100)^AK$2,0))</f>
        <v>0</v>
      </c>
      <c r="AM558" s="136">
        <f>IF(pbi_sta_amount="n/a",Inputs!AN169,IF(AND(AM$2&lt;=pbi_sta_term,AM$2&lt;=analysis_period),pbi_sta_amount*(1+pbi_sta_escal/100)^AL$2,0))</f>
        <v>0</v>
      </c>
      <c r="AN558" s="136">
        <f>IF(pbi_sta_amount="n/a",Inputs!AO169,IF(AND(AN$2&lt;=pbi_sta_term,AN$2&lt;=analysis_period),pbi_sta_amount*(1+pbi_sta_escal/100)^AM$2,0))</f>
        <v>0</v>
      </c>
      <c r="AO558" s="136">
        <f>IF(pbi_sta_amount="n/a",Inputs!AP169,IF(AND(AO$2&lt;=pbi_sta_term,AO$2&lt;=analysis_period),pbi_sta_amount*(1+pbi_sta_escal/100)^AN$2,0))</f>
        <v>0</v>
      </c>
      <c r="AP558" s="136">
        <f>IF(pbi_sta_amount="n/a",Inputs!AQ169,IF(AND(AP$2&lt;=pbi_sta_term,AP$2&lt;=analysis_period),pbi_sta_amount*(1+pbi_sta_escal/100)^AO$2,0))</f>
        <v>0</v>
      </c>
    </row>
    <row r="559" spans="1:42" x14ac:dyDescent="0.2">
      <c r="A559" s="27" t="s">
        <v>35</v>
      </c>
      <c r="C559" s="163">
        <f>C$9</f>
        <v>0</v>
      </c>
      <c r="D559" s="163">
        <f t="shared" ref="D559:AP559" si="266">D$9</f>
        <v>0</v>
      </c>
      <c r="E559" s="163">
        <f t="shared" si="266"/>
        <v>0</v>
      </c>
      <c r="F559" s="163">
        <f t="shared" si="266"/>
        <v>0</v>
      </c>
      <c r="G559" s="163">
        <f t="shared" si="266"/>
        <v>0</v>
      </c>
      <c r="H559" s="163">
        <f t="shared" si="266"/>
        <v>0</v>
      </c>
      <c r="I559" s="163">
        <f t="shared" si="266"/>
        <v>0</v>
      </c>
      <c r="J559" s="163">
        <f t="shared" si="266"/>
        <v>0</v>
      </c>
      <c r="K559" s="163">
        <f t="shared" si="266"/>
        <v>0</v>
      </c>
      <c r="L559" s="163">
        <f t="shared" si="266"/>
        <v>0</v>
      </c>
      <c r="M559" s="163">
        <f t="shared" si="266"/>
        <v>0</v>
      </c>
      <c r="N559" s="163">
        <f t="shared" si="266"/>
        <v>0</v>
      </c>
      <c r="O559" s="163">
        <f t="shared" si="266"/>
        <v>0</v>
      </c>
      <c r="P559" s="163">
        <f t="shared" si="266"/>
        <v>0</v>
      </c>
      <c r="Q559" s="163">
        <f t="shared" si="266"/>
        <v>0</v>
      </c>
      <c r="R559" s="163">
        <f t="shared" si="266"/>
        <v>0</v>
      </c>
      <c r="S559" s="163">
        <f t="shared" si="266"/>
        <v>0</v>
      </c>
      <c r="T559" s="163">
        <f t="shared" si="266"/>
        <v>0</v>
      </c>
      <c r="U559" s="163">
        <f t="shared" si="266"/>
        <v>0</v>
      </c>
      <c r="V559" s="163">
        <f t="shared" si="266"/>
        <v>0</v>
      </c>
      <c r="W559" s="163">
        <f t="shared" si="266"/>
        <v>0</v>
      </c>
      <c r="X559" s="163">
        <f t="shared" si="266"/>
        <v>0</v>
      </c>
      <c r="Y559" s="163">
        <f t="shared" si="266"/>
        <v>0</v>
      </c>
      <c r="Z559" s="163">
        <f t="shared" si="266"/>
        <v>0</v>
      </c>
      <c r="AA559" s="163">
        <f t="shared" si="266"/>
        <v>0</v>
      </c>
      <c r="AB559" s="163">
        <f t="shared" si="266"/>
        <v>0</v>
      </c>
      <c r="AC559" s="163">
        <f t="shared" si="266"/>
        <v>0</v>
      </c>
      <c r="AD559" s="163">
        <f t="shared" si="266"/>
        <v>0</v>
      </c>
      <c r="AE559" s="163">
        <f t="shared" si="266"/>
        <v>0</v>
      </c>
      <c r="AF559" s="163">
        <f t="shared" si="266"/>
        <v>0</v>
      </c>
      <c r="AG559" s="163">
        <f t="shared" si="266"/>
        <v>0</v>
      </c>
      <c r="AH559" s="163">
        <f t="shared" si="266"/>
        <v>0</v>
      </c>
      <c r="AI559" s="163">
        <f t="shared" si="266"/>
        <v>0</v>
      </c>
      <c r="AJ559" s="163">
        <f t="shared" si="266"/>
        <v>0</v>
      </c>
      <c r="AK559" s="163">
        <f t="shared" si="266"/>
        <v>0</v>
      </c>
      <c r="AL559" s="163">
        <f t="shared" si="266"/>
        <v>0</v>
      </c>
      <c r="AM559" s="163">
        <f t="shared" si="266"/>
        <v>0</v>
      </c>
      <c r="AN559" s="163">
        <f t="shared" si="266"/>
        <v>0</v>
      </c>
      <c r="AO559" s="163">
        <f t="shared" si="266"/>
        <v>0</v>
      </c>
      <c r="AP559" s="163">
        <f t="shared" si="266"/>
        <v>0</v>
      </c>
    </row>
    <row r="560" spans="1:42" x14ac:dyDescent="0.2">
      <c r="A560" s="27" t="s">
        <v>12</v>
      </c>
      <c r="C560" s="188">
        <f>C558*C559</f>
        <v>0</v>
      </c>
      <c r="D560" s="188">
        <f t="shared" ref="D560:AP560" si="267">D558*D559</f>
        <v>0</v>
      </c>
      <c r="E560" s="188">
        <f t="shared" si="267"/>
        <v>0</v>
      </c>
      <c r="F560" s="188">
        <f t="shared" si="267"/>
        <v>0</v>
      </c>
      <c r="G560" s="188">
        <f t="shared" si="267"/>
        <v>0</v>
      </c>
      <c r="H560" s="188">
        <f t="shared" si="267"/>
        <v>0</v>
      </c>
      <c r="I560" s="188">
        <f t="shared" si="267"/>
        <v>0</v>
      </c>
      <c r="J560" s="188">
        <f t="shared" si="267"/>
        <v>0</v>
      </c>
      <c r="K560" s="188">
        <f t="shared" si="267"/>
        <v>0</v>
      </c>
      <c r="L560" s="188">
        <f t="shared" si="267"/>
        <v>0</v>
      </c>
      <c r="M560" s="188">
        <f t="shared" si="267"/>
        <v>0</v>
      </c>
      <c r="N560" s="188">
        <f t="shared" si="267"/>
        <v>0</v>
      </c>
      <c r="O560" s="188">
        <f t="shared" si="267"/>
        <v>0</v>
      </c>
      <c r="P560" s="188">
        <f t="shared" si="267"/>
        <v>0</v>
      </c>
      <c r="Q560" s="188">
        <f t="shared" si="267"/>
        <v>0</v>
      </c>
      <c r="R560" s="188">
        <f t="shared" si="267"/>
        <v>0</v>
      </c>
      <c r="S560" s="188">
        <f t="shared" si="267"/>
        <v>0</v>
      </c>
      <c r="T560" s="188">
        <f t="shared" si="267"/>
        <v>0</v>
      </c>
      <c r="U560" s="188">
        <f t="shared" si="267"/>
        <v>0</v>
      </c>
      <c r="V560" s="188">
        <f t="shared" si="267"/>
        <v>0</v>
      </c>
      <c r="W560" s="188">
        <f t="shared" si="267"/>
        <v>0</v>
      </c>
      <c r="X560" s="188">
        <f t="shared" si="267"/>
        <v>0</v>
      </c>
      <c r="Y560" s="188">
        <f t="shared" si="267"/>
        <v>0</v>
      </c>
      <c r="Z560" s="188">
        <f t="shared" si="267"/>
        <v>0</v>
      </c>
      <c r="AA560" s="188">
        <f t="shared" si="267"/>
        <v>0</v>
      </c>
      <c r="AB560" s="188">
        <f t="shared" si="267"/>
        <v>0</v>
      </c>
      <c r="AC560" s="188">
        <f t="shared" si="267"/>
        <v>0</v>
      </c>
      <c r="AD560" s="188">
        <f t="shared" si="267"/>
        <v>0</v>
      </c>
      <c r="AE560" s="188">
        <f t="shared" si="267"/>
        <v>0</v>
      </c>
      <c r="AF560" s="188">
        <f t="shared" si="267"/>
        <v>0</v>
      </c>
      <c r="AG560" s="188">
        <f t="shared" si="267"/>
        <v>0</v>
      </c>
      <c r="AH560" s="188">
        <f t="shared" si="267"/>
        <v>0</v>
      </c>
      <c r="AI560" s="188">
        <f t="shared" si="267"/>
        <v>0</v>
      </c>
      <c r="AJ560" s="188">
        <f t="shared" si="267"/>
        <v>0</v>
      </c>
      <c r="AK560" s="188">
        <f t="shared" si="267"/>
        <v>0</v>
      </c>
      <c r="AL560" s="188">
        <f t="shared" si="267"/>
        <v>0</v>
      </c>
      <c r="AM560" s="188">
        <f t="shared" si="267"/>
        <v>0</v>
      </c>
      <c r="AN560" s="188">
        <f t="shared" si="267"/>
        <v>0</v>
      </c>
      <c r="AO560" s="188">
        <f t="shared" si="267"/>
        <v>0</v>
      </c>
      <c r="AP560" s="188">
        <f t="shared" si="267"/>
        <v>0</v>
      </c>
    </row>
    <row r="561" spans="1:42" x14ac:dyDescent="0.2">
      <c r="A561" s="23" t="str">
        <f>Inputs!B129</f>
        <v>Utility ($/kWh)</v>
      </c>
    </row>
    <row r="562" spans="1:42" x14ac:dyDescent="0.2">
      <c r="A562" s="27" t="s">
        <v>34</v>
      </c>
      <c r="C562" s="136">
        <f>IF(pbi_uti_amount="n/a",Inputs!D170,IF(AND(C$2&lt;=pbi_uti_term,C$2&lt;=analysis_period),pbi_uti_amount*(1+pbi_uti_escal/100)^B$2,0))</f>
        <v>0</v>
      </c>
      <c r="D562" s="136">
        <f>IF(pbi_uti_amount="n/a",Inputs!E170,IF(AND(D$2&lt;=pbi_uti_term,D$2&lt;=analysis_period),pbi_uti_amount*(1+pbi_uti_escal/100)^C$2,0))</f>
        <v>0</v>
      </c>
      <c r="E562" s="136">
        <f>IF(pbi_uti_amount="n/a",Inputs!F170,IF(AND(E$2&lt;=pbi_uti_term,E$2&lt;=analysis_period),pbi_uti_amount*(1+pbi_uti_escal/100)^D$2,0))</f>
        <v>0</v>
      </c>
      <c r="F562" s="136">
        <f>IF(pbi_uti_amount="n/a",Inputs!G170,IF(AND(F$2&lt;=pbi_uti_term,F$2&lt;=analysis_period),pbi_uti_amount*(1+pbi_uti_escal/100)^E$2,0))</f>
        <v>0</v>
      </c>
      <c r="G562" s="136">
        <f>IF(pbi_uti_amount="n/a",Inputs!H170,IF(AND(G$2&lt;=pbi_uti_term,G$2&lt;=analysis_period),pbi_uti_amount*(1+pbi_uti_escal/100)^F$2,0))</f>
        <v>0</v>
      </c>
      <c r="H562" s="136">
        <f>IF(pbi_uti_amount="n/a",Inputs!I170,IF(AND(H$2&lt;=pbi_uti_term,H$2&lt;=analysis_period),pbi_uti_amount*(1+pbi_uti_escal/100)^G$2,0))</f>
        <v>0</v>
      </c>
      <c r="I562" s="136">
        <f>IF(pbi_uti_amount="n/a",Inputs!J170,IF(AND(I$2&lt;=pbi_uti_term,I$2&lt;=analysis_period),pbi_uti_amount*(1+pbi_uti_escal/100)^H$2,0))</f>
        <v>0</v>
      </c>
      <c r="J562" s="136">
        <f>IF(pbi_uti_amount="n/a",Inputs!K170,IF(AND(J$2&lt;=pbi_uti_term,J$2&lt;=analysis_period),pbi_uti_amount*(1+pbi_uti_escal/100)^I$2,0))</f>
        <v>0</v>
      </c>
      <c r="K562" s="136">
        <f>IF(pbi_uti_amount="n/a",Inputs!L170,IF(AND(K$2&lt;=pbi_uti_term,K$2&lt;=analysis_period),pbi_uti_amount*(1+pbi_uti_escal/100)^J$2,0))</f>
        <v>0</v>
      </c>
      <c r="L562" s="136">
        <f>IF(pbi_uti_amount="n/a",Inputs!M170,IF(AND(L$2&lt;=pbi_uti_term,L$2&lt;=analysis_period),pbi_uti_amount*(1+pbi_uti_escal/100)^K$2,0))</f>
        <v>0</v>
      </c>
      <c r="M562" s="136">
        <f>IF(pbi_uti_amount="n/a",Inputs!N170,IF(AND(M$2&lt;=pbi_uti_term,M$2&lt;=analysis_period),pbi_uti_amount*(1+pbi_uti_escal/100)^L$2,0))</f>
        <v>0</v>
      </c>
      <c r="N562" s="136">
        <f>IF(pbi_uti_amount="n/a",Inputs!O170,IF(AND(N$2&lt;=pbi_uti_term,N$2&lt;=analysis_period),pbi_uti_amount*(1+pbi_uti_escal/100)^M$2,0))</f>
        <v>0</v>
      </c>
      <c r="O562" s="136">
        <f>IF(pbi_uti_amount="n/a",Inputs!P170,IF(AND(O$2&lt;=pbi_uti_term,O$2&lt;=analysis_period),pbi_uti_amount*(1+pbi_uti_escal/100)^N$2,0))</f>
        <v>0</v>
      </c>
      <c r="P562" s="136">
        <f>IF(pbi_uti_amount="n/a",Inputs!Q170,IF(AND(P$2&lt;=pbi_uti_term,P$2&lt;=analysis_period),pbi_uti_amount*(1+pbi_uti_escal/100)^O$2,0))</f>
        <v>0</v>
      </c>
      <c r="Q562" s="136">
        <f>IF(pbi_uti_amount="n/a",Inputs!R170,IF(AND(Q$2&lt;=pbi_uti_term,Q$2&lt;=analysis_period),pbi_uti_amount*(1+pbi_uti_escal/100)^P$2,0))</f>
        <v>0</v>
      </c>
      <c r="R562" s="136">
        <f>IF(pbi_uti_amount="n/a",Inputs!S170,IF(AND(R$2&lt;=pbi_uti_term,R$2&lt;=analysis_period),pbi_uti_amount*(1+pbi_uti_escal/100)^Q$2,0))</f>
        <v>0</v>
      </c>
      <c r="S562" s="136">
        <f>IF(pbi_uti_amount="n/a",Inputs!T170,IF(AND(S$2&lt;=pbi_uti_term,S$2&lt;=analysis_period),pbi_uti_amount*(1+pbi_uti_escal/100)^R$2,0))</f>
        <v>0</v>
      </c>
      <c r="T562" s="136">
        <f>IF(pbi_uti_amount="n/a",Inputs!U170,IF(AND(T$2&lt;=pbi_uti_term,T$2&lt;=analysis_period),pbi_uti_amount*(1+pbi_uti_escal/100)^S$2,0))</f>
        <v>0</v>
      </c>
      <c r="U562" s="136">
        <f>IF(pbi_uti_amount="n/a",Inputs!V170,IF(AND(U$2&lt;=pbi_uti_term,U$2&lt;=analysis_period),pbi_uti_amount*(1+pbi_uti_escal/100)^T$2,0))</f>
        <v>0</v>
      </c>
      <c r="V562" s="136">
        <f>IF(pbi_uti_amount="n/a",Inputs!W170,IF(AND(V$2&lt;=pbi_uti_term,V$2&lt;=analysis_period),pbi_uti_amount*(1+pbi_uti_escal/100)^U$2,0))</f>
        <v>0</v>
      </c>
      <c r="W562" s="136">
        <f>IF(pbi_uti_amount="n/a",Inputs!X170,IF(AND(W$2&lt;=pbi_uti_term,W$2&lt;=analysis_period),pbi_uti_amount*(1+pbi_uti_escal/100)^V$2,0))</f>
        <v>0</v>
      </c>
      <c r="X562" s="136">
        <f>IF(pbi_uti_amount="n/a",Inputs!Y170,IF(AND(X$2&lt;=pbi_uti_term,X$2&lt;=analysis_period),pbi_uti_amount*(1+pbi_uti_escal/100)^W$2,0))</f>
        <v>0</v>
      </c>
      <c r="Y562" s="136">
        <f>IF(pbi_uti_amount="n/a",Inputs!Z170,IF(AND(Y$2&lt;=pbi_uti_term,Y$2&lt;=analysis_period),pbi_uti_amount*(1+pbi_uti_escal/100)^X$2,0))</f>
        <v>0</v>
      </c>
      <c r="Z562" s="136">
        <f>IF(pbi_uti_amount="n/a",Inputs!AA170,IF(AND(Z$2&lt;=pbi_uti_term,Z$2&lt;=analysis_period),pbi_uti_amount*(1+pbi_uti_escal/100)^Y$2,0))</f>
        <v>0</v>
      </c>
      <c r="AA562" s="136">
        <f>IF(pbi_uti_amount="n/a",Inputs!AB170,IF(AND(AA$2&lt;=pbi_uti_term,AA$2&lt;=analysis_period),pbi_uti_amount*(1+pbi_uti_escal/100)^Z$2,0))</f>
        <v>0</v>
      </c>
      <c r="AB562" s="136">
        <f>IF(pbi_uti_amount="n/a",Inputs!AC170,IF(AND(AB$2&lt;=pbi_uti_term,AB$2&lt;=analysis_period),pbi_uti_amount*(1+pbi_uti_escal/100)^AA$2,0))</f>
        <v>0</v>
      </c>
      <c r="AC562" s="136">
        <f>IF(pbi_uti_amount="n/a",Inputs!AD170,IF(AND(AC$2&lt;=pbi_uti_term,AC$2&lt;=analysis_period),pbi_uti_amount*(1+pbi_uti_escal/100)^AB$2,0))</f>
        <v>0</v>
      </c>
      <c r="AD562" s="136">
        <f>IF(pbi_uti_amount="n/a",Inputs!AE170,IF(AND(AD$2&lt;=pbi_uti_term,AD$2&lt;=analysis_period),pbi_uti_amount*(1+pbi_uti_escal/100)^AC$2,0))</f>
        <v>0</v>
      </c>
      <c r="AE562" s="136">
        <f>IF(pbi_uti_amount="n/a",Inputs!AF170,IF(AND(AE$2&lt;=pbi_uti_term,AE$2&lt;=analysis_period),pbi_uti_amount*(1+pbi_uti_escal/100)^AD$2,0))</f>
        <v>0</v>
      </c>
      <c r="AF562" s="136">
        <f>IF(pbi_uti_amount="n/a",Inputs!AG170,IF(AND(AF$2&lt;=pbi_uti_term,AF$2&lt;=analysis_period),pbi_uti_amount*(1+pbi_uti_escal/100)^AE$2,0))</f>
        <v>0</v>
      </c>
      <c r="AG562" s="136">
        <f>IF(pbi_uti_amount="n/a",Inputs!AH170,IF(AND(AG$2&lt;=pbi_uti_term,AG$2&lt;=analysis_period),pbi_uti_amount*(1+pbi_uti_escal/100)^AF$2,0))</f>
        <v>0</v>
      </c>
      <c r="AH562" s="136">
        <f>IF(pbi_uti_amount="n/a",Inputs!AI170,IF(AND(AH$2&lt;=pbi_uti_term,AH$2&lt;=analysis_period),pbi_uti_amount*(1+pbi_uti_escal/100)^AG$2,0))</f>
        <v>0</v>
      </c>
      <c r="AI562" s="136">
        <f>IF(pbi_uti_amount="n/a",Inputs!AJ170,IF(AND(AI$2&lt;=pbi_uti_term,AI$2&lt;=analysis_period),pbi_uti_amount*(1+pbi_uti_escal/100)^AH$2,0))</f>
        <v>0</v>
      </c>
      <c r="AJ562" s="136">
        <f>IF(pbi_uti_amount="n/a",Inputs!AK170,IF(AND(AJ$2&lt;=pbi_uti_term,AJ$2&lt;=analysis_period),pbi_uti_amount*(1+pbi_uti_escal/100)^AI$2,0))</f>
        <v>0</v>
      </c>
      <c r="AK562" s="136">
        <f>IF(pbi_uti_amount="n/a",Inputs!AL170,IF(AND(AK$2&lt;=pbi_uti_term,AK$2&lt;=analysis_period),pbi_uti_amount*(1+pbi_uti_escal/100)^AJ$2,0))</f>
        <v>0</v>
      </c>
      <c r="AL562" s="136">
        <f>IF(pbi_uti_amount="n/a",Inputs!AM170,IF(AND(AL$2&lt;=pbi_uti_term,AL$2&lt;=analysis_period),pbi_uti_amount*(1+pbi_uti_escal/100)^AK$2,0))</f>
        <v>0</v>
      </c>
      <c r="AM562" s="136">
        <f>IF(pbi_uti_amount="n/a",Inputs!AN170,IF(AND(AM$2&lt;=pbi_uti_term,AM$2&lt;=analysis_period),pbi_uti_amount*(1+pbi_uti_escal/100)^AL$2,0))</f>
        <v>0</v>
      </c>
      <c r="AN562" s="136">
        <f>IF(pbi_uti_amount="n/a",Inputs!AO170,IF(AND(AN$2&lt;=pbi_uti_term,AN$2&lt;=analysis_period),pbi_uti_amount*(1+pbi_uti_escal/100)^AM$2,0))</f>
        <v>0</v>
      </c>
      <c r="AO562" s="136">
        <f>IF(pbi_uti_amount="n/a",Inputs!AP170,IF(AND(AO$2&lt;=pbi_uti_term,AO$2&lt;=analysis_period),pbi_uti_amount*(1+pbi_uti_escal/100)^AN$2,0))</f>
        <v>0</v>
      </c>
      <c r="AP562" s="136">
        <f>IF(pbi_uti_amount="n/a",Inputs!AQ170,IF(AND(AP$2&lt;=pbi_uti_term,AP$2&lt;=analysis_period),pbi_uti_amount*(1+pbi_uti_escal/100)^AO$2,0))</f>
        <v>0</v>
      </c>
    </row>
    <row r="563" spans="1:42" x14ac:dyDescent="0.2">
      <c r="A563" s="27" t="s">
        <v>35</v>
      </c>
      <c r="C563" s="163">
        <f>C$9</f>
        <v>0</v>
      </c>
      <c r="D563" s="163">
        <f t="shared" ref="D563:AP563" si="268">D$9</f>
        <v>0</v>
      </c>
      <c r="E563" s="163">
        <f t="shared" si="268"/>
        <v>0</v>
      </c>
      <c r="F563" s="163">
        <f t="shared" si="268"/>
        <v>0</v>
      </c>
      <c r="G563" s="163">
        <f t="shared" si="268"/>
        <v>0</v>
      </c>
      <c r="H563" s="163">
        <f t="shared" si="268"/>
        <v>0</v>
      </c>
      <c r="I563" s="163">
        <f t="shared" si="268"/>
        <v>0</v>
      </c>
      <c r="J563" s="163">
        <f t="shared" si="268"/>
        <v>0</v>
      </c>
      <c r="K563" s="163">
        <f t="shared" si="268"/>
        <v>0</v>
      </c>
      <c r="L563" s="163">
        <f t="shared" si="268"/>
        <v>0</v>
      </c>
      <c r="M563" s="163">
        <f t="shared" si="268"/>
        <v>0</v>
      </c>
      <c r="N563" s="163">
        <f t="shared" si="268"/>
        <v>0</v>
      </c>
      <c r="O563" s="163">
        <f t="shared" si="268"/>
        <v>0</v>
      </c>
      <c r="P563" s="163">
        <f t="shared" si="268"/>
        <v>0</v>
      </c>
      <c r="Q563" s="163">
        <f t="shared" si="268"/>
        <v>0</v>
      </c>
      <c r="R563" s="163">
        <f t="shared" si="268"/>
        <v>0</v>
      </c>
      <c r="S563" s="163">
        <f t="shared" si="268"/>
        <v>0</v>
      </c>
      <c r="T563" s="163">
        <f t="shared" si="268"/>
        <v>0</v>
      </c>
      <c r="U563" s="163">
        <f t="shared" si="268"/>
        <v>0</v>
      </c>
      <c r="V563" s="163">
        <f t="shared" si="268"/>
        <v>0</v>
      </c>
      <c r="W563" s="163">
        <f t="shared" si="268"/>
        <v>0</v>
      </c>
      <c r="X563" s="163">
        <f t="shared" si="268"/>
        <v>0</v>
      </c>
      <c r="Y563" s="163">
        <f t="shared" si="268"/>
        <v>0</v>
      </c>
      <c r="Z563" s="163">
        <f t="shared" si="268"/>
        <v>0</v>
      </c>
      <c r="AA563" s="163">
        <f t="shared" si="268"/>
        <v>0</v>
      </c>
      <c r="AB563" s="163">
        <f t="shared" si="268"/>
        <v>0</v>
      </c>
      <c r="AC563" s="163">
        <f t="shared" si="268"/>
        <v>0</v>
      </c>
      <c r="AD563" s="163">
        <f t="shared" si="268"/>
        <v>0</v>
      </c>
      <c r="AE563" s="163">
        <f t="shared" si="268"/>
        <v>0</v>
      </c>
      <c r="AF563" s="163">
        <f t="shared" si="268"/>
        <v>0</v>
      </c>
      <c r="AG563" s="163">
        <f t="shared" si="268"/>
        <v>0</v>
      </c>
      <c r="AH563" s="163">
        <f t="shared" si="268"/>
        <v>0</v>
      </c>
      <c r="AI563" s="163">
        <f t="shared" si="268"/>
        <v>0</v>
      </c>
      <c r="AJ563" s="163">
        <f t="shared" si="268"/>
        <v>0</v>
      </c>
      <c r="AK563" s="163">
        <f t="shared" si="268"/>
        <v>0</v>
      </c>
      <c r="AL563" s="163">
        <f t="shared" si="268"/>
        <v>0</v>
      </c>
      <c r="AM563" s="163">
        <f t="shared" si="268"/>
        <v>0</v>
      </c>
      <c r="AN563" s="163">
        <f t="shared" si="268"/>
        <v>0</v>
      </c>
      <c r="AO563" s="163">
        <f t="shared" si="268"/>
        <v>0</v>
      </c>
      <c r="AP563" s="163">
        <f t="shared" si="268"/>
        <v>0</v>
      </c>
    </row>
    <row r="564" spans="1:42" x14ac:dyDescent="0.2">
      <c r="A564" s="27" t="s">
        <v>12</v>
      </c>
      <c r="C564" s="188">
        <f>C562*C563</f>
        <v>0</v>
      </c>
      <c r="D564" s="188">
        <f t="shared" ref="D564:AP564" si="269">D562*D563</f>
        <v>0</v>
      </c>
      <c r="E564" s="188">
        <f t="shared" si="269"/>
        <v>0</v>
      </c>
      <c r="F564" s="188">
        <f t="shared" si="269"/>
        <v>0</v>
      </c>
      <c r="G564" s="188">
        <f t="shared" si="269"/>
        <v>0</v>
      </c>
      <c r="H564" s="188">
        <f t="shared" si="269"/>
        <v>0</v>
      </c>
      <c r="I564" s="188">
        <f t="shared" si="269"/>
        <v>0</v>
      </c>
      <c r="J564" s="188">
        <f t="shared" si="269"/>
        <v>0</v>
      </c>
      <c r="K564" s="188">
        <f t="shared" si="269"/>
        <v>0</v>
      </c>
      <c r="L564" s="188">
        <f t="shared" si="269"/>
        <v>0</v>
      </c>
      <c r="M564" s="188">
        <f t="shared" si="269"/>
        <v>0</v>
      </c>
      <c r="N564" s="188">
        <f t="shared" si="269"/>
        <v>0</v>
      </c>
      <c r="O564" s="188">
        <f t="shared" si="269"/>
        <v>0</v>
      </c>
      <c r="P564" s="188">
        <f t="shared" si="269"/>
        <v>0</v>
      </c>
      <c r="Q564" s="188">
        <f t="shared" si="269"/>
        <v>0</v>
      </c>
      <c r="R564" s="188">
        <f t="shared" si="269"/>
        <v>0</v>
      </c>
      <c r="S564" s="188">
        <f t="shared" si="269"/>
        <v>0</v>
      </c>
      <c r="T564" s="188">
        <f t="shared" si="269"/>
        <v>0</v>
      </c>
      <c r="U564" s="188">
        <f t="shared" si="269"/>
        <v>0</v>
      </c>
      <c r="V564" s="188">
        <f t="shared" si="269"/>
        <v>0</v>
      </c>
      <c r="W564" s="188">
        <f t="shared" si="269"/>
        <v>0</v>
      </c>
      <c r="X564" s="188">
        <f t="shared" si="269"/>
        <v>0</v>
      </c>
      <c r="Y564" s="188">
        <f t="shared" si="269"/>
        <v>0</v>
      </c>
      <c r="Z564" s="188">
        <f t="shared" si="269"/>
        <v>0</v>
      </c>
      <c r="AA564" s="188">
        <f t="shared" si="269"/>
        <v>0</v>
      </c>
      <c r="AB564" s="188">
        <f t="shared" si="269"/>
        <v>0</v>
      </c>
      <c r="AC564" s="188">
        <f t="shared" si="269"/>
        <v>0</v>
      </c>
      <c r="AD564" s="188">
        <f t="shared" si="269"/>
        <v>0</v>
      </c>
      <c r="AE564" s="188">
        <f t="shared" si="269"/>
        <v>0</v>
      </c>
      <c r="AF564" s="188">
        <f t="shared" si="269"/>
        <v>0</v>
      </c>
      <c r="AG564" s="188">
        <f t="shared" si="269"/>
        <v>0</v>
      </c>
      <c r="AH564" s="188">
        <f t="shared" si="269"/>
        <v>0</v>
      </c>
      <c r="AI564" s="188">
        <f t="shared" si="269"/>
        <v>0</v>
      </c>
      <c r="AJ564" s="188">
        <f t="shared" si="269"/>
        <v>0</v>
      </c>
      <c r="AK564" s="188">
        <f t="shared" si="269"/>
        <v>0</v>
      </c>
      <c r="AL564" s="188">
        <f t="shared" si="269"/>
        <v>0</v>
      </c>
      <c r="AM564" s="188">
        <f t="shared" si="269"/>
        <v>0</v>
      </c>
      <c r="AN564" s="188">
        <f t="shared" si="269"/>
        <v>0</v>
      </c>
      <c r="AO564" s="188">
        <f t="shared" si="269"/>
        <v>0</v>
      </c>
      <c r="AP564" s="188">
        <f t="shared" si="269"/>
        <v>0</v>
      </c>
    </row>
    <row r="565" spans="1:42" x14ac:dyDescent="0.2">
      <c r="A565" s="23" t="str">
        <f>Inputs!B130</f>
        <v>Other ($/kWh)</v>
      </c>
    </row>
    <row r="566" spans="1:42" x14ac:dyDescent="0.2">
      <c r="A566" s="27" t="s">
        <v>34</v>
      </c>
      <c r="C566" s="143">
        <f>IF(pbi_oth_amount="n/a",Inputs!D171,IF(AND(C$2&lt;=pbi_oth_term,C$2&lt;=analysis_period),pbi_oth_amount*(1+pbi_oth_escal/100)^B$2,0))</f>
        <v>0</v>
      </c>
      <c r="D566" s="143">
        <f>IF(pbi_oth_amount="n/a",Inputs!E171,IF(AND(D$2&lt;=pbi_oth_term,D$2&lt;=analysis_period),pbi_oth_amount*(1+pbi_oth_escal/100)^C$2,0))</f>
        <v>0</v>
      </c>
      <c r="E566" s="143">
        <f>IF(pbi_oth_amount="n/a",Inputs!F171,IF(AND(E$2&lt;=pbi_oth_term,E$2&lt;=analysis_period),pbi_oth_amount*(1+pbi_oth_escal/100)^D$2,0))</f>
        <v>0</v>
      </c>
      <c r="F566" s="143">
        <f>IF(pbi_oth_amount="n/a",Inputs!G171,IF(AND(F$2&lt;=pbi_oth_term,F$2&lt;=analysis_period),pbi_oth_amount*(1+pbi_oth_escal/100)^E$2,0))</f>
        <v>0</v>
      </c>
      <c r="G566" s="143">
        <f>IF(pbi_oth_amount="n/a",Inputs!H171,IF(AND(G$2&lt;=pbi_oth_term,G$2&lt;=analysis_period),pbi_oth_amount*(1+pbi_oth_escal/100)^F$2,0))</f>
        <v>0</v>
      </c>
      <c r="H566" s="143">
        <f>IF(pbi_oth_amount="n/a",Inputs!I171,IF(AND(H$2&lt;=pbi_oth_term,H$2&lt;=analysis_period),pbi_oth_amount*(1+pbi_oth_escal/100)^G$2,0))</f>
        <v>0</v>
      </c>
      <c r="I566" s="143">
        <f>IF(pbi_oth_amount="n/a",Inputs!J171,IF(AND(I$2&lt;=pbi_oth_term,I$2&lt;=analysis_period),pbi_oth_amount*(1+pbi_oth_escal/100)^H$2,0))</f>
        <v>0</v>
      </c>
      <c r="J566" s="143">
        <f>IF(pbi_oth_amount="n/a",Inputs!K171,IF(AND(J$2&lt;=pbi_oth_term,J$2&lt;=analysis_period),pbi_oth_amount*(1+pbi_oth_escal/100)^I$2,0))</f>
        <v>0</v>
      </c>
      <c r="K566" s="143">
        <f>IF(pbi_oth_amount="n/a",Inputs!L171,IF(AND(K$2&lt;=pbi_oth_term,K$2&lt;=analysis_period),pbi_oth_amount*(1+pbi_oth_escal/100)^J$2,0))</f>
        <v>0</v>
      </c>
      <c r="L566" s="143">
        <f>IF(pbi_oth_amount="n/a",Inputs!M171,IF(AND(L$2&lt;=pbi_oth_term,L$2&lt;=analysis_period),pbi_oth_amount*(1+pbi_oth_escal/100)^K$2,0))</f>
        <v>0</v>
      </c>
      <c r="M566" s="143">
        <f>IF(pbi_oth_amount="n/a",Inputs!N171,IF(AND(M$2&lt;=pbi_oth_term,M$2&lt;=analysis_period),pbi_oth_amount*(1+pbi_oth_escal/100)^L$2,0))</f>
        <v>0</v>
      </c>
      <c r="N566" s="143">
        <f>IF(pbi_oth_amount="n/a",Inputs!O171,IF(AND(N$2&lt;=pbi_oth_term,N$2&lt;=analysis_period),pbi_oth_amount*(1+pbi_oth_escal/100)^M$2,0))</f>
        <v>0</v>
      </c>
      <c r="O566" s="143">
        <f>IF(pbi_oth_amount="n/a",Inputs!P171,IF(AND(O$2&lt;=pbi_oth_term,O$2&lt;=analysis_period),pbi_oth_amount*(1+pbi_oth_escal/100)^N$2,0))</f>
        <v>0</v>
      </c>
      <c r="P566" s="143">
        <f>IF(pbi_oth_amount="n/a",Inputs!Q171,IF(AND(P$2&lt;=pbi_oth_term,P$2&lt;=analysis_period),pbi_oth_amount*(1+pbi_oth_escal/100)^O$2,0))</f>
        <v>0</v>
      </c>
      <c r="Q566" s="143">
        <f>IF(pbi_oth_amount="n/a",Inputs!R171,IF(AND(Q$2&lt;=pbi_oth_term,Q$2&lt;=analysis_period),pbi_oth_amount*(1+pbi_oth_escal/100)^P$2,0))</f>
        <v>0</v>
      </c>
      <c r="R566" s="143">
        <f>IF(pbi_oth_amount="n/a",Inputs!S171,IF(AND(R$2&lt;=pbi_oth_term,R$2&lt;=analysis_period),pbi_oth_amount*(1+pbi_oth_escal/100)^Q$2,0))</f>
        <v>0</v>
      </c>
      <c r="S566" s="143">
        <f>IF(pbi_oth_amount="n/a",Inputs!T171,IF(AND(S$2&lt;=pbi_oth_term,S$2&lt;=analysis_period),pbi_oth_amount*(1+pbi_oth_escal/100)^R$2,0))</f>
        <v>0</v>
      </c>
      <c r="T566" s="143">
        <f>IF(pbi_oth_amount="n/a",Inputs!U171,IF(AND(T$2&lt;=pbi_oth_term,T$2&lt;=analysis_period),pbi_oth_amount*(1+pbi_oth_escal/100)^S$2,0))</f>
        <v>0</v>
      </c>
      <c r="U566" s="143">
        <f>IF(pbi_oth_amount="n/a",Inputs!V171,IF(AND(U$2&lt;=pbi_oth_term,U$2&lt;=analysis_period),pbi_oth_amount*(1+pbi_oth_escal/100)^T$2,0))</f>
        <v>0</v>
      </c>
      <c r="V566" s="143">
        <f>IF(pbi_oth_amount="n/a",Inputs!W171,IF(AND(V$2&lt;=pbi_oth_term,V$2&lt;=analysis_period),pbi_oth_amount*(1+pbi_oth_escal/100)^U$2,0))</f>
        <v>0</v>
      </c>
      <c r="W566" s="143">
        <f>IF(pbi_oth_amount="n/a",Inputs!X171,IF(AND(W$2&lt;=pbi_oth_term,W$2&lt;=analysis_period),pbi_oth_amount*(1+pbi_oth_escal/100)^V$2,0))</f>
        <v>0</v>
      </c>
      <c r="X566" s="143">
        <f>IF(pbi_oth_amount="n/a",Inputs!Y171,IF(AND(X$2&lt;=pbi_oth_term,X$2&lt;=analysis_period),pbi_oth_amount*(1+pbi_oth_escal/100)^W$2,0))</f>
        <v>0</v>
      </c>
      <c r="Y566" s="143">
        <f>IF(pbi_oth_amount="n/a",Inputs!Z171,IF(AND(Y$2&lt;=pbi_oth_term,Y$2&lt;=analysis_period),pbi_oth_amount*(1+pbi_oth_escal/100)^X$2,0))</f>
        <v>0</v>
      </c>
      <c r="Z566" s="143">
        <f>IF(pbi_oth_amount="n/a",Inputs!AA171,IF(AND(Z$2&lt;=pbi_oth_term,Z$2&lt;=analysis_period),pbi_oth_amount*(1+pbi_oth_escal/100)^Y$2,0))</f>
        <v>0</v>
      </c>
      <c r="AA566" s="143">
        <f>IF(pbi_oth_amount="n/a",Inputs!AB171,IF(AND(AA$2&lt;=pbi_oth_term,AA$2&lt;=analysis_period),pbi_oth_amount*(1+pbi_oth_escal/100)^Z$2,0))</f>
        <v>0</v>
      </c>
      <c r="AB566" s="143">
        <f>IF(pbi_oth_amount="n/a",Inputs!AC171,IF(AND(AB$2&lt;=pbi_oth_term,AB$2&lt;=analysis_period),pbi_oth_amount*(1+pbi_oth_escal/100)^AA$2,0))</f>
        <v>0</v>
      </c>
      <c r="AC566" s="143">
        <f>IF(pbi_oth_amount="n/a",Inputs!AD171,IF(AND(AC$2&lt;=pbi_oth_term,AC$2&lt;=analysis_period),pbi_oth_amount*(1+pbi_oth_escal/100)^AB$2,0))</f>
        <v>0</v>
      </c>
      <c r="AD566" s="143">
        <f>IF(pbi_oth_amount="n/a",Inputs!AE171,IF(AND(AD$2&lt;=pbi_oth_term,AD$2&lt;=analysis_period),pbi_oth_amount*(1+pbi_oth_escal/100)^AC$2,0))</f>
        <v>0</v>
      </c>
      <c r="AE566" s="143">
        <f>IF(pbi_oth_amount="n/a",Inputs!AF171,IF(AND(AE$2&lt;=pbi_oth_term,AE$2&lt;=analysis_period),pbi_oth_amount*(1+pbi_oth_escal/100)^AD$2,0))</f>
        <v>0</v>
      </c>
      <c r="AF566" s="143">
        <f>IF(pbi_oth_amount="n/a",Inputs!AG171,IF(AND(AF$2&lt;=pbi_oth_term,AF$2&lt;=analysis_period),pbi_oth_amount*(1+pbi_oth_escal/100)^AE$2,0))</f>
        <v>0</v>
      </c>
      <c r="AG566" s="143">
        <f>IF(pbi_oth_amount="n/a",Inputs!AH171,IF(AND(AG$2&lt;=pbi_oth_term,AG$2&lt;=analysis_period),pbi_oth_amount*(1+pbi_oth_escal/100)^AF$2,0))</f>
        <v>0</v>
      </c>
      <c r="AH566" s="143">
        <f>IF(pbi_oth_amount="n/a",Inputs!AI171,IF(AND(AH$2&lt;=pbi_oth_term,AH$2&lt;=analysis_period),pbi_oth_amount*(1+pbi_oth_escal/100)^AG$2,0))</f>
        <v>0</v>
      </c>
      <c r="AI566" s="143">
        <f>IF(pbi_oth_amount="n/a",Inputs!AJ171,IF(AND(AI$2&lt;=pbi_oth_term,AI$2&lt;=analysis_period),pbi_oth_amount*(1+pbi_oth_escal/100)^AH$2,0))</f>
        <v>0</v>
      </c>
      <c r="AJ566" s="143">
        <f>IF(pbi_oth_amount="n/a",Inputs!AK171,IF(AND(AJ$2&lt;=pbi_oth_term,AJ$2&lt;=analysis_period),pbi_oth_amount*(1+pbi_oth_escal/100)^AI$2,0))</f>
        <v>0</v>
      </c>
      <c r="AK566" s="143">
        <f>IF(pbi_oth_amount="n/a",Inputs!AL171,IF(AND(AK$2&lt;=pbi_oth_term,AK$2&lt;=analysis_period),pbi_oth_amount*(1+pbi_oth_escal/100)^AJ$2,0))</f>
        <v>0</v>
      </c>
      <c r="AL566" s="143">
        <f>IF(pbi_oth_amount="n/a",Inputs!AM171,IF(AND(AL$2&lt;=pbi_oth_term,AL$2&lt;=analysis_period),pbi_oth_amount*(1+pbi_oth_escal/100)^AK$2,0))</f>
        <v>0</v>
      </c>
      <c r="AM566" s="143">
        <f>IF(pbi_oth_amount="n/a",Inputs!AN171,IF(AND(AM$2&lt;=pbi_oth_term,AM$2&lt;=analysis_period),pbi_oth_amount*(1+pbi_oth_escal/100)^AL$2,0))</f>
        <v>0</v>
      </c>
      <c r="AN566" s="143">
        <f>IF(pbi_oth_amount="n/a",Inputs!AO171,IF(AND(AN$2&lt;=pbi_oth_term,AN$2&lt;=analysis_period),pbi_oth_amount*(1+pbi_oth_escal/100)^AM$2,0))</f>
        <v>0</v>
      </c>
      <c r="AO566" s="143">
        <f>IF(pbi_oth_amount="n/a",Inputs!AP171,IF(AND(AO$2&lt;=pbi_oth_term,AO$2&lt;=analysis_period),pbi_oth_amount*(1+pbi_oth_escal/100)^AN$2,0))</f>
        <v>0</v>
      </c>
      <c r="AP566" s="143">
        <f>IF(pbi_oth_amount="n/a",Inputs!AQ171,IF(AND(AP$2&lt;=pbi_oth_term,AP$2&lt;=analysis_period),pbi_oth_amount*(1+pbi_oth_escal/100)^AO$2,0))</f>
        <v>0</v>
      </c>
    </row>
    <row r="567" spans="1:42" x14ac:dyDescent="0.2">
      <c r="A567" s="27" t="s">
        <v>35</v>
      </c>
      <c r="C567" s="163">
        <f>C$9</f>
        <v>0</v>
      </c>
      <c r="D567" s="163">
        <f t="shared" ref="D567:AP567" si="270">D$9</f>
        <v>0</v>
      </c>
      <c r="E567" s="163">
        <f t="shared" si="270"/>
        <v>0</v>
      </c>
      <c r="F567" s="163">
        <f t="shared" si="270"/>
        <v>0</v>
      </c>
      <c r="G567" s="163">
        <f t="shared" si="270"/>
        <v>0</v>
      </c>
      <c r="H567" s="163">
        <f t="shared" si="270"/>
        <v>0</v>
      </c>
      <c r="I567" s="163">
        <f t="shared" si="270"/>
        <v>0</v>
      </c>
      <c r="J567" s="163">
        <f t="shared" si="270"/>
        <v>0</v>
      </c>
      <c r="K567" s="163">
        <f t="shared" si="270"/>
        <v>0</v>
      </c>
      <c r="L567" s="163">
        <f t="shared" si="270"/>
        <v>0</v>
      </c>
      <c r="M567" s="163">
        <f t="shared" si="270"/>
        <v>0</v>
      </c>
      <c r="N567" s="163">
        <f t="shared" si="270"/>
        <v>0</v>
      </c>
      <c r="O567" s="163">
        <f t="shared" si="270"/>
        <v>0</v>
      </c>
      <c r="P567" s="163">
        <f t="shared" si="270"/>
        <v>0</v>
      </c>
      <c r="Q567" s="163">
        <f t="shared" si="270"/>
        <v>0</v>
      </c>
      <c r="R567" s="163">
        <f t="shared" si="270"/>
        <v>0</v>
      </c>
      <c r="S567" s="163">
        <f t="shared" si="270"/>
        <v>0</v>
      </c>
      <c r="T567" s="163">
        <f t="shared" si="270"/>
        <v>0</v>
      </c>
      <c r="U567" s="163">
        <f t="shared" si="270"/>
        <v>0</v>
      </c>
      <c r="V567" s="163">
        <f t="shared" si="270"/>
        <v>0</v>
      </c>
      <c r="W567" s="163">
        <f t="shared" si="270"/>
        <v>0</v>
      </c>
      <c r="X567" s="163">
        <f t="shared" si="270"/>
        <v>0</v>
      </c>
      <c r="Y567" s="163">
        <f t="shared" si="270"/>
        <v>0</v>
      </c>
      <c r="Z567" s="163">
        <f t="shared" si="270"/>
        <v>0</v>
      </c>
      <c r="AA567" s="163">
        <f t="shared" si="270"/>
        <v>0</v>
      </c>
      <c r="AB567" s="163">
        <f t="shared" si="270"/>
        <v>0</v>
      </c>
      <c r="AC567" s="163">
        <f t="shared" si="270"/>
        <v>0</v>
      </c>
      <c r="AD567" s="163">
        <f t="shared" si="270"/>
        <v>0</v>
      </c>
      <c r="AE567" s="163">
        <f t="shared" si="270"/>
        <v>0</v>
      </c>
      <c r="AF567" s="163">
        <f t="shared" si="270"/>
        <v>0</v>
      </c>
      <c r="AG567" s="163">
        <f t="shared" si="270"/>
        <v>0</v>
      </c>
      <c r="AH567" s="163">
        <f t="shared" si="270"/>
        <v>0</v>
      </c>
      <c r="AI567" s="163">
        <f t="shared" si="270"/>
        <v>0</v>
      </c>
      <c r="AJ567" s="163">
        <f t="shared" si="270"/>
        <v>0</v>
      </c>
      <c r="AK567" s="163">
        <f t="shared" si="270"/>
        <v>0</v>
      </c>
      <c r="AL567" s="163">
        <f t="shared" si="270"/>
        <v>0</v>
      </c>
      <c r="AM567" s="163">
        <f t="shared" si="270"/>
        <v>0</v>
      </c>
      <c r="AN567" s="163">
        <f t="shared" si="270"/>
        <v>0</v>
      </c>
      <c r="AO567" s="163">
        <f t="shared" si="270"/>
        <v>0</v>
      </c>
      <c r="AP567" s="163">
        <f t="shared" si="270"/>
        <v>0</v>
      </c>
    </row>
    <row r="568" spans="1:42" x14ac:dyDescent="0.2">
      <c r="A568" s="27" t="s">
        <v>12</v>
      </c>
      <c r="C568" s="188">
        <f>C566*C567</f>
        <v>0</v>
      </c>
      <c r="D568" s="188">
        <f t="shared" ref="D568:AP568" si="271">D566*D567</f>
        <v>0</v>
      </c>
      <c r="E568" s="188">
        <f t="shared" si="271"/>
        <v>0</v>
      </c>
      <c r="F568" s="188">
        <f t="shared" si="271"/>
        <v>0</v>
      </c>
      <c r="G568" s="188">
        <f t="shared" si="271"/>
        <v>0</v>
      </c>
      <c r="H568" s="188">
        <f t="shared" si="271"/>
        <v>0</v>
      </c>
      <c r="I568" s="188">
        <f t="shared" si="271"/>
        <v>0</v>
      </c>
      <c r="J568" s="188">
        <f t="shared" si="271"/>
        <v>0</v>
      </c>
      <c r="K568" s="188">
        <f t="shared" si="271"/>
        <v>0</v>
      </c>
      <c r="L568" s="188">
        <f t="shared" si="271"/>
        <v>0</v>
      </c>
      <c r="M568" s="188">
        <f t="shared" si="271"/>
        <v>0</v>
      </c>
      <c r="N568" s="188">
        <f t="shared" si="271"/>
        <v>0</v>
      </c>
      <c r="O568" s="188">
        <f t="shared" si="271"/>
        <v>0</v>
      </c>
      <c r="P568" s="188">
        <f t="shared" si="271"/>
        <v>0</v>
      </c>
      <c r="Q568" s="188">
        <f t="shared" si="271"/>
        <v>0</v>
      </c>
      <c r="R568" s="188">
        <f t="shared" si="271"/>
        <v>0</v>
      </c>
      <c r="S568" s="188">
        <f t="shared" si="271"/>
        <v>0</v>
      </c>
      <c r="T568" s="188">
        <f t="shared" si="271"/>
        <v>0</v>
      </c>
      <c r="U568" s="188">
        <f t="shared" si="271"/>
        <v>0</v>
      </c>
      <c r="V568" s="188">
        <f t="shared" si="271"/>
        <v>0</v>
      </c>
      <c r="W568" s="188">
        <f t="shared" si="271"/>
        <v>0</v>
      </c>
      <c r="X568" s="188">
        <f t="shared" si="271"/>
        <v>0</v>
      </c>
      <c r="Y568" s="188">
        <f t="shared" si="271"/>
        <v>0</v>
      </c>
      <c r="Z568" s="188">
        <f t="shared" si="271"/>
        <v>0</v>
      </c>
      <c r="AA568" s="188">
        <f t="shared" si="271"/>
        <v>0</v>
      </c>
      <c r="AB568" s="188">
        <f t="shared" si="271"/>
        <v>0</v>
      </c>
      <c r="AC568" s="188">
        <f t="shared" si="271"/>
        <v>0</v>
      </c>
      <c r="AD568" s="188">
        <f t="shared" si="271"/>
        <v>0</v>
      </c>
      <c r="AE568" s="188">
        <f t="shared" si="271"/>
        <v>0</v>
      </c>
      <c r="AF568" s="188">
        <f t="shared" si="271"/>
        <v>0</v>
      </c>
      <c r="AG568" s="188">
        <f t="shared" si="271"/>
        <v>0</v>
      </c>
      <c r="AH568" s="188">
        <f t="shared" si="271"/>
        <v>0</v>
      </c>
      <c r="AI568" s="188">
        <f t="shared" si="271"/>
        <v>0</v>
      </c>
      <c r="AJ568" s="188">
        <f t="shared" si="271"/>
        <v>0</v>
      </c>
      <c r="AK568" s="188">
        <f t="shared" si="271"/>
        <v>0</v>
      </c>
      <c r="AL568" s="188">
        <f t="shared" si="271"/>
        <v>0</v>
      </c>
      <c r="AM568" s="188">
        <f t="shared" si="271"/>
        <v>0</v>
      </c>
      <c r="AN568" s="188">
        <f t="shared" si="271"/>
        <v>0</v>
      </c>
      <c r="AO568" s="188">
        <f t="shared" si="271"/>
        <v>0</v>
      </c>
      <c r="AP568" s="188">
        <f t="shared" si="271"/>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12</v>
      </c>
      <c r="C570" s="193">
        <f>C556+C560+C564+C568</f>
        <v>0</v>
      </c>
      <c r="D570" s="193">
        <f t="shared" ref="D570:AP570" si="272">D556+D560+D564+D568</f>
        <v>0</v>
      </c>
      <c r="E570" s="193">
        <f t="shared" si="272"/>
        <v>0</v>
      </c>
      <c r="F570" s="193">
        <f t="shared" si="272"/>
        <v>0</v>
      </c>
      <c r="G570" s="193">
        <f t="shared" si="272"/>
        <v>0</v>
      </c>
      <c r="H570" s="193">
        <f t="shared" si="272"/>
        <v>0</v>
      </c>
      <c r="I570" s="193">
        <f t="shared" si="272"/>
        <v>0</v>
      </c>
      <c r="J570" s="193">
        <f t="shared" si="272"/>
        <v>0</v>
      </c>
      <c r="K570" s="193">
        <f t="shared" si="272"/>
        <v>0</v>
      </c>
      <c r="L570" s="193">
        <f t="shared" si="272"/>
        <v>0</v>
      </c>
      <c r="M570" s="193">
        <f t="shared" si="272"/>
        <v>0</v>
      </c>
      <c r="N570" s="193">
        <f t="shared" si="272"/>
        <v>0</v>
      </c>
      <c r="O570" s="193">
        <f t="shared" si="272"/>
        <v>0</v>
      </c>
      <c r="P570" s="193">
        <f t="shared" si="272"/>
        <v>0</v>
      </c>
      <c r="Q570" s="193">
        <f t="shared" si="272"/>
        <v>0</v>
      </c>
      <c r="R570" s="193">
        <f t="shared" si="272"/>
        <v>0</v>
      </c>
      <c r="S570" s="193">
        <f t="shared" si="272"/>
        <v>0</v>
      </c>
      <c r="T570" s="193">
        <f t="shared" si="272"/>
        <v>0</v>
      </c>
      <c r="U570" s="193">
        <f t="shared" si="272"/>
        <v>0</v>
      </c>
      <c r="V570" s="193">
        <f t="shared" si="272"/>
        <v>0</v>
      </c>
      <c r="W570" s="193">
        <f t="shared" si="272"/>
        <v>0</v>
      </c>
      <c r="X570" s="193">
        <f t="shared" si="272"/>
        <v>0</v>
      </c>
      <c r="Y570" s="193">
        <f t="shared" si="272"/>
        <v>0</v>
      </c>
      <c r="Z570" s="193">
        <f t="shared" si="272"/>
        <v>0</v>
      </c>
      <c r="AA570" s="193">
        <f t="shared" si="272"/>
        <v>0</v>
      </c>
      <c r="AB570" s="193">
        <f t="shared" si="272"/>
        <v>0</v>
      </c>
      <c r="AC570" s="193">
        <f t="shared" si="272"/>
        <v>0</v>
      </c>
      <c r="AD570" s="193">
        <f t="shared" si="272"/>
        <v>0</v>
      </c>
      <c r="AE570" s="193">
        <f t="shared" si="272"/>
        <v>0</v>
      </c>
      <c r="AF570" s="193">
        <f t="shared" si="272"/>
        <v>0</v>
      </c>
      <c r="AG570" s="193">
        <f t="shared" si="272"/>
        <v>0</v>
      </c>
      <c r="AH570" s="193">
        <f t="shared" si="272"/>
        <v>0</v>
      </c>
      <c r="AI570" s="193">
        <f t="shared" si="272"/>
        <v>0</v>
      </c>
      <c r="AJ570" s="193">
        <f t="shared" si="272"/>
        <v>0</v>
      </c>
      <c r="AK570" s="193">
        <f t="shared" si="272"/>
        <v>0</v>
      </c>
      <c r="AL570" s="193">
        <f t="shared" si="272"/>
        <v>0</v>
      </c>
      <c r="AM570" s="193">
        <f t="shared" si="272"/>
        <v>0</v>
      </c>
      <c r="AN570" s="193">
        <f t="shared" si="272"/>
        <v>0</v>
      </c>
      <c r="AO570" s="193">
        <f t="shared" si="272"/>
        <v>0</v>
      </c>
      <c r="AP570" s="193">
        <f t="shared" si="272"/>
        <v>0</v>
      </c>
    </row>
    <row r="572" spans="1:42" x14ac:dyDescent="0.2">
      <c r="A572" s="109" t="s">
        <v>21</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23</v>
      </c>
    </row>
    <row r="574" spans="1:42" s="16" customFormat="1" x14ac:dyDescent="0.2">
      <c r="A574" s="27" t="s">
        <v>26</v>
      </c>
      <c r="B574" s="166"/>
      <c r="C574" s="189">
        <f>IF(C$592="N/A",IF(C$593&lt;&gt;"N/A",C$593,C$594+C$575),C$592)</f>
        <v>0</v>
      </c>
      <c r="D574" s="356">
        <f t="shared" ref="D574:AP574" si="273">IF(D$592="N/A",IF(D$593&lt;&gt;"N/A",D$593,D$594+D$575),D$592)</f>
        <v>0</v>
      </c>
      <c r="E574" s="356">
        <f t="shared" si="273"/>
        <v>0</v>
      </c>
      <c r="F574" s="356">
        <f t="shared" si="273"/>
        <v>0</v>
      </c>
      <c r="G574" s="356">
        <f t="shared" si="273"/>
        <v>0</v>
      </c>
      <c r="H574" s="356">
        <f t="shared" si="273"/>
        <v>0</v>
      </c>
      <c r="I574" s="356">
        <f t="shared" si="273"/>
        <v>0</v>
      </c>
      <c r="J574" s="356">
        <f t="shared" si="273"/>
        <v>0</v>
      </c>
      <c r="K574" s="356">
        <f t="shared" si="273"/>
        <v>0</v>
      </c>
      <c r="L574" s="356">
        <f t="shared" si="273"/>
        <v>0</v>
      </c>
      <c r="M574" s="356">
        <f t="shared" si="273"/>
        <v>0</v>
      </c>
      <c r="N574" s="356">
        <f t="shared" si="273"/>
        <v>0</v>
      </c>
      <c r="O574" s="356">
        <f t="shared" si="273"/>
        <v>0</v>
      </c>
      <c r="P574" s="356">
        <f t="shared" si="273"/>
        <v>0</v>
      </c>
      <c r="Q574" s="356">
        <f t="shared" si="273"/>
        <v>0</v>
      </c>
      <c r="R574" s="356">
        <f t="shared" si="273"/>
        <v>0</v>
      </c>
      <c r="S574" s="356">
        <f t="shared" si="273"/>
        <v>0</v>
      </c>
      <c r="T574" s="356">
        <f t="shared" si="273"/>
        <v>0</v>
      </c>
      <c r="U574" s="356">
        <f t="shared" si="273"/>
        <v>0</v>
      </c>
      <c r="V574" s="356">
        <f t="shared" si="273"/>
        <v>0</v>
      </c>
      <c r="W574" s="356">
        <f t="shared" si="273"/>
        <v>0</v>
      </c>
      <c r="X574" s="356">
        <f t="shared" si="273"/>
        <v>0</v>
      </c>
      <c r="Y574" s="356">
        <f t="shared" si="273"/>
        <v>0</v>
      </c>
      <c r="Z574" s="356">
        <f t="shared" si="273"/>
        <v>0</v>
      </c>
      <c r="AA574" s="356">
        <f t="shared" si="273"/>
        <v>0</v>
      </c>
      <c r="AB574" s="356">
        <f t="shared" si="273"/>
        <v>0</v>
      </c>
      <c r="AC574" s="356">
        <f t="shared" si="273"/>
        <v>0</v>
      </c>
      <c r="AD574" s="356">
        <f t="shared" si="273"/>
        <v>0</v>
      </c>
      <c r="AE574" s="356">
        <f t="shared" si="273"/>
        <v>0</v>
      </c>
      <c r="AF574" s="356">
        <f t="shared" si="273"/>
        <v>0</v>
      </c>
      <c r="AG574" s="356">
        <f t="shared" si="273"/>
        <v>0</v>
      </c>
      <c r="AH574" s="356">
        <f t="shared" si="273"/>
        <v>0</v>
      </c>
      <c r="AI574" s="356">
        <f t="shared" si="273"/>
        <v>0</v>
      </c>
      <c r="AJ574" s="356">
        <f t="shared" si="273"/>
        <v>0</v>
      </c>
      <c r="AK574" s="356">
        <f t="shared" si="273"/>
        <v>0</v>
      </c>
      <c r="AL574" s="356">
        <f t="shared" si="273"/>
        <v>0</v>
      </c>
      <c r="AM574" s="356">
        <f t="shared" si="273"/>
        <v>0</v>
      </c>
      <c r="AN574" s="356">
        <f t="shared" si="273"/>
        <v>0</v>
      </c>
      <c r="AO574" s="356">
        <f t="shared" si="273"/>
        <v>0</v>
      </c>
      <c r="AP574" s="356">
        <f t="shared" si="273"/>
        <v>0</v>
      </c>
    </row>
    <row r="575" spans="1:42" s="16" customFormat="1" x14ac:dyDescent="0.2">
      <c r="A575" s="27" t="s">
        <v>192</v>
      </c>
      <c r="B575" s="162"/>
      <c r="C575" s="189">
        <f t="shared" ref="C575:AP575" si="274">IF(AND(C$2&lt;=term_tenor,C$2&lt;=analysis_period),B$577*term_int_rate/100,0)</f>
        <v>0</v>
      </c>
      <c r="D575" s="356">
        <f t="shared" si="274"/>
        <v>0</v>
      </c>
      <c r="E575" s="356">
        <f t="shared" si="274"/>
        <v>0</v>
      </c>
      <c r="F575" s="356">
        <f t="shared" si="274"/>
        <v>0</v>
      </c>
      <c r="G575" s="356">
        <f t="shared" si="274"/>
        <v>0</v>
      </c>
      <c r="H575" s="356">
        <f t="shared" si="274"/>
        <v>0</v>
      </c>
      <c r="I575" s="356">
        <f t="shared" si="274"/>
        <v>0</v>
      </c>
      <c r="J575" s="356">
        <f t="shared" si="274"/>
        <v>0</v>
      </c>
      <c r="K575" s="356">
        <f t="shared" si="274"/>
        <v>0</v>
      </c>
      <c r="L575" s="356">
        <f t="shared" si="274"/>
        <v>0</v>
      </c>
      <c r="M575" s="356">
        <f t="shared" si="274"/>
        <v>0</v>
      </c>
      <c r="N575" s="356">
        <f t="shared" si="274"/>
        <v>0</v>
      </c>
      <c r="O575" s="356">
        <f t="shared" si="274"/>
        <v>0</v>
      </c>
      <c r="P575" s="356">
        <f t="shared" si="274"/>
        <v>0</v>
      </c>
      <c r="Q575" s="356">
        <f t="shared" si="274"/>
        <v>0</v>
      </c>
      <c r="R575" s="356">
        <f t="shared" si="274"/>
        <v>0</v>
      </c>
      <c r="S575" s="356">
        <f t="shared" si="274"/>
        <v>0</v>
      </c>
      <c r="T575" s="356">
        <f t="shared" si="274"/>
        <v>0</v>
      </c>
      <c r="U575" s="356">
        <f t="shared" si="274"/>
        <v>0</v>
      </c>
      <c r="V575" s="356">
        <f t="shared" si="274"/>
        <v>0</v>
      </c>
      <c r="W575" s="356">
        <f t="shared" si="274"/>
        <v>0</v>
      </c>
      <c r="X575" s="356">
        <f t="shared" si="274"/>
        <v>0</v>
      </c>
      <c r="Y575" s="356">
        <f t="shared" si="274"/>
        <v>0</v>
      </c>
      <c r="Z575" s="356">
        <f t="shared" si="274"/>
        <v>0</v>
      </c>
      <c r="AA575" s="356">
        <f t="shared" si="274"/>
        <v>0</v>
      </c>
      <c r="AB575" s="356">
        <f t="shared" si="274"/>
        <v>0</v>
      </c>
      <c r="AC575" s="356">
        <f t="shared" si="274"/>
        <v>0</v>
      </c>
      <c r="AD575" s="356">
        <f t="shared" si="274"/>
        <v>0</v>
      </c>
      <c r="AE575" s="356">
        <f t="shared" si="274"/>
        <v>0</v>
      </c>
      <c r="AF575" s="356">
        <f t="shared" si="274"/>
        <v>0</v>
      </c>
      <c r="AG575" s="356">
        <f t="shared" si="274"/>
        <v>0</v>
      </c>
      <c r="AH575" s="356">
        <f t="shared" si="274"/>
        <v>0</v>
      </c>
      <c r="AI575" s="356">
        <f t="shared" si="274"/>
        <v>0</v>
      </c>
      <c r="AJ575" s="356">
        <f t="shared" si="274"/>
        <v>0</v>
      </c>
      <c r="AK575" s="356">
        <f t="shared" si="274"/>
        <v>0</v>
      </c>
      <c r="AL575" s="356">
        <f t="shared" si="274"/>
        <v>0</v>
      </c>
      <c r="AM575" s="356">
        <f t="shared" si="274"/>
        <v>0</v>
      </c>
      <c r="AN575" s="356">
        <f t="shared" si="274"/>
        <v>0</v>
      </c>
      <c r="AO575" s="356">
        <f t="shared" si="274"/>
        <v>0</v>
      </c>
      <c r="AP575" s="356">
        <f t="shared" si="274"/>
        <v>0</v>
      </c>
    </row>
    <row r="576" spans="1:42" s="16" customFormat="1" x14ac:dyDescent="0.2">
      <c r="A576" s="27" t="s">
        <v>191</v>
      </c>
      <c r="B576" s="166"/>
      <c r="C576" s="189">
        <f t="shared" ref="C576:AP576" si="275">IF(C$594="N/A",IF(C$2&gt;loan_moratorium,C$574-C$575,0),C$594)</f>
        <v>0</v>
      </c>
      <c r="D576" s="356">
        <f t="shared" si="275"/>
        <v>0</v>
      </c>
      <c r="E576" s="356">
        <f t="shared" si="275"/>
        <v>0</v>
      </c>
      <c r="F576" s="356">
        <f t="shared" si="275"/>
        <v>0</v>
      </c>
      <c r="G576" s="356">
        <f t="shared" si="275"/>
        <v>0</v>
      </c>
      <c r="H576" s="356">
        <f t="shared" si="275"/>
        <v>0</v>
      </c>
      <c r="I576" s="356">
        <f t="shared" si="275"/>
        <v>0</v>
      </c>
      <c r="J576" s="356">
        <f t="shared" si="275"/>
        <v>0</v>
      </c>
      <c r="K576" s="356">
        <f t="shared" si="275"/>
        <v>0</v>
      </c>
      <c r="L576" s="356">
        <f t="shared" si="275"/>
        <v>0</v>
      </c>
      <c r="M576" s="356">
        <f t="shared" si="275"/>
        <v>0</v>
      </c>
      <c r="N576" s="356">
        <f t="shared" si="275"/>
        <v>0</v>
      </c>
      <c r="O576" s="356">
        <f t="shared" si="275"/>
        <v>0</v>
      </c>
      <c r="P576" s="356">
        <f t="shared" si="275"/>
        <v>0</v>
      </c>
      <c r="Q576" s="356">
        <f t="shared" si="275"/>
        <v>0</v>
      </c>
      <c r="R576" s="356">
        <f t="shared" si="275"/>
        <v>0</v>
      </c>
      <c r="S576" s="356">
        <f t="shared" si="275"/>
        <v>0</v>
      </c>
      <c r="T576" s="356">
        <f t="shared" si="275"/>
        <v>0</v>
      </c>
      <c r="U576" s="356">
        <f t="shared" si="275"/>
        <v>0</v>
      </c>
      <c r="V576" s="356">
        <f t="shared" si="275"/>
        <v>0</v>
      </c>
      <c r="W576" s="356">
        <f t="shared" si="275"/>
        <v>0</v>
      </c>
      <c r="X576" s="356">
        <f t="shared" si="275"/>
        <v>0</v>
      </c>
      <c r="Y576" s="356">
        <f t="shared" si="275"/>
        <v>0</v>
      </c>
      <c r="Z576" s="356">
        <f t="shared" si="275"/>
        <v>0</v>
      </c>
      <c r="AA576" s="356">
        <f t="shared" si="275"/>
        <v>0</v>
      </c>
      <c r="AB576" s="356">
        <f t="shared" si="275"/>
        <v>0</v>
      </c>
      <c r="AC576" s="356">
        <f t="shared" si="275"/>
        <v>0</v>
      </c>
      <c r="AD576" s="356">
        <f t="shared" si="275"/>
        <v>0</v>
      </c>
      <c r="AE576" s="356">
        <f t="shared" si="275"/>
        <v>0</v>
      </c>
      <c r="AF576" s="356">
        <f t="shared" si="275"/>
        <v>0</v>
      </c>
      <c r="AG576" s="356">
        <f t="shared" si="275"/>
        <v>0</v>
      </c>
      <c r="AH576" s="356">
        <f t="shared" si="275"/>
        <v>0</v>
      </c>
      <c r="AI576" s="356">
        <f t="shared" si="275"/>
        <v>0</v>
      </c>
      <c r="AJ576" s="356">
        <f t="shared" si="275"/>
        <v>0</v>
      </c>
      <c r="AK576" s="356">
        <f t="shared" si="275"/>
        <v>0</v>
      </c>
      <c r="AL576" s="356">
        <f t="shared" si="275"/>
        <v>0</v>
      </c>
      <c r="AM576" s="356">
        <f t="shared" si="275"/>
        <v>0</v>
      </c>
      <c r="AN576" s="356">
        <f t="shared" si="275"/>
        <v>0</v>
      </c>
      <c r="AO576" s="356">
        <f t="shared" si="275"/>
        <v>0</v>
      </c>
      <c r="AP576" s="356">
        <f t="shared" si="275"/>
        <v>0</v>
      </c>
    </row>
    <row r="577" spans="1:42" s="16" customFormat="1" x14ac:dyDescent="0.2">
      <c r="A577" s="27" t="s">
        <v>258</v>
      </c>
      <c r="B577" s="194">
        <f>$B$589</f>
        <v>0</v>
      </c>
      <c r="C577" s="194">
        <f>B$577-C$576</f>
        <v>0</v>
      </c>
      <c r="D577" s="357">
        <f t="shared" ref="D577:AP577" si="276">C$577-D$576</f>
        <v>0</v>
      </c>
      <c r="E577" s="357">
        <f t="shared" si="276"/>
        <v>0</v>
      </c>
      <c r="F577" s="357">
        <f t="shared" si="276"/>
        <v>0</v>
      </c>
      <c r="G577" s="357">
        <f t="shared" si="276"/>
        <v>0</v>
      </c>
      <c r="H577" s="357">
        <f t="shared" si="276"/>
        <v>0</v>
      </c>
      <c r="I577" s="357">
        <f t="shared" si="276"/>
        <v>0</v>
      </c>
      <c r="J577" s="357">
        <f t="shared" si="276"/>
        <v>0</v>
      </c>
      <c r="K577" s="357">
        <f t="shared" si="276"/>
        <v>0</v>
      </c>
      <c r="L577" s="357">
        <f t="shared" si="276"/>
        <v>0</v>
      </c>
      <c r="M577" s="357">
        <f t="shared" si="276"/>
        <v>0</v>
      </c>
      <c r="N577" s="357">
        <f t="shared" si="276"/>
        <v>0</v>
      </c>
      <c r="O577" s="357">
        <f t="shared" si="276"/>
        <v>0</v>
      </c>
      <c r="P577" s="357">
        <f t="shared" si="276"/>
        <v>0</v>
      </c>
      <c r="Q577" s="357">
        <f t="shared" si="276"/>
        <v>0</v>
      </c>
      <c r="R577" s="357">
        <f t="shared" si="276"/>
        <v>0</v>
      </c>
      <c r="S577" s="357">
        <f t="shared" si="276"/>
        <v>0</v>
      </c>
      <c r="T577" s="357">
        <f t="shared" si="276"/>
        <v>0</v>
      </c>
      <c r="U577" s="357">
        <f t="shared" si="276"/>
        <v>0</v>
      </c>
      <c r="V577" s="357">
        <f t="shared" si="276"/>
        <v>0</v>
      </c>
      <c r="W577" s="357">
        <f t="shared" si="276"/>
        <v>0</v>
      </c>
      <c r="X577" s="357">
        <f t="shared" si="276"/>
        <v>0</v>
      </c>
      <c r="Y577" s="357">
        <f t="shared" si="276"/>
        <v>0</v>
      </c>
      <c r="Z577" s="357">
        <f t="shared" si="276"/>
        <v>0</v>
      </c>
      <c r="AA577" s="357">
        <f t="shared" si="276"/>
        <v>0</v>
      </c>
      <c r="AB577" s="357">
        <f t="shared" si="276"/>
        <v>0</v>
      </c>
      <c r="AC577" s="357">
        <f t="shared" si="276"/>
        <v>0</v>
      </c>
      <c r="AD577" s="357">
        <f t="shared" si="276"/>
        <v>0</v>
      </c>
      <c r="AE577" s="357">
        <f t="shared" si="276"/>
        <v>0</v>
      </c>
      <c r="AF577" s="357">
        <f t="shared" si="276"/>
        <v>0</v>
      </c>
      <c r="AG577" s="357">
        <f t="shared" si="276"/>
        <v>0</v>
      </c>
      <c r="AH577" s="357">
        <f t="shared" si="276"/>
        <v>0</v>
      </c>
      <c r="AI577" s="357">
        <f t="shared" si="276"/>
        <v>0</v>
      </c>
      <c r="AJ577" s="357">
        <f t="shared" si="276"/>
        <v>0</v>
      </c>
      <c r="AK577" s="357">
        <f t="shared" si="276"/>
        <v>0</v>
      </c>
      <c r="AL577" s="357">
        <f t="shared" si="276"/>
        <v>0</v>
      </c>
      <c r="AM577" s="357">
        <f t="shared" si="276"/>
        <v>0</v>
      </c>
      <c r="AN577" s="357">
        <f t="shared" si="276"/>
        <v>0</v>
      </c>
      <c r="AO577" s="357">
        <f t="shared" si="276"/>
        <v>0</v>
      </c>
      <c r="AP577" s="357">
        <f t="shared" si="276"/>
        <v>0</v>
      </c>
    </row>
    <row r="578" spans="1:42" s="16" customFormat="1" x14ac:dyDescent="0.2">
      <c r="A578" s="9"/>
      <c r="B578" s="194"/>
      <c r="C578" s="188"/>
    </row>
    <row r="579" spans="1:42" s="16" customFormat="1" x14ac:dyDescent="0.2">
      <c r="A579" s="23" t="s">
        <v>266</v>
      </c>
    </row>
    <row r="580" spans="1:42" s="16" customFormat="1" x14ac:dyDescent="0.2">
      <c r="A580" s="27" t="s">
        <v>28</v>
      </c>
      <c r="B580" s="166"/>
      <c r="C580" s="189">
        <f t="shared" ref="C580:AP580" si="277">IF(AND(C$2&lt;=term_tenor,C$2&lt;=analysis_period),C65,0)</f>
        <v>0</v>
      </c>
      <c r="D580" s="189">
        <f t="shared" si="277"/>
        <v>0</v>
      </c>
      <c r="E580" s="189">
        <f t="shared" si="277"/>
        <v>0</v>
      </c>
      <c r="F580" s="189">
        <f t="shared" si="277"/>
        <v>0</v>
      </c>
      <c r="G580" s="189">
        <f t="shared" si="277"/>
        <v>0</v>
      </c>
      <c r="H580" s="189">
        <f t="shared" si="277"/>
        <v>0</v>
      </c>
      <c r="I580" s="189">
        <f t="shared" si="277"/>
        <v>0</v>
      </c>
      <c r="J580" s="189">
        <f t="shared" si="277"/>
        <v>0</v>
      </c>
      <c r="K580" s="189">
        <f t="shared" si="277"/>
        <v>0</v>
      </c>
      <c r="L580" s="189">
        <f t="shared" si="277"/>
        <v>0</v>
      </c>
      <c r="M580" s="189">
        <f t="shared" si="277"/>
        <v>0</v>
      </c>
      <c r="N580" s="189">
        <f t="shared" si="277"/>
        <v>0</v>
      </c>
      <c r="O580" s="189">
        <f t="shared" si="277"/>
        <v>0</v>
      </c>
      <c r="P580" s="189">
        <f t="shared" si="277"/>
        <v>0</v>
      </c>
      <c r="Q580" s="189">
        <f t="shared" si="277"/>
        <v>0</v>
      </c>
      <c r="R580" s="189">
        <f t="shared" si="277"/>
        <v>0</v>
      </c>
      <c r="S580" s="189">
        <f t="shared" si="277"/>
        <v>0</v>
      </c>
      <c r="T580" s="189">
        <f t="shared" si="277"/>
        <v>0</v>
      </c>
      <c r="U580" s="189">
        <f t="shared" si="277"/>
        <v>0</v>
      </c>
      <c r="V580" s="189">
        <f t="shared" si="277"/>
        <v>0</v>
      </c>
      <c r="W580" s="189">
        <f t="shared" si="277"/>
        <v>0</v>
      </c>
      <c r="X580" s="189">
        <f t="shared" si="277"/>
        <v>0</v>
      </c>
      <c r="Y580" s="189">
        <f t="shared" si="277"/>
        <v>0</v>
      </c>
      <c r="Z580" s="189">
        <f t="shared" si="277"/>
        <v>0</v>
      </c>
      <c r="AA580" s="189">
        <f t="shared" si="277"/>
        <v>0</v>
      </c>
      <c r="AB580" s="189">
        <f t="shared" si="277"/>
        <v>0</v>
      </c>
      <c r="AC580" s="189">
        <f t="shared" si="277"/>
        <v>0</v>
      </c>
      <c r="AD580" s="189">
        <f t="shared" si="277"/>
        <v>0</v>
      </c>
      <c r="AE580" s="189">
        <f t="shared" si="277"/>
        <v>0</v>
      </c>
      <c r="AF580" s="189">
        <f t="shared" si="277"/>
        <v>0</v>
      </c>
      <c r="AG580" s="189">
        <f t="shared" si="277"/>
        <v>0</v>
      </c>
      <c r="AH580" s="189">
        <f t="shared" si="277"/>
        <v>0</v>
      </c>
      <c r="AI580" s="189">
        <f t="shared" si="277"/>
        <v>0</v>
      </c>
      <c r="AJ580" s="189">
        <f t="shared" si="277"/>
        <v>0</v>
      </c>
      <c r="AK580" s="189">
        <f t="shared" si="277"/>
        <v>0</v>
      </c>
      <c r="AL580" s="189">
        <f t="shared" si="277"/>
        <v>0</v>
      </c>
      <c r="AM580" s="189">
        <f t="shared" si="277"/>
        <v>0</v>
      </c>
      <c r="AN580" s="189">
        <f t="shared" si="277"/>
        <v>0</v>
      </c>
      <c r="AO580" s="189">
        <f t="shared" si="277"/>
        <v>0</v>
      </c>
      <c r="AP580" s="189">
        <f t="shared" si="277"/>
        <v>0</v>
      </c>
    </row>
    <row r="581" spans="1:42" s="16" customFormat="1" x14ac:dyDescent="0.2">
      <c r="A581" s="41" t="s">
        <v>317</v>
      </c>
      <c r="B581" s="166"/>
      <c r="C581" s="162">
        <f t="shared" ref="C581:AP581" si="278">IF(AND(C$2&lt;=term_tenor,C$2&lt;=analysis_period),-C614-C620-C652-C684,0)</f>
        <v>0</v>
      </c>
      <c r="D581" s="162">
        <f t="shared" si="278"/>
        <v>0</v>
      </c>
      <c r="E581" s="162">
        <f t="shared" si="278"/>
        <v>0</v>
      </c>
      <c r="F581" s="162">
        <f t="shared" si="278"/>
        <v>0</v>
      </c>
      <c r="G581" s="162">
        <f t="shared" si="278"/>
        <v>0</v>
      </c>
      <c r="H581" s="162">
        <f t="shared" si="278"/>
        <v>0</v>
      </c>
      <c r="I581" s="162">
        <f t="shared" si="278"/>
        <v>0</v>
      </c>
      <c r="J581" s="162">
        <f t="shared" si="278"/>
        <v>0</v>
      </c>
      <c r="K581" s="162">
        <f t="shared" si="278"/>
        <v>0</v>
      </c>
      <c r="L581" s="162">
        <f t="shared" si="278"/>
        <v>0</v>
      </c>
      <c r="M581" s="162">
        <f t="shared" si="278"/>
        <v>0</v>
      </c>
      <c r="N581" s="162">
        <f t="shared" si="278"/>
        <v>0</v>
      </c>
      <c r="O581" s="162">
        <f t="shared" si="278"/>
        <v>0</v>
      </c>
      <c r="P581" s="162">
        <f t="shared" si="278"/>
        <v>0</v>
      </c>
      <c r="Q581" s="162">
        <f t="shared" si="278"/>
        <v>0</v>
      </c>
      <c r="R581" s="162">
        <f t="shared" si="278"/>
        <v>0</v>
      </c>
      <c r="S581" s="162">
        <f t="shared" si="278"/>
        <v>0</v>
      </c>
      <c r="T581" s="162">
        <f t="shared" si="278"/>
        <v>0</v>
      </c>
      <c r="U581" s="162">
        <f t="shared" si="278"/>
        <v>0</v>
      </c>
      <c r="V581" s="162">
        <f t="shared" si="278"/>
        <v>0</v>
      </c>
      <c r="W581" s="162">
        <f t="shared" si="278"/>
        <v>0</v>
      </c>
      <c r="X581" s="162">
        <f t="shared" si="278"/>
        <v>0</v>
      </c>
      <c r="Y581" s="162">
        <f t="shared" si="278"/>
        <v>0</v>
      </c>
      <c r="Z581" s="162">
        <f t="shared" si="278"/>
        <v>0</v>
      </c>
      <c r="AA581" s="162">
        <f t="shared" si="278"/>
        <v>0</v>
      </c>
      <c r="AB581" s="162">
        <f t="shared" si="278"/>
        <v>0</v>
      </c>
      <c r="AC581" s="162">
        <f t="shared" si="278"/>
        <v>0</v>
      </c>
      <c r="AD581" s="162">
        <f t="shared" si="278"/>
        <v>0</v>
      </c>
      <c r="AE581" s="162">
        <f t="shared" si="278"/>
        <v>0</v>
      </c>
      <c r="AF581" s="162">
        <f t="shared" si="278"/>
        <v>0</v>
      </c>
      <c r="AG581" s="162">
        <f t="shared" si="278"/>
        <v>0</v>
      </c>
      <c r="AH581" s="162">
        <f t="shared" si="278"/>
        <v>0</v>
      </c>
      <c r="AI581" s="162">
        <f t="shared" si="278"/>
        <v>0</v>
      </c>
      <c r="AJ581" s="162">
        <f t="shared" si="278"/>
        <v>0</v>
      </c>
      <c r="AK581" s="162">
        <f t="shared" si="278"/>
        <v>0</v>
      </c>
      <c r="AL581" s="162">
        <f t="shared" si="278"/>
        <v>0</v>
      </c>
      <c r="AM581" s="162">
        <f t="shared" si="278"/>
        <v>0</v>
      </c>
      <c r="AN581" s="162">
        <f t="shared" si="278"/>
        <v>0</v>
      </c>
      <c r="AO581" s="162">
        <f t="shared" si="278"/>
        <v>0</v>
      </c>
      <c r="AP581" s="162">
        <f t="shared" si="278"/>
        <v>0</v>
      </c>
    </row>
    <row r="582" spans="1:42" s="16" customFormat="1" x14ac:dyDescent="0.2">
      <c r="A582" s="27" t="s">
        <v>268</v>
      </c>
      <c r="B582" s="189"/>
      <c r="C582" s="189">
        <f>SUM(C580:C581)</f>
        <v>0</v>
      </c>
      <c r="D582" s="189">
        <f t="shared" ref="D582:AP582" si="279">SUM(D580:D581)</f>
        <v>0</v>
      </c>
      <c r="E582" s="189">
        <f t="shared" si="279"/>
        <v>0</v>
      </c>
      <c r="F582" s="189">
        <f t="shared" si="279"/>
        <v>0</v>
      </c>
      <c r="G582" s="189">
        <f t="shared" si="279"/>
        <v>0</v>
      </c>
      <c r="H582" s="189">
        <f t="shared" si="279"/>
        <v>0</v>
      </c>
      <c r="I582" s="189">
        <f t="shared" si="279"/>
        <v>0</v>
      </c>
      <c r="J582" s="189">
        <f t="shared" si="279"/>
        <v>0</v>
      </c>
      <c r="K582" s="189">
        <f t="shared" si="279"/>
        <v>0</v>
      </c>
      <c r="L582" s="189">
        <f t="shared" si="279"/>
        <v>0</v>
      </c>
      <c r="M582" s="189">
        <f t="shared" si="279"/>
        <v>0</v>
      </c>
      <c r="N582" s="189">
        <f t="shared" si="279"/>
        <v>0</v>
      </c>
      <c r="O582" s="189">
        <f t="shared" si="279"/>
        <v>0</v>
      </c>
      <c r="P582" s="189">
        <f t="shared" si="279"/>
        <v>0</v>
      </c>
      <c r="Q582" s="189">
        <f t="shared" si="279"/>
        <v>0</v>
      </c>
      <c r="R582" s="189">
        <f t="shared" si="279"/>
        <v>0</v>
      </c>
      <c r="S582" s="189">
        <f t="shared" si="279"/>
        <v>0</v>
      </c>
      <c r="T582" s="189">
        <f t="shared" si="279"/>
        <v>0</v>
      </c>
      <c r="U582" s="189">
        <f t="shared" si="279"/>
        <v>0</v>
      </c>
      <c r="V582" s="189">
        <f t="shared" si="279"/>
        <v>0</v>
      </c>
      <c r="W582" s="189">
        <f t="shared" si="279"/>
        <v>0</v>
      </c>
      <c r="X582" s="189">
        <f t="shared" si="279"/>
        <v>0</v>
      </c>
      <c r="Y582" s="189">
        <f t="shared" si="279"/>
        <v>0</v>
      </c>
      <c r="Z582" s="189">
        <f t="shared" si="279"/>
        <v>0</v>
      </c>
      <c r="AA582" s="189">
        <f t="shared" si="279"/>
        <v>0</v>
      </c>
      <c r="AB582" s="189">
        <f t="shared" si="279"/>
        <v>0</v>
      </c>
      <c r="AC582" s="189">
        <f t="shared" si="279"/>
        <v>0</v>
      </c>
      <c r="AD582" s="189">
        <f t="shared" si="279"/>
        <v>0</v>
      </c>
      <c r="AE582" s="189">
        <f t="shared" si="279"/>
        <v>0</v>
      </c>
      <c r="AF582" s="189">
        <f t="shared" si="279"/>
        <v>0</v>
      </c>
      <c r="AG582" s="189">
        <f t="shared" si="279"/>
        <v>0</v>
      </c>
      <c r="AH582" s="189">
        <f t="shared" si="279"/>
        <v>0</v>
      </c>
      <c r="AI582" s="189">
        <f t="shared" si="279"/>
        <v>0</v>
      </c>
      <c r="AJ582" s="189">
        <f t="shared" si="279"/>
        <v>0</v>
      </c>
      <c r="AK582" s="189">
        <f t="shared" si="279"/>
        <v>0</v>
      </c>
      <c r="AL582" s="189">
        <f t="shared" si="279"/>
        <v>0</v>
      </c>
      <c r="AM582" s="189">
        <f t="shared" si="279"/>
        <v>0</v>
      </c>
      <c r="AN582" s="189">
        <f t="shared" si="279"/>
        <v>0</v>
      </c>
      <c r="AO582" s="189">
        <f t="shared" si="279"/>
        <v>0</v>
      </c>
      <c r="AP582" s="189">
        <f t="shared" si="279"/>
        <v>0</v>
      </c>
    </row>
    <row r="583" spans="1:42" s="16" customFormat="1" x14ac:dyDescent="0.2">
      <c r="A583" s="27" t="s">
        <v>269</v>
      </c>
      <c r="B583" s="268">
        <f>IF(AND(B$2&lt;=term_tenor,B$2&lt;=analysis_period),1/(1+term_int_rate/100),0)</f>
        <v>1</v>
      </c>
      <c r="C583" s="268">
        <f>IF(AND(C$2&lt;=term_tenor,C$2&lt;=analysis_period),1/(1+term_int_rate/100),0)</f>
        <v>0</v>
      </c>
      <c r="D583" s="268">
        <f t="shared" ref="D583:AP583" si="280">IF(AND(C$2&lt;=term_tenor,C$2&lt;=analysis_period),C583/(1+term_int_rate/100),0)</f>
        <v>0</v>
      </c>
      <c r="E583" s="268">
        <f t="shared" si="280"/>
        <v>0</v>
      </c>
      <c r="F583" s="268">
        <f t="shared" si="280"/>
        <v>0</v>
      </c>
      <c r="G583" s="268">
        <f t="shared" si="280"/>
        <v>0</v>
      </c>
      <c r="H583" s="268">
        <f t="shared" si="280"/>
        <v>0</v>
      </c>
      <c r="I583" s="268">
        <f t="shared" si="280"/>
        <v>0</v>
      </c>
      <c r="J583" s="268">
        <f t="shared" si="280"/>
        <v>0</v>
      </c>
      <c r="K583" s="268">
        <f t="shared" si="280"/>
        <v>0</v>
      </c>
      <c r="L583" s="268">
        <f t="shared" si="280"/>
        <v>0</v>
      </c>
      <c r="M583" s="268">
        <f t="shared" si="280"/>
        <v>0</v>
      </c>
      <c r="N583" s="268">
        <f t="shared" si="280"/>
        <v>0</v>
      </c>
      <c r="O583" s="268">
        <f t="shared" si="280"/>
        <v>0</v>
      </c>
      <c r="P583" s="268">
        <f t="shared" si="280"/>
        <v>0</v>
      </c>
      <c r="Q583" s="268">
        <f t="shared" si="280"/>
        <v>0</v>
      </c>
      <c r="R583" s="268">
        <f t="shared" si="280"/>
        <v>0</v>
      </c>
      <c r="S583" s="268">
        <f t="shared" si="280"/>
        <v>0</v>
      </c>
      <c r="T583" s="268">
        <f t="shared" si="280"/>
        <v>0</v>
      </c>
      <c r="U583" s="268">
        <f t="shared" si="280"/>
        <v>0</v>
      </c>
      <c r="V583" s="268">
        <f t="shared" si="280"/>
        <v>0</v>
      </c>
      <c r="W583" s="268">
        <f t="shared" si="280"/>
        <v>0</v>
      </c>
      <c r="X583" s="268">
        <f t="shared" si="280"/>
        <v>0</v>
      </c>
      <c r="Y583" s="268">
        <f t="shared" si="280"/>
        <v>0</v>
      </c>
      <c r="Z583" s="268">
        <f t="shared" si="280"/>
        <v>0</v>
      </c>
      <c r="AA583" s="268">
        <f t="shared" si="280"/>
        <v>0</v>
      </c>
      <c r="AB583" s="268">
        <f t="shared" si="280"/>
        <v>0</v>
      </c>
      <c r="AC583" s="268">
        <f t="shared" si="280"/>
        <v>0</v>
      </c>
      <c r="AD583" s="268">
        <f t="shared" si="280"/>
        <v>0</v>
      </c>
      <c r="AE583" s="268">
        <f t="shared" si="280"/>
        <v>0</v>
      </c>
      <c r="AF583" s="268">
        <f t="shared" si="280"/>
        <v>0</v>
      </c>
      <c r="AG583" s="268">
        <f t="shared" si="280"/>
        <v>0</v>
      </c>
      <c r="AH583" s="268">
        <f t="shared" si="280"/>
        <v>0</v>
      </c>
      <c r="AI583" s="268">
        <f t="shared" si="280"/>
        <v>0</v>
      </c>
      <c r="AJ583" s="268">
        <f t="shared" si="280"/>
        <v>0</v>
      </c>
      <c r="AK583" s="268">
        <f t="shared" si="280"/>
        <v>0</v>
      </c>
      <c r="AL583" s="268">
        <f t="shared" si="280"/>
        <v>0</v>
      </c>
      <c r="AM583" s="268">
        <f t="shared" si="280"/>
        <v>0</v>
      </c>
      <c r="AN583" s="268">
        <f t="shared" si="280"/>
        <v>0</v>
      </c>
      <c r="AO583" s="268">
        <f t="shared" si="280"/>
        <v>0</v>
      </c>
      <c r="AP583" s="268">
        <f t="shared" si="280"/>
        <v>0</v>
      </c>
    </row>
    <row r="584" spans="1:42" s="16" customFormat="1" x14ac:dyDescent="0.2">
      <c r="A584" s="27" t="s">
        <v>267</v>
      </c>
      <c r="B584" s="356">
        <f>B582*B583</f>
        <v>0</v>
      </c>
      <c r="C584" s="189">
        <f>C582*C583</f>
        <v>0</v>
      </c>
      <c r="D584" s="189">
        <f t="shared" ref="D584:AP584" si="281">D582*D583</f>
        <v>0</v>
      </c>
      <c r="E584" s="189">
        <f t="shared" si="281"/>
        <v>0</v>
      </c>
      <c r="F584" s="189">
        <f t="shared" si="281"/>
        <v>0</v>
      </c>
      <c r="G584" s="189">
        <f t="shared" si="281"/>
        <v>0</v>
      </c>
      <c r="H584" s="189">
        <f t="shared" si="281"/>
        <v>0</v>
      </c>
      <c r="I584" s="189">
        <f t="shared" si="281"/>
        <v>0</v>
      </c>
      <c r="J584" s="189">
        <f t="shared" si="281"/>
        <v>0</v>
      </c>
      <c r="K584" s="189">
        <f t="shared" si="281"/>
        <v>0</v>
      </c>
      <c r="L584" s="189">
        <f t="shared" si="281"/>
        <v>0</v>
      </c>
      <c r="M584" s="189">
        <f t="shared" si="281"/>
        <v>0</v>
      </c>
      <c r="N584" s="189">
        <f t="shared" si="281"/>
        <v>0</v>
      </c>
      <c r="O584" s="189">
        <f t="shared" si="281"/>
        <v>0</v>
      </c>
      <c r="P584" s="189">
        <f t="shared" si="281"/>
        <v>0</v>
      </c>
      <c r="Q584" s="189">
        <f t="shared" si="281"/>
        <v>0</v>
      </c>
      <c r="R584" s="189">
        <f t="shared" si="281"/>
        <v>0</v>
      </c>
      <c r="S584" s="189">
        <f t="shared" si="281"/>
        <v>0</v>
      </c>
      <c r="T584" s="189">
        <f t="shared" si="281"/>
        <v>0</v>
      </c>
      <c r="U584" s="189">
        <f t="shared" si="281"/>
        <v>0</v>
      </c>
      <c r="V584" s="189">
        <f t="shared" si="281"/>
        <v>0</v>
      </c>
      <c r="W584" s="189">
        <f t="shared" si="281"/>
        <v>0</v>
      </c>
      <c r="X584" s="189">
        <f t="shared" si="281"/>
        <v>0</v>
      </c>
      <c r="Y584" s="189">
        <f t="shared" si="281"/>
        <v>0</v>
      </c>
      <c r="Z584" s="189">
        <f t="shared" si="281"/>
        <v>0</v>
      </c>
      <c r="AA584" s="189">
        <f t="shared" si="281"/>
        <v>0</v>
      </c>
      <c r="AB584" s="189">
        <f t="shared" si="281"/>
        <v>0</v>
      </c>
      <c r="AC584" s="189">
        <f t="shared" si="281"/>
        <v>0</v>
      </c>
      <c r="AD584" s="189">
        <f t="shared" si="281"/>
        <v>0</v>
      </c>
      <c r="AE584" s="189">
        <f t="shared" si="281"/>
        <v>0</v>
      </c>
      <c r="AF584" s="189">
        <f t="shared" si="281"/>
        <v>0</v>
      </c>
      <c r="AG584" s="189">
        <f t="shared" si="281"/>
        <v>0</v>
      </c>
      <c r="AH584" s="189">
        <f t="shared" si="281"/>
        <v>0</v>
      </c>
      <c r="AI584" s="189">
        <f t="shared" si="281"/>
        <v>0</v>
      </c>
      <c r="AJ584" s="189">
        <f t="shared" si="281"/>
        <v>0</v>
      </c>
      <c r="AK584" s="189">
        <f t="shared" si="281"/>
        <v>0</v>
      </c>
      <c r="AL584" s="189">
        <f t="shared" si="281"/>
        <v>0</v>
      </c>
      <c r="AM584" s="189">
        <f t="shared" si="281"/>
        <v>0</v>
      </c>
      <c r="AN584" s="189">
        <f t="shared" si="281"/>
        <v>0</v>
      </c>
      <c r="AO584" s="189">
        <f t="shared" si="281"/>
        <v>0</v>
      </c>
      <c r="AP584" s="189">
        <f t="shared" si="281"/>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259</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293</v>
      </c>
      <c r="B587" s="357">
        <f t="shared" ref="B587:AP587" si="282">IF(DebtServiceCoverageRatio="Calculated","N/A",IF(AND(B$2&lt;=term_tenor,B$2&lt;=analysis_period),IF(B$596=0,0,B$584/B$596),0))</f>
        <v>0</v>
      </c>
      <c r="C587" s="357">
        <f t="shared" si="282"/>
        <v>0</v>
      </c>
      <c r="D587" s="357">
        <f t="shared" si="282"/>
        <v>0</v>
      </c>
      <c r="E587" s="357">
        <f t="shared" si="282"/>
        <v>0</v>
      </c>
      <c r="F587" s="357">
        <f t="shared" si="282"/>
        <v>0</v>
      </c>
      <c r="G587" s="357">
        <f t="shared" si="282"/>
        <v>0</v>
      </c>
      <c r="H587" s="357">
        <f t="shared" si="282"/>
        <v>0</v>
      </c>
      <c r="I587" s="357">
        <f t="shared" si="282"/>
        <v>0</v>
      </c>
      <c r="J587" s="357">
        <f t="shared" si="282"/>
        <v>0</v>
      </c>
      <c r="K587" s="357">
        <f t="shared" si="282"/>
        <v>0</v>
      </c>
      <c r="L587" s="357">
        <f t="shared" si="282"/>
        <v>0</v>
      </c>
      <c r="M587" s="357">
        <f t="shared" si="282"/>
        <v>0</v>
      </c>
      <c r="N587" s="357">
        <f t="shared" si="282"/>
        <v>0</v>
      </c>
      <c r="O587" s="357">
        <f t="shared" si="282"/>
        <v>0</v>
      </c>
      <c r="P587" s="357">
        <f t="shared" si="282"/>
        <v>0</v>
      </c>
      <c r="Q587" s="357">
        <f t="shared" si="282"/>
        <v>0</v>
      </c>
      <c r="R587" s="357">
        <f t="shared" si="282"/>
        <v>0</v>
      </c>
      <c r="S587" s="357">
        <f t="shared" si="282"/>
        <v>0</v>
      </c>
      <c r="T587" s="357">
        <f t="shared" si="282"/>
        <v>0</v>
      </c>
      <c r="U587" s="357">
        <f t="shared" si="282"/>
        <v>0</v>
      </c>
      <c r="V587" s="357">
        <f t="shared" si="282"/>
        <v>0</v>
      </c>
      <c r="W587" s="357">
        <f t="shared" si="282"/>
        <v>0</v>
      </c>
      <c r="X587" s="357">
        <f t="shared" si="282"/>
        <v>0</v>
      </c>
      <c r="Y587" s="357">
        <f t="shared" si="282"/>
        <v>0</v>
      </c>
      <c r="Z587" s="357">
        <f t="shared" si="282"/>
        <v>0</v>
      </c>
      <c r="AA587" s="357">
        <f t="shared" si="282"/>
        <v>0</v>
      </c>
      <c r="AB587" s="357">
        <f t="shared" si="282"/>
        <v>0</v>
      </c>
      <c r="AC587" s="357">
        <f t="shared" si="282"/>
        <v>0</v>
      </c>
      <c r="AD587" s="357">
        <f t="shared" si="282"/>
        <v>0</v>
      </c>
      <c r="AE587" s="357">
        <f t="shared" si="282"/>
        <v>0</v>
      </c>
      <c r="AF587" s="357">
        <f t="shared" si="282"/>
        <v>0</v>
      </c>
      <c r="AG587" s="357">
        <f t="shared" si="282"/>
        <v>0</v>
      </c>
      <c r="AH587" s="357">
        <f t="shared" si="282"/>
        <v>0</v>
      </c>
      <c r="AI587" s="357">
        <f t="shared" si="282"/>
        <v>0</v>
      </c>
      <c r="AJ587" s="357">
        <f t="shared" si="282"/>
        <v>0</v>
      </c>
      <c r="AK587" s="357">
        <f t="shared" si="282"/>
        <v>0</v>
      </c>
      <c r="AL587" s="357">
        <f t="shared" si="282"/>
        <v>0</v>
      </c>
      <c r="AM587" s="357">
        <f t="shared" si="282"/>
        <v>0</v>
      </c>
      <c r="AN587" s="357">
        <f t="shared" si="282"/>
        <v>0</v>
      </c>
      <c r="AO587" s="357">
        <f t="shared" si="282"/>
        <v>0</v>
      </c>
      <c r="AP587" s="357">
        <f t="shared" si="282"/>
        <v>0</v>
      </c>
    </row>
    <row r="588" spans="1:42" s="16" customFormat="1" x14ac:dyDescent="0.2">
      <c r="A588" s="119" t="s">
        <v>378</v>
      </c>
      <c r="B588" s="356">
        <f t="shared" ref="B588:AP588" si="283">IF(dscr_limit_debt_fraction="Yes",B$584/B$597,B$587)</f>
        <v>0</v>
      </c>
      <c r="C588" s="356">
        <f t="shared" si="283"/>
        <v>0</v>
      </c>
      <c r="D588" s="356">
        <f t="shared" si="283"/>
        <v>0</v>
      </c>
      <c r="E588" s="356">
        <f t="shared" si="283"/>
        <v>0</v>
      </c>
      <c r="F588" s="356">
        <f t="shared" si="283"/>
        <v>0</v>
      </c>
      <c r="G588" s="356">
        <f t="shared" si="283"/>
        <v>0</v>
      </c>
      <c r="H588" s="356">
        <f t="shared" si="283"/>
        <v>0</v>
      </c>
      <c r="I588" s="356">
        <f t="shared" si="283"/>
        <v>0</v>
      </c>
      <c r="J588" s="356">
        <f t="shared" si="283"/>
        <v>0</v>
      </c>
      <c r="K588" s="356">
        <f t="shared" si="283"/>
        <v>0</v>
      </c>
      <c r="L588" s="356">
        <f t="shared" si="283"/>
        <v>0</v>
      </c>
      <c r="M588" s="356">
        <f t="shared" si="283"/>
        <v>0</v>
      </c>
      <c r="N588" s="356">
        <f t="shared" si="283"/>
        <v>0</v>
      </c>
      <c r="O588" s="356">
        <f t="shared" si="283"/>
        <v>0</v>
      </c>
      <c r="P588" s="356">
        <f t="shared" si="283"/>
        <v>0</v>
      </c>
      <c r="Q588" s="356">
        <f t="shared" si="283"/>
        <v>0</v>
      </c>
      <c r="R588" s="356">
        <f t="shared" si="283"/>
        <v>0</v>
      </c>
      <c r="S588" s="356">
        <f t="shared" si="283"/>
        <v>0</v>
      </c>
      <c r="T588" s="356">
        <f t="shared" si="283"/>
        <v>0</v>
      </c>
      <c r="U588" s="356">
        <f t="shared" si="283"/>
        <v>0</v>
      </c>
      <c r="V588" s="356">
        <f t="shared" si="283"/>
        <v>0</v>
      </c>
      <c r="W588" s="356">
        <f t="shared" si="283"/>
        <v>0</v>
      </c>
      <c r="X588" s="356">
        <f t="shared" si="283"/>
        <v>0</v>
      </c>
      <c r="Y588" s="356">
        <f t="shared" si="283"/>
        <v>0</v>
      </c>
      <c r="Z588" s="356">
        <f t="shared" si="283"/>
        <v>0</v>
      </c>
      <c r="AA588" s="356">
        <f t="shared" si="283"/>
        <v>0</v>
      </c>
      <c r="AB588" s="356">
        <f t="shared" si="283"/>
        <v>0</v>
      </c>
      <c r="AC588" s="356">
        <f t="shared" si="283"/>
        <v>0</v>
      </c>
      <c r="AD588" s="356">
        <f t="shared" si="283"/>
        <v>0</v>
      </c>
      <c r="AE588" s="356">
        <f t="shared" si="283"/>
        <v>0</v>
      </c>
      <c r="AF588" s="356">
        <f t="shared" si="283"/>
        <v>0</v>
      </c>
      <c r="AG588" s="356">
        <f t="shared" si="283"/>
        <v>0</v>
      </c>
      <c r="AH588" s="356">
        <f t="shared" si="283"/>
        <v>0</v>
      </c>
      <c r="AI588" s="356">
        <f t="shared" si="283"/>
        <v>0</v>
      </c>
      <c r="AJ588" s="356">
        <f t="shared" si="283"/>
        <v>0</v>
      </c>
      <c r="AK588" s="356">
        <f t="shared" si="283"/>
        <v>0</v>
      </c>
      <c r="AL588" s="356">
        <f t="shared" si="283"/>
        <v>0</v>
      </c>
      <c r="AM588" s="356">
        <f t="shared" si="283"/>
        <v>0</v>
      </c>
      <c r="AN588" s="356">
        <f t="shared" si="283"/>
        <v>0</v>
      </c>
      <c r="AO588" s="356">
        <f t="shared" si="283"/>
        <v>0</v>
      </c>
      <c r="AP588" s="356">
        <f t="shared" si="283"/>
        <v>0</v>
      </c>
    </row>
    <row r="589" spans="1:42" s="16" customFormat="1" x14ac:dyDescent="0.2">
      <c r="A589" s="355" t="s">
        <v>223</v>
      </c>
      <c r="B589" s="237" cm="1">
        <f t="array" ref="B589">IF(MortgageSizeOfDebt="N/A",IF(dscr_limit_debt_fraction="Yes",SUM(B588:AP588),SUM(B587:AP587)),MortgageSizeOfDebt)</f>
        <v>0</v>
      </c>
      <c r="C589" s="357"/>
      <c r="D589" s="357"/>
      <c r="E589" s="357"/>
      <c r="F589" s="357"/>
      <c r="G589" s="357"/>
      <c r="H589" s="357"/>
      <c r="I589" s="357"/>
      <c r="J589" s="357"/>
      <c r="K589" s="357"/>
      <c r="L589" s="357"/>
      <c r="M589" s="357"/>
      <c r="N589" s="357"/>
      <c r="O589" s="357"/>
      <c r="P589" s="357"/>
      <c r="Q589" s="357"/>
      <c r="R589" s="357"/>
      <c r="S589" s="357"/>
      <c r="T589" s="357"/>
      <c r="U589" s="357"/>
      <c r="V589" s="357"/>
      <c r="W589" s="357"/>
      <c r="X589" s="357"/>
      <c r="Y589" s="357"/>
      <c r="Z589" s="357"/>
      <c r="AA589" s="357"/>
      <c r="AB589" s="357"/>
      <c r="AC589" s="357"/>
      <c r="AD589" s="357"/>
      <c r="AE589" s="357"/>
      <c r="AF589" s="357"/>
      <c r="AG589" s="357"/>
      <c r="AH589" s="357"/>
      <c r="AI589" s="357"/>
      <c r="AJ589" s="357"/>
      <c r="AK589" s="357"/>
      <c r="AL589" s="357"/>
      <c r="AM589" s="357"/>
      <c r="AN589" s="357"/>
      <c r="AO589" s="357"/>
      <c r="AP589" s="35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54" t="s">
        <v>294</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5" t="s">
        <v>295</v>
      </c>
      <c r="B592" s="189"/>
      <c r="C592" s="194">
        <f t="shared" ref="C592:AP592" si="284">IF(C$2&gt;term_tenor,0,IF(DebtPercent="Calculated",IF(C$596=0,0,C$582/C$596),"N/A"))</f>
        <v>0</v>
      </c>
      <c r="D592" s="357">
        <f t="shared" si="284"/>
        <v>0</v>
      </c>
      <c r="E592" s="357">
        <f t="shared" si="284"/>
        <v>0</v>
      </c>
      <c r="F592" s="357">
        <f t="shared" si="284"/>
        <v>0</v>
      </c>
      <c r="G592" s="357">
        <f t="shared" si="284"/>
        <v>0</v>
      </c>
      <c r="H592" s="357">
        <f t="shared" si="284"/>
        <v>0</v>
      </c>
      <c r="I592" s="357">
        <f t="shared" si="284"/>
        <v>0</v>
      </c>
      <c r="J592" s="357">
        <f t="shared" si="284"/>
        <v>0</v>
      </c>
      <c r="K592" s="357">
        <f t="shared" si="284"/>
        <v>0</v>
      </c>
      <c r="L592" s="357">
        <f t="shared" si="284"/>
        <v>0</v>
      </c>
      <c r="M592" s="357">
        <f t="shared" si="284"/>
        <v>0</v>
      </c>
      <c r="N592" s="357">
        <f t="shared" si="284"/>
        <v>0</v>
      </c>
      <c r="O592" s="357">
        <f t="shared" si="284"/>
        <v>0</v>
      </c>
      <c r="P592" s="357">
        <f t="shared" si="284"/>
        <v>0</v>
      </c>
      <c r="Q592" s="357">
        <f t="shared" si="284"/>
        <v>0</v>
      </c>
      <c r="R592" s="357">
        <f t="shared" si="284"/>
        <v>0</v>
      </c>
      <c r="S592" s="357">
        <f t="shared" si="284"/>
        <v>0</v>
      </c>
      <c r="T592" s="357">
        <f t="shared" si="284"/>
        <v>0</v>
      </c>
      <c r="U592" s="357">
        <f t="shared" si="284"/>
        <v>0</v>
      </c>
      <c r="V592" s="357">
        <f t="shared" si="284"/>
        <v>0</v>
      </c>
      <c r="W592" s="357">
        <f t="shared" si="284"/>
        <v>0</v>
      </c>
      <c r="X592" s="357">
        <f t="shared" si="284"/>
        <v>0</v>
      </c>
      <c r="Y592" s="357">
        <f t="shared" si="284"/>
        <v>0</v>
      </c>
      <c r="Z592" s="357">
        <f t="shared" si="284"/>
        <v>0</v>
      </c>
      <c r="AA592" s="357">
        <f t="shared" si="284"/>
        <v>0</v>
      </c>
      <c r="AB592" s="357">
        <f t="shared" si="284"/>
        <v>0</v>
      </c>
      <c r="AC592" s="357">
        <f t="shared" si="284"/>
        <v>0</v>
      </c>
      <c r="AD592" s="357">
        <f t="shared" si="284"/>
        <v>0</v>
      </c>
      <c r="AE592" s="357">
        <f t="shared" si="284"/>
        <v>0</v>
      </c>
      <c r="AF592" s="357">
        <f t="shared" si="284"/>
        <v>0</v>
      </c>
      <c r="AG592" s="357">
        <f t="shared" si="284"/>
        <v>0</v>
      </c>
      <c r="AH592" s="357">
        <f t="shared" si="284"/>
        <v>0</v>
      </c>
      <c r="AI592" s="357">
        <f t="shared" si="284"/>
        <v>0</v>
      </c>
      <c r="AJ592" s="357">
        <f t="shared" si="284"/>
        <v>0</v>
      </c>
      <c r="AK592" s="357">
        <f t="shared" si="284"/>
        <v>0</v>
      </c>
      <c r="AL592" s="357">
        <f t="shared" si="284"/>
        <v>0</v>
      </c>
      <c r="AM592" s="357">
        <f t="shared" si="284"/>
        <v>0</v>
      </c>
      <c r="AN592" s="357">
        <f t="shared" si="284"/>
        <v>0</v>
      </c>
      <c r="AO592" s="357">
        <f t="shared" si="284"/>
        <v>0</v>
      </c>
      <c r="AP592" s="357">
        <f t="shared" si="284"/>
        <v>0</v>
      </c>
    </row>
    <row r="593" spans="1:42" s="16" customFormat="1" x14ac:dyDescent="0.2">
      <c r="A593" s="355" t="s">
        <v>296</v>
      </c>
      <c r="B593" s="189"/>
      <c r="C593" s="357">
        <f t="shared" ref="C593:AP593" si="285">IF(C$2&gt;term_tenor,0,IF(DebtPayment="Fixed principal","N/A",IF(DebtPercent="Calculated","N/A",IF(C$2&lt;loan_moratorium,C$575,IF(AND(C$2&lt;=term_tenor,C$2&lt;=analysis_period),-PMT(term_int_rate/100,term_tenor-loan_moratorium,$B$589),0)))))</f>
        <v>0</v>
      </c>
      <c r="D593" s="357">
        <f t="shared" si="285"/>
        <v>0</v>
      </c>
      <c r="E593" s="357">
        <f t="shared" si="285"/>
        <v>0</v>
      </c>
      <c r="F593" s="357">
        <f t="shared" si="285"/>
        <v>0</v>
      </c>
      <c r="G593" s="357">
        <f t="shared" si="285"/>
        <v>0</v>
      </c>
      <c r="H593" s="357">
        <f t="shared" si="285"/>
        <v>0</v>
      </c>
      <c r="I593" s="357">
        <f t="shared" si="285"/>
        <v>0</v>
      </c>
      <c r="J593" s="357">
        <f t="shared" si="285"/>
        <v>0</v>
      </c>
      <c r="K593" s="357">
        <f t="shared" si="285"/>
        <v>0</v>
      </c>
      <c r="L593" s="357">
        <f t="shared" si="285"/>
        <v>0</v>
      </c>
      <c r="M593" s="357">
        <f t="shared" si="285"/>
        <v>0</v>
      </c>
      <c r="N593" s="357">
        <f t="shared" si="285"/>
        <v>0</v>
      </c>
      <c r="O593" s="357">
        <f t="shared" si="285"/>
        <v>0</v>
      </c>
      <c r="P593" s="357">
        <f t="shared" si="285"/>
        <v>0</v>
      </c>
      <c r="Q593" s="357">
        <f t="shared" si="285"/>
        <v>0</v>
      </c>
      <c r="R593" s="357">
        <f t="shared" si="285"/>
        <v>0</v>
      </c>
      <c r="S593" s="357">
        <f t="shared" si="285"/>
        <v>0</v>
      </c>
      <c r="T593" s="357">
        <f t="shared" si="285"/>
        <v>0</v>
      </c>
      <c r="U593" s="357">
        <f t="shared" si="285"/>
        <v>0</v>
      </c>
      <c r="V593" s="357">
        <f t="shared" si="285"/>
        <v>0</v>
      </c>
      <c r="W593" s="357">
        <f t="shared" si="285"/>
        <v>0</v>
      </c>
      <c r="X593" s="357">
        <f t="shared" si="285"/>
        <v>0</v>
      </c>
      <c r="Y593" s="357">
        <f t="shared" si="285"/>
        <v>0</v>
      </c>
      <c r="Z593" s="357">
        <f t="shared" si="285"/>
        <v>0</v>
      </c>
      <c r="AA593" s="357">
        <f t="shared" si="285"/>
        <v>0</v>
      </c>
      <c r="AB593" s="357">
        <f t="shared" si="285"/>
        <v>0</v>
      </c>
      <c r="AC593" s="357">
        <f t="shared" si="285"/>
        <v>0</v>
      </c>
      <c r="AD593" s="357">
        <f t="shared" si="285"/>
        <v>0</v>
      </c>
      <c r="AE593" s="357">
        <f t="shared" si="285"/>
        <v>0</v>
      </c>
      <c r="AF593" s="357">
        <f t="shared" si="285"/>
        <v>0</v>
      </c>
      <c r="AG593" s="357">
        <f t="shared" si="285"/>
        <v>0</v>
      </c>
      <c r="AH593" s="357">
        <f t="shared" si="285"/>
        <v>0</v>
      </c>
      <c r="AI593" s="357">
        <f t="shared" si="285"/>
        <v>0</v>
      </c>
      <c r="AJ593" s="357">
        <f t="shared" si="285"/>
        <v>0</v>
      </c>
      <c r="AK593" s="357">
        <f t="shared" si="285"/>
        <v>0</v>
      </c>
      <c r="AL593" s="357">
        <f t="shared" si="285"/>
        <v>0</v>
      </c>
      <c r="AM593" s="357">
        <f t="shared" si="285"/>
        <v>0</v>
      </c>
      <c r="AN593" s="357">
        <f t="shared" si="285"/>
        <v>0</v>
      </c>
      <c r="AO593" s="357">
        <f t="shared" si="285"/>
        <v>0</v>
      </c>
      <c r="AP593" s="357">
        <f t="shared" si="285"/>
        <v>0</v>
      </c>
    </row>
    <row r="594" spans="1:42" s="16" customFormat="1" x14ac:dyDescent="0.2">
      <c r="A594" s="355" t="s">
        <v>297</v>
      </c>
      <c r="B594" s="189"/>
      <c r="C594" s="357">
        <f t="shared" ref="C594:AP594" si="286">IF(C$2&gt;term_tenor,0,IF(DebtPayment="Equal Payments","N/A",IF(DebtPercent="Calculated","N/A",IF(C$2&lt;=loan_moratorium,0,$B$589/(term_tenor-loan_moratorium)))))</f>
        <v>0</v>
      </c>
      <c r="D594" s="357">
        <f t="shared" si="286"/>
        <v>0</v>
      </c>
      <c r="E594" s="357">
        <f t="shared" si="286"/>
        <v>0</v>
      </c>
      <c r="F594" s="357">
        <f t="shared" si="286"/>
        <v>0</v>
      </c>
      <c r="G594" s="357">
        <f t="shared" si="286"/>
        <v>0</v>
      </c>
      <c r="H594" s="357">
        <f t="shared" si="286"/>
        <v>0</v>
      </c>
      <c r="I594" s="357">
        <f t="shared" si="286"/>
        <v>0</v>
      </c>
      <c r="J594" s="357">
        <f t="shared" si="286"/>
        <v>0</v>
      </c>
      <c r="K594" s="357">
        <f t="shared" si="286"/>
        <v>0</v>
      </c>
      <c r="L594" s="357">
        <f t="shared" si="286"/>
        <v>0</v>
      </c>
      <c r="M594" s="357">
        <f t="shared" si="286"/>
        <v>0</v>
      </c>
      <c r="N594" s="357">
        <f t="shared" si="286"/>
        <v>0</v>
      </c>
      <c r="O594" s="357">
        <f t="shared" si="286"/>
        <v>0</v>
      </c>
      <c r="P594" s="357">
        <f t="shared" si="286"/>
        <v>0</v>
      </c>
      <c r="Q594" s="357">
        <f t="shared" si="286"/>
        <v>0</v>
      </c>
      <c r="R594" s="357">
        <f t="shared" si="286"/>
        <v>0</v>
      </c>
      <c r="S594" s="357">
        <f t="shared" si="286"/>
        <v>0</v>
      </c>
      <c r="T594" s="357">
        <f t="shared" si="286"/>
        <v>0</v>
      </c>
      <c r="U594" s="357">
        <f t="shared" si="286"/>
        <v>0</v>
      </c>
      <c r="V594" s="357">
        <f t="shared" si="286"/>
        <v>0</v>
      </c>
      <c r="W594" s="357">
        <f t="shared" si="286"/>
        <v>0</v>
      </c>
      <c r="X594" s="357">
        <f t="shared" si="286"/>
        <v>0</v>
      </c>
      <c r="Y594" s="357">
        <f t="shared" si="286"/>
        <v>0</v>
      </c>
      <c r="Z594" s="357">
        <f t="shared" si="286"/>
        <v>0</v>
      </c>
      <c r="AA594" s="357">
        <f t="shared" si="286"/>
        <v>0</v>
      </c>
      <c r="AB594" s="357">
        <f t="shared" si="286"/>
        <v>0</v>
      </c>
      <c r="AC594" s="357">
        <f t="shared" si="286"/>
        <v>0</v>
      </c>
      <c r="AD594" s="357">
        <f t="shared" si="286"/>
        <v>0</v>
      </c>
      <c r="AE594" s="357">
        <f t="shared" si="286"/>
        <v>0</v>
      </c>
      <c r="AF594" s="357">
        <f t="shared" si="286"/>
        <v>0</v>
      </c>
      <c r="AG594" s="357">
        <f t="shared" si="286"/>
        <v>0</v>
      </c>
      <c r="AH594" s="357">
        <f t="shared" si="286"/>
        <v>0</v>
      </c>
      <c r="AI594" s="357">
        <f t="shared" si="286"/>
        <v>0</v>
      </c>
      <c r="AJ594" s="357">
        <f t="shared" si="286"/>
        <v>0</v>
      </c>
      <c r="AK594" s="357">
        <f t="shared" si="286"/>
        <v>0</v>
      </c>
      <c r="AL594" s="357">
        <f t="shared" si="286"/>
        <v>0</v>
      </c>
      <c r="AM594" s="357">
        <f t="shared" si="286"/>
        <v>0</v>
      </c>
      <c r="AN594" s="357">
        <f t="shared" si="286"/>
        <v>0</v>
      </c>
      <c r="AO594" s="357">
        <f t="shared" si="286"/>
        <v>0</v>
      </c>
      <c r="AP594" s="357">
        <f t="shared" si="286"/>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257</v>
      </c>
      <c r="B596" s="146">
        <f>MIN(C596:AP596)</f>
        <v>0</v>
      </c>
      <c r="C596" s="152" t="str">
        <f t="shared" ref="C596:AP596" si="287">IF(DebtServiceCoverageRatio="Calculated",IF(AND(C$2&lt;=term_tenor,C$2&lt;=analysis_period),C$582/C$574,"N/A"),IF(AND(C$2&lt;=term_tenor,C$2&lt;=analysis_period),DebtServiceCoverageRatio,"N/A"))</f>
        <v>N/A</v>
      </c>
      <c r="D596" s="152" t="str">
        <f t="shared" si="287"/>
        <v>N/A</v>
      </c>
      <c r="E596" s="152" t="str">
        <f t="shared" si="287"/>
        <v>N/A</v>
      </c>
      <c r="F596" s="152" t="str">
        <f t="shared" si="287"/>
        <v>N/A</v>
      </c>
      <c r="G596" s="152" t="str">
        <f t="shared" si="287"/>
        <v>N/A</v>
      </c>
      <c r="H596" s="152" t="str">
        <f t="shared" si="287"/>
        <v>N/A</v>
      </c>
      <c r="I596" s="152" t="str">
        <f t="shared" si="287"/>
        <v>N/A</v>
      </c>
      <c r="J596" s="152" t="str">
        <f t="shared" si="287"/>
        <v>N/A</v>
      </c>
      <c r="K596" s="152" t="str">
        <f t="shared" si="287"/>
        <v>N/A</v>
      </c>
      <c r="L596" s="152" t="str">
        <f t="shared" si="287"/>
        <v>N/A</v>
      </c>
      <c r="M596" s="152" t="str">
        <f t="shared" si="287"/>
        <v>N/A</v>
      </c>
      <c r="N596" s="152" t="str">
        <f t="shared" si="287"/>
        <v>N/A</v>
      </c>
      <c r="O596" s="152" t="str">
        <f t="shared" si="287"/>
        <v>N/A</v>
      </c>
      <c r="P596" s="152" t="str">
        <f t="shared" si="287"/>
        <v>N/A</v>
      </c>
      <c r="Q596" s="152" t="str">
        <f t="shared" si="287"/>
        <v>N/A</v>
      </c>
      <c r="R596" s="152" t="str">
        <f t="shared" si="287"/>
        <v>N/A</v>
      </c>
      <c r="S596" s="152" t="str">
        <f t="shared" si="287"/>
        <v>N/A</v>
      </c>
      <c r="T596" s="152" t="str">
        <f t="shared" si="287"/>
        <v>N/A</v>
      </c>
      <c r="U596" s="152" t="str">
        <f t="shared" si="287"/>
        <v>N/A</v>
      </c>
      <c r="V596" s="152" t="str">
        <f t="shared" si="287"/>
        <v>N/A</v>
      </c>
      <c r="W596" s="152" t="str">
        <f t="shared" si="287"/>
        <v>N/A</v>
      </c>
      <c r="X596" s="152" t="str">
        <f t="shared" si="287"/>
        <v>N/A</v>
      </c>
      <c r="Y596" s="152" t="str">
        <f t="shared" si="287"/>
        <v>N/A</v>
      </c>
      <c r="Z596" s="152" t="str">
        <f t="shared" si="287"/>
        <v>N/A</v>
      </c>
      <c r="AA596" s="152" t="str">
        <f t="shared" si="287"/>
        <v>N/A</v>
      </c>
      <c r="AB596" s="152" t="str">
        <f t="shared" si="287"/>
        <v>N/A</v>
      </c>
      <c r="AC596" s="152" t="str">
        <f t="shared" si="287"/>
        <v>N/A</v>
      </c>
      <c r="AD596" s="152" t="str">
        <f t="shared" si="287"/>
        <v>N/A</v>
      </c>
      <c r="AE596" s="152" t="str">
        <f t="shared" si="287"/>
        <v>N/A</v>
      </c>
      <c r="AF596" s="152" t="str">
        <f t="shared" si="287"/>
        <v>N/A</v>
      </c>
      <c r="AG596" s="152" t="str">
        <f t="shared" si="287"/>
        <v>N/A</v>
      </c>
      <c r="AH596" s="152" t="str">
        <f t="shared" si="287"/>
        <v>N/A</v>
      </c>
      <c r="AI596" s="152" t="str">
        <f t="shared" si="287"/>
        <v>N/A</v>
      </c>
      <c r="AJ596" s="152" t="str">
        <f t="shared" si="287"/>
        <v>N/A</v>
      </c>
      <c r="AK596" s="152" t="str">
        <f t="shared" si="287"/>
        <v>N/A</v>
      </c>
      <c r="AL596" s="152" t="str">
        <f t="shared" si="287"/>
        <v>N/A</v>
      </c>
      <c r="AM596" s="152" t="str">
        <f t="shared" si="287"/>
        <v>N/A</v>
      </c>
      <c r="AN596" s="152" t="str">
        <f t="shared" si="287"/>
        <v>N/A</v>
      </c>
      <c r="AO596" s="152" t="str">
        <f t="shared" si="287"/>
        <v>N/A</v>
      </c>
      <c r="AP596" s="152" t="str">
        <f t="shared" si="287"/>
        <v>N/A</v>
      </c>
    </row>
    <row r="597" spans="1:42" s="16" customFormat="1" x14ac:dyDescent="0.2">
      <c r="A597" s="117" t="s">
        <v>381</v>
      </c>
      <c r="B597" s="146">
        <f>IF(dscr_limit_debt_fraction="Yes",SUM(B587:AP587)/(-$B$103*dscr_maximum_debt_fraction/100)*DebtServiceCoverageRatio,B596)</f>
        <v>0</v>
      </c>
      <c r="C597" s="152" t="str">
        <f t="shared" ref="C597:AP597" si="288">IF(dscr_limit_debt_fraction="Yes",$B$597,C$596)</f>
        <v>N/A</v>
      </c>
      <c r="D597" s="152" t="str">
        <f t="shared" si="288"/>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x14ac:dyDescent="0.2">
      <c r="A598" s="31"/>
      <c r="B598" s="242"/>
    </row>
    <row r="599" spans="1:42" x14ac:dyDescent="0.2">
      <c r="A599" s="109" t="s">
        <v>72</v>
      </c>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c r="AA599" s="285"/>
      <c r="AB599" s="285"/>
      <c r="AC599" s="285"/>
      <c r="AD599" s="285"/>
      <c r="AE599" s="285"/>
      <c r="AF599" s="285"/>
      <c r="AG599" s="285"/>
      <c r="AH599" s="285"/>
      <c r="AI599" s="285"/>
      <c r="AJ599" s="285"/>
      <c r="AK599" s="285"/>
      <c r="AL599" s="285"/>
      <c r="AM599" s="285"/>
      <c r="AN599" s="285"/>
      <c r="AO599" s="285"/>
      <c r="AP599" s="285"/>
    </row>
    <row r="600" spans="1:42" x14ac:dyDescent="0.2">
      <c r="A600" s="25" t="s">
        <v>299</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300</v>
      </c>
      <c r="B601" s="217">
        <v>0</v>
      </c>
      <c r="C601" s="217">
        <f>B604</f>
        <v>0</v>
      </c>
      <c r="D601" s="217">
        <f t="shared" ref="D601:AP601" si="289">C604</f>
        <v>0</v>
      </c>
      <c r="E601" s="217">
        <f t="shared" si="289"/>
        <v>0</v>
      </c>
      <c r="F601" s="217">
        <f t="shared" si="289"/>
        <v>0</v>
      </c>
      <c r="G601" s="217">
        <f t="shared" si="289"/>
        <v>0</v>
      </c>
      <c r="H601" s="217">
        <f t="shared" si="289"/>
        <v>0</v>
      </c>
      <c r="I601" s="217">
        <f t="shared" si="289"/>
        <v>0</v>
      </c>
      <c r="J601" s="217">
        <f t="shared" si="289"/>
        <v>0</v>
      </c>
      <c r="K601" s="217">
        <f t="shared" si="289"/>
        <v>0</v>
      </c>
      <c r="L601" s="217">
        <f t="shared" si="289"/>
        <v>0</v>
      </c>
      <c r="M601" s="217">
        <f t="shared" si="289"/>
        <v>0</v>
      </c>
      <c r="N601" s="217">
        <f t="shared" si="289"/>
        <v>0</v>
      </c>
      <c r="O601" s="217">
        <f t="shared" si="289"/>
        <v>0</v>
      </c>
      <c r="P601" s="217">
        <f t="shared" si="289"/>
        <v>0</v>
      </c>
      <c r="Q601" s="217">
        <f t="shared" si="289"/>
        <v>0</v>
      </c>
      <c r="R601" s="217">
        <f t="shared" si="289"/>
        <v>0</v>
      </c>
      <c r="S601" s="217">
        <f t="shared" si="289"/>
        <v>0</v>
      </c>
      <c r="T601" s="217">
        <f t="shared" si="289"/>
        <v>0</v>
      </c>
      <c r="U601" s="217">
        <f t="shared" si="289"/>
        <v>0</v>
      </c>
      <c r="V601" s="217">
        <f t="shared" si="289"/>
        <v>0</v>
      </c>
      <c r="W601" s="217">
        <f t="shared" si="289"/>
        <v>0</v>
      </c>
      <c r="X601" s="217">
        <f t="shared" si="289"/>
        <v>0</v>
      </c>
      <c r="Y601" s="217">
        <f t="shared" si="289"/>
        <v>0</v>
      </c>
      <c r="Z601" s="217">
        <f t="shared" si="289"/>
        <v>0</v>
      </c>
      <c r="AA601" s="217">
        <f t="shared" si="289"/>
        <v>0</v>
      </c>
      <c r="AB601" s="217">
        <f t="shared" si="289"/>
        <v>0</v>
      </c>
      <c r="AC601" s="217">
        <f t="shared" si="289"/>
        <v>0</v>
      </c>
      <c r="AD601" s="217">
        <f t="shared" si="289"/>
        <v>0</v>
      </c>
      <c r="AE601" s="217">
        <f t="shared" si="289"/>
        <v>0</v>
      </c>
      <c r="AF601" s="217">
        <f t="shared" si="289"/>
        <v>0</v>
      </c>
      <c r="AG601" s="217">
        <f t="shared" si="289"/>
        <v>0</v>
      </c>
      <c r="AH601" s="217">
        <f t="shared" si="289"/>
        <v>0</v>
      </c>
      <c r="AI601" s="217">
        <f t="shared" si="289"/>
        <v>0</v>
      </c>
      <c r="AJ601" s="217">
        <f t="shared" si="289"/>
        <v>0</v>
      </c>
      <c r="AK601" s="217">
        <f t="shared" si="289"/>
        <v>0</v>
      </c>
      <c r="AL601" s="217">
        <f t="shared" si="289"/>
        <v>0</v>
      </c>
      <c r="AM601" s="217">
        <f t="shared" si="289"/>
        <v>0</v>
      </c>
      <c r="AN601" s="217">
        <f t="shared" si="289"/>
        <v>0</v>
      </c>
      <c r="AO601" s="217">
        <f t="shared" si="289"/>
        <v>0</v>
      </c>
      <c r="AP601" s="217">
        <f t="shared" si="289"/>
        <v>0</v>
      </c>
    </row>
    <row r="602" spans="1:42" x14ac:dyDescent="0.2">
      <c r="A602" s="4" t="s">
        <v>22</v>
      </c>
      <c r="B602" s="217">
        <f t="array" ref="B602:AP602">Inputs!C195:AQ195</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301</v>
      </c>
      <c r="B603" s="218">
        <f t="array" ref="B603:AP603">Inputs!C196:AQ196</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258</v>
      </c>
      <c r="B604" s="217">
        <f t="array" ref="B604:AP604">Inputs!C197:AQ197</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298</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300</v>
      </c>
      <c r="B607" s="217">
        <v>0</v>
      </c>
      <c r="C607" s="217">
        <f>B610</f>
        <v>0</v>
      </c>
      <c r="D607" s="217">
        <f t="shared" ref="D607:AP607" si="290">C610</f>
        <v>0</v>
      </c>
      <c r="E607" s="217">
        <f t="shared" si="290"/>
        <v>0</v>
      </c>
      <c r="F607" s="217">
        <f t="shared" si="290"/>
        <v>0</v>
      </c>
      <c r="G607" s="217">
        <f t="shared" si="290"/>
        <v>0</v>
      </c>
      <c r="H607" s="217">
        <f t="shared" si="290"/>
        <v>0</v>
      </c>
      <c r="I607" s="217">
        <f t="shared" si="290"/>
        <v>0</v>
      </c>
      <c r="J607" s="217">
        <f t="shared" si="290"/>
        <v>0</v>
      </c>
      <c r="K607" s="217">
        <f t="shared" si="290"/>
        <v>0</v>
      </c>
      <c r="L607" s="217">
        <f t="shared" si="290"/>
        <v>0</v>
      </c>
      <c r="M607" s="217">
        <f t="shared" si="290"/>
        <v>0</v>
      </c>
      <c r="N607" s="217">
        <f t="shared" si="290"/>
        <v>0</v>
      </c>
      <c r="O607" s="217">
        <f t="shared" si="290"/>
        <v>0</v>
      </c>
      <c r="P607" s="217">
        <f t="shared" si="290"/>
        <v>0</v>
      </c>
      <c r="Q607" s="217">
        <f t="shared" si="290"/>
        <v>0</v>
      </c>
      <c r="R607" s="217">
        <f t="shared" si="290"/>
        <v>0</v>
      </c>
      <c r="S607" s="217">
        <f t="shared" si="290"/>
        <v>0</v>
      </c>
      <c r="T607" s="217">
        <f t="shared" si="290"/>
        <v>0</v>
      </c>
      <c r="U607" s="217">
        <f t="shared" si="290"/>
        <v>0</v>
      </c>
      <c r="V607" s="217">
        <f t="shared" si="290"/>
        <v>0</v>
      </c>
      <c r="W607" s="217">
        <f t="shared" si="290"/>
        <v>0</v>
      </c>
      <c r="X607" s="217">
        <f t="shared" si="290"/>
        <v>0</v>
      </c>
      <c r="Y607" s="217">
        <f t="shared" si="290"/>
        <v>0</v>
      </c>
      <c r="Z607" s="217">
        <f t="shared" si="290"/>
        <v>0</v>
      </c>
      <c r="AA607" s="217">
        <f t="shared" si="290"/>
        <v>0</v>
      </c>
      <c r="AB607" s="217">
        <f t="shared" si="290"/>
        <v>0</v>
      </c>
      <c r="AC607" s="217">
        <f t="shared" si="290"/>
        <v>0</v>
      </c>
      <c r="AD607" s="217">
        <f t="shared" si="290"/>
        <v>0</v>
      </c>
      <c r="AE607" s="217">
        <f t="shared" si="290"/>
        <v>0</v>
      </c>
      <c r="AF607" s="217">
        <f t="shared" si="290"/>
        <v>0</v>
      </c>
      <c r="AG607" s="217">
        <f t="shared" si="290"/>
        <v>0</v>
      </c>
      <c r="AH607" s="217">
        <f t="shared" si="290"/>
        <v>0</v>
      </c>
      <c r="AI607" s="217">
        <f t="shared" si="290"/>
        <v>0</v>
      </c>
      <c r="AJ607" s="217">
        <f t="shared" si="290"/>
        <v>0</v>
      </c>
      <c r="AK607" s="217">
        <f t="shared" si="290"/>
        <v>0</v>
      </c>
      <c r="AL607" s="217">
        <f t="shared" si="290"/>
        <v>0</v>
      </c>
      <c r="AM607" s="217">
        <f t="shared" si="290"/>
        <v>0</v>
      </c>
      <c r="AN607" s="217">
        <f t="shared" si="290"/>
        <v>0</v>
      </c>
      <c r="AO607" s="217">
        <f t="shared" si="290"/>
        <v>0</v>
      </c>
      <c r="AP607" s="217">
        <f t="shared" si="290"/>
        <v>0</v>
      </c>
    </row>
    <row r="608" spans="1:42" x14ac:dyDescent="0.2">
      <c r="A608" s="4" t="s">
        <v>22</v>
      </c>
      <c r="B608" s="217">
        <f t="shared" ref="B608:AP608" si="291">IF(B$2&lt;analysis_period,B610-B607,0)</f>
        <v>0</v>
      </c>
      <c r="C608" s="217">
        <f t="shared" si="291"/>
        <v>0</v>
      </c>
      <c r="D608" s="217">
        <f t="shared" si="291"/>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301</v>
      </c>
      <c r="B609" s="218">
        <v>0</v>
      </c>
      <c r="C609" s="218">
        <f t="shared" ref="C609:AP609" si="292">IF(C$2=analysis_period,-C607,0)</f>
        <v>0</v>
      </c>
      <c r="D609" s="218">
        <f t="shared" si="292"/>
        <v>0</v>
      </c>
      <c r="E609" s="218">
        <f t="shared" si="292"/>
        <v>0</v>
      </c>
      <c r="F609" s="218">
        <f t="shared" si="292"/>
        <v>0</v>
      </c>
      <c r="G609" s="218">
        <f t="shared" si="292"/>
        <v>0</v>
      </c>
      <c r="H609" s="218">
        <f t="shared" si="292"/>
        <v>0</v>
      </c>
      <c r="I609" s="218">
        <f t="shared" si="292"/>
        <v>0</v>
      </c>
      <c r="J609" s="218">
        <f t="shared" si="292"/>
        <v>0</v>
      </c>
      <c r="K609" s="218">
        <f t="shared" si="292"/>
        <v>0</v>
      </c>
      <c r="L609" s="218">
        <f t="shared" si="292"/>
        <v>0</v>
      </c>
      <c r="M609" s="218">
        <f t="shared" si="292"/>
        <v>0</v>
      </c>
      <c r="N609" s="218">
        <f t="shared" si="292"/>
        <v>0</v>
      </c>
      <c r="O609" s="218">
        <f t="shared" si="292"/>
        <v>0</v>
      </c>
      <c r="P609" s="218">
        <f t="shared" si="292"/>
        <v>0</v>
      </c>
      <c r="Q609" s="218">
        <f t="shared" si="292"/>
        <v>0</v>
      </c>
      <c r="R609" s="218">
        <f t="shared" si="292"/>
        <v>0</v>
      </c>
      <c r="S609" s="218">
        <f t="shared" si="292"/>
        <v>0</v>
      </c>
      <c r="T609" s="218">
        <f t="shared" si="292"/>
        <v>0</v>
      </c>
      <c r="U609" s="218">
        <f t="shared" si="292"/>
        <v>0</v>
      </c>
      <c r="V609" s="218">
        <f t="shared" si="292"/>
        <v>0</v>
      </c>
      <c r="W609" s="218">
        <f t="shared" si="292"/>
        <v>0</v>
      </c>
      <c r="X609" s="218">
        <f t="shared" si="292"/>
        <v>0</v>
      </c>
      <c r="Y609" s="218">
        <f t="shared" si="292"/>
        <v>0</v>
      </c>
      <c r="Z609" s="218">
        <f t="shared" si="292"/>
        <v>0</v>
      </c>
      <c r="AA609" s="218">
        <f t="shared" si="292"/>
        <v>0</v>
      </c>
      <c r="AB609" s="218">
        <f t="shared" si="292"/>
        <v>0</v>
      </c>
      <c r="AC609" s="218">
        <f t="shared" si="292"/>
        <v>0</v>
      </c>
      <c r="AD609" s="218">
        <f t="shared" si="292"/>
        <v>0</v>
      </c>
      <c r="AE609" s="218">
        <f t="shared" si="292"/>
        <v>0</v>
      </c>
      <c r="AF609" s="218">
        <f t="shared" si="292"/>
        <v>0</v>
      </c>
      <c r="AG609" s="218">
        <f t="shared" si="292"/>
        <v>0</v>
      </c>
      <c r="AH609" s="218">
        <f t="shared" si="292"/>
        <v>0</v>
      </c>
      <c r="AI609" s="218">
        <f t="shared" si="292"/>
        <v>0</v>
      </c>
      <c r="AJ609" s="218">
        <f t="shared" si="292"/>
        <v>0</v>
      </c>
      <c r="AK609" s="218">
        <f t="shared" si="292"/>
        <v>0</v>
      </c>
      <c r="AL609" s="218">
        <f t="shared" si="292"/>
        <v>0</v>
      </c>
      <c r="AM609" s="218">
        <f t="shared" si="292"/>
        <v>0</v>
      </c>
      <c r="AN609" s="218">
        <f t="shared" si="292"/>
        <v>0</v>
      </c>
      <c r="AO609" s="218">
        <f t="shared" si="292"/>
        <v>0</v>
      </c>
      <c r="AP609" s="218">
        <f t="shared" si="292"/>
        <v>0</v>
      </c>
    </row>
    <row r="610" spans="1:42" s="16" customFormat="1" x14ac:dyDescent="0.2">
      <c r="A610" s="16" t="s">
        <v>258</v>
      </c>
      <c r="B610" s="211">
        <f t="shared" ref="B610:AP610" si="293">C$63*(months_working_reserve/12)</f>
        <v>0</v>
      </c>
      <c r="C610" s="211">
        <f t="shared" si="293"/>
        <v>0</v>
      </c>
      <c r="D610" s="211">
        <f t="shared" si="293"/>
        <v>0</v>
      </c>
      <c r="E610" s="211">
        <f t="shared" si="293"/>
        <v>0</v>
      </c>
      <c r="F610" s="211">
        <f t="shared" si="293"/>
        <v>0</v>
      </c>
      <c r="G610" s="211">
        <f t="shared" si="293"/>
        <v>0</v>
      </c>
      <c r="H610" s="211">
        <f t="shared" si="293"/>
        <v>0</v>
      </c>
      <c r="I610" s="211">
        <f t="shared" si="293"/>
        <v>0</v>
      </c>
      <c r="J610" s="211">
        <f t="shared" si="293"/>
        <v>0</v>
      </c>
      <c r="K610" s="211">
        <f t="shared" si="293"/>
        <v>0</v>
      </c>
      <c r="L610" s="211">
        <f t="shared" si="293"/>
        <v>0</v>
      </c>
      <c r="M610" s="211">
        <f t="shared" si="293"/>
        <v>0</v>
      </c>
      <c r="N610" s="211">
        <f t="shared" si="293"/>
        <v>0</v>
      </c>
      <c r="O610" s="211">
        <f t="shared" si="293"/>
        <v>0</v>
      </c>
      <c r="P610" s="211">
        <f t="shared" si="293"/>
        <v>0</v>
      </c>
      <c r="Q610" s="211">
        <f t="shared" si="293"/>
        <v>0</v>
      </c>
      <c r="R610" s="211">
        <f t="shared" si="293"/>
        <v>0</v>
      </c>
      <c r="S610" s="211">
        <f t="shared" si="293"/>
        <v>0</v>
      </c>
      <c r="T610" s="211">
        <f t="shared" si="293"/>
        <v>0</v>
      </c>
      <c r="U610" s="211">
        <f t="shared" si="293"/>
        <v>0</v>
      </c>
      <c r="V610" s="211">
        <f t="shared" si="293"/>
        <v>0</v>
      </c>
      <c r="W610" s="211">
        <f t="shared" si="293"/>
        <v>0</v>
      </c>
      <c r="X610" s="211">
        <f t="shared" si="293"/>
        <v>0</v>
      </c>
      <c r="Y610" s="211">
        <f t="shared" si="293"/>
        <v>0</v>
      </c>
      <c r="Z610" s="211">
        <f t="shared" si="293"/>
        <v>0</v>
      </c>
      <c r="AA610" s="211">
        <f t="shared" si="293"/>
        <v>0</v>
      </c>
      <c r="AB610" s="211">
        <f t="shared" si="293"/>
        <v>0</v>
      </c>
      <c r="AC610" s="211">
        <f t="shared" si="293"/>
        <v>0</v>
      </c>
      <c r="AD610" s="211">
        <f t="shared" si="293"/>
        <v>0</v>
      </c>
      <c r="AE610" s="211">
        <f t="shared" si="293"/>
        <v>0</v>
      </c>
      <c r="AF610" s="211">
        <f t="shared" si="293"/>
        <v>0</v>
      </c>
      <c r="AG610" s="211">
        <f t="shared" si="293"/>
        <v>0</v>
      </c>
      <c r="AH610" s="211">
        <f t="shared" si="293"/>
        <v>0</v>
      </c>
      <c r="AI610" s="211">
        <f t="shared" si="293"/>
        <v>0</v>
      </c>
      <c r="AJ610" s="211">
        <f t="shared" si="293"/>
        <v>0</v>
      </c>
      <c r="AK610" s="211">
        <f t="shared" si="293"/>
        <v>0</v>
      </c>
      <c r="AL610" s="211">
        <f t="shared" si="293"/>
        <v>0</v>
      </c>
      <c r="AM610" s="211">
        <f t="shared" si="293"/>
        <v>0</v>
      </c>
      <c r="AN610" s="211">
        <f t="shared" si="293"/>
        <v>0</v>
      </c>
      <c r="AO610" s="211">
        <f t="shared" si="293"/>
        <v>0</v>
      </c>
      <c r="AP610" s="211">
        <f t="shared" si="293"/>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310</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300</v>
      </c>
      <c r="B613" s="217">
        <v>0</v>
      </c>
      <c r="C613" s="217">
        <f>B616</f>
        <v>0</v>
      </c>
      <c r="D613" s="217">
        <f t="shared" ref="D613" si="294">C616</f>
        <v>0</v>
      </c>
      <c r="E613" s="217">
        <f t="shared" ref="E613" si="295">D616</f>
        <v>0</v>
      </c>
      <c r="F613" s="217">
        <f t="shared" ref="F613" si="296">E616</f>
        <v>0</v>
      </c>
      <c r="G613" s="217">
        <f t="shared" ref="G613" si="297">F616</f>
        <v>0</v>
      </c>
      <c r="H613" s="217">
        <f t="shared" ref="H613" si="298">G616</f>
        <v>0</v>
      </c>
      <c r="I613" s="217">
        <f t="shared" ref="I613" si="299">H616</f>
        <v>0</v>
      </c>
      <c r="J613" s="217">
        <f t="shared" ref="J613" si="300">I616</f>
        <v>0</v>
      </c>
      <c r="K613" s="217">
        <f t="shared" ref="K613" si="301">J616</f>
        <v>0</v>
      </c>
      <c r="L613" s="217">
        <f t="shared" ref="L613" si="302">K616</f>
        <v>0</v>
      </c>
      <c r="M613" s="217">
        <f t="shared" ref="M613" si="303">L616</f>
        <v>0</v>
      </c>
      <c r="N613" s="217">
        <f t="shared" ref="N613" si="304">M616</f>
        <v>0</v>
      </c>
      <c r="O613" s="217">
        <f t="shared" ref="O613" si="305">N616</f>
        <v>0</v>
      </c>
      <c r="P613" s="217">
        <f t="shared" ref="P613" si="306">O616</f>
        <v>0</v>
      </c>
      <c r="Q613" s="217">
        <f t="shared" ref="Q613" si="307">P616</f>
        <v>0</v>
      </c>
      <c r="R613" s="217">
        <f t="shared" ref="R613" si="308">Q616</f>
        <v>0</v>
      </c>
      <c r="S613" s="217">
        <f t="shared" ref="S613" si="309">R616</f>
        <v>0</v>
      </c>
      <c r="T613" s="217">
        <f t="shared" ref="T613" si="310">S616</f>
        <v>0</v>
      </c>
      <c r="U613" s="217">
        <f t="shared" ref="U613" si="311">T616</f>
        <v>0</v>
      </c>
      <c r="V613" s="217">
        <f t="shared" ref="V613" si="312">U616</f>
        <v>0</v>
      </c>
      <c r="W613" s="217">
        <f t="shared" ref="W613" si="313">V616</f>
        <v>0</v>
      </c>
      <c r="X613" s="217">
        <f t="shared" ref="X613" si="314">W616</f>
        <v>0</v>
      </c>
      <c r="Y613" s="217">
        <f t="shared" ref="Y613" si="315">X616</f>
        <v>0</v>
      </c>
      <c r="Z613" s="217">
        <f t="shared" ref="Z613" si="316">Y616</f>
        <v>0</v>
      </c>
      <c r="AA613" s="217">
        <f t="shared" ref="AA613" si="317">Z616</f>
        <v>0</v>
      </c>
      <c r="AB613" s="217">
        <f t="shared" ref="AB613" si="318">AA616</f>
        <v>0</v>
      </c>
      <c r="AC613" s="217">
        <f t="shared" ref="AC613" si="319">AB616</f>
        <v>0</v>
      </c>
      <c r="AD613" s="217">
        <f t="shared" ref="AD613" si="320">AC616</f>
        <v>0</v>
      </c>
      <c r="AE613" s="217">
        <f t="shared" ref="AE613" si="321">AD616</f>
        <v>0</v>
      </c>
      <c r="AF613" s="217">
        <f t="shared" ref="AF613" si="322">AE616</f>
        <v>0</v>
      </c>
      <c r="AG613" s="217">
        <f t="shared" ref="AG613" si="323">AF616</f>
        <v>0</v>
      </c>
      <c r="AH613" s="217">
        <f t="shared" ref="AH613" si="324">AG616</f>
        <v>0</v>
      </c>
      <c r="AI613" s="217">
        <f t="shared" ref="AI613" si="325">AH616</f>
        <v>0</v>
      </c>
      <c r="AJ613" s="217">
        <f t="shared" ref="AJ613" si="326">AI616</f>
        <v>0</v>
      </c>
      <c r="AK613" s="217">
        <f t="shared" ref="AK613" si="327">AJ616</f>
        <v>0</v>
      </c>
      <c r="AL613" s="217">
        <f t="shared" ref="AL613" si="328">AK616</f>
        <v>0</v>
      </c>
      <c r="AM613" s="217">
        <f t="shared" ref="AM613" si="329">AL616</f>
        <v>0</v>
      </c>
      <c r="AN613" s="217">
        <f t="shared" ref="AN613" si="330">AM616</f>
        <v>0</v>
      </c>
      <c r="AO613" s="217">
        <f t="shared" ref="AO613" si="331">AN616</f>
        <v>0</v>
      </c>
      <c r="AP613" s="217">
        <f t="shared" ref="AP613" si="332">AO616</f>
        <v>0</v>
      </c>
    </row>
    <row r="614" spans="1:42" s="16" customFormat="1" x14ac:dyDescent="0.2">
      <c r="A614" s="4" t="s">
        <v>22</v>
      </c>
      <c r="B614" s="217">
        <f t="shared" ref="B614:AP614" si="333">IF(B$2&lt;analysis_period,B616-B613,0)</f>
        <v>0</v>
      </c>
      <c r="C614" s="217">
        <f t="shared" si="333"/>
        <v>0</v>
      </c>
      <c r="D614" s="217">
        <f t="shared" si="333"/>
        <v>0</v>
      </c>
      <c r="E614" s="217">
        <f t="shared" si="333"/>
        <v>0</v>
      </c>
      <c r="F614" s="217">
        <f t="shared" si="333"/>
        <v>0</v>
      </c>
      <c r="G614" s="217">
        <f t="shared" si="333"/>
        <v>0</v>
      </c>
      <c r="H614" s="217">
        <f t="shared" si="333"/>
        <v>0</v>
      </c>
      <c r="I614" s="217">
        <f t="shared" si="333"/>
        <v>0</v>
      </c>
      <c r="J614" s="217">
        <f t="shared" si="333"/>
        <v>0</v>
      </c>
      <c r="K614" s="217">
        <f t="shared" si="333"/>
        <v>0</v>
      </c>
      <c r="L614" s="217">
        <f t="shared" si="333"/>
        <v>0</v>
      </c>
      <c r="M614" s="217">
        <f t="shared" si="333"/>
        <v>0</v>
      </c>
      <c r="N614" s="217">
        <f t="shared" si="333"/>
        <v>0</v>
      </c>
      <c r="O614" s="217">
        <f t="shared" si="333"/>
        <v>0</v>
      </c>
      <c r="P614" s="217">
        <f t="shared" si="333"/>
        <v>0</v>
      </c>
      <c r="Q614" s="217">
        <f t="shared" si="333"/>
        <v>0</v>
      </c>
      <c r="R614" s="217">
        <f t="shared" si="333"/>
        <v>0</v>
      </c>
      <c r="S614" s="217">
        <f t="shared" si="333"/>
        <v>0</v>
      </c>
      <c r="T614" s="217">
        <f t="shared" si="333"/>
        <v>0</v>
      </c>
      <c r="U614" s="217">
        <f t="shared" si="333"/>
        <v>0</v>
      </c>
      <c r="V614" s="217">
        <f t="shared" si="333"/>
        <v>0</v>
      </c>
      <c r="W614" s="217">
        <f t="shared" si="333"/>
        <v>0</v>
      </c>
      <c r="X614" s="217">
        <f t="shared" si="333"/>
        <v>0</v>
      </c>
      <c r="Y614" s="217">
        <f t="shared" si="333"/>
        <v>0</v>
      </c>
      <c r="Z614" s="217">
        <f t="shared" si="333"/>
        <v>0</v>
      </c>
      <c r="AA614" s="217">
        <f t="shared" si="333"/>
        <v>0</v>
      </c>
      <c r="AB614" s="217">
        <f t="shared" si="333"/>
        <v>0</v>
      </c>
      <c r="AC614" s="217">
        <f t="shared" si="333"/>
        <v>0</v>
      </c>
      <c r="AD614" s="217">
        <f t="shared" si="333"/>
        <v>0</v>
      </c>
      <c r="AE614" s="217">
        <f t="shared" si="333"/>
        <v>0</v>
      </c>
      <c r="AF614" s="217">
        <f t="shared" si="333"/>
        <v>0</v>
      </c>
      <c r="AG614" s="217">
        <f t="shared" si="333"/>
        <v>0</v>
      </c>
      <c r="AH614" s="217">
        <f t="shared" si="333"/>
        <v>0</v>
      </c>
      <c r="AI614" s="217">
        <f t="shared" si="333"/>
        <v>0</v>
      </c>
      <c r="AJ614" s="217">
        <f t="shared" si="333"/>
        <v>0</v>
      </c>
      <c r="AK614" s="217">
        <f t="shared" si="333"/>
        <v>0</v>
      </c>
      <c r="AL614" s="217">
        <f t="shared" si="333"/>
        <v>0</v>
      </c>
      <c r="AM614" s="217">
        <f t="shared" si="333"/>
        <v>0</v>
      </c>
      <c r="AN614" s="217">
        <f t="shared" si="333"/>
        <v>0</v>
      </c>
      <c r="AO614" s="217">
        <f t="shared" si="333"/>
        <v>0</v>
      </c>
      <c r="AP614" s="217">
        <f t="shared" si="333"/>
        <v>0</v>
      </c>
    </row>
    <row r="615" spans="1:42" s="16" customFormat="1" x14ac:dyDescent="0.2">
      <c r="A615" s="4" t="s">
        <v>301</v>
      </c>
      <c r="B615" s="218">
        <v>0</v>
      </c>
      <c r="C615" s="218">
        <f t="shared" ref="C615:AP615" si="334">IF(C$2=analysis_period,-C613,0)</f>
        <v>0</v>
      </c>
      <c r="D615" s="218">
        <f t="shared" si="334"/>
        <v>0</v>
      </c>
      <c r="E615" s="218">
        <f t="shared" si="334"/>
        <v>0</v>
      </c>
      <c r="F615" s="218">
        <f t="shared" si="334"/>
        <v>0</v>
      </c>
      <c r="G615" s="218">
        <f t="shared" si="334"/>
        <v>0</v>
      </c>
      <c r="H615" s="218">
        <f t="shared" si="334"/>
        <v>0</v>
      </c>
      <c r="I615" s="218">
        <f t="shared" si="334"/>
        <v>0</v>
      </c>
      <c r="J615" s="218">
        <f t="shared" si="334"/>
        <v>0</v>
      </c>
      <c r="K615" s="218">
        <f t="shared" si="334"/>
        <v>0</v>
      </c>
      <c r="L615" s="218">
        <f t="shared" si="334"/>
        <v>0</v>
      </c>
      <c r="M615" s="218">
        <f t="shared" si="334"/>
        <v>0</v>
      </c>
      <c r="N615" s="218">
        <f t="shared" si="334"/>
        <v>0</v>
      </c>
      <c r="O615" s="218">
        <f t="shared" si="334"/>
        <v>0</v>
      </c>
      <c r="P615" s="218">
        <f t="shared" si="334"/>
        <v>0</v>
      </c>
      <c r="Q615" s="218">
        <f t="shared" si="334"/>
        <v>0</v>
      </c>
      <c r="R615" s="218">
        <f t="shared" si="334"/>
        <v>0</v>
      </c>
      <c r="S615" s="218">
        <f t="shared" si="334"/>
        <v>0</v>
      </c>
      <c r="T615" s="218">
        <f t="shared" si="334"/>
        <v>0</v>
      </c>
      <c r="U615" s="218">
        <f t="shared" si="334"/>
        <v>0</v>
      </c>
      <c r="V615" s="218">
        <f t="shared" si="334"/>
        <v>0</v>
      </c>
      <c r="W615" s="218">
        <f t="shared" si="334"/>
        <v>0</v>
      </c>
      <c r="X615" s="218">
        <f t="shared" si="334"/>
        <v>0</v>
      </c>
      <c r="Y615" s="218">
        <f t="shared" si="334"/>
        <v>0</v>
      </c>
      <c r="Z615" s="218">
        <f t="shared" si="334"/>
        <v>0</v>
      </c>
      <c r="AA615" s="218">
        <f t="shared" si="334"/>
        <v>0</v>
      </c>
      <c r="AB615" s="218">
        <f t="shared" si="334"/>
        <v>0</v>
      </c>
      <c r="AC615" s="218">
        <f t="shared" si="334"/>
        <v>0</v>
      </c>
      <c r="AD615" s="218">
        <f t="shared" si="334"/>
        <v>0</v>
      </c>
      <c r="AE615" s="218">
        <f t="shared" si="334"/>
        <v>0</v>
      </c>
      <c r="AF615" s="218">
        <f t="shared" si="334"/>
        <v>0</v>
      </c>
      <c r="AG615" s="218">
        <f t="shared" si="334"/>
        <v>0</v>
      </c>
      <c r="AH615" s="218">
        <f t="shared" si="334"/>
        <v>0</v>
      </c>
      <c r="AI615" s="218">
        <f t="shared" si="334"/>
        <v>0</v>
      </c>
      <c r="AJ615" s="218">
        <f t="shared" si="334"/>
        <v>0</v>
      </c>
      <c r="AK615" s="218">
        <f t="shared" si="334"/>
        <v>0</v>
      </c>
      <c r="AL615" s="218">
        <f t="shared" si="334"/>
        <v>0</v>
      </c>
      <c r="AM615" s="218">
        <f t="shared" si="334"/>
        <v>0</v>
      </c>
      <c r="AN615" s="218">
        <f t="shared" si="334"/>
        <v>0</v>
      </c>
      <c r="AO615" s="218">
        <f t="shared" si="334"/>
        <v>0</v>
      </c>
      <c r="AP615" s="218">
        <f t="shared" si="334"/>
        <v>0</v>
      </c>
    </row>
    <row r="616" spans="1:42" x14ac:dyDescent="0.2">
      <c r="A616" s="16" t="s">
        <v>258</v>
      </c>
      <c r="B616" s="211">
        <f t="shared" ref="B616:AP616" si="335">C$15*(months_receivables_reserve/12)</f>
        <v>0</v>
      </c>
      <c r="C616" s="211">
        <f t="shared" si="335"/>
        <v>0</v>
      </c>
      <c r="D616" s="211">
        <f t="shared" si="335"/>
        <v>0</v>
      </c>
      <c r="E616" s="211">
        <f t="shared" si="335"/>
        <v>0</v>
      </c>
      <c r="F616" s="211">
        <f t="shared" si="335"/>
        <v>0</v>
      </c>
      <c r="G616" s="211">
        <f t="shared" si="335"/>
        <v>0</v>
      </c>
      <c r="H616" s="211">
        <f t="shared" si="335"/>
        <v>0</v>
      </c>
      <c r="I616" s="211">
        <f t="shared" si="335"/>
        <v>0</v>
      </c>
      <c r="J616" s="211">
        <f t="shared" si="335"/>
        <v>0</v>
      </c>
      <c r="K616" s="211">
        <f t="shared" si="335"/>
        <v>0</v>
      </c>
      <c r="L616" s="211">
        <f t="shared" si="335"/>
        <v>0</v>
      </c>
      <c r="M616" s="211">
        <f t="shared" si="335"/>
        <v>0</v>
      </c>
      <c r="N616" s="211">
        <f t="shared" si="335"/>
        <v>0</v>
      </c>
      <c r="O616" s="211">
        <f t="shared" si="335"/>
        <v>0</v>
      </c>
      <c r="P616" s="211">
        <f t="shared" si="335"/>
        <v>0</v>
      </c>
      <c r="Q616" s="211">
        <f t="shared" si="335"/>
        <v>0</v>
      </c>
      <c r="R616" s="211">
        <f t="shared" si="335"/>
        <v>0</v>
      </c>
      <c r="S616" s="211">
        <f t="shared" si="335"/>
        <v>0</v>
      </c>
      <c r="T616" s="211">
        <f t="shared" si="335"/>
        <v>0</v>
      </c>
      <c r="U616" s="211">
        <f t="shared" si="335"/>
        <v>0</v>
      </c>
      <c r="V616" s="211">
        <f t="shared" si="335"/>
        <v>0</v>
      </c>
      <c r="W616" s="211">
        <f t="shared" si="335"/>
        <v>0</v>
      </c>
      <c r="X616" s="211">
        <f t="shared" si="335"/>
        <v>0</v>
      </c>
      <c r="Y616" s="211">
        <f t="shared" si="335"/>
        <v>0</v>
      </c>
      <c r="Z616" s="211">
        <f t="shared" si="335"/>
        <v>0</v>
      </c>
      <c r="AA616" s="211">
        <f t="shared" si="335"/>
        <v>0</v>
      </c>
      <c r="AB616" s="211">
        <f t="shared" si="335"/>
        <v>0</v>
      </c>
      <c r="AC616" s="211">
        <f t="shared" si="335"/>
        <v>0</v>
      </c>
      <c r="AD616" s="211">
        <f t="shared" si="335"/>
        <v>0</v>
      </c>
      <c r="AE616" s="211">
        <f t="shared" si="335"/>
        <v>0</v>
      </c>
      <c r="AF616" s="211">
        <f t="shared" si="335"/>
        <v>0</v>
      </c>
      <c r="AG616" s="211">
        <f t="shared" si="335"/>
        <v>0</v>
      </c>
      <c r="AH616" s="211">
        <f t="shared" si="335"/>
        <v>0</v>
      </c>
      <c r="AI616" s="211">
        <f t="shared" si="335"/>
        <v>0</v>
      </c>
      <c r="AJ616" s="211">
        <f t="shared" si="335"/>
        <v>0</v>
      </c>
      <c r="AK616" s="211">
        <f t="shared" si="335"/>
        <v>0</v>
      </c>
      <c r="AL616" s="211">
        <f t="shared" si="335"/>
        <v>0</v>
      </c>
      <c r="AM616" s="211">
        <f t="shared" si="335"/>
        <v>0</v>
      </c>
      <c r="AN616" s="211">
        <f t="shared" si="335"/>
        <v>0</v>
      </c>
      <c r="AO616" s="211">
        <f t="shared" si="335"/>
        <v>0</v>
      </c>
      <c r="AP616" s="211">
        <f t="shared" si="335"/>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302</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300</v>
      </c>
      <c r="B619" s="217">
        <v>0</v>
      </c>
      <c r="C619" s="217">
        <f>B622</f>
        <v>0</v>
      </c>
      <c r="D619" s="217">
        <f t="shared" ref="D619:AP619" si="336">C622</f>
        <v>0</v>
      </c>
      <c r="E619" s="217">
        <f t="shared" si="336"/>
        <v>0</v>
      </c>
      <c r="F619" s="217">
        <f t="shared" si="336"/>
        <v>0</v>
      </c>
      <c r="G619" s="217">
        <f t="shared" si="336"/>
        <v>0</v>
      </c>
      <c r="H619" s="217">
        <f t="shared" si="336"/>
        <v>0</v>
      </c>
      <c r="I619" s="217">
        <f t="shared" si="336"/>
        <v>0</v>
      </c>
      <c r="J619" s="217">
        <f t="shared" si="336"/>
        <v>0</v>
      </c>
      <c r="K619" s="217">
        <f t="shared" si="336"/>
        <v>0</v>
      </c>
      <c r="L619" s="217">
        <f t="shared" si="336"/>
        <v>0</v>
      </c>
      <c r="M619" s="217">
        <f t="shared" si="336"/>
        <v>0</v>
      </c>
      <c r="N619" s="217">
        <f t="shared" si="336"/>
        <v>0</v>
      </c>
      <c r="O619" s="217">
        <f t="shared" si="336"/>
        <v>0</v>
      </c>
      <c r="P619" s="217">
        <f t="shared" si="336"/>
        <v>0</v>
      </c>
      <c r="Q619" s="217">
        <f t="shared" si="336"/>
        <v>0</v>
      </c>
      <c r="R619" s="217">
        <f t="shared" si="336"/>
        <v>0</v>
      </c>
      <c r="S619" s="217">
        <f t="shared" si="336"/>
        <v>0</v>
      </c>
      <c r="T619" s="217">
        <f t="shared" si="336"/>
        <v>0</v>
      </c>
      <c r="U619" s="217">
        <f t="shared" si="336"/>
        <v>0</v>
      </c>
      <c r="V619" s="217">
        <f t="shared" si="336"/>
        <v>0</v>
      </c>
      <c r="W619" s="217">
        <f t="shared" si="336"/>
        <v>0</v>
      </c>
      <c r="X619" s="217">
        <f t="shared" si="336"/>
        <v>0</v>
      </c>
      <c r="Y619" s="217">
        <f t="shared" si="336"/>
        <v>0</v>
      </c>
      <c r="Z619" s="217">
        <f t="shared" si="336"/>
        <v>0</v>
      </c>
      <c r="AA619" s="217">
        <f t="shared" si="336"/>
        <v>0</v>
      </c>
      <c r="AB619" s="217">
        <f t="shared" si="336"/>
        <v>0</v>
      </c>
      <c r="AC619" s="217">
        <f t="shared" si="336"/>
        <v>0</v>
      </c>
      <c r="AD619" s="217">
        <f t="shared" si="336"/>
        <v>0</v>
      </c>
      <c r="AE619" s="217">
        <f t="shared" si="336"/>
        <v>0</v>
      </c>
      <c r="AF619" s="217">
        <f t="shared" si="336"/>
        <v>0</v>
      </c>
      <c r="AG619" s="217">
        <f t="shared" si="336"/>
        <v>0</v>
      </c>
      <c r="AH619" s="217">
        <f t="shared" si="336"/>
        <v>0</v>
      </c>
      <c r="AI619" s="217">
        <f t="shared" si="336"/>
        <v>0</v>
      </c>
      <c r="AJ619" s="217">
        <f t="shared" si="336"/>
        <v>0</v>
      </c>
      <c r="AK619" s="217">
        <f t="shared" si="336"/>
        <v>0</v>
      </c>
      <c r="AL619" s="217">
        <f t="shared" si="336"/>
        <v>0</v>
      </c>
      <c r="AM619" s="217">
        <f t="shared" si="336"/>
        <v>0</v>
      </c>
      <c r="AN619" s="217">
        <f t="shared" si="336"/>
        <v>0</v>
      </c>
      <c r="AO619" s="217">
        <f t="shared" si="336"/>
        <v>0</v>
      </c>
      <c r="AP619" s="217">
        <f t="shared" si="336"/>
        <v>0</v>
      </c>
    </row>
    <row r="620" spans="1:42" x14ac:dyDescent="0.2">
      <c r="A620" s="4" t="s">
        <v>73</v>
      </c>
      <c r="B620" s="217">
        <v>0</v>
      </c>
      <c r="C620" s="217">
        <f>C648</f>
        <v>0</v>
      </c>
      <c r="D620" s="217">
        <f t="shared" ref="D620:AP620" si="337">D648</f>
        <v>0</v>
      </c>
      <c r="E620" s="217">
        <f t="shared" si="337"/>
        <v>0</v>
      </c>
      <c r="F620" s="217">
        <f t="shared" si="337"/>
        <v>0</v>
      </c>
      <c r="G620" s="217">
        <f t="shared" si="337"/>
        <v>0</v>
      </c>
      <c r="H620" s="217">
        <f t="shared" si="337"/>
        <v>0</v>
      </c>
      <c r="I620" s="217">
        <f t="shared" si="337"/>
        <v>0</v>
      </c>
      <c r="J620" s="217">
        <f t="shared" si="337"/>
        <v>0</v>
      </c>
      <c r="K620" s="217">
        <f t="shared" si="337"/>
        <v>0</v>
      </c>
      <c r="L620" s="217">
        <f t="shared" si="337"/>
        <v>0</v>
      </c>
      <c r="M620" s="217">
        <f t="shared" si="337"/>
        <v>0</v>
      </c>
      <c r="N620" s="217">
        <f t="shared" si="337"/>
        <v>0</v>
      </c>
      <c r="O620" s="217">
        <f t="shared" si="337"/>
        <v>0</v>
      </c>
      <c r="P620" s="217">
        <f t="shared" si="337"/>
        <v>0</v>
      </c>
      <c r="Q620" s="217">
        <f t="shared" si="337"/>
        <v>0</v>
      </c>
      <c r="R620" s="217">
        <f t="shared" si="337"/>
        <v>0</v>
      </c>
      <c r="S620" s="217">
        <f t="shared" si="337"/>
        <v>0</v>
      </c>
      <c r="T620" s="217">
        <f t="shared" si="337"/>
        <v>0</v>
      </c>
      <c r="U620" s="217">
        <f t="shared" si="337"/>
        <v>0</v>
      </c>
      <c r="V620" s="217">
        <f t="shared" si="337"/>
        <v>0</v>
      </c>
      <c r="W620" s="217">
        <f t="shared" si="337"/>
        <v>0</v>
      </c>
      <c r="X620" s="217">
        <f t="shared" si="337"/>
        <v>0</v>
      </c>
      <c r="Y620" s="217">
        <f t="shared" si="337"/>
        <v>0</v>
      </c>
      <c r="Z620" s="217">
        <f t="shared" si="337"/>
        <v>0</v>
      </c>
      <c r="AA620" s="217">
        <f t="shared" si="337"/>
        <v>0</v>
      </c>
      <c r="AB620" s="217">
        <f t="shared" si="337"/>
        <v>0</v>
      </c>
      <c r="AC620" s="217">
        <f t="shared" si="337"/>
        <v>0</v>
      </c>
      <c r="AD620" s="217">
        <f t="shared" si="337"/>
        <v>0</v>
      </c>
      <c r="AE620" s="217">
        <f t="shared" si="337"/>
        <v>0</v>
      </c>
      <c r="AF620" s="217">
        <f t="shared" si="337"/>
        <v>0</v>
      </c>
      <c r="AG620" s="217">
        <f t="shared" si="337"/>
        <v>0</v>
      </c>
      <c r="AH620" s="217">
        <f t="shared" si="337"/>
        <v>0</v>
      </c>
      <c r="AI620" s="217">
        <f t="shared" si="337"/>
        <v>0</v>
      </c>
      <c r="AJ620" s="217">
        <f t="shared" si="337"/>
        <v>0</v>
      </c>
      <c r="AK620" s="217">
        <f t="shared" si="337"/>
        <v>0</v>
      </c>
      <c r="AL620" s="217">
        <f t="shared" si="337"/>
        <v>0</v>
      </c>
      <c r="AM620" s="217">
        <f t="shared" si="337"/>
        <v>0</v>
      </c>
      <c r="AN620" s="217">
        <f t="shared" si="337"/>
        <v>0</v>
      </c>
      <c r="AO620" s="217">
        <f t="shared" si="337"/>
        <v>0</v>
      </c>
      <c r="AP620" s="217">
        <f t="shared" si="337"/>
        <v>0</v>
      </c>
    </row>
    <row r="621" spans="1:42" x14ac:dyDescent="0.2">
      <c r="A621" s="4" t="s">
        <v>301</v>
      </c>
      <c r="B621" s="218">
        <v>0</v>
      </c>
      <c r="C621" s="218">
        <f>-C636</f>
        <v>0</v>
      </c>
      <c r="D621" s="218">
        <f t="shared" ref="D621:AP621" si="338">-D636</f>
        <v>0</v>
      </c>
      <c r="E621" s="218">
        <f t="shared" si="338"/>
        <v>0</v>
      </c>
      <c r="F621" s="218">
        <f t="shared" si="338"/>
        <v>0</v>
      </c>
      <c r="G621" s="218">
        <f t="shared" si="338"/>
        <v>0</v>
      </c>
      <c r="H621" s="218">
        <f t="shared" si="338"/>
        <v>0</v>
      </c>
      <c r="I621" s="218">
        <f t="shared" si="338"/>
        <v>0</v>
      </c>
      <c r="J621" s="218">
        <f t="shared" si="338"/>
        <v>0</v>
      </c>
      <c r="K621" s="218">
        <f t="shared" si="338"/>
        <v>0</v>
      </c>
      <c r="L621" s="218">
        <f t="shared" si="338"/>
        <v>0</v>
      </c>
      <c r="M621" s="218">
        <f t="shared" si="338"/>
        <v>0</v>
      </c>
      <c r="N621" s="218">
        <f t="shared" si="338"/>
        <v>0</v>
      </c>
      <c r="O621" s="218">
        <f t="shared" si="338"/>
        <v>0</v>
      </c>
      <c r="P621" s="218">
        <f t="shared" si="338"/>
        <v>0</v>
      </c>
      <c r="Q621" s="218">
        <f t="shared" si="338"/>
        <v>0</v>
      </c>
      <c r="R621" s="218">
        <f t="shared" si="338"/>
        <v>0</v>
      </c>
      <c r="S621" s="218">
        <f t="shared" si="338"/>
        <v>0</v>
      </c>
      <c r="T621" s="218">
        <f t="shared" si="338"/>
        <v>0</v>
      </c>
      <c r="U621" s="218">
        <f t="shared" si="338"/>
        <v>0</v>
      </c>
      <c r="V621" s="218">
        <f t="shared" si="338"/>
        <v>0</v>
      </c>
      <c r="W621" s="218">
        <f t="shared" si="338"/>
        <v>0</v>
      </c>
      <c r="X621" s="218">
        <f t="shared" si="338"/>
        <v>0</v>
      </c>
      <c r="Y621" s="218">
        <f t="shared" si="338"/>
        <v>0</v>
      </c>
      <c r="Z621" s="218">
        <f t="shared" si="338"/>
        <v>0</v>
      </c>
      <c r="AA621" s="218">
        <f t="shared" si="338"/>
        <v>0</v>
      </c>
      <c r="AB621" s="218">
        <f t="shared" si="338"/>
        <v>0</v>
      </c>
      <c r="AC621" s="218">
        <f t="shared" si="338"/>
        <v>0</v>
      </c>
      <c r="AD621" s="218">
        <f t="shared" si="338"/>
        <v>0</v>
      </c>
      <c r="AE621" s="218">
        <f t="shared" si="338"/>
        <v>0</v>
      </c>
      <c r="AF621" s="218">
        <f t="shared" si="338"/>
        <v>0</v>
      </c>
      <c r="AG621" s="218">
        <f t="shared" si="338"/>
        <v>0</v>
      </c>
      <c r="AH621" s="218">
        <f t="shared" si="338"/>
        <v>0</v>
      </c>
      <c r="AI621" s="218">
        <f t="shared" si="338"/>
        <v>0</v>
      </c>
      <c r="AJ621" s="218">
        <f t="shared" si="338"/>
        <v>0</v>
      </c>
      <c r="AK621" s="218">
        <f t="shared" si="338"/>
        <v>0</v>
      </c>
      <c r="AL621" s="218">
        <f t="shared" si="338"/>
        <v>0</v>
      </c>
      <c r="AM621" s="218">
        <f t="shared" si="338"/>
        <v>0</v>
      </c>
      <c r="AN621" s="218">
        <f t="shared" si="338"/>
        <v>0</v>
      </c>
      <c r="AO621" s="218">
        <f t="shared" si="338"/>
        <v>0</v>
      </c>
      <c r="AP621" s="218">
        <f t="shared" si="338"/>
        <v>0</v>
      </c>
    </row>
    <row r="622" spans="1:42" x14ac:dyDescent="0.2">
      <c r="A622" s="4" t="s">
        <v>258</v>
      </c>
      <c r="B622" s="217">
        <f>SUM(B619:B621)</f>
        <v>0</v>
      </c>
      <c r="C622" s="217">
        <f>SUM(C619:C621)</f>
        <v>0</v>
      </c>
      <c r="D622" s="217">
        <f t="shared" ref="D622:AP622" si="339">SUM(D619:D621)</f>
        <v>0</v>
      </c>
      <c r="E622" s="217">
        <f t="shared" si="339"/>
        <v>0</v>
      </c>
      <c r="F622" s="217">
        <f t="shared" si="339"/>
        <v>0</v>
      </c>
      <c r="G622" s="217">
        <f t="shared" si="339"/>
        <v>0</v>
      </c>
      <c r="H622" s="217">
        <f t="shared" si="339"/>
        <v>0</v>
      </c>
      <c r="I622" s="217">
        <f t="shared" si="339"/>
        <v>0</v>
      </c>
      <c r="J622" s="217">
        <f t="shared" si="339"/>
        <v>0</v>
      </c>
      <c r="K622" s="217">
        <f t="shared" si="339"/>
        <v>0</v>
      </c>
      <c r="L622" s="217">
        <f t="shared" si="339"/>
        <v>0</v>
      </c>
      <c r="M622" s="217">
        <f t="shared" si="339"/>
        <v>0</v>
      </c>
      <c r="N622" s="217">
        <f t="shared" si="339"/>
        <v>0</v>
      </c>
      <c r="O622" s="217">
        <f t="shared" si="339"/>
        <v>0</v>
      </c>
      <c r="P622" s="217">
        <f t="shared" si="339"/>
        <v>0</v>
      </c>
      <c r="Q622" s="217">
        <f t="shared" si="339"/>
        <v>0</v>
      </c>
      <c r="R622" s="217">
        <f t="shared" si="339"/>
        <v>0</v>
      </c>
      <c r="S622" s="217">
        <f t="shared" si="339"/>
        <v>0</v>
      </c>
      <c r="T622" s="217">
        <f t="shared" si="339"/>
        <v>0</v>
      </c>
      <c r="U622" s="217">
        <f t="shared" si="339"/>
        <v>0</v>
      </c>
      <c r="V622" s="217">
        <f t="shared" si="339"/>
        <v>0</v>
      </c>
      <c r="W622" s="217">
        <f t="shared" si="339"/>
        <v>0</v>
      </c>
      <c r="X622" s="217">
        <f t="shared" si="339"/>
        <v>0</v>
      </c>
      <c r="Y622" s="217">
        <f t="shared" si="339"/>
        <v>0</v>
      </c>
      <c r="Z622" s="217">
        <f t="shared" si="339"/>
        <v>0</v>
      </c>
      <c r="AA622" s="217">
        <f t="shared" si="339"/>
        <v>0</v>
      </c>
      <c r="AB622" s="217">
        <f t="shared" si="339"/>
        <v>0</v>
      </c>
      <c r="AC622" s="217">
        <f t="shared" si="339"/>
        <v>0</v>
      </c>
      <c r="AD622" s="217">
        <f t="shared" si="339"/>
        <v>0</v>
      </c>
      <c r="AE622" s="217">
        <f t="shared" si="339"/>
        <v>0</v>
      </c>
      <c r="AF622" s="217">
        <f t="shared" si="339"/>
        <v>0</v>
      </c>
      <c r="AG622" s="217">
        <f t="shared" si="339"/>
        <v>0</v>
      </c>
      <c r="AH622" s="217">
        <f t="shared" si="339"/>
        <v>0</v>
      </c>
      <c r="AI622" s="217">
        <f t="shared" si="339"/>
        <v>0</v>
      </c>
      <c r="AJ622" s="217">
        <f t="shared" si="339"/>
        <v>0</v>
      </c>
      <c r="AK622" s="217">
        <f t="shared" si="339"/>
        <v>0</v>
      </c>
      <c r="AL622" s="217">
        <f t="shared" si="339"/>
        <v>0</v>
      </c>
      <c r="AM622" s="217">
        <f t="shared" si="339"/>
        <v>0</v>
      </c>
      <c r="AN622" s="217">
        <f t="shared" si="339"/>
        <v>0</v>
      </c>
      <c r="AO622" s="217">
        <f t="shared" si="339"/>
        <v>0</v>
      </c>
      <c r="AP622" s="217">
        <f t="shared" si="339"/>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303</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304</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0">SUM(C626:AP626)</f>
        <v>0</v>
      </c>
      <c r="C626" s="213">
        <f t="shared" ref="C626:AP626" si="341">IF(C$2&gt;analysis_period,0,IF(C$2=equip1_reserve_freq*$A626,equip1_reserve_cost*system_capacity*1000*(1+inflation_rate/100)^B$2,0))</f>
        <v>0</v>
      </c>
      <c r="D626" s="213">
        <f t="shared" si="341"/>
        <v>0</v>
      </c>
      <c r="E626" s="213">
        <f t="shared" si="341"/>
        <v>0</v>
      </c>
      <c r="F626" s="213">
        <f t="shared" si="341"/>
        <v>0</v>
      </c>
      <c r="G626" s="213">
        <f t="shared" si="341"/>
        <v>0</v>
      </c>
      <c r="H626" s="213">
        <f t="shared" si="341"/>
        <v>0</v>
      </c>
      <c r="I626" s="213">
        <f t="shared" si="341"/>
        <v>0</v>
      </c>
      <c r="J626" s="213">
        <f t="shared" si="341"/>
        <v>0</v>
      </c>
      <c r="K626" s="213">
        <f t="shared" si="341"/>
        <v>0</v>
      </c>
      <c r="L626" s="213">
        <f t="shared" si="341"/>
        <v>0</v>
      </c>
      <c r="M626" s="213">
        <f t="shared" si="341"/>
        <v>0</v>
      </c>
      <c r="N626" s="213">
        <f t="shared" si="341"/>
        <v>0</v>
      </c>
      <c r="O626" s="213">
        <f t="shared" si="341"/>
        <v>0</v>
      </c>
      <c r="P626" s="213">
        <f t="shared" si="341"/>
        <v>0</v>
      </c>
      <c r="Q626" s="213">
        <f t="shared" si="341"/>
        <v>0</v>
      </c>
      <c r="R626" s="213">
        <f t="shared" si="341"/>
        <v>0</v>
      </c>
      <c r="S626" s="213">
        <f t="shared" si="341"/>
        <v>0</v>
      </c>
      <c r="T626" s="213">
        <f t="shared" si="341"/>
        <v>0</v>
      </c>
      <c r="U626" s="213">
        <f t="shared" si="341"/>
        <v>0</v>
      </c>
      <c r="V626" s="213">
        <f t="shared" si="341"/>
        <v>0</v>
      </c>
      <c r="W626" s="213">
        <f t="shared" si="341"/>
        <v>0</v>
      </c>
      <c r="X626" s="213">
        <f t="shared" si="341"/>
        <v>0</v>
      </c>
      <c r="Y626" s="213">
        <f t="shared" si="341"/>
        <v>0</v>
      </c>
      <c r="Z626" s="213">
        <f t="shared" si="341"/>
        <v>0</v>
      </c>
      <c r="AA626" s="213">
        <f t="shared" si="341"/>
        <v>0</v>
      </c>
      <c r="AB626" s="213">
        <f t="shared" si="341"/>
        <v>0</v>
      </c>
      <c r="AC626" s="213">
        <f t="shared" si="341"/>
        <v>0</v>
      </c>
      <c r="AD626" s="213">
        <f t="shared" si="341"/>
        <v>0</v>
      </c>
      <c r="AE626" s="213">
        <f t="shared" si="341"/>
        <v>0</v>
      </c>
      <c r="AF626" s="213">
        <f t="shared" si="341"/>
        <v>0</v>
      </c>
      <c r="AG626" s="213">
        <f t="shared" si="341"/>
        <v>0</v>
      </c>
      <c r="AH626" s="213">
        <f t="shared" si="341"/>
        <v>0</v>
      </c>
      <c r="AI626" s="213">
        <f t="shared" si="341"/>
        <v>0</v>
      </c>
      <c r="AJ626" s="213">
        <f t="shared" si="341"/>
        <v>0</v>
      </c>
      <c r="AK626" s="213">
        <f t="shared" si="341"/>
        <v>0</v>
      </c>
      <c r="AL626" s="213">
        <f t="shared" si="341"/>
        <v>0</v>
      </c>
      <c r="AM626" s="213">
        <f t="shared" si="341"/>
        <v>0</v>
      </c>
      <c r="AN626" s="213">
        <f t="shared" si="341"/>
        <v>0</v>
      </c>
      <c r="AO626" s="213">
        <f t="shared" si="341"/>
        <v>0</v>
      </c>
      <c r="AP626" s="213">
        <f t="shared" si="341"/>
        <v>0</v>
      </c>
    </row>
    <row r="627" spans="1:42" x14ac:dyDescent="0.2">
      <c r="A627" s="4">
        <f>A626+1</f>
        <v>2</v>
      </c>
      <c r="B627" s="233">
        <f t="shared" si="340"/>
        <v>0</v>
      </c>
      <c r="C627" s="213">
        <f t="shared" ref="C627:AP627" si="342">IF(C$2&gt;analysis_period,0,IF(C$2=equip1_reserve_freq*$A627,equip1_reserve_cost*system_capacity*1000*(1+inflation_rate/100)^B$2,0))</f>
        <v>0</v>
      </c>
      <c r="D627" s="213">
        <f t="shared" si="342"/>
        <v>0</v>
      </c>
      <c r="E627" s="213">
        <f t="shared" si="342"/>
        <v>0</v>
      </c>
      <c r="F627" s="213">
        <f t="shared" si="342"/>
        <v>0</v>
      </c>
      <c r="G627" s="213">
        <f t="shared" si="342"/>
        <v>0</v>
      </c>
      <c r="H627" s="213">
        <f t="shared" si="342"/>
        <v>0</v>
      </c>
      <c r="I627" s="213">
        <f t="shared" si="342"/>
        <v>0</v>
      </c>
      <c r="J627" s="213">
        <f t="shared" si="342"/>
        <v>0</v>
      </c>
      <c r="K627" s="213">
        <f t="shared" si="342"/>
        <v>0</v>
      </c>
      <c r="L627" s="213">
        <f t="shared" si="342"/>
        <v>0</v>
      </c>
      <c r="M627" s="213">
        <f t="shared" si="342"/>
        <v>0</v>
      </c>
      <c r="N627" s="213">
        <f t="shared" si="342"/>
        <v>0</v>
      </c>
      <c r="O627" s="213">
        <f t="shared" si="342"/>
        <v>0</v>
      </c>
      <c r="P627" s="213">
        <f t="shared" si="342"/>
        <v>0</v>
      </c>
      <c r="Q627" s="213">
        <f t="shared" si="342"/>
        <v>0</v>
      </c>
      <c r="R627" s="213">
        <f t="shared" si="342"/>
        <v>0</v>
      </c>
      <c r="S627" s="213">
        <f t="shared" si="342"/>
        <v>0</v>
      </c>
      <c r="T627" s="213">
        <f t="shared" si="342"/>
        <v>0</v>
      </c>
      <c r="U627" s="213">
        <f t="shared" si="342"/>
        <v>0</v>
      </c>
      <c r="V627" s="213">
        <f t="shared" si="342"/>
        <v>0</v>
      </c>
      <c r="W627" s="213">
        <f t="shared" si="342"/>
        <v>0</v>
      </c>
      <c r="X627" s="213">
        <f t="shared" si="342"/>
        <v>0</v>
      </c>
      <c r="Y627" s="213">
        <f t="shared" si="342"/>
        <v>0</v>
      </c>
      <c r="Z627" s="213">
        <f t="shared" si="342"/>
        <v>0</v>
      </c>
      <c r="AA627" s="213">
        <f t="shared" si="342"/>
        <v>0</v>
      </c>
      <c r="AB627" s="213">
        <f t="shared" si="342"/>
        <v>0</v>
      </c>
      <c r="AC627" s="213">
        <f t="shared" si="342"/>
        <v>0</v>
      </c>
      <c r="AD627" s="213">
        <f t="shared" si="342"/>
        <v>0</v>
      </c>
      <c r="AE627" s="213">
        <f t="shared" si="342"/>
        <v>0</v>
      </c>
      <c r="AF627" s="213">
        <f t="shared" si="342"/>
        <v>0</v>
      </c>
      <c r="AG627" s="213">
        <f t="shared" si="342"/>
        <v>0</v>
      </c>
      <c r="AH627" s="213">
        <f t="shared" si="342"/>
        <v>0</v>
      </c>
      <c r="AI627" s="213">
        <f t="shared" si="342"/>
        <v>0</v>
      </c>
      <c r="AJ627" s="213">
        <f t="shared" si="342"/>
        <v>0</v>
      </c>
      <c r="AK627" s="213">
        <f t="shared" si="342"/>
        <v>0</v>
      </c>
      <c r="AL627" s="213">
        <f t="shared" si="342"/>
        <v>0</v>
      </c>
      <c r="AM627" s="213">
        <f t="shared" si="342"/>
        <v>0</v>
      </c>
      <c r="AN627" s="213">
        <f t="shared" si="342"/>
        <v>0</v>
      </c>
      <c r="AO627" s="213">
        <f t="shared" si="342"/>
        <v>0</v>
      </c>
      <c r="AP627" s="213">
        <f t="shared" si="342"/>
        <v>0</v>
      </c>
    </row>
    <row r="628" spans="1:42" x14ac:dyDescent="0.2">
      <c r="A628" s="4">
        <f t="shared" ref="A628:A635" si="343">A627+1</f>
        <v>3</v>
      </c>
      <c r="B628" s="233">
        <f t="shared" si="340"/>
        <v>0</v>
      </c>
      <c r="C628" s="213">
        <f t="shared" ref="C628:AP628" si="344">IF(C$2&gt;analysis_period,0,IF(C$2=equip1_reserve_freq*$A628,equip1_reserve_cost*system_capacity*1000*(1+inflation_rate/100)^B$2,0))</f>
        <v>0</v>
      </c>
      <c r="D628" s="213">
        <f t="shared" si="344"/>
        <v>0</v>
      </c>
      <c r="E628" s="213">
        <f t="shared" si="344"/>
        <v>0</v>
      </c>
      <c r="F628" s="213">
        <f t="shared" si="344"/>
        <v>0</v>
      </c>
      <c r="G628" s="213">
        <f t="shared" si="344"/>
        <v>0</v>
      </c>
      <c r="H628" s="213">
        <f t="shared" si="344"/>
        <v>0</v>
      </c>
      <c r="I628" s="213">
        <f t="shared" si="344"/>
        <v>0</v>
      </c>
      <c r="J628" s="213">
        <f t="shared" si="344"/>
        <v>0</v>
      </c>
      <c r="K628" s="213">
        <f t="shared" si="344"/>
        <v>0</v>
      </c>
      <c r="L628" s="213">
        <f t="shared" si="344"/>
        <v>0</v>
      </c>
      <c r="M628" s="213">
        <f t="shared" si="344"/>
        <v>0</v>
      </c>
      <c r="N628" s="213">
        <f t="shared" si="344"/>
        <v>0</v>
      </c>
      <c r="O628" s="213">
        <f t="shared" si="344"/>
        <v>0</v>
      </c>
      <c r="P628" s="213">
        <f t="shared" si="344"/>
        <v>0</v>
      </c>
      <c r="Q628" s="213">
        <f t="shared" si="344"/>
        <v>0</v>
      </c>
      <c r="R628" s="213">
        <f t="shared" si="344"/>
        <v>0</v>
      </c>
      <c r="S628" s="213">
        <f t="shared" si="344"/>
        <v>0</v>
      </c>
      <c r="T628" s="213">
        <f t="shared" si="344"/>
        <v>0</v>
      </c>
      <c r="U628" s="213">
        <f t="shared" si="344"/>
        <v>0</v>
      </c>
      <c r="V628" s="213">
        <f t="shared" si="344"/>
        <v>0</v>
      </c>
      <c r="W628" s="213">
        <f t="shared" si="344"/>
        <v>0</v>
      </c>
      <c r="X628" s="213">
        <f t="shared" si="344"/>
        <v>0</v>
      </c>
      <c r="Y628" s="213">
        <f t="shared" si="344"/>
        <v>0</v>
      </c>
      <c r="Z628" s="213">
        <f t="shared" si="344"/>
        <v>0</v>
      </c>
      <c r="AA628" s="213">
        <f t="shared" si="344"/>
        <v>0</v>
      </c>
      <c r="AB628" s="213">
        <f t="shared" si="344"/>
        <v>0</v>
      </c>
      <c r="AC628" s="213">
        <f t="shared" si="344"/>
        <v>0</v>
      </c>
      <c r="AD628" s="213">
        <f t="shared" si="344"/>
        <v>0</v>
      </c>
      <c r="AE628" s="213">
        <f t="shared" si="344"/>
        <v>0</v>
      </c>
      <c r="AF628" s="213">
        <f t="shared" si="344"/>
        <v>0</v>
      </c>
      <c r="AG628" s="213">
        <f t="shared" si="344"/>
        <v>0</v>
      </c>
      <c r="AH628" s="213">
        <f t="shared" si="344"/>
        <v>0</v>
      </c>
      <c r="AI628" s="213">
        <f t="shared" si="344"/>
        <v>0</v>
      </c>
      <c r="AJ628" s="213">
        <f t="shared" si="344"/>
        <v>0</v>
      </c>
      <c r="AK628" s="213">
        <f t="shared" si="344"/>
        <v>0</v>
      </c>
      <c r="AL628" s="213">
        <f t="shared" si="344"/>
        <v>0</v>
      </c>
      <c r="AM628" s="213">
        <f t="shared" si="344"/>
        <v>0</v>
      </c>
      <c r="AN628" s="213">
        <f t="shared" si="344"/>
        <v>0</v>
      </c>
      <c r="AO628" s="213">
        <f t="shared" si="344"/>
        <v>0</v>
      </c>
      <c r="AP628" s="213">
        <f t="shared" si="344"/>
        <v>0</v>
      </c>
    </row>
    <row r="629" spans="1:42" x14ac:dyDescent="0.2">
      <c r="A629" s="4">
        <f t="shared" si="343"/>
        <v>4</v>
      </c>
      <c r="B629" s="233">
        <f t="shared" si="340"/>
        <v>0</v>
      </c>
      <c r="C629" s="213">
        <f t="shared" ref="C629:AP629" si="345">IF(C$2&gt;analysis_period,0,IF(C$2=equip1_reserve_freq*$A629,equip1_reserve_cost*system_capacity*1000*(1+inflation_rate/100)^B$2,0))</f>
        <v>0</v>
      </c>
      <c r="D629" s="213">
        <f t="shared" si="345"/>
        <v>0</v>
      </c>
      <c r="E629" s="213">
        <f t="shared" si="345"/>
        <v>0</v>
      </c>
      <c r="F629" s="213">
        <f t="shared" si="345"/>
        <v>0</v>
      </c>
      <c r="G629" s="213">
        <f t="shared" si="345"/>
        <v>0</v>
      </c>
      <c r="H629" s="213">
        <f t="shared" si="345"/>
        <v>0</v>
      </c>
      <c r="I629" s="213">
        <f t="shared" si="345"/>
        <v>0</v>
      </c>
      <c r="J629" s="213">
        <f t="shared" si="345"/>
        <v>0</v>
      </c>
      <c r="K629" s="213">
        <f t="shared" si="345"/>
        <v>0</v>
      </c>
      <c r="L629" s="213">
        <f t="shared" si="345"/>
        <v>0</v>
      </c>
      <c r="M629" s="213">
        <f t="shared" si="345"/>
        <v>0</v>
      </c>
      <c r="N629" s="213">
        <f t="shared" si="345"/>
        <v>0</v>
      </c>
      <c r="O629" s="213">
        <f t="shared" si="345"/>
        <v>0</v>
      </c>
      <c r="P629" s="213">
        <f t="shared" si="345"/>
        <v>0</v>
      </c>
      <c r="Q629" s="213">
        <f t="shared" si="345"/>
        <v>0</v>
      </c>
      <c r="R629" s="213">
        <f t="shared" si="345"/>
        <v>0</v>
      </c>
      <c r="S629" s="213">
        <f t="shared" si="345"/>
        <v>0</v>
      </c>
      <c r="T629" s="213">
        <f t="shared" si="345"/>
        <v>0</v>
      </c>
      <c r="U629" s="213">
        <f t="shared" si="345"/>
        <v>0</v>
      </c>
      <c r="V629" s="213">
        <f t="shared" si="345"/>
        <v>0</v>
      </c>
      <c r="W629" s="213">
        <f t="shared" si="345"/>
        <v>0</v>
      </c>
      <c r="X629" s="213">
        <f t="shared" si="345"/>
        <v>0</v>
      </c>
      <c r="Y629" s="213">
        <f t="shared" si="345"/>
        <v>0</v>
      </c>
      <c r="Z629" s="213">
        <f t="shared" si="345"/>
        <v>0</v>
      </c>
      <c r="AA629" s="213">
        <f t="shared" si="345"/>
        <v>0</v>
      </c>
      <c r="AB629" s="213">
        <f t="shared" si="345"/>
        <v>0</v>
      </c>
      <c r="AC629" s="213">
        <f t="shared" si="345"/>
        <v>0</v>
      </c>
      <c r="AD629" s="213">
        <f t="shared" si="345"/>
        <v>0</v>
      </c>
      <c r="AE629" s="213">
        <f t="shared" si="345"/>
        <v>0</v>
      </c>
      <c r="AF629" s="213">
        <f t="shared" si="345"/>
        <v>0</v>
      </c>
      <c r="AG629" s="213">
        <f t="shared" si="345"/>
        <v>0</v>
      </c>
      <c r="AH629" s="213">
        <f t="shared" si="345"/>
        <v>0</v>
      </c>
      <c r="AI629" s="213">
        <f t="shared" si="345"/>
        <v>0</v>
      </c>
      <c r="AJ629" s="213">
        <f t="shared" si="345"/>
        <v>0</v>
      </c>
      <c r="AK629" s="213">
        <f t="shared" si="345"/>
        <v>0</v>
      </c>
      <c r="AL629" s="213">
        <f t="shared" si="345"/>
        <v>0</v>
      </c>
      <c r="AM629" s="213">
        <f t="shared" si="345"/>
        <v>0</v>
      </c>
      <c r="AN629" s="213">
        <f t="shared" si="345"/>
        <v>0</v>
      </c>
      <c r="AO629" s="213">
        <f t="shared" si="345"/>
        <v>0</v>
      </c>
      <c r="AP629" s="213">
        <f t="shared" si="345"/>
        <v>0</v>
      </c>
    </row>
    <row r="630" spans="1:42" x14ac:dyDescent="0.2">
      <c r="A630" s="4">
        <f t="shared" si="343"/>
        <v>5</v>
      </c>
      <c r="B630" s="233">
        <f t="shared" si="340"/>
        <v>0</v>
      </c>
      <c r="C630" s="213">
        <f t="shared" ref="C630:AP630" si="346">IF(C$2&gt;analysis_period,0,IF(C$2=equip1_reserve_freq*$A630,equip1_reserve_cost*system_capacity*1000*(1+inflation_rate/100)^B$2,0))</f>
        <v>0</v>
      </c>
      <c r="D630" s="213">
        <f t="shared" si="346"/>
        <v>0</v>
      </c>
      <c r="E630" s="213">
        <f t="shared" si="346"/>
        <v>0</v>
      </c>
      <c r="F630" s="213">
        <f t="shared" si="346"/>
        <v>0</v>
      </c>
      <c r="G630" s="213">
        <f t="shared" si="346"/>
        <v>0</v>
      </c>
      <c r="H630" s="213">
        <f t="shared" si="346"/>
        <v>0</v>
      </c>
      <c r="I630" s="213">
        <f t="shared" si="346"/>
        <v>0</v>
      </c>
      <c r="J630" s="213">
        <f t="shared" si="346"/>
        <v>0</v>
      </c>
      <c r="K630" s="213">
        <f t="shared" si="346"/>
        <v>0</v>
      </c>
      <c r="L630" s="213">
        <f t="shared" si="346"/>
        <v>0</v>
      </c>
      <c r="M630" s="213">
        <f t="shared" si="346"/>
        <v>0</v>
      </c>
      <c r="N630" s="213">
        <f t="shared" si="346"/>
        <v>0</v>
      </c>
      <c r="O630" s="213">
        <f t="shared" si="346"/>
        <v>0</v>
      </c>
      <c r="P630" s="213">
        <f t="shared" si="346"/>
        <v>0</v>
      </c>
      <c r="Q630" s="213">
        <f t="shared" si="346"/>
        <v>0</v>
      </c>
      <c r="R630" s="213">
        <f t="shared" si="346"/>
        <v>0</v>
      </c>
      <c r="S630" s="213">
        <f t="shared" si="346"/>
        <v>0</v>
      </c>
      <c r="T630" s="213">
        <f t="shared" si="346"/>
        <v>0</v>
      </c>
      <c r="U630" s="213">
        <f t="shared" si="346"/>
        <v>0</v>
      </c>
      <c r="V630" s="213">
        <f t="shared" si="346"/>
        <v>0</v>
      </c>
      <c r="W630" s="213">
        <f t="shared" si="346"/>
        <v>0</v>
      </c>
      <c r="X630" s="213">
        <f t="shared" si="346"/>
        <v>0</v>
      </c>
      <c r="Y630" s="213">
        <f t="shared" si="346"/>
        <v>0</v>
      </c>
      <c r="Z630" s="213">
        <f t="shared" si="346"/>
        <v>0</v>
      </c>
      <c r="AA630" s="213">
        <f t="shared" si="346"/>
        <v>0</v>
      </c>
      <c r="AB630" s="213">
        <f t="shared" si="346"/>
        <v>0</v>
      </c>
      <c r="AC630" s="213">
        <f t="shared" si="346"/>
        <v>0</v>
      </c>
      <c r="AD630" s="213">
        <f t="shared" si="346"/>
        <v>0</v>
      </c>
      <c r="AE630" s="213">
        <f t="shared" si="346"/>
        <v>0</v>
      </c>
      <c r="AF630" s="213">
        <f t="shared" si="346"/>
        <v>0</v>
      </c>
      <c r="AG630" s="213">
        <f t="shared" si="346"/>
        <v>0</v>
      </c>
      <c r="AH630" s="213">
        <f t="shared" si="346"/>
        <v>0</v>
      </c>
      <c r="AI630" s="213">
        <f t="shared" si="346"/>
        <v>0</v>
      </c>
      <c r="AJ630" s="213">
        <f t="shared" si="346"/>
        <v>0</v>
      </c>
      <c r="AK630" s="213">
        <f t="shared" si="346"/>
        <v>0</v>
      </c>
      <c r="AL630" s="213">
        <f t="shared" si="346"/>
        <v>0</v>
      </c>
      <c r="AM630" s="213">
        <f t="shared" si="346"/>
        <v>0</v>
      </c>
      <c r="AN630" s="213">
        <f t="shared" si="346"/>
        <v>0</v>
      </c>
      <c r="AO630" s="213">
        <f t="shared" si="346"/>
        <v>0</v>
      </c>
      <c r="AP630" s="213">
        <f t="shared" si="346"/>
        <v>0</v>
      </c>
    </row>
    <row r="631" spans="1:42" x14ac:dyDescent="0.2">
      <c r="A631" s="4">
        <f t="shared" si="343"/>
        <v>6</v>
      </c>
      <c r="B631" s="233">
        <f t="shared" si="340"/>
        <v>0</v>
      </c>
      <c r="C631" s="213">
        <f t="shared" ref="C631:AP631" si="347">IF(C$2&gt;analysis_period,0,IF(C$2=equip1_reserve_freq*$A631,equip1_reserve_cost*system_capacity*1000*(1+inflation_rate/100)^B$2,0))</f>
        <v>0</v>
      </c>
      <c r="D631" s="213">
        <f t="shared" si="347"/>
        <v>0</v>
      </c>
      <c r="E631" s="213">
        <f t="shared" si="347"/>
        <v>0</v>
      </c>
      <c r="F631" s="213">
        <f t="shared" si="347"/>
        <v>0</v>
      </c>
      <c r="G631" s="213">
        <f t="shared" si="347"/>
        <v>0</v>
      </c>
      <c r="H631" s="213">
        <f t="shared" si="347"/>
        <v>0</v>
      </c>
      <c r="I631" s="213">
        <f t="shared" si="347"/>
        <v>0</v>
      </c>
      <c r="J631" s="213">
        <f t="shared" si="347"/>
        <v>0</v>
      </c>
      <c r="K631" s="213">
        <f t="shared" si="347"/>
        <v>0</v>
      </c>
      <c r="L631" s="213">
        <f t="shared" si="347"/>
        <v>0</v>
      </c>
      <c r="M631" s="213">
        <f t="shared" si="347"/>
        <v>0</v>
      </c>
      <c r="N631" s="213">
        <f t="shared" si="347"/>
        <v>0</v>
      </c>
      <c r="O631" s="213">
        <f t="shared" si="347"/>
        <v>0</v>
      </c>
      <c r="P631" s="213">
        <f t="shared" si="347"/>
        <v>0</v>
      </c>
      <c r="Q631" s="213">
        <f t="shared" si="347"/>
        <v>0</v>
      </c>
      <c r="R631" s="213">
        <f t="shared" si="347"/>
        <v>0</v>
      </c>
      <c r="S631" s="213">
        <f t="shared" si="347"/>
        <v>0</v>
      </c>
      <c r="T631" s="213">
        <f t="shared" si="347"/>
        <v>0</v>
      </c>
      <c r="U631" s="213">
        <f t="shared" si="347"/>
        <v>0</v>
      </c>
      <c r="V631" s="213">
        <f t="shared" si="347"/>
        <v>0</v>
      </c>
      <c r="W631" s="213">
        <f t="shared" si="347"/>
        <v>0</v>
      </c>
      <c r="X631" s="213">
        <f t="shared" si="347"/>
        <v>0</v>
      </c>
      <c r="Y631" s="213">
        <f t="shared" si="347"/>
        <v>0</v>
      </c>
      <c r="Z631" s="213">
        <f t="shared" si="347"/>
        <v>0</v>
      </c>
      <c r="AA631" s="213">
        <f t="shared" si="347"/>
        <v>0</v>
      </c>
      <c r="AB631" s="213">
        <f t="shared" si="347"/>
        <v>0</v>
      </c>
      <c r="AC631" s="213">
        <f t="shared" si="347"/>
        <v>0</v>
      </c>
      <c r="AD631" s="213">
        <f t="shared" si="347"/>
        <v>0</v>
      </c>
      <c r="AE631" s="213">
        <f t="shared" si="347"/>
        <v>0</v>
      </c>
      <c r="AF631" s="213">
        <f t="shared" si="347"/>
        <v>0</v>
      </c>
      <c r="AG631" s="213">
        <f t="shared" si="347"/>
        <v>0</v>
      </c>
      <c r="AH631" s="213">
        <f t="shared" si="347"/>
        <v>0</v>
      </c>
      <c r="AI631" s="213">
        <f t="shared" si="347"/>
        <v>0</v>
      </c>
      <c r="AJ631" s="213">
        <f t="shared" si="347"/>
        <v>0</v>
      </c>
      <c r="AK631" s="213">
        <f t="shared" si="347"/>
        <v>0</v>
      </c>
      <c r="AL631" s="213">
        <f t="shared" si="347"/>
        <v>0</v>
      </c>
      <c r="AM631" s="213">
        <f t="shared" si="347"/>
        <v>0</v>
      </c>
      <c r="AN631" s="213">
        <f t="shared" si="347"/>
        <v>0</v>
      </c>
      <c r="AO631" s="213">
        <f t="shared" si="347"/>
        <v>0</v>
      </c>
      <c r="AP631" s="213">
        <f t="shared" si="347"/>
        <v>0</v>
      </c>
    </row>
    <row r="632" spans="1:42" x14ac:dyDescent="0.2">
      <c r="A632" s="4">
        <f t="shared" si="343"/>
        <v>7</v>
      </c>
      <c r="B632" s="233">
        <f t="shared" si="340"/>
        <v>0</v>
      </c>
      <c r="C632" s="213">
        <f t="shared" ref="C632:AP632" si="348">IF(C$2&gt;analysis_period,0,IF(C$2=equip1_reserve_freq*$A632,equip1_reserve_cost*system_capacity*1000*(1+inflation_rate/100)^B$2,0))</f>
        <v>0</v>
      </c>
      <c r="D632" s="213">
        <f t="shared" si="348"/>
        <v>0</v>
      </c>
      <c r="E632" s="213">
        <f t="shared" si="348"/>
        <v>0</v>
      </c>
      <c r="F632" s="213">
        <f t="shared" si="348"/>
        <v>0</v>
      </c>
      <c r="G632" s="213">
        <f t="shared" si="348"/>
        <v>0</v>
      </c>
      <c r="H632" s="213">
        <f t="shared" si="348"/>
        <v>0</v>
      </c>
      <c r="I632" s="213">
        <f t="shared" si="348"/>
        <v>0</v>
      </c>
      <c r="J632" s="213">
        <f t="shared" si="348"/>
        <v>0</v>
      </c>
      <c r="K632" s="213">
        <f t="shared" si="348"/>
        <v>0</v>
      </c>
      <c r="L632" s="213">
        <f t="shared" si="348"/>
        <v>0</v>
      </c>
      <c r="M632" s="213">
        <f t="shared" si="348"/>
        <v>0</v>
      </c>
      <c r="N632" s="213">
        <f t="shared" si="348"/>
        <v>0</v>
      </c>
      <c r="O632" s="213">
        <f t="shared" si="348"/>
        <v>0</v>
      </c>
      <c r="P632" s="213">
        <f t="shared" si="348"/>
        <v>0</v>
      </c>
      <c r="Q632" s="213">
        <f t="shared" si="348"/>
        <v>0</v>
      </c>
      <c r="R632" s="213">
        <f t="shared" si="348"/>
        <v>0</v>
      </c>
      <c r="S632" s="213">
        <f t="shared" si="348"/>
        <v>0</v>
      </c>
      <c r="T632" s="213">
        <f t="shared" si="348"/>
        <v>0</v>
      </c>
      <c r="U632" s="213">
        <f t="shared" si="348"/>
        <v>0</v>
      </c>
      <c r="V632" s="213">
        <f t="shared" si="348"/>
        <v>0</v>
      </c>
      <c r="W632" s="213">
        <f t="shared" si="348"/>
        <v>0</v>
      </c>
      <c r="X632" s="213">
        <f t="shared" si="348"/>
        <v>0</v>
      </c>
      <c r="Y632" s="213">
        <f t="shared" si="348"/>
        <v>0</v>
      </c>
      <c r="Z632" s="213">
        <f t="shared" si="348"/>
        <v>0</v>
      </c>
      <c r="AA632" s="213">
        <f t="shared" si="348"/>
        <v>0</v>
      </c>
      <c r="AB632" s="213">
        <f t="shared" si="348"/>
        <v>0</v>
      </c>
      <c r="AC632" s="213">
        <f t="shared" si="348"/>
        <v>0</v>
      </c>
      <c r="AD632" s="213">
        <f t="shared" si="348"/>
        <v>0</v>
      </c>
      <c r="AE632" s="213">
        <f t="shared" si="348"/>
        <v>0</v>
      </c>
      <c r="AF632" s="213">
        <f t="shared" si="348"/>
        <v>0</v>
      </c>
      <c r="AG632" s="213">
        <f t="shared" si="348"/>
        <v>0</v>
      </c>
      <c r="AH632" s="213">
        <f t="shared" si="348"/>
        <v>0</v>
      </c>
      <c r="AI632" s="213">
        <f t="shared" si="348"/>
        <v>0</v>
      </c>
      <c r="AJ632" s="213">
        <f t="shared" si="348"/>
        <v>0</v>
      </c>
      <c r="AK632" s="213">
        <f t="shared" si="348"/>
        <v>0</v>
      </c>
      <c r="AL632" s="213">
        <f t="shared" si="348"/>
        <v>0</v>
      </c>
      <c r="AM632" s="213">
        <f t="shared" si="348"/>
        <v>0</v>
      </c>
      <c r="AN632" s="213">
        <f t="shared" si="348"/>
        <v>0</v>
      </c>
      <c r="AO632" s="213">
        <f t="shared" si="348"/>
        <v>0</v>
      </c>
      <c r="AP632" s="213">
        <f t="shared" si="348"/>
        <v>0</v>
      </c>
    </row>
    <row r="633" spans="1:42" x14ac:dyDescent="0.2">
      <c r="A633" s="4">
        <f t="shared" si="343"/>
        <v>8</v>
      </c>
      <c r="B633" s="233">
        <f t="shared" si="340"/>
        <v>0</v>
      </c>
      <c r="C633" s="213">
        <f t="shared" ref="C633:AP633" si="349">IF(C$2&gt;analysis_period,0,IF(C$2=equip1_reserve_freq*$A633,equip1_reserve_cost*system_capacity*1000*(1+inflation_rate/100)^B$2,0))</f>
        <v>0</v>
      </c>
      <c r="D633" s="213">
        <f t="shared" si="349"/>
        <v>0</v>
      </c>
      <c r="E633" s="213">
        <f t="shared" si="349"/>
        <v>0</v>
      </c>
      <c r="F633" s="213">
        <f t="shared" si="349"/>
        <v>0</v>
      </c>
      <c r="G633" s="213">
        <f t="shared" si="349"/>
        <v>0</v>
      </c>
      <c r="H633" s="213">
        <f t="shared" si="349"/>
        <v>0</v>
      </c>
      <c r="I633" s="213">
        <f t="shared" si="349"/>
        <v>0</v>
      </c>
      <c r="J633" s="213">
        <f t="shared" si="349"/>
        <v>0</v>
      </c>
      <c r="K633" s="213">
        <f t="shared" si="349"/>
        <v>0</v>
      </c>
      <c r="L633" s="213">
        <f t="shared" si="349"/>
        <v>0</v>
      </c>
      <c r="M633" s="213">
        <f t="shared" si="349"/>
        <v>0</v>
      </c>
      <c r="N633" s="213">
        <f t="shared" si="349"/>
        <v>0</v>
      </c>
      <c r="O633" s="213">
        <f t="shared" si="349"/>
        <v>0</v>
      </c>
      <c r="P633" s="213">
        <f t="shared" si="349"/>
        <v>0</v>
      </c>
      <c r="Q633" s="213">
        <f t="shared" si="349"/>
        <v>0</v>
      </c>
      <c r="R633" s="213">
        <f t="shared" si="349"/>
        <v>0</v>
      </c>
      <c r="S633" s="213">
        <f t="shared" si="349"/>
        <v>0</v>
      </c>
      <c r="T633" s="213">
        <f t="shared" si="349"/>
        <v>0</v>
      </c>
      <c r="U633" s="213">
        <f t="shared" si="349"/>
        <v>0</v>
      </c>
      <c r="V633" s="213">
        <f t="shared" si="349"/>
        <v>0</v>
      </c>
      <c r="W633" s="213">
        <f t="shared" si="349"/>
        <v>0</v>
      </c>
      <c r="X633" s="213">
        <f t="shared" si="349"/>
        <v>0</v>
      </c>
      <c r="Y633" s="213">
        <f t="shared" si="349"/>
        <v>0</v>
      </c>
      <c r="Z633" s="213">
        <f t="shared" si="349"/>
        <v>0</v>
      </c>
      <c r="AA633" s="213">
        <f t="shared" si="349"/>
        <v>0</v>
      </c>
      <c r="AB633" s="213">
        <f t="shared" si="349"/>
        <v>0</v>
      </c>
      <c r="AC633" s="213">
        <f t="shared" si="349"/>
        <v>0</v>
      </c>
      <c r="AD633" s="213">
        <f t="shared" si="349"/>
        <v>0</v>
      </c>
      <c r="AE633" s="213">
        <f t="shared" si="349"/>
        <v>0</v>
      </c>
      <c r="AF633" s="213">
        <f t="shared" si="349"/>
        <v>0</v>
      </c>
      <c r="AG633" s="213">
        <f t="shared" si="349"/>
        <v>0</v>
      </c>
      <c r="AH633" s="213">
        <f t="shared" si="349"/>
        <v>0</v>
      </c>
      <c r="AI633" s="213">
        <f t="shared" si="349"/>
        <v>0</v>
      </c>
      <c r="AJ633" s="213">
        <f t="shared" si="349"/>
        <v>0</v>
      </c>
      <c r="AK633" s="213">
        <f t="shared" si="349"/>
        <v>0</v>
      </c>
      <c r="AL633" s="213">
        <f t="shared" si="349"/>
        <v>0</v>
      </c>
      <c r="AM633" s="213">
        <f t="shared" si="349"/>
        <v>0</v>
      </c>
      <c r="AN633" s="213">
        <f t="shared" si="349"/>
        <v>0</v>
      </c>
      <c r="AO633" s="213">
        <f t="shared" si="349"/>
        <v>0</v>
      </c>
      <c r="AP633" s="213">
        <f t="shared" si="349"/>
        <v>0</v>
      </c>
    </row>
    <row r="634" spans="1:42" x14ac:dyDescent="0.2">
      <c r="A634" s="4">
        <f>A633+1</f>
        <v>9</v>
      </c>
      <c r="B634" s="233">
        <f t="shared" si="340"/>
        <v>0</v>
      </c>
      <c r="C634" s="213">
        <f t="shared" ref="C634:AP634" si="350">IF(C$2&gt;analysis_period,0,IF(C$2=equip1_reserve_freq*$A634,equip1_reserve_cost*system_capacity*1000*(1+inflation_rate/100)^B$2,0))</f>
        <v>0</v>
      </c>
      <c r="D634" s="213">
        <f t="shared" si="350"/>
        <v>0</v>
      </c>
      <c r="E634" s="213">
        <f t="shared" si="350"/>
        <v>0</v>
      </c>
      <c r="F634" s="213">
        <f t="shared" si="350"/>
        <v>0</v>
      </c>
      <c r="G634" s="213">
        <f t="shared" si="350"/>
        <v>0</v>
      </c>
      <c r="H634" s="213">
        <f t="shared" si="350"/>
        <v>0</v>
      </c>
      <c r="I634" s="213">
        <f t="shared" si="350"/>
        <v>0</v>
      </c>
      <c r="J634" s="213">
        <f t="shared" si="350"/>
        <v>0</v>
      </c>
      <c r="K634" s="213">
        <f t="shared" si="350"/>
        <v>0</v>
      </c>
      <c r="L634" s="213">
        <f t="shared" si="350"/>
        <v>0</v>
      </c>
      <c r="M634" s="213">
        <f t="shared" si="350"/>
        <v>0</v>
      </c>
      <c r="N634" s="213">
        <f t="shared" si="350"/>
        <v>0</v>
      </c>
      <c r="O634" s="213">
        <f t="shared" si="350"/>
        <v>0</v>
      </c>
      <c r="P634" s="213">
        <f t="shared" si="350"/>
        <v>0</v>
      </c>
      <c r="Q634" s="213">
        <f t="shared" si="350"/>
        <v>0</v>
      </c>
      <c r="R634" s="213">
        <f t="shared" si="350"/>
        <v>0</v>
      </c>
      <c r="S634" s="213">
        <f t="shared" si="350"/>
        <v>0</v>
      </c>
      <c r="T634" s="213">
        <f t="shared" si="350"/>
        <v>0</v>
      </c>
      <c r="U634" s="213">
        <f t="shared" si="350"/>
        <v>0</v>
      </c>
      <c r="V634" s="213">
        <f t="shared" si="350"/>
        <v>0</v>
      </c>
      <c r="W634" s="213">
        <f t="shared" si="350"/>
        <v>0</v>
      </c>
      <c r="X634" s="213">
        <f t="shared" si="350"/>
        <v>0</v>
      </c>
      <c r="Y634" s="213">
        <f t="shared" si="350"/>
        <v>0</v>
      </c>
      <c r="Z634" s="213">
        <f t="shared" si="350"/>
        <v>0</v>
      </c>
      <c r="AA634" s="213">
        <f t="shared" si="350"/>
        <v>0</v>
      </c>
      <c r="AB634" s="213">
        <f t="shared" si="350"/>
        <v>0</v>
      </c>
      <c r="AC634" s="213">
        <f t="shared" si="350"/>
        <v>0</v>
      </c>
      <c r="AD634" s="213">
        <f t="shared" si="350"/>
        <v>0</v>
      </c>
      <c r="AE634" s="213">
        <f t="shared" si="350"/>
        <v>0</v>
      </c>
      <c r="AF634" s="213">
        <f t="shared" si="350"/>
        <v>0</v>
      </c>
      <c r="AG634" s="213">
        <f t="shared" si="350"/>
        <v>0</v>
      </c>
      <c r="AH634" s="213">
        <f t="shared" si="350"/>
        <v>0</v>
      </c>
      <c r="AI634" s="213">
        <f t="shared" si="350"/>
        <v>0</v>
      </c>
      <c r="AJ634" s="213">
        <f t="shared" si="350"/>
        <v>0</v>
      </c>
      <c r="AK634" s="213">
        <f t="shared" si="350"/>
        <v>0</v>
      </c>
      <c r="AL634" s="213">
        <f t="shared" si="350"/>
        <v>0</v>
      </c>
      <c r="AM634" s="213">
        <f t="shared" si="350"/>
        <v>0</v>
      </c>
      <c r="AN634" s="213">
        <f t="shared" si="350"/>
        <v>0</v>
      </c>
      <c r="AO634" s="213">
        <f t="shared" si="350"/>
        <v>0</v>
      </c>
      <c r="AP634" s="213">
        <f t="shared" si="350"/>
        <v>0</v>
      </c>
    </row>
    <row r="635" spans="1:42" x14ac:dyDescent="0.2">
      <c r="A635" s="4">
        <f t="shared" si="343"/>
        <v>10</v>
      </c>
      <c r="B635" s="233">
        <f t="shared" si="340"/>
        <v>0</v>
      </c>
      <c r="C635" s="213">
        <f t="shared" ref="C635:AP635" si="351">IF(C$2&gt;analysis_period,0,IF(C$2=equip1_reserve_freq*$A635,equip1_reserve_cost*system_capacity*1000*(1+inflation_rate/100)^B$2,0))</f>
        <v>0</v>
      </c>
      <c r="D635" s="213">
        <f t="shared" si="351"/>
        <v>0</v>
      </c>
      <c r="E635" s="213">
        <f t="shared" si="351"/>
        <v>0</v>
      </c>
      <c r="F635" s="213">
        <f t="shared" si="351"/>
        <v>0</v>
      </c>
      <c r="G635" s="213">
        <f t="shared" si="351"/>
        <v>0</v>
      </c>
      <c r="H635" s="213">
        <f t="shared" si="351"/>
        <v>0</v>
      </c>
      <c r="I635" s="213">
        <f t="shared" si="351"/>
        <v>0</v>
      </c>
      <c r="J635" s="213">
        <f t="shared" si="351"/>
        <v>0</v>
      </c>
      <c r="K635" s="213">
        <f t="shared" si="351"/>
        <v>0</v>
      </c>
      <c r="L635" s="213">
        <f t="shared" si="351"/>
        <v>0</v>
      </c>
      <c r="M635" s="213">
        <f t="shared" si="351"/>
        <v>0</v>
      </c>
      <c r="N635" s="213">
        <f t="shared" si="351"/>
        <v>0</v>
      </c>
      <c r="O635" s="213">
        <f t="shared" si="351"/>
        <v>0</v>
      </c>
      <c r="P635" s="213">
        <f t="shared" si="351"/>
        <v>0</v>
      </c>
      <c r="Q635" s="213">
        <f t="shared" si="351"/>
        <v>0</v>
      </c>
      <c r="R635" s="213">
        <f t="shared" si="351"/>
        <v>0</v>
      </c>
      <c r="S635" s="213">
        <f t="shared" si="351"/>
        <v>0</v>
      </c>
      <c r="T635" s="213">
        <f t="shared" si="351"/>
        <v>0</v>
      </c>
      <c r="U635" s="213">
        <f t="shared" si="351"/>
        <v>0</v>
      </c>
      <c r="V635" s="213">
        <f t="shared" si="351"/>
        <v>0</v>
      </c>
      <c r="W635" s="213">
        <f t="shared" si="351"/>
        <v>0</v>
      </c>
      <c r="X635" s="213">
        <f t="shared" si="351"/>
        <v>0</v>
      </c>
      <c r="Y635" s="213">
        <f t="shared" si="351"/>
        <v>0</v>
      </c>
      <c r="Z635" s="213">
        <f t="shared" si="351"/>
        <v>0</v>
      </c>
      <c r="AA635" s="213">
        <f t="shared" si="351"/>
        <v>0</v>
      </c>
      <c r="AB635" s="213">
        <f t="shared" si="351"/>
        <v>0</v>
      </c>
      <c r="AC635" s="213">
        <f t="shared" si="351"/>
        <v>0</v>
      </c>
      <c r="AD635" s="213">
        <f t="shared" si="351"/>
        <v>0</v>
      </c>
      <c r="AE635" s="213">
        <f t="shared" si="351"/>
        <v>0</v>
      </c>
      <c r="AF635" s="213">
        <f t="shared" si="351"/>
        <v>0</v>
      </c>
      <c r="AG635" s="213">
        <f t="shared" si="351"/>
        <v>0</v>
      </c>
      <c r="AH635" s="213">
        <f t="shared" si="351"/>
        <v>0</v>
      </c>
      <c r="AI635" s="213">
        <f t="shared" si="351"/>
        <v>0</v>
      </c>
      <c r="AJ635" s="213">
        <f t="shared" si="351"/>
        <v>0</v>
      </c>
      <c r="AK635" s="213">
        <f t="shared" si="351"/>
        <v>0</v>
      </c>
      <c r="AL635" s="213">
        <f t="shared" si="351"/>
        <v>0</v>
      </c>
      <c r="AM635" s="213">
        <f t="shared" si="351"/>
        <v>0</v>
      </c>
      <c r="AN635" s="213">
        <f t="shared" si="351"/>
        <v>0</v>
      </c>
      <c r="AO635" s="213">
        <f t="shared" si="351"/>
        <v>0</v>
      </c>
      <c r="AP635" s="213">
        <f t="shared" si="351"/>
        <v>0</v>
      </c>
    </row>
    <row r="636" spans="1:42" x14ac:dyDescent="0.2">
      <c r="A636" s="37" t="s">
        <v>12</v>
      </c>
      <c r="B636" s="28"/>
      <c r="C636" s="217">
        <f>SUM(C626:C635)</f>
        <v>0</v>
      </c>
      <c r="D636" s="217">
        <f t="shared" ref="D636:AD636" si="352">SUM(D626:D635)</f>
        <v>0</v>
      </c>
      <c r="E636" s="217">
        <f t="shared" si="352"/>
        <v>0</v>
      </c>
      <c r="F636" s="217">
        <f t="shared" si="352"/>
        <v>0</v>
      </c>
      <c r="G636" s="217">
        <f t="shared" si="352"/>
        <v>0</v>
      </c>
      <c r="H636" s="217">
        <f t="shared" si="352"/>
        <v>0</v>
      </c>
      <c r="I636" s="217">
        <f t="shared" si="352"/>
        <v>0</v>
      </c>
      <c r="J636" s="217">
        <f t="shared" si="352"/>
        <v>0</v>
      </c>
      <c r="K636" s="217">
        <f t="shared" si="352"/>
        <v>0</v>
      </c>
      <c r="L636" s="217">
        <f t="shared" si="352"/>
        <v>0</v>
      </c>
      <c r="M636" s="217">
        <f t="shared" si="352"/>
        <v>0</v>
      </c>
      <c r="N636" s="217">
        <f t="shared" si="352"/>
        <v>0</v>
      </c>
      <c r="O636" s="217">
        <f t="shared" si="352"/>
        <v>0</v>
      </c>
      <c r="P636" s="217">
        <f t="shared" si="352"/>
        <v>0</v>
      </c>
      <c r="Q636" s="217">
        <f t="shared" si="352"/>
        <v>0</v>
      </c>
      <c r="R636" s="217">
        <f t="shared" si="352"/>
        <v>0</v>
      </c>
      <c r="S636" s="217">
        <f t="shared" si="352"/>
        <v>0</v>
      </c>
      <c r="T636" s="217">
        <f t="shared" si="352"/>
        <v>0</v>
      </c>
      <c r="U636" s="217">
        <f t="shared" si="352"/>
        <v>0</v>
      </c>
      <c r="V636" s="217">
        <f t="shared" si="352"/>
        <v>0</v>
      </c>
      <c r="W636" s="217">
        <f t="shared" si="352"/>
        <v>0</v>
      </c>
      <c r="X636" s="217">
        <f t="shared" si="352"/>
        <v>0</v>
      </c>
      <c r="Y636" s="217">
        <f t="shared" si="352"/>
        <v>0</v>
      </c>
      <c r="Z636" s="217">
        <f t="shared" si="352"/>
        <v>0</v>
      </c>
      <c r="AA636" s="217">
        <f t="shared" si="352"/>
        <v>0</v>
      </c>
      <c r="AB636" s="217">
        <f t="shared" si="352"/>
        <v>0</v>
      </c>
      <c r="AC636" s="217">
        <f t="shared" si="352"/>
        <v>0</v>
      </c>
      <c r="AD636" s="217">
        <f t="shared" si="352"/>
        <v>0</v>
      </c>
      <c r="AE636" s="217">
        <f t="shared" ref="AE636" si="353">SUM(AE626:AE635)</f>
        <v>0</v>
      </c>
      <c r="AF636" s="217">
        <f t="shared" ref="AF636:AP636" si="354">SUM(AF626:AF635)</f>
        <v>0</v>
      </c>
      <c r="AG636" s="217">
        <f t="shared" si="354"/>
        <v>0</v>
      </c>
      <c r="AH636" s="217">
        <f t="shared" si="354"/>
        <v>0</v>
      </c>
      <c r="AI636" s="217">
        <f t="shared" si="354"/>
        <v>0</v>
      </c>
      <c r="AJ636" s="217">
        <f t="shared" si="354"/>
        <v>0</v>
      </c>
      <c r="AK636" s="217">
        <f t="shared" si="354"/>
        <v>0</v>
      </c>
      <c r="AL636" s="217">
        <f t="shared" si="354"/>
        <v>0</v>
      </c>
      <c r="AM636" s="217">
        <f t="shared" si="354"/>
        <v>0</v>
      </c>
      <c r="AN636" s="217">
        <f t="shared" si="354"/>
        <v>0</v>
      </c>
      <c r="AO636" s="217">
        <f t="shared" si="354"/>
        <v>0</v>
      </c>
      <c r="AP636" s="217">
        <f t="shared" si="354"/>
        <v>0</v>
      </c>
    </row>
    <row r="637" spans="1:42" x14ac:dyDescent="0.2">
      <c r="A637" s="4" t="s">
        <v>305</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5">SUM(C638:AP638)</f>
        <v>0</v>
      </c>
      <c r="C638" s="217">
        <f t="shared" ref="C638:AP638" si="356">IF(C$2&lt;=equip1_reserve_freq*$A$626,$B$626/(equip1_reserve_freq),0)</f>
        <v>0</v>
      </c>
      <c r="D638" s="217">
        <f t="shared" si="356"/>
        <v>0</v>
      </c>
      <c r="E638" s="217">
        <f t="shared" si="356"/>
        <v>0</v>
      </c>
      <c r="F638" s="217">
        <f t="shared" si="356"/>
        <v>0</v>
      </c>
      <c r="G638" s="217">
        <f t="shared" si="356"/>
        <v>0</v>
      </c>
      <c r="H638" s="217">
        <f t="shared" si="356"/>
        <v>0</v>
      </c>
      <c r="I638" s="217">
        <f t="shared" si="356"/>
        <v>0</v>
      </c>
      <c r="J638" s="217">
        <f t="shared" si="356"/>
        <v>0</v>
      </c>
      <c r="K638" s="217">
        <f t="shared" si="356"/>
        <v>0</v>
      </c>
      <c r="L638" s="217">
        <f t="shared" si="356"/>
        <v>0</v>
      </c>
      <c r="M638" s="217">
        <f t="shared" si="356"/>
        <v>0</v>
      </c>
      <c r="N638" s="217">
        <f t="shared" si="356"/>
        <v>0</v>
      </c>
      <c r="O638" s="217">
        <f t="shared" si="356"/>
        <v>0</v>
      </c>
      <c r="P638" s="217">
        <f t="shared" si="356"/>
        <v>0</v>
      </c>
      <c r="Q638" s="217">
        <f t="shared" si="356"/>
        <v>0</v>
      </c>
      <c r="R638" s="217">
        <f t="shared" si="356"/>
        <v>0</v>
      </c>
      <c r="S638" s="217">
        <f t="shared" si="356"/>
        <v>0</v>
      </c>
      <c r="T638" s="217">
        <f t="shared" si="356"/>
        <v>0</v>
      </c>
      <c r="U638" s="217">
        <f t="shared" si="356"/>
        <v>0</v>
      </c>
      <c r="V638" s="217">
        <f t="shared" si="356"/>
        <v>0</v>
      </c>
      <c r="W638" s="217">
        <f t="shared" si="356"/>
        <v>0</v>
      </c>
      <c r="X638" s="217">
        <f t="shared" si="356"/>
        <v>0</v>
      </c>
      <c r="Y638" s="217">
        <f t="shared" si="356"/>
        <v>0</v>
      </c>
      <c r="Z638" s="217">
        <f t="shared" si="356"/>
        <v>0</v>
      </c>
      <c r="AA638" s="217">
        <f t="shared" si="356"/>
        <v>0</v>
      </c>
      <c r="AB638" s="217">
        <f t="shared" si="356"/>
        <v>0</v>
      </c>
      <c r="AC638" s="217">
        <f t="shared" si="356"/>
        <v>0</v>
      </c>
      <c r="AD638" s="217">
        <f t="shared" si="356"/>
        <v>0</v>
      </c>
      <c r="AE638" s="217">
        <f t="shared" si="356"/>
        <v>0</v>
      </c>
      <c r="AF638" s="217">
        <f t="shared" si="356"/>
        <v>0</v>
      </c>
      <c r="AG638" s="217">
        <f t="shared" si="356"/>
        <v>0</v>
      </c>
      <c r="AH638" s="217">
        <f t="shared" si="356"/>
        <v>0</v>
      </c>
      <c r="AI638" s="217">
        <f t="shared" si="356"/>
        <v>0</v>
      </c>
      <c r="AJ638" s="217">
        <f t="shared" si="356"/>
        <v>0</v>
      </c>
      <c r="AK638" s="217">
        <f t="shared" si="356"/>
        <v>0</v>
      </c>
      <c r="AL638" s="217">
        <f t="shared" si="356"/>
        <v>0</v>
      </c>
      <c r="AM638" s="217">
        <f t="shared" si="356"/>
        <v>0</v>
      </c>
      <c r="AN638" s="217">
        <f t="shared" si="356"/>
        <v>0</v>
      </c>
      <c r="AO638" s="217">
        <f t="shared" si="356"/>
        <v>0</v>
      </c>
      <c r="AP638" s="217">
        <f t="shared" si="356"/>
        <v>0</v>
      </c>
    </row>
    <row r="639" spans="1:42" x14ac:dyDescent="0.2">
      <c r="A639" s="4">
        <f>A638+1</f>
        <v>2</v>
      </c>
      <c r="B639" s="233">
        <f t="shared" si="355"/>
        <v>0</v>
      </c>
      <c r="C639" s="235">
        <f t="shared" ref="C639:AP639" si="357">IF(AND(C$2&gt;equip1_reserve_freq*$A626,C$2&lt;=equip1_reserve_freq*$A627),$B627/(equip1_reserve_freq),0)</f>
        <v>0</v>
      </c>
      <c r="D639" s="213">
        <f t="shared" si="357"/>
        <v>0</v>
      </c>
      <c r="E639" s="213">
        <f t="shared" si="357"/>
        <v>0</v>
      </c>
      <c r="F639" s="213">
        <f t="shared" si="357"/>
        <v>0</v>
      </c>
      <c r="G639" s="213">
        <f t="shared" si="357"/>
        <v>0</v>
      </c>
      <c r="H639" s="213">
        <f t="shared" si="357"/>
        <v>0</v>
      </c>
      <c r="I639" s="213">
        <f t="shared" si="357"/>
        <v>0</v>
      </c>
      <c r="J639" s="213">
        <f t="shared" si="357"/>
        <v>0</v>
      </c>
      <c r="K639" s="213">
        <f t="shared" si="357"/>
        <v>0</v>
      </c>
      <c r="L639" s="213">
        <f t="shared" si="357"/>
        <v>0</v>
      </c>
      <c r="M639" s="213">
        <f t="shared" si="357"/>
        <v>0</v>
      </c>
      <c r="N639" s="213">
        <f t="shared" si="357"/>
        <v>0</v>
      </c>
      <c r="O639" s="213">
        <f t="shared" si="357"/>
        <v>0</v>
      </c>
      <c r="P639" s="213">
        <f t="shared" si="357"/>
        <v>0</v>
      </c>
      <c r="Q639" s="213">
        <f t="shared" si="357"/>
        <v>0</v>
      </c>
      <c r="R639" s="213">
        <f t="shared" si="357"/>
        <v>0</v>
      </c>
      <c r="S639" s="213">
        <f t="shared" si="357"/>
        <v>0</v>
      </c>
      <c r="T639" s="213">
        <f t="shared" si="357"/>
        <v>0</v>
      </c>
      <c r="U639" s="213">
        <f t="shared" si="357"/>
        <v>0</v>
      </c>
      <c r="V639" s="213">
        <f t="shared" si="357"/>
        <v>0</v>
      </c>
      <c r="W639" s="213">
        <f t="shared" si="357"/>
        <v>0</v>
      </c>
      <c r="X639" s="213">
        <f t="shared" si="357"/>
        <v>0</v>
      </c>
      <c r="Y639" s="213">
        <f t="shared" si="357"/>
        <v>0</v>
      </c>
      <c r="Z639" s="213">
        <f t="shared" si="357"/>
        <v>0</v>
      </c>
      <c r="AA639" s="213">
        <f t="shared" si="357"/>
        <v>0</v>
      </c>
      <c r="AB639" s="213">
        <f t="shared" si="357"/>
        <v>0</v>
      </c>
      <c r="AC639" s="213">
        <f t="shared" si="357"/>
        <v>0</v>
      </c>
      <c r="AD639" s="213">
        <f t="shared" si="357"/>
        <v>0</v>
      </c>
      <c r="AE639" s="213">
        <f t="shared" si="357"/>
        <v>0</v>
      </c>
      <c r="AF639" s="213">
        <f t="shared" si="357"/>
        <v>0</v>
      </c>
      <c r="AG639" s="213">
        <f t="shared" si="357"/>
        <v>0</v>
      </c>
      <c r="AH639" s="213">
        <f t="shared" si="357"/>
        <v>0</v>
      </c>
      <c r="AI639" s="213">
        <f t="shared" si="357"/>
        <v>0</v>
      </c>
      <c r="AJ639" s="213">
        <f t="shared" si="357"/>
        <v>0</v>
      </c>
      <c r="AK639" s="213">
        <f t="shared" si="357"/>
        <v>0</v>
      </c>
      <c r="AL639" s="213">
        <f t="shared" si="357"/>
        <v>0</v>
      </c>
      <c r="AM639" s="213">
        <f t="shared" si="357"/>
        <v>0</v>
      </c>
      <c r="AN639" s="213">
        <f t="shared" si="357"/>
        <v>0</v>
      </c>
      <c r="AO639" s="213">
        <f t="shared" si="357"/>
        <v>0</v>
      </c>
      <c r="AP639" s="213">
        <f t="shared" si="357"/>
        <v>0</v>
      </c>
    </row>
    <row r="640" spans="1:42" x14ac:dyDescent="0.2">
      <c r="A640" s="4">
        <f t="shared" ref="A640:A645" si="358">A639+1</f>
        <v>3</v>
      </c>
      <c r="B640" s="233">
        <f t="shared" si="355"/>
        <v>0</v>
      </c>
      <c r="C640" s="235">
        <f t="shared" ref="C640:AP640" si="359">IF(AND(C$2&gt;equip1_reserve_freq*$A627,C$2&lt;=equip1_reserve_freq*$A628),$B628/(equip1_reserve_freq),0)</f>
        <v>0</v>
      </c>
      <c r="D640" s="213">
        <f t="shared" si="359"/>
        <v>0</v>
      </c>
      <c r="E640" s="213">
        <f t="shared" si="359"/>
        <v>0</v>
      </c>
      <c r="F640" s="213">
        <f t="shared" si="359"/>
        <v>0</v>
      </c>
      <c r="G640" s="213">
        <f t="shared" si="359"/>
        <v>0</v>
      </c>
      <c r="H640" s="213">
        <f t="shared" si="359"/>
        <v>0</v>
      </c>
      <c r="I640" s="213">
        <f t="shared" si="359"/>
        <v>0</v>
      </c>
      <c r="J640" s="213">
        <f t="shared" si="359"/>
        <v>0</v>
      </c>
      <c r="K640" s="213">
        <f t="shared" si="359"/>
        <v>0</v>
      </c>
      <c r="L640" s="213">
        <f t="shared" si="359"/>
        <v>0</v>
      </c>
      <c r="M640" s="213">
        <f t="shared" si="359"/>
        <v>0</v>
      </c>
      <c r="N640" s="213">
        <f t="shared" si="359"/>
        <v>0</v>
      </c>
      <c r="O640" s="213">
        <f t="shared" si="359"/>
        <v>0</v>
      </c>
      <c r="P640" s="213">
        <f t="shared" si="359"/>
        <v>0</v>
      </c>
      <c r="Q640" s="213">
        <f t="shared" si="359"/>
        <v>0</v>
      </c>
      <c r="R640" s="213">
        <f t="shared" si="359"/>
        <v>0</v>
      </c>
      <c r="S640" s="213">
        <f t="shared" si="359"/>
        <v>0</v>
      </c>
      <c r="T640" s="213">
        <f t="shared" si="359"/>
        <v>0</v>
      </c>
      <c r="U640" s="213">
        <f t="shared" si="359"/>
        <v>0</v>
      </c>
      <c r="V640" s="213">
        <f t="shared" si="359"/>
        <v>0</v>
      </c>
      <c r="W640" s="213">
        <f t="shared" si="359"/>
        <v>0</v>
      </c>
      <c r="X640" s="213">
        <f t="shared" si="359"/>
        <v>0</v>
      </c>
      <c r="Y640" s="213">
        <f t="shared" si="359"/>
        <v>0</v>
      </c>
      <c r="Z640" s="213">
        <f t="shared" si="359"/>
        <v>0</v>
      </c>
      <c r="AA640" s="213">
        <f t="shared" si="359"/>
        <v>0</v>
      </c>
      <c r="AB640" s="213">
        <f t="shared" si="359"/>
        <v>0</v>
      </c>
      <c r="AC640" s="213">
        <f t="shared" si="359"/>
        <v>0</v>
      </c>
      <c r="AD640" s="213">
        <f t="shared" si="359"/>
        <v>0</v>
      </c>
      <c r="AE640" s="213">
        <f t="shared" si="359"/>
        <v>0</v>
      </c>
      <c r="AF640" s="213">
        <f t="shared" si="359"/>
        <v>0</v>
      </c>
      <c r="AG640" s="213">
        <f t="shared" si="359"/>
        <v>0</v>
      </c>
      <c r="AH640" s="213">
        <f t="shared" si="359"/>
        <v>0</v>
      </c>
      <c r="AI640" s="213">
        <f t="shared" si="359"/>
        <v>0</v>
      </c>
      <c r="AJ640" s="213">
        <f t="shared" si="359"/>
        <v>0</v>
      </c>
      <c r="AK640" s="213">
        <f t="shared" si="359"/>
        <v>0</v>
      </c>
      <c r="AL640" s="213">
        <f t="shared" si="359"/>
        <v>0</v>
      </c>
      <c r="AM640" s="213">
        <f t="shared" si="359"/>
        <v>0</v>
      </c>
      <c r="AN640" s="213">
        <f t="shared" si="359"/>
        <v>0</v>
      </c>
      <c r="AO640" s="213">
        <f t="shared" si="359"/>
        <v>0</v>
      </c>
      <c r="AP640" s="213">
        <f t="shared" si="359"/>
        <v>0</v>
      </c>
    </row>
    <row r="641" spans="1:42" x14ac:dyDescent="0.2">
      <c r="A641" s="4">
        <f t="shared" si="358"/>
        <v>4</v>
      </c>
      <c r="B641" s="233">
        <f t="shared" si="355"/>
        <v>0</v>
      </c>
      <c r="C641" s="235">
        <f t="shared" ref="C641:AP641" si="360">IF(AND(C$2&gt;equip1_reserve_freq*$A628,C$2&lt;=equip1_reserve_freq*$A629),$B629/(equip1_reserve_freq),0)</f>
        <v>0</v>
      </c>
      <c r="D641" s="213">
        <f t="shared" si="360"/>
        <v>0</v>
      </c>
      <c r="E641" s="213">
        <f t="shared" si="360"/>
        <v>0</v>
      </c>
      <c r="F641" s="213">
        <f t="shared" si="360"/>
        <v>0</v>
      </c>
      <c r="G641" s="213">
        <f t="shared" si="360"/>
        <v>0</v>
      </c>
      <c r="H641" s="213">
        <f t="shared" si="360"/>
        <v>0</v>
      </c>
      <c r="I641" s="213">
        <f t="shared" si="360"/>
        <v>0</v>
      </c>
      <c r="J641" s="213">
        <f t="shared" si="360"/>
        <v>0</v>
      </c>
      <c r="K641" s="213">
        <f t="shared" si="360"/>
        <v>0</v>
      </c>
      <c r="L641" s="213">
        <f t="shared" si="360"/>
        <v>0</v>
      </c>
      <c r="M641" s="213">
        <f t="shared" si="360"/>
        <v>0</v>
      </c>
      <c r="N641" s="213">
        <f t="shared" si="360"/>
        <v>0</v>
      </c>
      <c r="O641" s="213">
        <f t="shared" si="360"/>
        <v>0</v>
      </c>
      <c r="P641" s="213">
        <f t="shared" si="360"/>
        <v>0</v>
      </c>
      <c r="Q641" s="213">
        <f t="shared" si="360"/>
        <v>0</v>
      </c>
      <c r="R641" s="213">
        <f t="shared" si="360"/>
        <v>0</v>
      </c>
      <c r="S641" s="213">
        <f t="shared" si="360"/>
        <v>0</v>
      </c>
      <c r="T641" s="213">
        <f t="shared" si="360"/>
        <v>0</v>
      </c>
      <c r="U641" s="213">
        <f t="shared" si="360"/>
        <v>0</v>
      </c>
      <c r="V641" s="213">
        <f t="shared" si="360"/>
        <v>0</v>
      </c>
      <c r="W641" s="213">
        <f t="shared" si="360"/>
        <v>0</v>
      </c>
      <c r="X641" s="213">
        <f t="shared" si="360"/>
        <v>0</v>
      </c>
      <c r="Y641" s="213">
        <f t="shared" si="360"/>
        <v>0</v>
      </c>
      <c r="Z641" s="213">
        <f t="shared" si="360"/>
        <v>0</v>
      </c>
      <c r="AA641" s="213">
        <f t="shared" si="360"/>
        <v>0</v>
      </c>
      <c r="AB641" s="213">
        <f t="shared" si="360"/>
        <v>0</v>
      </c>
      <c r="AC641" s="213">
        <f t="shared" si="360"/>
        <v>0</v>
      </c>
      <c r="AD641" s="213">
        <f t="shared" si="360"/>
        <v>0</v>
      </c>
      <c r="AE641" s="213">
        <f t="shared" si="360"/>
        <v>0</v>
      </c>
      <c r="AF641" s="213">
        <f t="shared" si="360"/>
        <v>0</v>
      </c>
      <c r="AG641" s="213">
        <f t="shared" si="360"/>
        <v>0</v>
      </c>
      <c r="AH641" s="213">
        <f t="shared" si="360"/>
        <v>0</v>
      </c>
      <c r="AI641" s="213">
        <f t="shared" si="360"/>
        <v>0</v>
      </c>
      <c r="AJ641" s="213">
        <f t="shared" si="360"/>
        <v>0</v>
      </c>
      <c r="AK641" s="213">
        <f t="shared" si="360"/>
        <v>0</v>
      </c>
      <c r="AL641" s="213">
        <f t="shared" si="360"/>
        <v>0</v>
      </c>
      <c r="AM641" s="213">
        <f t="shared" si="360"/>
        <v>0</v>
      </c>
      <c r="AN641" s="213">
        <f t="shared" si="360"/>
        <v>0</v>
      </c>
      <c r="AO641" s="213">
        <f t="shared" si="360"/>
        <v>0</v>
      </c>
      <c r="AP641" s="213">
        <f t="shared" si="360"/>
        <v>0</v>
      </c>
    </row>
    <row r="642" spans="1:42" x14ac:dyDescent="0.2">
      <c r="A642" s="4">
        <f t="shared" si="358"/>
        <v>5</v>
      </c>
      <c r="B642" s="233">
        <f t="shared" si="355"/>
        <v>0</v>
      </c>
      <c r="C642" s="235">
        <f t="shared" ref="C642:AP642" si="361">IF(AND(C$2&gt;equip1_reserve_freq*$A629,C$2&lt;=equip1_reserve_freq*$A630),$B630/(equip1_reserve_freq),0)</f>
        <v>0</v>
      </c>
      <c r="D642" s="213">
        <f t="shared" si="361"/>
        <v>0</v>
      </c>
      <c r="E642" s="213">
        <f t="shared" si="361"/>
        <v>0</v>
      </c>
      <c r="F642" s="213">
        <f t="shared" si="361"/>
        <v>0</v>
      </c>
      <c r="G642" s="213">
        <f t="shared" si="361"/>
        <v>0</v>
      </c>
      <c r="H642" s="213">
        <f t="shared" si="361"/>
        <v>0</v>
      </c>
      <c r="I642" s="213">
        <f t="shared" si="361"/>
        <v>0</v>
      </c>
      <c r="J642" s="213">
        <f t="shared" si="361"/>
        <v>0</v>
      </c>
      <c r="K642" s="213">
        <f t="shared" si="361"/>
        <v>0</v>
      </c>
      <c r="L642" s="213">
        <f t="shared" si="361"/>
        <v>0</v>
      </c>
      <c r="M642" s="213">
        <f t="shared" si="361"/>
        <v>0</v>
      </c>
      <c r="N642" s="213">
        <f t="shared" si="361"/>
        <v>0</v>
      </c>
      <c r="O642" s="213">
        <f t="shared" si="361"/>
        <v>0</v>
      </c>
      <c r="P642" s="213">
        <f t="shared" si="361"/>
        <v>0</v>
      </c>
      <c r="Q642" s="213">
        <f t="shared" si="361"/>
        <v>0</v>
      </c>
      <c r="R642" s="213">
        <f t="shared" si="361"/>
        <v>0</v>
      </c>
      <c r="S642" s="213">
        <f t="shared" si="361"/>
        <v>0</v>
      </c>
      <c r="T642" s="213">
        <f t="shared" si="361"/>
        <v>0</v>
      </c>
      <c r="U642" s="213">
        <f t="shared" si="361"/>
        <v>0</v>
      </c>
      <c r="V642" s="213">
        <f t="shared" si="361"/>
        <v>0</v>
      </c>
      <c r="W642" s="213">
        <f t="shared" si="361"/>
        <v>0</v>
      </c>
      <c r="X642" s="213">
        <f t="shared" si="361"/>
        <v>0</v>
      </c>
      <c r="Y642" s="213">
        <f t="shared" si="361"/>
        <v>0</v>
      </c>
      <c r="Z642" s="213">
        <f t="shared" si="361"/>
        <v>0</v>
      </c>
      <c r="AA642" s="213">
        <f t="shared" si="361"/>
        <v>0</v>
      </c>
      <c r="AB642" s="213">
        <f t="shared" si="361"/>
        <v>0</v>
      </c>
      <c r="AC642" s="213">
        <f t="shared" si="361"/>
        <v>0</v>
      </c>
      <c r="AD642" s="213">
        <f t="shared" si="361"/>
        <v>0</v>
      </c>
      <c r="AE642" s="213">
        <f t="shared" si="361"/>
        <v>0</v>
      </c>
      <c r="AF642" s="213">
        <f t="shared" si="361"/>
        <v>0</v>
      </c>
      <c r="AG642" s="213">
        <f t="shared" si="361"/>
        <v>0</v>
      </c>
      <c r="AH642" s="213">
        <f t="shared" si="361"/>
        <v>0</v>
      </c>
      <c r="AI642" s="213">
        <f t="shared" si="361"/>
        <v>0</v>
      </c>
      <c r="AJ642" s="213">
        <f t="shared" si="361"/>
        <v>0</v>
      </c>
      <c r="AK642" s="213">
        <f t="shared" si="361"/>
        <v>0</v>
      </c>
      <c r="AL642" s="213">
        <f t="shared" si="361"/>
        <v>0</v>
      </c>
      <c r="AM642" s="213">
        <f t="shared" si="361"/>
        <v>0</v>
      </c>
      <c r="AN642" s="213">
        <f t="shared" si="361"/>
        <v>0</v>
      </c>
      <c r="AO642" s="213">
        <f t="shared" si="361"/>
        <v>0</v>
      </c>
      <c r="AP642" s="213">
        <f t="shared" si="361"/>
        <v>0</v>
      </c>
    </row>
    <row r="643" spans="1:42" x14ac:dyDescent="0.2">
      <c r="A643" s="4">
        <f t="shared" si="358"/>
        <v>6</v>
      </c>
      <c r="B643" s="233">
        <f t="shared" si="355"/>
        <v>0</v>
      </c>
      <c r="C643" s="235">
        <f t="shared" ref="C643:AP643" si="362">IF(AND(C$2&gt;equip1_reserve_freq*$A630,C$2&lt;=equip1_reserve_freq*$A631),$B631/(equip1_reserve_freq),0)</f>
        <v>0</v>
      </c>
      <c r="D643" s="213">
        <f t="shared" si="362"/>
        <v>0</v>
      </c>
      <c r="E643" s="213">
        <f t="shared" si="362"/>
        <v>0</v>
      </c>
      <c r="F643" s="213">
        <f t="shared" si="362"/>
        <v>0</v>
      </c>
      <c r="G643" s="213">
        <f t="shared" si="362"/>
        <v>0</v>
      </c>
      <c r="H643" s="213">
        <f t="shared" si="362"/>
        <v>0</v>
      </c>
      <c r="I643" s="213">
        <f t="shared" si="362"/>
        <v>0</v>
      </c>
      <c r="J643" s="213">
        <f t="shared" si="362"/>
        <v>0</v>
      </c>
      <c r="K643" s="213">
        <f t="shared" si="362"/>
        <v>0</v>
      </c>
      <c r="L643" s="213">
        <f t="shared" si="362"/>
        <v>0</v>
      </c>
      <c r="M643" s="213">
        <f t="shared" si="362"/>
        <v>0</v>
      </c>
      <c r="N643" s="213">
        <f t="shared" si="362"/>
        <v>0</v>
      </c>
      <c r="O643" s="213">
        <f t="shared" si="362"/>
        <v>0</v>
      </c>
      <c r="P643" s="213">
        <f t="shared" si="362"/>
        <v>0</v>
      </c>
      <c r="Q643" s="213">
        <f t="shared" si="362"/>
        <v>0</v>
      </c>
      <c r="R643" s="213">
        <f t="shared" si="362"/>
        <v>0</v>
      </c>
      <c r="S643" s="213">
        <f t="shared" si="362"/>
        <v>0</v>
      </c>
      <c r="T643" s="213">
        <f t="shared" si="362"/>
        <v>0</v>
      </c>
      <c r="U643" s="213">
        <f t="shared" si="362"/>
        <v>0</v>
      </c>
      <c r="V643" s="213">
        <f t="shared" si="362"/>
        <v>0</v>
      </c>
      <c r="W643" s="213">
        <f t="shared" si="362"/>
        <v>0</v>
      </c>
      <c r="X643" s="213">
        <f t="shared" si="362"/>
        <v>0</v>
      </c>
      <c r="Y643" s="213">
        <f t="shared" si="362"/>
        <v>0</v>
      </c>
      <c r="Z643" s="213">
        <f t="shared" si="362"/>
        <v>0</v>
      </c>
      <c r="AA643" s="213">
        <f t="shared" si="362"/>
        <v>0</v>
      </c>
      <c r="AB643" s="213">
        <f t="shared" si="362"/>
        <v>0</v>
      </c>
      <c r="AC643" s="213">
        <f t="shared" si="362"/>
        <v>0</v>
      </c>
      <c r="AD643" s="213">
        <f t="shared" si="362"/>
        <v>0</v>
      </c>
      <c r="AE643" s="213">
        <f t="shared" si="362"/>
        <v>0</v>
      </c>
      <c r="AF643" s="213">
        <f t="shared" si="362"/>
        <v>0</v>
      </c>
      <c r="AG643" s="213">
        <f t="shared" si="362"/>
        <v>0</v>
      </c>
      <c r="AH643" s="213">
        <f t="shared" si="362"/>
        <v>0</v>
      </c>
      <c r="AI643" s="213">
        <f t="shared" si="362"/>
        <v>0</v>
      </c>
      <c r="AJ643" s="213">
        <f t="shared" si="362"/>
        <v>0</v>
      </c>
      <c r="AK643" s="213">
        <f t="shared" si="362"/>
        <v>0</v>
      </c>
      <c r="AL643" s="213">
        <f t="shared" si="362"/>
        <v>0</v>
      </c>
      <c r="AM643" s="213">
        <f t="shared" si="362"/>
        <v>0</v>
      </c>
      <c r="AN643" s="213">
        <f t="shared" si="362"/>
        <v>0</v>
      </c>
      <c r="AO643" s="213">
        <f t="shared" si="362"/>
        <v>0</v>
      </c>
      <c r="AP643" s="213">
        <f t="shared" si="362"/>
        <v>0</v>
      </c>
    </row>
    <row r="644" spans="1:42" x14ac:dyDescent="0.2">
      <c r="A644" s="4">
        <f t="shared" si="358"/>
        <v>7</v>
      </c>
      <c r="B644" s="233">
        <f t="shared" si="355"/>
        <v>0</v>
      </c>
      <c r="C644" s="235">
        <f t="shared" ref="C644:AP644" si="363">IF(AND(C$2&gt;equip1_reserve_freq*$A631,C$2&lt;=equip1_reserve_freq*$A632),$B632/(equip1_reserve_freq),0)</f>
        <v>0</v>
      </c>
      <c r="D644" s="213">
        <f t="shared" si="363"/>
        <v>0</v>
      </c>
      <c r="E644" s="213">
        <f t="shared" si="363"/>
        <v>0</v>
      </c>
      <c r="F644" s="213">
        <f t="shared" si="363"/>
        <v>0</v>
      </c>
      <c r="G644" s="213">
        <f t="shared" si="363"/>
        <v>0</v>
      </c>
      <c r="H644" s="213">
        <f t="shared" si="363"/>
        <v>0</v>
      </c>
      <c r="I644" s="213">
        <f t="shared" si="363"/>
        <v>0</v>
      </c>
      <c r="J644" s="213">
        <f t="shared" si="363"/>
        <v>0</v>
      </c>
      <c r="K644" s="213">
        <f t="shared" si="363"/>
        <v>0</v>
      </c>
      <c r="L644" s="213">
        <f t="shared" si="363"/>
        <v>0</v>
      </c>
      <c r="M644" s="213">
        <f t="shared" si="363"/>
        <v>0</v>
      </c>
      <c r="N644" s="213">
        <f t="shared" si="363"/>
        <v>0</v>
      </c>
      <c r="O644" s="213">
        <f t="shared" si="363"/>
        <v>0</v>
      </c>
      <c r="P644" s="213">
        <f t="shared" si="363"/>
        <v>0</v>
      </c>
      <c r="Q644" s="213">
        <f t="shared" si="363"/>
        <v>0</v>
      </c>
      <c r="R644" s="213">
        <f t="shared" si="363"/>
        <v>0</v>
      </c>
      <c r="S644" s="213">
        <f t="shared" si="363"/>
        <v>0</v>
      </c>
      <c r="T644" s="213">
        <f t="shared" si="363"/>
        <v>0</v>
      </c>
      <c r="U644" s="213">
        <f t="shared" si="363"/>
        <v>0</v>
      </c>
      <c r="V644" s="213">
        <f t="shared" si="363"/>
        <v>0</v>
      </c>
      <c r="W644" s="213">
        <f t="shared" si="363"/>
        <v>0</v>
      </c>
      <c r="X644" s="213">
        <f t="shared" si="363"/>
        <v>0</v>
      </c>
      <c r="Y644" s="213">
        <f t="shared" si="363"/>
        <v>0</v>
      </c>
      <c r="Z644" s="213">
        <f t="shared" si="363"/>
        <v>0</v>
      </c>
      <c r="AA644" s="213">
        <f t="shared" si="363"/>
        <v>0</v>
      </c>
      <c r="AB644" s="213">
        <f t="shared" si="363"/>
        <v>0</v>
      </c>
      <c r="AC644" s="213">
        <f t="shared" si="363"/>
        <v>0</v>
      </c>
      <c r="AD644" s="213">
        <f t="shared" si="363"/>
        <v>0</v>
      </c>
      <c r="AE644" s="213">
        <f t="shared" si="363"/>
        <v>0</v>
      </c>
      <c r="AF644" s="213">
        <f t="shared" si="363"/>
        <v>0</v>
      </c>
      <c r="AG644" s="213">
        <f t="shared" si="363"/>
        <v>0</v>
      </c>
      <c r="AH644" s="213">
        <f t="shared" si="363"/>
        <v>0</v>
      </c>
      <c r="AI644" s="213">
        <f t="shared" si="363"/>
        <v>0</v>
      </c>
      <c r="AJ644" s="213">
        <f t="shared" si="363"/>
        <v>0</v>
      </c>
      <c r="AK644" s="213">
        <f t="shared" si="363"/>
        <v>0</v>
      </c>
      <c r="AL644" s="213">
        <f t="shared" si="363"/>
        <v>0</v>
      </c>
      <c r="AM644" s="213">
        <f t="shared" si="363"/>
        <v>0</v>
      </c>
      <c r="AN644" s="213">
        <f t="shared" si="363"/>
        <v>0</v>
      </c>
      <c r="AO644" s="213">
        <f t="shared" si="363"/>
        <v>0</v>
      </c>
      <c r="AP644" s="213">
        <f t="shared" si="363"/>
        <v>0</v>
      </c>
    </row>
    <row r="645" spans="1:42" x14ac:dyDescent="0.2">
      <c r="A645" s="4">
        <f t="shared" si="358"/>
        <v>8</v>
      </c>
      <c r="B645" s="233">
        <f t="shared" si="355"/>
        <v>0</v>
      </c>
      <c r="C645" s="235">
        <f t="shared" ref="C645:AP645" si="364">IF(AND(C$2&gt;equip1_reserve_freq*$A632,C$2&lt;=equip1_reserve_freq*$A633),$B633/(equip1_reserve_freq),0)</f>
        <v>0</v>
      </c>
      <c r="D645" s="213">
        <f t="shared" si="364"/>
        <v>0</v>
      </c>
      <c r="E645" s="213">
        <f t="shared" si="364"/>
        <v>0</v>
      </c>
      <c r="F645" s="213">
        <f t="shared" si="364"/>
        <v>0</v>
      </c>
      <c r="G645" s="213">
        <f t="shared" si="364"/>
        <v>0</v>
      </c>
      <c r="H645" s="213">
        <f t="shared" si="364"/>
        <v>0</v>
      </c>
      <c r="I645" s="213">
        <f t="shared" si="364"/>
        <v>0</v>
      </c>
      <c r="J645" s="213">
        <f t="shared" si="364"/>
        <v>0</v>
      </c>
      <c r="K645" s="213">
        <f t="shared" si="364"/>
        <v>0</v>
      </c>
      <c r="L645" s="213">
        <f t="shared" si="364"/>
        <v>0</v>
      </c>
      <c r="M645" s="213">
        <f t="shared" si="364"/>
        <v>0</v>
      </c>
      <c r="N645" s="213">
        <f t="shared" si="364"/>
        <v>0</v>
      </c>
      <c r="O645" s="213">
        <f t="shared" si="364"/>
        <v>0</v>
      </c>
      <c r="P645" s="213">
        <f t="shared" si="364"/>
        <v>0</v>
      </c>
      <c r="Q645" s="213">
        <f t="shared" si="364"/>
        <v>0</v>
      </c>
      <c r="R645" s="213">
        <f t="shared" si="364"/>
        <v>0</v>
      </c>
      <c r="S645" s="213">
        <f t="shared" si="364"/>
        <v>0</v>
      </c>
      <c r="T645" s="213">
        <f t="shared" si="364"/>
        <v>0</v>
      </c>
      <c r="U645" s="213">
        <f t="shared" si="364"/>
        <v>0</v>
      </c>
      <c r="V645" s="213">
        <f t="shared" si="364"/>
        <v>0</v>
      </c>
      <c r="W645" s="213">
        <f t="shared" si="364"/>
        <v>0</v>
      </c>
      <c r="X645" s="213">
        <f t="shared" si="364"/>
        <v>0</v>
      </c>
      <c r="Y645" s="213">
        <f t="shared" si="364"/>
        <v>0</v>
      </c>
      <c r="Z645" s="213">
        <f t="shared" si="364"/>
        <v>0</v>
      </c>
      <c r="AA645" s="213">
        <f t="shared" si="364"/>
        <v>0</v>
      </c>
      <c r="AB645" s="213">
        <f t="shared" si="364"/>
        <v>0</v>
      </c>
      <c r="AC645" s="213">
        <f t="shared" si="364"/>
        <v>0</v>
      </c>
      <c r="AD645" s="213">
        <f t="shared" si="364"/>
        <v>0</v>
      </c>
      <c r="AE645" s="213">
        <f t="shared" si="364"/>
        <v>0</v>
      </c>
      <c r="AF645" s="213">
        <f t="shared" si="364"/>
        <v>0</v>
      </c>
      <c r="AG645" s="213">
        <f t="shared" si="364"/>
        <v>0</v>
      </c>
      <c r="AH645" s="213">
        <f t="shared" si="364"/>
        <v>0</v>
      </c>
      <c r="AI645" s="213">
        <f t="shared" si="364"/>
        <v>0</v>
      </c>
      <c r="AJ645" s="213">
        <f t="shared" si="364"/>
        <v>0</v>
      </c>
      <c r="AK645" s="213">
        <f t="shared" si="364"/>
        <v>0</v>
      </c>
      <c r="AL645" s="213">
        <f t="shared" si="364"/>
        <v>0</v>
      </c>
      <c r="AM645" s="213">
        <f t="shared" si="364"/>
        <v>0</v>
      </c>
      <c r="AN645" s="213">
        <f t="shared" si="364"/>
        <v>0</v>
      </c>
      <c r="AO645" s="213">
        <f t="shared" si="364"/>
        <v>0</v>
      </c>
      <c r="AP645" s="213">
        <f t="shared" si="364"/>
        <v>0</v>
      </c>
    </row>
    <row r="646" spans="1:42" x14ac:dyDescent="0.2">
      <c r="A646" s="4">
        <f>A645+1</f>
        <v>9</v>
      </c>
      <c r="B646" s="233">
        <f t="shared" si="355"/>
        <v>0</v>
      </c>
      <c r="C646" s="235">
        <f t="shared" ref="C646:AP646" si="365">IF(AND(C$2&gt;equip1_reserve_freq*$A633,C$2&lt;=equip1_reserve_freq*$A634),$B634/(equip1_reserve_freq),0)</f>
        <v>0</v>
      </c>
      <c r="D646" s="213">
        <f t="shared" si="365"/>
        <v>0</v>
      </c>
      <c r="E646" s="213">
        <f t="shared" si="365"/>
        <v>0</v>
      </c>
      <c r="F646" s="213">
        <f t="shared" si="365"/>
        <v>0</v>
      </c>
      <c r="G646" s="213">
        <f t="shared" si="365"/>
        <v>0</v>
      </c>
      <c r="H646" s="213">
        <f t="shared" si="365"/>
        <v>0</v>
      </c>
      <c r="I646" s="213">
        <f t="shared" si="365"/>
        <v>0</v>
      </c>
      <c r="J646" s="213">
        <f t="shared" si="365"/>
        <v>0</v>
      </c>
      <c r="K646" s="213">
        <f t="shared" si="365"/>
        <v>0</v>
      </c>
      <c r="L646" s="213">
        <f t="shared" si="365"/>
        <v>0</v>
      </c>
      <c r="M646" s="213">
        <f t="shared" si="365"/>
        <v>0</v>
      </c>
      <c r="N646" s="213">
        <f t="shared" si="365"/>
        <v>0</v>
      </c>
      <c r="O646" s="213">
        <f t="shared" si="365"/>
        <v>0</v>
      </c>
      <c r="P646" s="213">
        <f t="shared" si="365"/>
        <v>0</v>
      </c>
      <c r="Q646" s="213">
        <f t="shared" si="365"/>
        <v>0</v>
      </c>
      <c r="R646" s="213">
        <f t="shared" si="365"/>
        <v>0</v>
      </c>
      <c r="S646" s="213">
        <f t="shared" si="365"/>
        <v>0</v>
      </c>
      <c r="T646" s="213">
        <f t="shared" si="365"/>
        <v>0</v>
      </c>
      <c r="U646" s="213">
        <f t="shared" si="365"/>
        <v>0</v>
      </c>
      <c r="V646" s="213">
        <f t="shared" si="365"/>
        <v>0</v>
      </c>
      <c r="W646" s="213">
        <f t="shared" si="365"/>
        <v>0</v>
      </c>
      <c r="X646" s="213">
        <f t="shared" si="365"/>
        <v>0</v>
      </c>
      <c r="Y646" s="213">
        <f t="shared" si="365"/>
        <v>0</v>
      </c>
      <c r="Z646" s="213">
        <f t="shared" si="365"/>
        <v>0</v>
      </c>
      <c r="AA646" s="213">
        <f t="shared" si="365"/>
        <v>0</v>
      </c>
      <c r="AB646" s="213">
        <f t="shared" si="365"/>
        <v>0</v>
      </c>
      <c r="AC646" s="213">
        <f t="shared" si="365"/>
        <v>0</v>
      </c>
      <c r="AD646" s="213">
        <f t="shared" si="365"/>
        <v>0</v>
      </c>
      <c r="AE646" s="213">
        <f t="shared" si="365"/>
        <v>0</v>
      </c>
      <c r="AF646" s="213">
        <f t="shared" si="365"/>
        <v>0</v>
      </c>
      <c r="AG646" s="213">
        <f t="shared" si="365"/>
        <v>0</v>
      </c>
      <c r="AH646" s="213">
        <f t="shared" si="365"/>
        <v>0</v>
      </c>
      <c r="AI646" s="213">
        <f t="shared" si="365"/>
        <v>0</v>
      </c>
      <c r="AJ646" s="213">
        <f t="shared" si="365"/>
        <v>0</v>
      </c>
      <c r="AK646" s="213">
        <f t="shared" si="365"/>
        <v>0</v>
      </c>
      <c r="AL646" s="213">
        <f t="shared" si="365"/>
        <v>0</v>
      </c>
      <c r="AM646" s="213">
        <f t="shared" si="365"/>
        <v>0</v>
      </c>
      <c r="AN646" s="213">
        <f t="shared" si="365"/>
        <v>0</v>
      </c>
      <c r="AO646" s="213">
        <f t="shared" si="365"/>
        <v>0</v>
      </c>
      <c r="AP646" s="213">
        <f t="shared" si="365"/>
        <v>0</v>
      </c>
    </row>
    <row r="647" spans="1:42" x14ac:dyDescent="0.2">
      <c r="A647" s="4">
        <f t="shared" ref="A647" si="366">A646+1</f>
        <v>10</v>
      </c>
      <c r="B647" s="233">
        <f t="shared" si="355"/>
        <v>0</v>
      </c>
      <c r="C647" s="234">
        <f t="shared" ref="C647:AP647" si="367">IF(AND(C$2&gt;equip1_reserve_freq*$A634,C$2&lt;=equip1_reserve_freq*$A635),$B635/(equip1_reserve_freq),0)</f>
        <v>0</v>
      </c>
      <c r="D647" s="218">
        <f t="shared" si="367"/>
        <v>0</v>
      </c>
      <c r="E647" s="218">
        <f t="shared" si="367"/>
        <v>0</v>
      </c>
      <c r="F647" s="218">
        <f t="shared" si="367"/>
        <v>0</v>
      </c>
      <c r="G647" s="218">
        <f t="shared" si="367"/>
        <v>0</v>
      </c>
      <c r="H647" s="218">
        <f t="shared" si="367"/>
        <v>0</v>
      </c>
      <c r="I647" s="218">
        <f t="shared" si="367"/>
        <v>0</v>
      </c>
      <c r="J647" s="218">
        <f t="shared" si="367"/>
        <v>0</v>
      </c>
      <c r="K647" s="218">
        <f t="shared" si="367"/>
        <v>0</v>
      </c>
      <c r="L647" s="218">
        <f t="shared" si="367"/>
        <v>0</v>
      </c>
      <c r="M647" s="218">
        <f t="shared" si="367"/>
        <v>0</v>
      </c>
      <c r="N647" s="218">
        <f t="shared" si="367"/>
        <v>0</v>
      </c>
      <c r="O647" s="218">
        <f t="shared" si="367"/>
        <v>0</v>
      </c>
      <c r="P647" s="218">
        <f t="shared" si="367"/>
        <v>0</v>
      </c>
      <c r="Q647" s="218">
        <f t="shared" si="367"/>
        <v>0</v>
      </c>
      <c r="R647" s="218">
        <f t="shared" si="367"/>
        <v>0</v>
      </c>
      <c r="S647" s="218">
        <f t="shared" si="367"/>
        <v>0</v>
      </c>
      <c r="T647" s="218">
        <f t="shared" si="367"/>
        <v>0</v>
      </c>
      <c r="U647" s="218">
        <f t="shared" si="367"/>
        <v>0</v>
      </c>
      <c r="V647" s="218">
        <f t="shared" si="367"/>
        <v>0</v>
      </c>
      <c r="W647" s="218">
        <f t="shared" si="367"/>
        <v>0</v>
      </c>
      <c r="X647" s="218">
        <f t="shared" si="367"/>
        <v>0</v>
      </c>
      <c r="Y647" s="218">
        <f t="shared" si="367"/>
        <v>0</v>
      </c>
      <c r="Z647" s="218">
        <f t="shared" si="367"/>
        <v>0</v>
      </c>
      <c r="AA647" s="218">
        <f t="shared" si="367"/>
        <v>0</v>
      </c>
      <c r="AB647" s="218">
        <f t="shared" si="367"/>
        <v>0</v>
      </c>
      <c r="AC647" s="218">
        <f t="shared" si="367"/>
        <v>0</v>
      </c>
      <c r="AD647" s="218">
        <f t="shared" si="367"/>
        <v>0</v>
      </c>
      <c r="AE647" s="218">
        <f t="shared" si="367"/>
        <v>0</v>
      </c>
      <c r="AF647" s="218">
        <f t="shared" si="367"/>
        <v>0</v>
      </c>
      <c r="AG647" s="218">
        <f t="shared" si="367"/>
        <v>0</v>
      </c>
      <c r="AH647" s="218">
        <f t="shared" si="367"/>
        <v>0</v>
      </c>
      <c r="AI647" s="218">
        <f t="shared" si="367"/>
        <v>0</v>
      </c>
      <c r="AJ647" s="218">
        <f t="shared" si="367"/>
        <v>0</v>
      </c>
      <c r="AK647" s="218">
        <f t="shared" si="367"/>
        <v>0</v>
      </c>
      <c r="AL647" s="218">
        <f t="shared" si="367"/>
        <v>0</v>
      </c>
      <c r="AM647" s="218">
        <f t="shared" si="367"/>
        <v>0</v>
      </c>
      <c r="AN647" s="218">
        <f t="shared" si="367"/>
        <v>0</v>
      </c>
      <c r="AO647" s="218">
        <f t="shared" si="367"/>
        <v>0</v>
      </c>
      <c r="AP647" s="218">
        <f t="shared" si="367"/>
        <v>0</v>
      </c>
    </row>
    <row r="648" spans="1:42" x14ac:dyDescent="0.2">
      <c r="A648" s="37" t="s">
        <v>12</v>
      </c>
      <c r="B648" s="28"/>
      <c r="C648" s="20">
        <f>SUM(C638:C647)</f>
        <v>0</v>
      </c>
      <c r="D648" s="20">
        <f t="shared" ref="D648:AP648" si="368">SUM(D638:D647)</f>
        <v>0</v>
      </c>
      <c r="E648" s="20">
        <f t="shared" si="368"/>
        <v>0</v>
      </c>
      <c r="F648" s="20">
        <f t="shared" si="368"/>
        <v>0</v>
      </c>
      <c r="G648" s="20">
        <f t="shared" si="368"/>
        <v>0</v>
      </c>
      <c r="H648" s="20">
        <f t="shared" si="368"/>
        <v>0</v>
      </c>
      <c r="I648" s="20">
        <f t="shared" si="368"/>
        <v>0</v>
      </c>
      <c r="J648" s="20">
        <f t="shared" si="368"/>
        <v>0</v>
      </c>
      <c r="K648" s="20">
        <f t="shared" si="368"/>
        <v>0</v>
      </c>
      <c r="L648" s="20">
        <f t="shared" si="368"/>
        <v>0</v>
      </c>
      <c r="M648" s="20">
        <f t="shared" si="368"/>
        <v>0</v>
      </c>
      <c r="N648" s="20">
        <f t="shared" si="368"/>
        <v>0</v>
      </c>
      <c r="O648" s="20">
        <f t="shared" si="368"/>
        <v>0</v>
      </c>
      <c r="P648" s="20">
        <f t="shared" si="368"/>
        <v>0</v>
      </c>
      <c r="Q648" s="20">
        <f t="shared" si="368"/>
        <v>0</v>
      </c>
      <c r="R648" s="20">
        <f t="shared" si="368"/>
        <v>0</v>
      </c>
      <c r="S648" s="20">
        <f t="shared" si="368"/>
        <v>0</v>
      </c>
      <c r="T648" s="20">
        <f t="shared" si="368"/>
        <v>0</v>
      </c>
      <c r="U648" s="20">
        <f t="shared" si="368"/>
        <v>0</v>
      </c>
      <c r="V648" s="20">
        <f t="shared" si="368"/>
        <v>0</v>
      </c>
      <c r="W648" s="20">
        <f t="shared" si="368"/>
        <v>0</v>
      </c>
      <c r="X648" s="20">
        <f t="shared" si="368"/>
        <v>0</v>
      </c>
      <c r="Y648" s="20">
        <f t="shared" si="368"/>
        <v>0</v>
      </c>
      <c r="Z648" s="20">
        <f t="shared" si="368"/>
        <v>0</v>
      </c>
      <c r="AA648" s="20">
        <f t="shared" si="368"/>
        <v>0</v>
      </c>
      <c r="AB648" s="20">
        <f t="shared" si="368"/>
        <v>0</v>
      </c>
      <c r="AC648" s="20">
        <f t="shared" si="368"/>
        <v>0</v>
      </c>
      <c r="AD648" s="20">
        <f t="shared" si="368"/>
        <v>0</v>
      </c>
      <c r="AE648" s="20">
        <f t="shared" si="368"/>
        <v>0</v>
      </c>
      <c r="AF648" s="20">
        <f t="shared" si="368"/>
        <v>0</v>
      </c>
      <c r="AG648" s="20">
        <f t="shared" si="368"/>
        <v>0</v>
      </c>
      <c r="AH648" s="20">
        <f t="shared" si="368"/>
        <v>0</v>
      </c>
      <c r="AI648" s="20">
        <f t="shared" si="368"/>
        <v>0</v>
      </c>
      <c r="AJ648" s="20">
        <f t="shared" si="368"/>
        <v>0</v>
      </c>
      <c r="AK648" s="20">
        <f t="shared" si="368"/>
        <v>0</v>
      </c>
      <c r="AL648" s="20">
        <f t="shared" si="368"/>
        <v>0</v>
      </c>
      <c r="AM648" s="20">
        <f t="shared" si="368"/>
        <v>0</v>
      </c>
      <c r="AN648" s="20">
        <f t="shared" si="368"/>
        <v>0</v>
      </c>
      <c r="AO648" s="20">
        <f t="shared" si="368"/>
        <v>0</v>
      </c>
      <c r="AP648" s="20">
        <f t="shared" si="368"/>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308</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300</v>
      </c>
      <c r="B651" s="217">
        <v>0</v>
      </c>
      <c r="C651" s="217">
        <f>B654</f>
        <v>0</v>
      </c>
      <c r="D651" s="217">
        <f t="shared" ref="D651:AP651" si="369">C654</f>
        <v>0</v>
      </c>
      <c r="E651" s="217">
        <f t="shared" si="369"/>
        <v>0</v>
      </c>
      <c r="F651" s="217">
        <f t="shared" si="369"/>
        <v>0</v>
      </c>
      <c r="G651" s="217">
        <f t="shared" si="369"/>
        <v>0</v>
      </c>
      <c r="H651" s="217">
        <f t="shared" si="369"/>
        <v>0</v>
      </c>
      <c r="I651" s="217">
        <f t="shared" si="369"/>
        <v>0</v>
      </c>
      <c r="J651" s="217">
        <f t="shared" si="369"/>
        <v>0</v>
      </c>
      <c r="K651" s="217">
        <f t="shared" si="369"/>
        <v>0</v>
      </c>
      <c r="L651" s="217">
        <f t="shared" si="369"/>
        <v>0</v>
      </c>
      <c r="M651" s="217">
        <f t="shared" si="369"/>
        <v>0</v>
      </c>
      <c r="N651" s="217">
        <f t="shared" si="369"/>
        <v>0</v>
      </c>
      <c r="O651" s="217">
        <f t="shared" si="369"/>
        <v>0</v>
      </c>
      <c r="P651" s="217">
        <f t="shared" si="369"/>
        <v>0</v>
      </c>
      <c r="Q651" s="217">
        <f t="shared" si="369"/>
        <v>0</v>
      </c>
      <c r="R651" s="217">
        <f t="shared" si="369"/>
        <v>0</v>
      </c>
      <c r="S651" s="217">
        <f t="shared" si="369"/>
        <v>0</v>
      </c>
      <c r="T651" s="217">
        <f t="shared" si="369"/>
        <v>0</v>
      </c>
      <c r="U651" s="217">
        <f t="shared" si="369"/>
        <v>0</v>
      </c>
      <c r="V651" s="217">
        <f t="shared" si="369"/>
        <v>0</v>
      </c>
      <c r="W651" s="217">
        <f t="shared" si="369"/>
        <v>0</v>
      </c>
      <c r="X651" s="217">
        <f t="shared" si="369"/>
        <v>0</v>
      </c>
      <c r="Y651" s="217">
        <f t="shared" si="369"/>
        <v>0</v>
      </c>
      <c r="Z651" s="217">
        <f t="shared" si="369"/>
        <v>0</v>
      </c>
      <c r="AA651" s="217">
        <f t="shared" si="369"/>
        <v>0</v>
      </c>
      <c r="AB651" s="217">
        <f t="shared" si="369"/>
        <v>0</v>
      </c>
      <c r="AC651" s="217">
        <f t="shared" si="369"/>
        <v>0</v>
      </c>
      <c r="AD651" s="217">
        <f t="shared" si="369"/>
        <v>0</v>
      </c>
      <c r="AE651" s="217">
        <f t="shared" si="369"/>
        <v>0</v>
      </c>
      <c r="AF651" s="217">
        <f t="shared" si="369"/>
        <v>0</v>
      </c>
      <c r="AG651" s="217">
        <f t="shared" si="369"/>
        <v>0</v>
      </c>
      <c r="AH651" s="217">
        <f t="shared" si="369"/>
        <v>0</v>
      </c>
      <c r="AI651" s="217">
        <f t="shared" si="369"/>
        <v>0</v>
      </c>
      <c r="AJ651" s="217">
        <f t="shared" si="369"/>
        <v>0</v>
      </c>
      <c r="AK651" s="217">
        <f t="shared" si="369"/>
        <v>0</v>
      </c>
      <c r="AL651" s="217">
        <f t="shared" si="369"/>
        <v>0</v>
      </c>
      <c r="AM651" s="217">
        <f t="shared" si="369"/>
        <v>0</v>
      </c>
      <c r="AN651" s="217">
        <f t="shared" si="369"/>
        <v>0</v>
      </c>
      <c r="AO651" s="217">
        <f t="shared" si="369"/>
        <v>0</v>
      </c>
      <c r="AP651" s="217">
        <f t="shared" si="369"/>
        <v>0</v>
      </c>
    </row>
    <row r="652" spans="1:42" x14ac:dyDescent="0.2">
      <c r="A652" s="4" t="s">
        <v>73</v>
      </c>
      <c r="B652" s="217">
        <v>0</v>
      </c>
      <c r="C652" s="217">
        <f>C680</f>
        <v>0</v>
      </c>
      <c r="D652" s="217">
        <f t="shared" ref="D652:AP652" si="370">D680</f>
        <v>0</v>
      </c>
      <c r="E652" s="217">
        <f t="shared" si="370"/>
        <v>0</v>
      </c>
      <c r="F652" s="217">
        <f t="shared" si="370"/>
        <v>0</v>
      </c>
      <c r="G652" s="217">
        <f t="shared" si="370"/>
        <v>0</v>
      </c>
      <c r="H652" s="217">
        <f t="shared" si="370"/>
        <v>0</v>
      </c>
      <c r="I652" s="217">
        <f t="shared" si="370"/>
        <v>0</v>
      </c>
      <c r="J652" s="217">
        <f t="shared" si="370"/>
        <v>0</v>
      </c>
      <c r="K652" s="217">
        <f t="shared" si="370"/>
        <v>0</v>
      </c>
      <c r="L652" s="217">
        <f t="shared" si="370"/>
        <v>0</v>
      </c>
      <c r="M652" s="217">
        <f t="shared" si="370"/>
        <v>0</v>
      </c>
      <c r="N652" s="217">
        <f t="shared" si="370"/>
        <v>0</v>
      </c>
      <c r="O652" s="217">
        <f t="shared" si="370"/>
        <v>0</v>
      </c>
      <c r="P652" s="217">
        <f t="shared" si="370"/>
        <v>0</v>
      </c>
      <c r="Q652" s="217">
        <f t="shared" si="370"/>
        <v>0</v>
      </c>
      <c r="R652" s="217">
        <f t="shared" si="370"/>
        <v>0</v>
      </c>
      <c r="S652" s="217">
        <f t="shared" si="370"/>
        <v>0</v>
      </c>
      <c r="T652" s="217">
        <f t="shared" si="370"/>
        <v>0</v>
      </c>
      <c r="U652" s="217">
        <f t="shared" si="370"/>
        <v>0</v>
      </c>
      <c r="V652" s="217">
        <f t="shared" si="370"/>
        <v>0</v>
      </c>
      <c r="W652" s="217">
        <f t="shared" si="370"/>
        <v>0</v>
      </c>
      <c r="X652" s="217">
        <f t="shared" si="370"/>
        <v>0</v>
      </c>
      <c r="Y652" s="217">
        <f t="shared" si="370"/>
        <v>0</v>
      </c>
      <c r="Z652" s="217">
        <f t="shared" si="370"/>
        <v>0</v>
      </c>
      <c r="AA652" s="217">
        <f t="shared" si="370"/>
        <v>0</v>
      </c>
      <c r="AB652" s="217">
        <f t="shared" si="370"/>
        <v>0</v>
      </c>
      <c r="AC652" s="217">
        <f t="shared" si="370"/>
        <v>0</v>
      </c>
      <c r="AD652" s="217">
        <f t="shared" si="370"/>
        <v>0</v>
      </c>
      <c r="AE652" s="217">
        <f t="shared" si="370"/>
        <v>0</v>
      </c>
      <c r="AF652" s="217">
        <f t="shared" si="370"/>
        <v>0</v>
      </c>
      <c r="AG652" s="217">
        <f t="shared" si="370"/>
        <v>0</v>
      </c>
      <c r="AH652" s="217">
        <f t="shared" si="370"/>
        <v>0</v>
      </c>
      <c r="AI652" s="217">
        <f t="shared" si="370"/>
        <v>0</v>
      </c>
      <c r="AJ652" s="217">
        <f t="shared" si="370"/>
        <v>0</v>
      </c>
      <c r="AK652" s="217">
        <f t="shared" si="370"/>
        <v>0</v>
      </c>
      <c r="AL652" s="217">
        <f t="shared" si="370"/>
        <v>0</v>
      </c>
      <c r="AM652" s="217">
        <f t="shared" si="370"/>
        <v>0</v>
      </c>
      <c r="AN652" s="217">
        <f t="shared" si="370"/>
        <v>0</v>
      </c>
      <c r="AO652" s="217">
        <f t="shared" si="370"/>
        <v>0</v>
      </c>
      <c r="AP652" s="217">
        <f t="shared" si="370"/>
        <v>0</v>
      </c>
    </row>
    <row r="653" spans="1:42" x14ac:dyDescent="0.2">
      <c r="A653" s="4" t="s">
        <v>301</v>
      </c>
      <c r="B653" s="218">
        <v>0</v>
      </c>
      <c r="C653" s="218">
        <f>-C668</f>
        <v>0</v>
      </c>
      <c r="D653" s="218">
        <f t="shared" ref="D653:AP653" si="371">-D668</f>
        <v>0</v>
      </c>
      <c r="E653" s="218">
        <f t="shared" si="371"/>
        <v>0</v>
      </c>
      <c r="F653" s="218">
        <f t="shared" si="371"/>
        <v>0</v>
      </c>
      <c r="G653" s="218">
        <f t="shared" si="371"/>
        <v>0</v>
      </c>
      <c r="H653" s="218">
        <f t="shared" si="371"/>
        <v>0</v>
      </c>
      <c r="I653" s="218">
        <f t="shared" si="371"/>
        <v>0</v>
      </c>
      <c r="J653" s="218">
        <f t="shared" si="371"/>
        <v>0</v>
      </c>
      <c r="K653" s="218">
        <f t="shared" si="371"/>
        <v>0</v>
      </c>
      <c r="L653" s="218">
        <f t="shared" si="371"/>
        <v>0</v>
      </c>
      <c r="M653" s="218">
        <f t="shared" si="371"/>
        <v>0</v>
      </c>
      <c r="N653" s="218">
        <f t="shared" si="371"/>
        <v>0</v>
      </c>
      <c r="O653" s="218">
        <f t="shared" si="371"/>
        <v>0</v>
      </c>
      <c r="P653" s="218">
        <f t="shared" si="371"/>
        <v>0</v>
      </c>
      <c r="Q653" s="218">
        <f t="shared" si="371"/>
        <v>0</v>
      </c>
      <c r="R653" s="218">
        <f t="shared" si="371"/>
        <v>0</v>
      </c>
      <c r="S653" s="218">
        <f t="shared" si="371"/>
        <v>0</v>
      </c>
      <c r="T653" s="218">
        <f t="shared" si="371"/>
        <v>0</v>
      </c>
      <c r="U653" s="218">
        <f t="shared" si="371"/>
        <v>0</v>
      </c>
      <c r="V653" s="218">
        <f t="shared" si="371"/>
        <v>0</v>
      </c>
      <c r="W653" s="218">
        <f t="shared" si="371"/>
        <v>0</v>
      </c>
      <c r="X653" s="218">
        <f t="shared" si="371"/>
        <v>0</v>
      </c>
      <c r="Y653" s="218">
        <f t="shared" si="371"/>
        <v>0</v>
      </c>
      <c r="Z653" s="218">
        <f t="shared" si="371"/>
        <v>0</v>
      </c>
      <c r="AA653" s="218">
        <f t="shared" si="371"/>
        <v>0</v>
      </c>
      <c r="AB653" s="218">
        <f t="shared" si="371"/>
        <v>0</v>
      </c>
      <c r="AC653" s="218">
        <f t="shared" si="371"/>
        <v>0</v>
      </c>
      <c r="AD653" s="218">
        <f t="shared" si="371"/>
        <v>0</v>
      </c>
      <c r="AE653" s="218">
        <f t="shared" si="371"/>
        <v>0</v>
      </c>
      <c r="AF653" s="218">
        <f t="shared" si="371"/>
        <v>0</v>
      </c>
      <c r="AG653" s="218">
        <f t="shared" si="371"/>
        <v>0</v>
      </c>
      <c r="AH653" s="218">
        <f t="shared" si="371"/>
        <v>0</v>
      </c>
      <c r="AI653" s="218">
        <f t="shared" si="371"/>
        <v>0</v>
      </c>
      <c r="AJ653" s="218">
        <f t="shared" si="371"/>
        <v>0</v>
      </c>
      <c r="AK653" s="218">
        <f t="shared" si="371"/>
        <v>0</v>
      </c>
      <c r="AL653" s="218">
        <f t="shared" si="371"/>
        <v>0</v>
      </c>
      <c r="AM653" s="218">
        <f t="shared" si="371"/>
        <v>0</v>
      </c>
      <c r="AN653" s="218">
        <f t="shared" si="371"/>
        <v>0</v>
      </c>
      <c r="AO653" s="218">
        <f t="shared" si="371"/>
        <v>0</v>
      </c>
      <c r="AP653" s="218">
        <f t="shared" si="371"/>
        <v>0</v>
      </c>
    </row>
    <row r="654" spans="1:42" x14ac:dyDescent="0.2">
      <c r="A654" s="4" t="s">
        <v>258</v>
      </c>
      <c r="B654" s="217">
        <f>SUM(B651:B653)</f>
        <v>0</v>
      </c>
      <c r="C654" s="217">
        <f>SUM(C651:C653)</f>
        <v>0</v>
      </c>
      <c r="D654" s="217">
        <f t="shared" ref="D654:AP654" si="372">SUM(D651:D653)</f>
        <v>0</v>
      </c>
      <c r="E654" s="217">
        <f t="shared" si="372"/>
        <v>0</v>
      </c>
      <c r="F654" s="217">
        <f t="shared" si="372"/>
        <v>0</v>
      </c>
      <c r="G654" s="217">
        <f t="shared" si="372"/>
        <v>0</v>
      </c>
      <c r="H654" s="217">
        <f t="shared" si="372"/>
        <v>0</v>
      </c>
      <c r="I654" s="217">
        <f t="shared" si="372"/>
        <v>0</v>
      </c>
      <c r="J654" s="217">
        <f t="shared" si="372"/>
        <v>0</v>
      </c>
      <c r="K654" s="217">
        <f t="shared" si="372"/>
        <v>0</v>
      </c>
      <c r="L654" s="217">
        <f t="shared" si="372"/>
        <v>0</v>
      </c>
      <c r="M654" s="217">
        <f t="shared" si="372"/>
        <v>0</v>
      </c>
      <c r="N654" s="217">
        <f t="shared" si="372"/>
        <v>0</v>
      </c>
      <c r="O654" s="217">
        <f t="shared" si="372"/>
        <v>0</v>
      </c>
      <c r="P654" s="217">
        <f t="shared" si="372"/>
        <v>0</v>
      </c>
      <c r="Q654" s="217">
        <f t="shared" si="372"/>
        <v>0</v>
      </c>
      <c r="R654" s="217">
        <f t="shared" si="372"/>
        <v>0</v>
      </c>
      <c r="S654" s="217">
        <f t="shared" si="372"/>
        <v>0</v>
      </c>
      <c r="T654" s="217">
        <f t="shared" si="372"/>
        <v>0</v>
      </c>
      <c r="U654" s="217">
        <f t="shared" si="372"/>
        <v>0</v>
      </c>
      <c r="V654" s="217">
        <f t="shared" si="372"/>
        <v>0</v>
      </c>
      <c r="W654" s="217">
        <f t="shared" si="372"/>
        <v>0</v>
      </c>
      <c r="X654" s="217">
        <f t="shared" si="372"/>
        <v>0</v>
      </c>
      <c r="Y654" s="217">
        <f t="shared" si="372"/>
        <v>0</v>
      </c>
      <c r="Z654" s="217">
        <f t="shared" si="372"/>
        <v>0</v>
      </c>
      <c r="AA654" s="217">
        <f t="shared" si="372"/>
        <v>0</v>
      </c>
      <c r="AB654" s="217">
        <f t="shared" si="372"/>
        <v>0</v>
      </c>
      <c r="AC654" s="217">
        <f t="shared" si="372"/>
        <v>0</v>
      </c>
      <c r="AD654" s="217">
        <f t="shared" si="372"/>
        <v>0</v>
      </c>
      <c r="AE654" s="217">
        <f t="shared" si="372"/>
        <v>0</v>
      </c>
      <c r="AF654" s="217">
        <f t="shared" si="372"/>
        <v>0</v>
      </c>
      <c r="AG654" s="217">
        <f t="shared" si="372"/>
        <v>0</v>
      </c>
      <c r="AH654" s="217">
        <f t="shared" si="372"/>
        <v>0</v>
      </c>
      <c r="AI654" s="217">
        <f t="shared" si="372"/>
        <v>0</v>
      </c>
      <c r="AJ654" s="217">
        <f t="shared" si="372"/>
        <v>0</v>
      </c>
      <c r="AK654" s="217">
        <f t="shared" si="372"/>
        <v>0</v>
      </c>
      <c r="AL654" s="217">
        <f t="shared" si="372"/>
        <v>0</v>
      </c>
      <c r="AM654" s="217">
        <f t="shared" si="372"/>
        <v>0</v>
      </c>
      <c r="AN654" s="217">
        <f t="shared" si="372"/>
        <v>0</v>
      </c>
      <c r="AO654" s="217">
        <f t="shared" si="372"/>
        <v>0</v>
      </c>
      <c r="AP654" s="217">
        <f t="shared" si="372"/>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303</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304</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3">SUM(C658:AP658)</f>
        <v>0</v>
      </c>
      <c r="C658" s="213">
        <f t="shared" ref="C658:AP658" si="374">IF(C$2&gt;analysis_period,0,IF(C$2=equip2_reserve_freq*$A658,equip2_reserve_cost*system_capacity*1000*(1+inflation_rate/100)^B$2,0))</f>
        <v>0</v>
      </c>
      <c r="D658" s="213">
        <f t="shared" si="374"/>
        <v>0</v>
      </c>
      <c r="E658" s="213">
        <f t="shared" si="374"/>
        <v>0</v>
      </c>
      <c r="F658" s="213">
        <f t="shared" si="374"/>
        <v>0</v>
      </c>
      <c r="G658" s="213">
        <f t="shared" si="374"/>
        <v>0</v>
      </c>
      <c r="H658" s="213">
        <f t="shared" si="374"/>
        <v>0</v>
      </c>
      <c r="I658" s="213">
        <f t="shared" si="374"/>
        <v>0</v>
      </c>
      <c r="J658" s="213">
        <f t="shared" si="374"/>
        <v>0</v>
      </c>
      <c r="K658" s="213">
        <f t="shared" si="374"/>
        <v>0</v>
      </c>
      <c r="L658" s="213">
        <f t="shared" si="374"/>
        <v>0</v>
      </c>
      <c r="M658" s="213">
        <f t="shared" si="374"/>
        <v>0</v>
      </c>
      <c r="N658" s="213">
        <f t="shared" si="374"/>
        <v>0</v>
      </c>
      <c r="O658" s="213">
        <f t="shared" si="374"/>
        <v>0</v>
      </c>
      <c r="P658" s="213">
        <f t="shared" si="374"/>
        <v>0</v>
      </c>
      <c r="Q658" s="213">
        <f t="shared" si="374"/>
        <v>0</v>
      </c>
      <c r="R658" s="213">
        <f t="shared" si="374"/>
        <v>0</v>
      </c>
      <c r="S658" s="213">
        <f t="shared" si="374"/>
        <v>0</v>
      </c>
      <c r="T658" s="213">
        <f t="shared" si="374"/>
        <v>0</v>
      </c>
      <c r="U658" s="213">
        <f t="shared" si="374"/>
        <v>0</v>
      </c>
      <c r="V658" s="213">
        <f t="shared" si="374"/>
        <v>0</v>
      </c>
      <c r="W658" s="213">
        <f t="shared" si="374"/>
        <v>0</v>
      </c>
      <c r="X658" s="213">
        <f t="shared" si="374"/>
        <v>0</v>
      </c>
      <c r="Y658" s="213">
        <f t="shared" si="374"/>
        <v>0</v>
      </c>
      <c r="Z658" s="213">
        <f t="shared" si="374"/>
        <v>0</v>
      </c>
      <c r="AA658" s="213">
        <f t="shared" si="374"/>
        <v>0</v>
      </c>
      <c r="AB658" s="213">
        <f t="shared" si="374"/>
        <v>0</v>
      </c>
      <c r="AC658" s="213">
        <f t="shared" si="374"/>
        <v>0</v>
      </c>
      <c r="AD658" s="213">
        <f t="shared" si="374"/>
        <v>0</v>
      </c>
      <c r="AE658" s="213">
        <f t="shared" si="374"/>
        <v>0</v>
      </c>
      <c r="AF658" s="213">
        <f t="shared" si="374"/>
        <v>0</v>
      </c>
      <c r="AG658" s="213">
        <f t="shared" si="374"/>
        <v>0</v>
      </c>
      <c r="AH658" s="213">
        <f t="shared" si="374"/>
        <v>0</v>
      </c>
      <c r="AI658" s="213">
        <f t="shared" si="374"/>
        <v>0</v>
      </c>
      <c r="AJ658" s="213">
        <f t="shared" si="374"/>
        <v>0</v>
      </c>
      <c r="AK658" s="213">
        <f t="shared" si="374"/>
        <v>0</v>
      </c>
      <c r="AL658" s="213">
        <f t="shared" si="374"/>
        <v>0</v>
      </c>
      <c r="AM658" s="213">
        <f t="shared" si="374"/>
        <v>0</v>
      </c>
      <c r="AN658" s="213">
        <f t="shared" si="374"/>
        <v>0</v>
      </c>
      <c r="AO658" s="213">
        <f t="shared" si="374"/>
        <v>0</v>
      </c>
      <c r="AP658" s="213">
        <f t="shared" si="374"/>
        <v>0</v>
      </c>
    </row>
    <row r="659" spans="1:42" x14ac:dyDescent="0.2">
      <c r="A659" s="4">
        <f>A658+1</f>
        <v>2</v>
      </c>
      <c r="B659" s="233">
        <f t="shared" si="373"/>
        <v>0</v>
      </c>
      <c r="C659" s="213">
        <f t="shared" ref="C659:AP659" si="375">IF(C$2&gt;analysis_period,0,IF(C$2=equip2_reserve_freq*$A659,equip2_reserve_cost*system_capacity*1000*(1+inflation_rate/100)^B$2,0))</f>
        <v>0</v>
      </c>
      <c r="D659" s="213">
        <f t="shared" si="375"/>
        <v>0</v>
      </c>
      <c r="E659" s="213">
        <f t="shared" si="375"/>
        <v>0</v>
      </c>
      <c r="F659" s="213">
        <f t="shared" si="375"/>
        <v>0</v>
      </c>
      <c r="G659" s="213">
        <f t="shared" si="375"/>
        <v>0</v>
      </c>
      <c r="H659" s="213">
        <f t="shared" si="375"/>
        <v>0</v>
      </c>
      <c r="I659" s="213">
        <f t="shared" si="375"/>
        <v>0</v>
      </c>
      <c r="J659" s="213">
        <f t="shared" si="375"/>
        <v>0</v>
      </c>
      <c r="K659" s="213">
        <f t="shared" si="375"/>
        <v>0</v>
      </c>
      <c r="L659" s="213">
        <f t="shared" si="375"/>
        <v>0</v>
      </c>
      <c r="M659" s="213">
        <f t="shared" si="375"/>
        <v>0</v>
      </c>
      <c r="N659" s="213">
        <f t="shared" si="375"/>
        <v>0</v>
      </c>
      <c r="O659" s="213">
        <f t="shared" si="375"/>
        <v>0</v>
      </c>
      <c r="P659" s="213">
        <f t="shared" si="375"/>
        <v>0</v>
      </c>
      <c r="Q659" s="213">
        <f t="shared" si="375"/>
        <v>0</v>
      </c>
      <c r="R659" s="213">
        <f t="shared" si="375"/>
        <v>0</v>
      </c>
      <c r="S659" s="213">
        <f t="shared" si="375"/>
        <v>0</v>
      </c>
      <c r="T659" s="213">
        <f t="shared" si="375"/>
        <v>0</v>
      </c>
      <c r="U659" s="213">
        <f t="shared" si="375"/>
        <v>0</v>
      </c>
      <c r="V659" s="213">
        <f t="shared" si="375"/>
        <v>0</v>
      </c>
      <c r="W659" s="213">
        <f t="shared" si="375"/>
        <v>0</v>
      </c>
      <c r="X659" s="213">
        <f t="shared" si="375"/>
        <v>0</v>
      </c>
      <c r="Y659" s="213">
        <f t="shared" si="375"/>
        <v>0</v>
      </c>
      <c r="Z659" s="213">
        <f t="shared" si="375"/>
        <v>0</v>
      </c>
      <c r="AA659" s="213">
        <f t="shared" si="375"/>
        <v>0</v>
      </c>
      <c r="AB659" s="213">
        <f t="shared" si="375"/>
        <v>0</v>
      </c>
      <c r="AC659" s="213">
        <f t="shared" si="375"/>
        <v>0</v>
      </c>
      <c r="AD659" s="213">
        <f t="shared" si="375"/>
        <v>0</v>
      </c>
      <c r="AE659" s="213">
        <f t="shared" si="375"/>
        <v>0</v>
      </c>
      <c r="AF659" s="213">
        <f t="shared" si="375"/>
        <v>0</v>
      </c>
      <c r="AG659" s="213">
        <f t="shared" si="375"/>
        <v>0</v>
      </c>
      <c r="AH659" s="213">
        <f t="shared" si="375"/>
        <v>0</v>
      </c>
      <c r="AI659" s="213">
        <f t="shared" si="375"/>
        <v>0</v>
      </c>
      <c r="AJ659" s="213">
        <f t="shared" si="375"/>
        <v>0</v>
      </c>
      <c r="AK659" s="213">
        <f t="shared" si="375"/>
        <v>0</v>
      </c>
      <c r="AL659" s="213">
        <f t="shared" si="375"/>
        <v>0</v>
      </c>
      <c r="AM659" s="213">
        <f t="shared" si="375"/>
        <v>0</v>
      </c>
      <c r="AN659" s="213">
        <f t="shared" si="375"/>
        <v>0</v>
      </c>
      <c r="AO659" s="213">
        <f t="shared" si="375"/>
        <v>0</v>
      </c>
      <c r="AP659" s="213">
        <f t="shared" si="375"/>
        <v>0</v>
      </c>
    </row>
    <row r="660" spans="1:42" x14ac:dyDescent="0.2">
      <c r="A660" s="4">
        <f t="shared" ref="A660:A667" si="376">A659+1</f>
        <v>3</v>
      </c>
      <c r="B660" s="233">
        <f t="shared" si="373"/>
        <v>0</v>
      </c>
      <c r="C660" s="213">
        <f t="shared" ref="C660:AP660" si="377">IF(C$2&gt;analysis_period,0,IF(C$2=equip2_reserve_freq*$A660,equip2_reserve_cost*system_capacity*1000*(1+inflation_rate/100)^B$2,0))</f>
        <v>0</v>
      </c>
      <c r="D660" s="213">
        <f t="shared" si="377"/>
        <v>0</v>
      </c>
      <c r="E660" s="213">
        <f t="shared" si="377"/>
        <v>0</v>
      </c>
      <c r="F660" s="213">
        <f t="shared" si="377"/>
        <v>0</v>
      </c>
      <c r="G660" s="213">
        <f t="shared" si="377"/>
        <v>0</v>
      </c>
      <c r="H660" s="213">
        <f t="shared" si="377"/>
        <v>0</v>
      </c>
      <c r="I660" s="213">
        <f t="shared" si="377"/>
        <v>0</v>
      </c>
      <c r="J660" s="213">
        <f t="shared" si="377"/>
        <v>0</v>
      </c>
      <c r="K660" s="213">
        <f t="shared" si="377"/>
        <v>0</v>
      </c>
      <c r="L660" s="213">
        <f t="shared" si="377"/>
        <v>0</v>
      </c>
      <c r="M660" s="213">
        <f t="shared" si="377"/>
        <v>0</v>
      </c>
      <c r="N660" s="213">
        <f t="shared" si="377"/>
        <v>0</v>
      </c>
      <c r="O660" s="213">
        <f t="shared" si="377"/>
        <v>0</v>
      </c>
      <c r="P660" s="213">
        <f t="shared" si="377"/>
        <v>0</v>
      </c>
      <c r="Q660" s="213">
        <f t="shared" si="377"/>
        <v>0</v>
      </c>
      <c r="R660" s="213">
        <f t="shared" si="377"/>
        <v>0</v>
      </c>
      <c r="S660" s="213">
        <f t="shared" si="377"/>
        <v>0</v>
      </c>
      <c r="T660" s="213">
        <f t="shared" si="377"/>
        <v>0</v>
      </c>
      <c r="U660" s="213">
        <f t="shared" si="377"/>
        <v>0</v>
      </c>
      <c r="V660" s="213">
        <f t="shared" si="377"/>
        <v>0</v>
      </c>
      <c r="W660" s="213">
        <f t="shared" si="377"/>
        <v>0</v>
      </c>
      <c r="X660" s="213">
        <f t="shared" si="377"/>
        <v>0</v>
      </c>
      <c r="Y660" s="213">
        <f t="shared" si="377"/>
        <v>0</v>
      </c>
      <c r="Z660" s="213">
        <f t="shared" si="377"/>
        <v>0</v>
      </c>
      <c r="AA660" s="213">
        <f t="shared" si="377"/>
        <v>0</v>
      </c>
      <c r="AB660" s="213">
        <f t="shared" si="377"/>
        <v>0</v>
      </c>
      <c r="AC660" s="213">
        <f t="shared" si="377"/>
        <v>0</v>
      </c>
      <c r="AD660" s="213">
        <f t="shared" si="377"/>
        <v>0</v>
      </c>
      <c r="AE660" s="213">
        <f t="shared" si="377"/>
        <v>0</v>
      </c>
      <c r="AF660" s="213">
        <f t="shared" si="377"/>
        <v>0</v>
      </c>
      <c r="AG660" s="213">
        <f t="shared" si="377"/>
        <v>0</v>
      </c>
      <c r="AH660" s="213">
        <f t="shared" si="377"/>
        <v>0</v>
      </c>
      <c r="AI660" s="213">
        <f t="shared" si="377"/>
        <v>0</v>
      </c>
      <c r="AJ660" s="213">
        <f t="shared" si="377"/>
        <v>0</v>
      </c>
      <c r="AK660" s="213">
        <f t="shared" si="377"/>
        <v>0</v>
      </c>
      <c r="AL660" s="213">
        <f t="shared" si="377"/>
        <v>0</v>
      </c>
      <c r="AM660" s="213">
        <f t="shared" si="377"/>
        <v>0</v>
      </c>
      <c r="AN660" s="213">
        <f t="shared" si="377"/>
        <v>0</v>
      </c>
      <c r="AO660" s="213">
        <f t="shared" si="377"/>
        <v>0</v>
      </c>
      <c r="AP660" s="213">
        <f t="shared" si="377"/>
        <v>0</v>
      </c>
    </row>
    <row r="661" spans="1:42" x14ac:dyDescent="0.2">
      <c r="A661" s="4">
        <f t="shared" si="376"/>
        <v>4</v>
      </c>
      <c r="B661" s="233">
        <f t="shared" si="373"/>
        <v>0</v>
      </c>
      <c r="C661" s="213">
        <f t="shared" ref="C661:AP661" si="378">IF(C$2&gt;analysis_period,0,IF(C$2=equip2_reserve_freq*$A661,equip2_reserve_cost*system_capacity*1000*(1+inflation_rate/100)^B$2,0))</f>
        <v>0</v>
      </c>
      <c r="D661" s="213">
        <f t="shared" si="378"/>
        <v>0</v>
      </c>
      <c r="E661" s="213">
        <f t="shared" si="378"/>
        <v>0</v>
      </c>
      <c r="F661" s="213">
        <f t="shared" si="378"/>
        <v>0</v>
      </c>
      <c r="G661" s="213">
        <f t="shared" si="378"/>
        <v>0</v>
      </c>
      <c r="H661" s="213">
        <f t="shared" si="378"/>
        <v>0</v>
      </c>
      <c r="I661" s="213">
        <f t="shared" si="378"/>
        <v>0</v>
      </c>
      <c r="J661" s="213">
        <f t="shared" si="378"/>
        <v>0</v>
      </c>
      <c r="K661" s="213">
        <f t="shared" si="378"/>
        <v>0</v>
      </c>
      <c r="L661" s="213">
        <f t="shared" si="378"/>
        <v>0</v>
      </c>
      <c r="M661" s="213">
        <f t="shared" si="378"/>
        <v>0</v>
      </c>
      <c r="N661" s="213">
        <f t="shared" si="378"/>
        <v>0</v>
      </c>
      <c r="O661" s="213">
        <f t="shared" si="378"/>
        <v>0</v>
      </c>
      <c r="P661" s="213">
        <f t="shared" si="378"/>
        <v>0</v>
      </c>
      <c r="Q661" s="213">
        <f t="shared" si="378"/>
        <v>0</v>
      </c>
      <c r="R661" s="213">
        <f t="shared" si="378"/>
        <v>0</v>
      </c>
      <c r="S661" s="213">
        <f t="shared" si="378"/>
        <v>0</v>
      </c>
      <c r="T661" s="213">
        <f t="shared" si="378"/>
        <v>0</v>
      </c>
      <c r="U661" s="213">
        <f t="shared" si="378"/>
        <v>0</v>
      </c>
      <c r="V661" s="213">
        <f t="shared" si="378"/>
        <v>0</v>
      </c>
      <c r="W661" s="213">
        <f t="shared" si="378"/>
        <v>0</v>
      </c>
      <c r="X661" s="213">
        <f t="shared" si="378"/>
        <v>0</v>
      </c>
      <c r="Y661" s="213">
        <f t="shared" si="378"/>
        <v>0</v>
      </c>
      <c r="Z661" s="213">
        <f t="shared" si="378"/>
        <v>0</v>
      </c>
      <c r="AA661" s="213">
        <f t="shared" si="378"/>
        <v>0</v>
      </c>
      <c r="AB661" s="213">
        <f t="shared" si="378"/>
        <v>0</v>
      </c>
      <c r="AC661" s="213">
        <f t="shared" si="378"/>
        <v>0</v>
      </c>
      <c r="AD661" s="213">
        <f t="shared" si="378"/>
        <v>0</v>
      </c>
      <c r="AE661" s="213">
        <f t="shared" si="378"/>
        <v>0</v>
      </c>
      <c r="AF661" s="213">
        <f t="shared" si="378"/>
        <v>0</v>
      </c>
      <c r="AG661" s="213">
        <f t="shared" si="378"/>
        <v>0</v>
      </c>
      <c r="AH661" s="213">
        <f t="shared" si="378"/>
        <v>0</v>
      </c>
      <c r="AI661" s="213">
        <f t="shared" si="378"/>
        <v>0</v>
      </c>
      <c r="AJ661" s="213">
        <f t="shared" si="378"/>
        <v>0</v>
      </c>
      <c r="AK661" s="213">
        <f t="shared" si="378"/>
        <v>0</v>
      </c>
      <c r="AL661" s="213">
        <f t="shared" si="378"/>
        <v>0</v>
      </c>
      <c r="AM661" s="213">
        <f t="shared" si="378"/>
        <v>0</v>
      </c>
      <c r="AN661" s="213">
        <f t="shared" si="378"/>
        <v>0</v>
      </c>
      <c r="AO661" s="213">
        <f t="shared" si="378"/>
        <v>0</v>
      </c>
      <c r="AP661" s="213">
        <f t="shared" si="378"/>
        <v>0</v>
      </c>
    </row>
    <row r="662" spans="1:42" x14ac:dyDescent="0.2">
      <c r="A662" s="4">
        <f t="shared" si="376"/>
        <v>5</v>
      </c>
      <c r="B662" s="233">
        <f t="shared" si="373"/>
        <v>0</v>
      </c>
      <c r="C662" s="213">
        <f t="shared" ref="C662:AP662" si="379">IF(C$2&gt;analysis_period,0,IF(C$2=equip2_reserve_freq*$A662,equip2_reserve_cost*system_capacity*1000*(1+inflation_rate/100)^B$2,0))</f>
        <v>0</v>
      </c>
      <c r="D662" s="213">
        <f t="shared" si="379"/>
        <v>0</v>
      </c>
      <c r="E662" s="213">
        <f t="shared" si="379"/>
        <v>0</v>
      </c>
      <c r="F662" s="213">
        <f t="shared" si="379"/>
        <v>0</v>
      </c>
      <c r="G662" s="213">
        <f t="shared" si="379"/>
        <v>0</v>
      </c>
      <c r="H662" s="213">
        <f t="shared" si="379"/>
        <v>0</v>
      </c>
      <c r="I662" s="213">
        <f t="shared" si="379"/>
        <v>0</v>
      </c>
      <c r="J662" s="213">
        <f t="shared" si="379"/>
        <v>0</v>
      </c>
      <c r="K662" s="213">
        <f t="shared" si="379"/>
        <v>0</v>
      </c>
      <c r="L662" s="213">
        <f t="shared" si="379"/>
        <v>0</v>
      </c>
      <c r="M662" s="213">
        <f t="shared" si="379"/>
        <v>0</v>
      </c>
      <c r="N662" s="213">
        <f t="shared" si="379"/>
        <v>0</v>
      </c>
      <c r="O662" s="213">
        <f t="shared" si="379"/>
        <v>0</v>
      </c>
      <c r="P662" s="213">
        <f t="shared" si="379"/>
        <v>0</v>
      </c>
      <c r="Q662" s="213">
        <f t="shared" si="379"/>
        <v>0</v>
      </c>
      <c r="R662" s="213">
        <f t="shared" si="379"/>
        <v>0</v>
      </c>
      <c r="S662" s="213">
        <f t="shared" si="379"/>
        <v>0</v>
      </c>
      <c r="T662" s="213">
        <f t="shared" si="379"/>
        <v>0</v>
      </c>
      <c r="U662" s="213">
        <f t="shared" si="379"/>
        <v>0</v>
      </c>
      <c r="V662" s="213">
        <f t="shared" si="379"/>
        <v>0</v>
      </c>
      <c r="W662" s="213">
        <f t="shared" si="379"/>
        <v>0</v>
      </c>
      <c r="X662" s="213">
        <f t="shared" si="379"/>
        <v>0</v>
      </c>
      <c r="Y662" s="213">
        <f t="shared" si="379"/>
        <v>0</v>
      </c>
      <c r="Z662" s="213">
        <f t="shared" si="379"/>
        <v>0</v>
      </c>
      <c r="AA662" s="213">
        <f t="shared" si="379"/>
        <v>0</v>
      </c>
      <c r="AB662" s="213">
        <f t="shared" si="379"/>
        <v>0</v>
      </c>
      <c r="AC662" s="213">
        <f t="shared" si="379"/>
        <v>0</v>
      </c>
      <c r="AD662" s="213">
        <f t="shared" si="379"/>
        <v>0</v>
      </c>
      <c r="AE662" s="213">
        <f t="shared" si="379"/>
        <v>0</v>
      </c>
      <c r="AF662" s="213">
        <f t="shared" si="379"/>
        <v>0</v>
      </c>
      <c r="AG662" s="213">
        <f t="shared" si="379"/>
        <v>0</v>
      </c>
      <c r="AH662" s="213">
        <f t="shared" si="379"/>
        <v>0</v>
      </c>
      <c r="AI662" s="213">
        <f t="shared" si="379"/>
        <v>0</v>
      </c>
      <c r="AJ662" s="213">
        <f t="shared" si="379"/>
        <v>0</v>
      </c>
      <c r="AK662" s="213">
        <f t="shared" si="379"/>
        <v>0</v>
      </c>
      <c r="AL662" s="213">
        <f t="shared" si="379"/>
        <v>0</v>
      </c>
      <c r="AM662" s="213">
        <f t="shared" si="379"/>
        <v>0</v>
      </c>
      <c r="AN662" s="213">
        <f t="shared" si="379"/>
        <v>0</v>
      </c>
      <c r="AO662" s="213">
        <f t="shared" si="379"/>
        <v>0</v>
      </c>
      <c r="AP662" s="213">
        <f t="shared" si="379"/>
        <v>0</v>
      </c>
    </row>
    <row r="663" spans="1:42" x14ac:dyDescent="0.2">
      <c r="A663" s="4">
        <f t="shared" si="376"/>
        <v>6</v>
      </c>
      <c r="B663" s="233">
        <f t="shared" si="373"/>
        <v>0</v>
      </c>
      <c r="C663" s="213">
        <f t="shared" ref="C663:AP663" si="380">IF(C$2&gt;analysis_period,0,IF(C$2=equip2_reserve_freq*$A663,equip2_reserve_cost*system_capacity*1000*(1+inflation_rate/100)^B$2,0))</f>
        <v>0</v>
      </c>
      <c r="D663" s="213">
        <f t="shared" si="380"/>
        <v>0</v>
      </c>
      <c r="E663" s="213">
        <f t="shared" si="380"/>
        <v>0</v>
      </c>
      <c r="F663" s="213">
        <f t="shared" si="380"/>
        <v>0</v>
      </c>
      <c r="G663" s="213">
        <f t="shared" si="380"/>
        <v>0</v>
      </c>
      <c r="H663" s="213">
        <f t="shared" si="380"/>
        <v>0</v>
      </c>
      <c r="I663" s="213">
        <f t="shared" si="380"/>
        <v>0</v>
      </c>
      <c r="J663" s="213">
        <f t="shared" si="380"/>
        <v>0</v>
      </c>
      <c r="K663" s="213">
        <f t="shared" si="380"/>
        <v>0</v>
      </c>
      <c r="L663" s="213">
        <f t="shared" si="380"/>
        <v>0</v>
      </c>
      <c r="M663" s="213">
        <f t="shared" si="380"/>
        <v>0</v>
      </c>
      <c r="N663" s="213">
        <f t="shared" si="380"/>
        <v>0</v>
      </c>
      <c r="O663" s="213">
        <f t="shared" si="380"/>
        <v>0</v>
      </c>
      <c r="P663" s="213">
        <f t="shared" si="380"/>
        <v>0</v>
      </c>
      <c r="Q663" s="213">
        <f t="shared" si="380"/>
        <v>0</v>
      </c>
      <c r="R663" s="213">
        <f t="shared" si="380"/>
        <v>0</v>
      </c>
      <c r="S663" s="213">
        <f t="shared" si="380"/>
        <v>0</v>
      </c>
      <c r="T663" s="213">
        <f t="shared" si="380"/>
        <v>0</v>
      </c>
      <c r="U663" s="213">
        <f t="shared" si="380"/>
        <v>0</v>
      </c>
      <c r="V663" s="213">
        <f t="shared" si="380"/>
        <v>0</v>
      </c>
      <c r="W663" s="213">
        <f t="shared" si="380"/>
        <v>0</v>
      </c>
      <c r="X663" s="213">
        <f t="shared" si="380"/>
        <v>0</v>
      </c>
      <c r="Y663" s="213">
        <f t="shared" si="380"/>
        <v>0</v>
      </c>
      <c r="Z663" s="213">
        <f t="shared" si="380"/>
        <v>0</v>
      </c>
      <c r="AA663" s="213">
        <f t="shared" si="380"/>
        <v>0</v>
      </c>
      <c r="AB663" s="213">
        <f t="shared" si="380"/>
        <v>0</v>
      </c>
      <c r="AC663" s="213">
        <f t="shared" si="380"/>
        <v>0</v>
      </c>
      <c r="AD663" s="213">
        <f t="shared" si="380"/>
        <v>0</v>
      </c>
      <c r="AE663" s="213">
        <f t="shared" si="380"/>
        <v>0</v>
      </c>
      <c r="AF663" s="213">
        <f t="shared" si="380"/>
        <v>0</v>
      </c>
      <c r="AG663" s="213">
        <f t="shared" si="380"/>
        <v>0</v>
      </c>
      <c r="AH663" s="213">
        <f t="shared" si="380"/>
        <v>0</v>
      </c>
      <c r="AI663" s="213">
        <f t="shared" si="380"/>
        <v>0</v>
      </c>
      <c r="AJ663" s="213">
        <f t="shared" si="380"/>
        <v>0</v>
      </c>
      <c r="AK663" s="213">
        <f t="shared" si="380"/>
        <v>0</v>
      </c>
      <c r="AL663" s="213">
        <f t="shared" si="380"/>
        <v>0</v>
      </c>
      <c r="AM663" s="213">
        <f t="shared" si="380"/>
        <v>0</v>
      </c>
      <c r="AN663" s="213">
        <f t="shared" si="380"/>
        <v>0</v>
      </c>
      <c r="AO663" s="213">
        <f t="shared" si="380"/>
        <v>0</v>
      </c>
      <c r="AP663" s="213">
        <f t="shared" si="380"/>
        <v>0</v>
      </c>
    </row>
    <row r="664" spans="1:42" x14ac:dyDescent="0.2">
      <c r="A664" s="4">
        <f t="shared" si="376"/>
        <v>7</v>
      </c>
      <c r="B664" s="233">
        <f t="shared" si="373"/>
        <v>0</v>
      </c>
      <c r="C664" s="213">
        <f t="shared" ref="C664:AP664" si="381">IF(C$2&gt;analysis_period,0,IF(C$2=equip2_reserve_freq*$A664,equip2_reserve_cost*system_capacity*1000*(1+inflation_rate/100)^B$2,0))</f>
        <v>0</v>
      </c>
      <c r="D664" s="213">
        <f t="shared" si="381"/>
        <v>0</v>
      </c>
      <c r="E664" s="213">
        <f t="shared" si="381"/>
        <v>0</v>
      </c>
      <c r="F664" s="213">
        <f t="shared" si="381"/>
        <v>0</v>
      </c>
      <c r="G664" s="213">
        <f t="shared" si="381"/>
        <v>0</v>
      </c>
      <c r="H664" s="213">
        <f t="shared" si="381"/>
        <v>0</v>
      </c>
      <c r="I664" s="213">
        <f t="shared" si="381"/>
        <v>0</v>
      </c>
      <c r="J664" s="213">
        <f t="shared" si="381"/>
        <v>0</v>
      </c>
      <c r="K664" s="213">
        <f t="shared" si="381"/>
        <v>0</v>
      </c>
      <c r="L664" s="213">
        <f t="shared" si="381"/>
        <v>0</v>
      </c>
      <c r="M664" s="213">
        <f t="shared" si="381"/>
        <v>0</v>
      </c>
      <c r="N664" s="213">
        <f t="shared" si="381"/>
        <v>0</v>
      </c>
      <c r="O664" s="213">
        <f t="shared" si="381"/>
        <v>0</v>
      </c>
      <c r="P664" s="213">
        <f t="shared" si="381"/>
        <v>0</v>
      </c>
      <c r="Q664" s="213">
        <f t="shared" si="381"/>
        <v>0</v>
      </c>
      <c r="R664" s="213">
        <f t="shared" si="381"/>
        <v>0</v>
      </c>
      <c r="S664" s="213">
        <f t="shared" si="381"/>
        <v>0</v>
      </c>
      <c r="T664" s="213">
        <f t="shared" si="381"/>
        <v>0</v>
      </c>
      <c r="U664" s="213">
        <f t="shared" si="381"/>
        <v>0</v>
      </c>
      <c r="V664" s="213">
        <f t="shared" si="381"/>
        <v>0</v>
      </c>
      <c r="W664" s="213">
        <f t="shared" si="381"/>
        <v>0</v>
      </c>
      <c r="X664" s="213">
        <f t="shared" si="381"/>
        <v>0</v>
      </c>
      <c r="Y664" s="213">
        <f t="shared" si="381"/>
        <v>0</v>
      </c>
      <c r="Z664" s="213">
        <f t="shared" si="381"/>
        <v>0</v>
      </c>
      <c r="AA664" s="213">
        <f t="shared" si="381"/>
        <v>0</v>
      </c>
      <c r="AB664" s="213">
        <f t="shared" si="381"/>
        <v>0</v>
      </c>
      <c r="AC664" s="213">
        <f t="shared" si="381"/>
        <v>0</v>
      </c>
      <c r="AD664" s="213">
        <f t="shared" si="381"/>
        <v>0</v>
      </c>
      <c r="AE664" s="213">
        <f t="shared" si="381"/>
        <v>0</v>
      </c>
      <c r="AF664" s="213">
        <f t="shared" si="381"/>
        <v>0</v>
      </c>
      <c r="AG664" s="213">
        <f t="shared" si="381"/>
        <v>0</v>
      </c>
      <c r="AH664" s="213">
        <f t="shared" si="381"/>
        <v>0</v>
      </c>
      <c r="AI664" s="213">
        <f t="shared" si="381"/>
        <v>0</v>
      </c>
      <c r="AJ664" s="213">
        <f t="shared" si="381"/>
        <v>0</v>
      </c>
      <c r="AK664" s="213">
        <f t="shared" si="381"/>
        <v>0</v>
      </c>
      <c r="AL664" s="213">
        <f t="shared" si="381"/>
        <v>0</v>
      </c>
      <c r="AM664" s="213">
        <f t="shared" si="381"/>
        <v>0</v>
      </c>
      <c r="AN664" s="213">
        <f t="shared" si="381"/>
        <v>0</v>
      </c>
      <c r="AO664" s="213">
        <f t="shared" si="381"/>
        <v>0</v>
      </c>
      <c r="AP664" s="213">
        <f t="shared" si="381"/>
        <v>0</v>
      </c>
    </row>
    <row r="665" spans="1:42" x14ac:dyDescent="0.2">
      <c r="A665" s="4">
        <f t="shared" si="376"/>
        <v>8</v>
      </c>
      <c r="B665" s="233">
        <f t="shared" si="373"/>
        <v>0</v>
      </c>
      <c r="C665" s="213">
        <f t="shared" ref="C665:AP665" si="382">IF(C$2&gt;analysis_period,0,IF(C$2=equip2_reserve_freq*$A665,equip2_reserve_cost*system_capacity*1000*(1+inflation_rate/100)^B$2,0))</f>
        <v>0</v>
      </c>
      <c r="D665" s="213">
        <f t="shared" si="382"/>
        <v>0</v>
      </c>
      <c r="E665" s="213">
        <f t="shared" si="382"/>
        <v>0</v>
      </c>
      <c r="F665" s="213">
        <f t="shared" si="382"/>
        <v>0</v>
      </c>
      <c r="G665" s="213">
        <f t="shared" si="382"/>
        <v>0</v>
      </c>
      <c r="H665" s="213">
        <f t="shared" si="382"/>
        <v>0</v>
      </c>
      <c r="I665" s="213">
        <f t="shared" si="382"/>
        <v>0</v>
      </c>
      <c r="J665" s="213">
        <f t="shared" si="382"/>
        <v>0</v>
      </c>
      <c r="K665" s="213">
        <f t="shared" si="382"/>
        <v>0</v>
      </c>
      <c r="L665" s="213">
        <f t="shared" si="382"/>
        <v>0</v>
      </c>
      <c r="M665" s="213">
        <f t="shared" si="382"/>
        <v>0</v>
      </c>
      <c r="N665" s="213">
        <f t="shared" si="382"/>
        <v>0</v>
      </c>
      <c r="O665" s="213">
        <f t="shared" si="382"/>
        <v>0</v>
      </c>
      <c r="P665" s="213">
        <f t="shared" si="382"/>
        <v>0</v>
      </c>
      <c r="Q665" s="213">
        <f t="shared" si="382"/>
        <v>0</v>
      </c>
      <c r="R665" s="213">
        <f t="shared" si="382"/>
        <v>0</v>
      </c>
      <c r="S665" s="213">
        <f t="shared" si="382"/>
        <v>0</v>
      </c>
      <c r="T665" s="213">
        <f t="shared" si="382"/>
        <v>0</v>
      </c>
      <c r="U665" s="213">
        <f t="shared" si="382"/>
        <v>0</v>
      </c>
      <c r="V665" s="213">
        <f t="shared" si="382"/>
        <v>0</v>
      </c>
      <c r="W665" s="213">
        <f t="shared" si="382"/>
        <v>0</v>
      </c>
      <c r="X665" s="213">
        <f t="shared" si="382"/>
        <v>0</v>
      </c>
      <c r="Y665" s="213">
        <f t="shared" si="382"/>
        <v>0</v>
      </c>
      <c r="Z665" s="213">
        <f t="shared" si="382"/>
        <v>0</v>
      </c>
      <c r="AA665" s="213">
        <f t="shared" si="382"/>
        <v>0</v>
      </c>
      <c r="AB665" s="213">
        <f t="shared" si="382"/>
        <v>0</v>
      </c>
      <c r="AC665" s="213">
        <f t="shared" si="382"/>
        <v>0</v>
      </c>
      <c r="AD665" s="213">
        <f t="shared" si="382"/>
        <v>0</v>
      </c>
      <c r="AE665" s="213">
        <f t="shared" si="382"/>
        <v>0</v>
      </c>
      <c r="AF665" s="213">
        <f t="shared" si="382"/>
        <v>0</v>
      </c>
      <c r="AG665" s="213">
        <f t="shared" si="382"/>
        <v>0</v>
      </c>
      <c r="AH665" s="213">
        <f t="shared" si="382"/>
        <v>0</v>
      </c>
      <c r="AI665" s="213">
        <f t="shared" si="382"/>
        <v>0</v>
      </c>
      <c r="AJ665" s="213">
        <f t="shared" si="382"/>
        <v>0</v>
      </c>
      <c r="AK665" s="213">
        <f t="shared" si="382"/>
        <v>0</v>
      </c>
      <c r="AL665" s="213">
        <f t="shared" si="382"/>
        <v>0</v>
      </c>
      <c r="AM665" s="213">
        <f t="shared" si="382"/>
        <v>0</v>
      </c>
      <c r="AN665" s="213">
        <f t="shared" si="382"/>
        <v>0</v>
      </c>
      <c r="AO665" s="213">
        <f t="shared" si="382"/>
        <v>0</v>
      </c>
      <c r="AP665" s="213">
        <f t="shared" si="382"/>
        <v>0</v>
      </c>
    </row>
    <row r="666" spans="1:42" x14ac:dyDescent="0.2">
      <c r="A666" s="4">
        <f>A665+1</f>
        <v>9</v>
      </c>
      <c r="B666" s="233">
        <f t="shared" si="373"/>
        <v>0</v>
      </c>
      <c r="C666" s="213">
        <f t="shared" ref="C666:AP666" si="383">IF(C$2&gt;analysis_period,0,IF(C$2=equip2_reserve_freq*$A666,equip2_reserve_cost*system_capacity*1000*(1+inflation_rate/100)^B$2,0))</f>
        <v>0</v>
      </c>
      <c r="D666" s="213">
        <f t="shared" si="383"/>
        <v>0</v>
      </c>
      <c r="E666" s="213">
        <f t="shared" si="383"/>
        <v>0</v>
      </c>
      <c r="F666" s="213">
        <f t="shared" si="383"/>
        <v>0</v>
      </c>
      <c r="G666" s="213">
        <f t="shared" si="383"/>
        <v>0</v>
      </c>
      <c r="H666" s="213">
        <f t="shared" si="383"/>
        <v>0</v>
      </c>
      <c r="I666" s="213">
        <f t="shared" si="383"/>
        <v>0</v>
      </c>
      <c r="J666" s="213">
        <f t="shared" si="383"/>
        <v>0</v>
      </c>
      <c r="K666" s="213">
        <f t="shared" si="383"/>
        <v>0</v>
      </c>
      <c r="L666" s="213">
        <f t="shared" si="383"/>
        <v>0</v>
      </c>
      <c r="M666" s="213">
        <f t="shared" si="383"/>
        <v>0</v>
      </c>
      <c r="N666" s="213">
        <f t="shared" si="383"/>
        <v>0</v>
      </c>
      <c r="O666" s="213">
        <f t="shared" si="383"/>
        <v>0</v>
      </c>
      <c r="P666" s="213">
        <f t="shared" si="383"/>
        <v>0</v>
      </c>
      <c r="Q666" s="213">
        <f t="shared" si="383"/>
        <v>0</v>
      </c>
      <c r="R666" s="213">
        <f t="shared" si="383"/>
        <v>0</v>
      </c>
      <c r="S666" s="213">
        <f t="shared" si="383"/>
        <v>0</v>
      </c>
      <c r="T666" s="213">
        <f t="shared" si="383"/>
        <v>0</v>
      </c>
      <c r="U666" s="213">
        <f t="shared" si="383"/>
        <v>0</v>
      </c>
      <c r="V666" s="213">
        <f t="shared" si="383"/>
        <v>0</v>
      </c>
      <c r="W666" s="213">
        <f t="shared" si="383"/>
        <v>0</v>
      </c>
      <c r="X666" s="213">
        <f t="shared" si="383"/>
        <v>0</v>
      </c>
      <c r="Y666" s="213">
        <f t="shared" si="383"/>
        <v>0</v>
      </c>
      <c r="Z666" s="213">
        <f t="shared" si="383"/>
        <v>0</v>
      </c>
      <c r="AA666" s="213">
        <f t="shared" si="383"/>
        <v>0</v>
      </c>
      <c r="AB666" s="213">
        <f t="shared" si="383"/>
        <v>0</v>
      </c>
      <c r="AC666" s="213">
        <f t="shared" si="383"/>
        <v>0</v>
      </c>
      <c r="AD666" s="213">
        <f t="shared" si="383"/>
        <v>0</v>
      </c>
      <c r="AE666" s="213">
        <f t="shared" si="383"/>
        <v>0</v>
      </c>
      <c r="AF666" s="213">
        <f t="shared" si="383"/>
        <v>0</v>
      </c>
      <c r="AG666" s="213">
        <f t="shared" si="383"/>
        <v>0</v>
      </c>
      <c r="AH666" s="213">
        <f t="shared" si="383"/>
        <v>0</v>
      </c>
      <c r="AI666" s="213">
        <f t="shared" si="383"/>
        <v>0</v>
      </c>
      <c r="AJ666" s="213">
        <f t="shared" si="383"/>
        <v>0</v>
      </c>
      <c r="AK666" s="213">
        <f t="shared" si="383"/>
        <v>0</v>
      </c>
      <c r="AL666" s="213">
        <f t="shared" si="383"/>
        <v>0</v>
      </c>
      <c r="AM666" s="213">
        <f t="shared" si="383"/>
        <v>0</v>
      </c>
      <c r="AN666" s="213">
        <f t="shared" si="383"/>
        <v>0</v>
      </c>
      <c r="AO666" s="213">
        <f t="shared" si="383"/>
        <v>0</v>
      </c>
      <c r="AP666" s="213">
        <f t="shared" si="383"/>
        <v>0</v>
      </c>
    </row>
    <row r="667" spans="1:42" x14ac:dyDescent="0.2">
      <c r="A667" s="4">
        <f t="shared" si="376"/>
        <v>10</v>
      </c>
      <c r="B667" s="233">
        <f t="shared" si="373"/>
        <v>0</v>
      </c>
      <c r="C667" s="213">
        <f t="shared" ref="C667:AP667" si="384">IF(C$2&gt;analysis_period,0,IF(C$2=equip2_reserve_freq*$A667,equip2_reserve_cost*system_capacity*1000*(1+inflation_rate/100)^B$2,0))</f>
        <v>0</v>
      </c>
      <c r="D667" s="213">
        <f t="shared" si="384"/>
        <v>0</v>
      </c>
      <c r="E667" s="213">
        <f t="shared" si="384"/>
        <v>0</v>
      </c>
      <c r="F667" s="213">
        <f t="shared" si="384"/>
        <v>0</v>
      </c>
      <c r="G667" s="213">
        <f t="shared" si="384"/>
        <v>0</v>
      </c>
      <c r="H667" s="213">
        <f t="shared" si="384"/>
        <v>0</v>
      </c>
      <c r="I667" s="213">
        <f t="shared" si="384"/>
        <v>0</v>
      </c>
      <c r="J667" s="213">
        <f t="shared" si="384"/>
        <v>0</v>
      </c>
      <c r="K667" s="213">
        <f t="shared" si="384"/>
        <v>0</v>
      </c>
      <c r="L667" s="213">
        <f t="shared" si="384"/>
        <v>0</v>
      </c>
      <c r="M667" s="213">
        <f t="shared" si="384"/>
        <v>0</v>
      </c>
      <c r="N667" s="213">
        <f t="shared" si="384"/>
        <v>0</v>
      </c>
      <c r="O667" s="213">
        <f t="shared" si="384"/>
        <v>0</v>
      </c>
      <c r="P667" s="213">
        <f t="shared" si="384"/>
        <v>0</v>
      </c>
      <c r="Q667" s="213">
        <f t="shared" si="384"/>
        <v>0</v>
      </c>
      <c r="R667" s="213">
        <f t="shared" si="384"/>
        <v>0</v>
      </c>
      <c r="S667" s="213">
        <f t="shared" si="384"/>
        <v>0</v>
      </c>
      <c r="T667" s="213">
        <f t="shared" si="384"/>
        <v>0</v>
      </c>
      <c r="U667" s="213">
        <f t="shared" si="384"/>
        <v>0</v>
      </c>
      <c r="V667" s="213">
        <f t="shared" si="384"/>
        <v>0</v>
      </c>
      <c r="W667" s="213">
        <f t="shared" si="384"/>
        <v>0</v>
      </c>
      <c r="X667" s="213">
        <f t="shared" si="384"/>
        <v>0</v>
      </c>
      <c r="Y667" s="213">
        <f t="shared" si="384"/>
        <v>0</v>
      </c>
      <c r="Z667" s="213">
        <f t="shared" si="384"/>
        <v>0</v>
      </c>
      <c r="AA667" s="213">
        <f t="shared" si="384"/>
        <v>0</v>
      </c>
      <c r="AB667" s="213">
        <f t="shared" si="384"/>
        <v>0</v>
      </c>
      <c r="AC667" s="213">
        <f t="shared" si="384"/>
        <v>0</v>
      </c>
      <c r="AD667" s="213">
        <f t="shared" si="384"/>
        <v>0</v>
      </c>
      <c r="AE667" s="213">
        <f t="shared" si="384"/>
        <v>0</v>
      </c>
      <c r="AF667" s="213">
        <f t="shared" si="384"/>
        <v>0</v>
      </c>
      <c r="AG667" s="213">
        <f t="shared" si="384"/>
        <v>0</v>
      </c>
      <c r="AH667" s="213">
        <f t="shared" si="384"/>
        <v>0</v>
      </c>
      <c r="AI667" s="213">
        <f t="shared" si="384"/>
        <v>0</v>
      </c>
      <c r="AJ667" s="213">
        <f t="shared" si="384"/>
        <v>0</v>
      </c>
      <c r="AK667" s="213">
        <f t="shared" si="384"/>
        <v>0</v>
      </c>
      <c r="AL667" s="213">
        <f t="shared" si="384"/>
        <v>0</v>
      </c>
      <c r="AM667" s="213">
        <f t="shared" si="384"/>
        <v>0</v>
      </c>
      <c r="AN667" s="213">
        <f t="shared" si="384"/>
        <v>0</v>
      </c>
      <c r="AO667" s="213">
        <f t="shared" si="384"/>
        <v>0</v>
      </c>
      <c r="AP667" s="213">
        <f t="shared" si="384"/>
        <v>0</v>
      </c>
    </row>
    <row r="668" spans="1:42" x14ac:dyDescent="0.2">
      <c r="A668" s="37" t="s">
        <v>12</v>
      </c>
      <c r="B668" s="28"/>
      <c r="C668" s="217">
        <f>SUM(C658:C667)</f>
        <v>0</v>
      </c>
      <c r="D668" s="217">
        <f t="shared" ref="D668:AP668" si="385">SUM(D658:D667)</f>
        <v>0</v>
      </c>
      <c r="E668" s="217">
        <f t="shared" si="385"/>
        <v>0</v>
      </c>
      <c r="F668" s="217">
        <f t="shared" si="385"/>
        <v>0</v>
      </c>
      <c r="G668" s="217">
        <f t="shared" si="385"/>
        <v>0</v>
      </c>
      <c r="H668" s="217">
        <f t="shared" si="385"/>
        <v>0</v>
      </c>
      <c r="I668" s="217">
        <f t="shared" si="385"/>
        <v>0</v>
      </c>
      <c r="J668" s="217">
        <f t="shared" si="385"/>
        <v>0</v>
      </c>
      <c r="K668" s="217">
        <f t="shared" si="385"/>
        <v>0</v>
      </c>
      <c r="L668" s="217">
        <f t="shared" si="385"/>
        <v>0</v>
      </c>
      <c r="M668" s="217">
        <f t="shared" si="385"/>
        <v>0</v>
      </c>
      <c r="N668" s="217">
        <f t="shared" si="385"/>
        <v>0</v>
      </c>
      <c r="O668" s="217">
        <f t="shared" si="385"/>
        <v>0</v>
      </c>
      <c r="P668" s="217">
        <f t="shared" si="385"/>
        <v>0</v>
      </c>
      <c r="Q668" s="217">
        <f t="shared" si="385"/>
        <v>0</v>
      </c>
      <c r="R668" s="217">
        <f t="shared" si="385"/>
        <v>0</v>
      </c>
      <c r="S668" s="217">
        <f t="shared" si="385"/>
        <v>0</v>
      </c>
      <c r="T668" s="217">
        <f t="shared" si="385"/>
        <v>0</v>
      </c>
      <c r="U668" s="217">
        <f t="shared" si="385"/>
        <v>0</v>
      </c>
      <c r="V668" s="217">
        <f t="shared" si="385"/>
        <v>0</v>
      </c>
      <c r="W668" s="217">
        <f t="shared" si="385"/>
        <v>0</v>
      </c>
      <c r="X668" s="217">
        <f t="shared" si="385"/>
        <v>0</v>
      </c>
      <c r="Y668" s="217">
        <f t="shared" si="385"/>
        <v>0</v>
      </c>
      <c r="Z668" s="217">
        <f t="shared" si="385"/>
        <v>0</v>
      </c>
      <c r="AA668" s="217">
        <f t="shared" si="385"/>
        <v>0</v>
      </c>
      <c r="AB668" s="217">
        <f t="shared" si="385"/>
        <v>0</v>
      </c>
      <c r="AC668" s="217">
        <f t="shared" si="385"/>
        <v>0</v>
      </c>
      <c r="AD668" s="217">
        <f t="shared" si="385"/>
        <v>0</v>
      </c>
      <c r="AE668" s="217">
        <f t="shared" si="385"/>
        <v>0</v>
      </c>
      <c r="AF668" s="217">
        <f t="shared" si="385"/>
        <v>0</v>
      </c>
      <c r="AG668" s="217">
        <f t="shared" si="385"/>
        <v>0</v>
      </c>
      <c r="AH668" s="217">
        <f t="shared" si="385"/>
        <v>0</v>
      </c>
      <c r="AI668" s="217">
        <f t="shared" si="385"/>
        <v>0</v>
      </c>
      <c r="AJ668" s="217">
        <f t="shared" si="385"/>
        <v>0</v>
      </c>
      <c r="AK668" s="217">
        <f t="shared" si="385"/>
        <v>0</v>
      </c>
      <c r="AL668" s="217">
        <f t="shared" si="385"/>
        <v>0</v>
      </c>
      <c r="AM668" s="217">
        <f t="shared" si="385"/>
        <v>0</v>
      </c>
      <c r="AN668" s="217">
        <f t="shared" si="385"/>
        <v>0</v>
      </c>
      <c r="AO668" s="217">
        <f t="shared" si="385"/>
        <v>0</v>
      </c>
      <c r="AP668" s="217">
        <f t="shared" si="385"/>
        <v>0</v>
      </c>
    </row>
    <row r="669" spans="1:42" s="122" customFormat="1" x14ac:dyDescent="0.2">
      <c r="A669" s="4" t="s">
        <v>305</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6">SUM(C670:AP670)</f>
        <v>0</v>
      </c>
      <c r="C670" s="213">
        <f t="shared" ref="C670:AP670" si="387">IF(C$2&lt;=equip2_reserve_freq*$A$658,$B$658/(equip2_reserve_freq),0)</f>
        <v>0</v>
      </c>
      <c r="D670" s="213">
        <f t="shared" si="387"/>
        <v>0</v>
      </c>
      <c r="E670" s="213">
        <f t="shared" si="387"/>
        <v>0</v>
      </c>
      <c r="F670" s="213">
        <f t="shared" si="387"/>
        <v>0</v>
      </c>
      <c r="G670" s="213">
        <f t="shared" si="387"/>
        <v>0</v>
      </c>
      <c r="H670" s="213">
        <f t="shared" si="387"/>
        <v>0</v>
      </c>
      <c r="I670" s="213">
        <f t="shared" si="387"/>
        <v>0</v>
      </c>
      <c r="J670" s="213">
        <f t="shared" si="387"/>
        <v>0</v>
      </c>
      <c r="K670" s="213">
        <f t="shared" si="387"/>
        <v>0</v>
      </c>
      <c r="L670" s="213">
        <f t="shared" si="387"/>
        <v>0</v>
      </c>
      <c r="M670" s="213">
        <f t="shared" si="387"/>
        <v>0</v>
      </c>
      <c r="N670" s="213">
        <f t="shared" si="387"/>
        <v>0</v>
      </c>
      <c r="O670" s="213">
        <f t="shared" si="387"/>
        <v>0</v>
      </c>
      <c r="P670" s="213">
        <f t="shared" si="387"/>
        <v>0</v>
      </c>
      <c r="Q670" s="213">
        <f t="shared" si="387"/>
        <v>0</v>
      </c>
      <c r="R670" s="213">
        <f t="shared" si="387"/>
        <v>0</v>
      </c>
      <c r="S670" s="213">
        <f t="shared" si="387"/>
        <v>0</v>
      </c>
      <c r="T670" s="213">
        <f t="shared" si="387"/>
        <v>0</v>
      </c>
      <c r="U670" s="213">
        <f t="shared" si="387"/>
        <v>0</v>
      </c>
      <c r="V670" s="213">
        <f t="shared" si="387"/>
        <v>0</v>
      </c>
      <c r="W670" s="213">
        <f t="shared" si="387"/>
        <v>0</v>
      </c>
      <c r="X670" s="213">
        <f t="shared" si="387"/>
        <v>0</v>
      </c>
      <c r="Y670" s="213">
        <f t="shared" si="387"/>
        <v>0</v>
      </c>
      <c r="Z670" s="213">
        <f t="shared" si="387"/>
        <v>0</v>
      </c>
      <c r="AA670" s="213">
        <f t="shared" si="387"/>
        <v>0</v>
      </c>
      <c r="AB670" s="213">
        <f t="shared" si="387"/>
        <v>0</v>
      </c>
      <c r="AC670" s="213">
        <f t="shared" si="387"/>
        <v>0</v>
      </c>
      <c r="AD670" s="213">
        <f t="shared" si="387"/>
        <v>0</v>
      </c>
      <c r="AE670" s="213">
        <f t="shared" si="387"/>
        <v>0</v>
      </c>
      <c r="AF670" s="213">
        <f t="shared" si="387"/>
        <v>0</v>
      </c>
      <c r="AG670" s="213">
        <f t="shared" si="387"/>
        <v>0</v>
      </c>
      <c r="AH670" s="213">
        <f t="shared" si="387"/>
        <v>0</v>
      </c>
      <c r="AI670" s="213">
        <f t="shared" si="387"/>
        <v>0</v>
      </c>
      <c r="AJ670" s="213">
        <f t="shared" si="387"/>
        <v>0</v>
      </c>
      <c r="AK670" s="213">
        <f t="shared" si="387"/>
        <v>0</v>
      </c>
      <c r="AL670" s="213">
        <f t="shared" si="387"/>
        <v>0</v>
      </c>
      <c r="AM670" s="213">
        <f t="shared" si="387"/>
        <v>0</v>
      </c>
      <c r="AN670" s="213">
        <f t="shared" si="387"/>
        <v>0</v>
      </c>
      <c r="AO670" s="213">
        <f t="shared" si="387"/>
        <v>0</v>
      </c>
      <c r="AP670" s="213">
        <f t="shared" si="387"/>
        <v>0</v>
      </c>
    </row>
    <row r="671" spans="1:42" x14ac:dyDescent="0.2">
      <c r="A671" s="4">
        <f>A670+1</f>
        <v>2</v>
      </c>
      <c r="B671" s="238">
        <f t="shared" si="386"/>
        <v>0</v>
      </c>
      <c r="C671" s="213">
        <f t="shared" ref="C671:AP671" si="388">IF(AND(C$2&gt;equip2_reserve_freq*$A658,C$2&lt;=equip2_reserve_freq*$A659),$B659/(equip2_reserve_freq),0)</f>
        <v>0</v>
      </c>
      <c r="D671" s="213">
        <f t="shared" si="388"/>
        <v>0</v>
      </c>
      <c r="E671" s="213">
        <f t="shared" si="388"/>
        <v>0</v>
      </c>
      <c r="F671" s="213">
        <f t="shared" si="388"/>
        <v>0</v>
      </c>
      <c r="G671" s="213">
        <f t="shared" si="388"/>
        <v>0</v>
      </c>
      <c r="H671" s="213">
        <f t="shared" si="388"/>
        <v>0</v>
      </c>
      <c r="I671" s="213">
        <f t="shared" si="388"/>
        <v>0</v>
      </c>
      <c r="J671" s="213">
        <f t="shared" si="388"/>
        <v>0</v>
      </c>
      <c r="K671" s="213">
        <f t="shared" si="388"/>
        <v>0</v>
      </c>
      <c r="L671" s="213">
        <f t="shared" si="388"/>
        <v>0</v>
      </c>
      <c r="M671" s="213">
        <f t="shared" si="388"/>
        <v>0</v>
      </c>
      <c r="N671" s="213">
        <f t="shared" si="388"/>
        <v>0</v>
      </c>
      <c r="O671" s="213">
        <f t="shared" si="388"/>
        <v>0</v>
      </c>
      <c r="P671" s="213">
        <f t="shared" si="388"/>
        <v>0</v>
      </c>
      <c r="Q671" s="213">
        <f t="shared" si="388"/>
        <v>0</v>
      </c>
      <c r="R671" s="213">
        <f t="shared" si="388"/>
        <v>0</v>
      </c>
      <c r="S671" s="213">
        <f t="shared" si="388"/>
        <v>0</v>
      </c>
      <c r="T671" s="213">
        <f t="shared" si="388"/>
        <v>0</v>
      </c>
      <c r="U671" s="213">
        <f t="shared" si="388"/>
        <v>0</v>
      </c>
      <c r="V671" s="213">
        <f t="shared" si="388"/>
        <v>0</v>
      </c>
      <c r="W671" s="213">
        <f t="shared" si="388"/>
        <v>0</v>
      </c>
      <c r="X671" s="213">
        <f t="shared" si="388"/>
        <v>0</v>
      </c>
      <c r="Y671" s="213">
        <f t="shared" si="388"/>
        <v>0</v>
      </c>
      <c r="Z671" s="213">
        <f t="shared" si="388"/>
        <v>0</v>
      </c>
      <c r="AA671" s="213">
        <f t="shared" si="388"/>
        <v>0</v>
      </c>
      <c r="AB671" s="213">
        <f t="shared" si="388"/>
        <v>0</v>
      </c>
      <c r="AC671" s="213">
        <f t="shared" si="388"/>
        <v>0</v>
      </c>
      <c r="AD671" s="213">
        <f t="shared" si="388"/>
        <v>0</v>
      </c>
      <c r="AE671" s="213">
        <f t="shared" si="388"/>
        <v>0</v>
      </c>
      <c r="AF671" s="213">
        <f t="shared" si="388"/>
        <v>0</v>
      </c>
      <c r="AG671" s="213">
        <f t="shared" si="388"/>
        <v>0</v>
      </c>
      <c r="AH671" s="213">
        <f t="shared" si="388"/>
        <v>0</v>
      </c>
      <c r="AI671" s="213">
        <f t="shared" si="388"/>
        <v>0</v>
      </c>
      <c r="AJ671" s="213">
        <f t="shared" si="388"/>
        <v>0</v>
      </c>
      <c r="AK671" s="213">
        <f t="shared" si="388"/>
        <v>0</v>
      </c>
      <c r="AL671" s="213">
        <f t="shared" si="388"/>
        <v>0</v>
      </c>
      <c r="AM671" s="213">
        <f t="shared" si="388"/>
        <v>0</v>
      </c>
      <c r="AN671" s="213">
        <f t="shared" si="388"/>
        <v>0</v>
      </c>
      <c r="AO671" s="213">
        <f t="shared" si="388"/>
        <v>0</v>
      </c>
      <c r="AP671" s="213">
        <f t="shared" si="388"/>
        <v>0</v>
      </c>
    </row>
    <row r="672" spans="1:42" x14ac:dyDescent="0.2">
      <c r="A672" s="4">
        <f t="shared" ref="A672:A677" si="389">A671+1</f>
        <v>3</v>
      </c>
      <c r="B672" s="238">
        <f t="shared" si="386"/>
        <v>0</v>
      </c>
      <c r="C672" s="213">
        <f t="shared" ref="C672:AP672" si="390">IF(AND(C$2&gt;equip2_reserve_freq*$A659,C$2&lt;=equip2_reserve_freq*$A660),$B660/(equip2_reserve_freq),0)</f>
        <v>0</v>
      </c>
      <c r="D672" s="213">
        <f t="shared" si="390"/>
        <v>0</v>
      </c>
      <c r="E672" s="213">
        <f t="shared" si="390"/>
        <v>0</v>
      </c>
      <c r="F672" s="213">
        <f t="shared" si="390"/>
        <v>0</v>
      </c>
      <c r="G672" s="213">
        <f t="shared" si="390"/>
        <v>0</v>
      </c>
      <c r="H672" s="213">
        <f t="shared" si="390"/>
        <v>0</v>
      </c>
      <c r="I672" s="213">
        <f t="shared" si="390"/>
        <v>0</v>
      </c>
      <c r="J672" s="213">
        <f t="shared" si="390"/>
        <v>0</v>
      </c>
      <c r="K672" s="213">
        <f t="shared" si="390"/>
        <v>0</v>
      </c>
      <c r="L672" s="213">
        <f t="shared" si="390"/>
        <v>0</v>
      </c>
      <c r="M672" s="213">
        <f t="shared" si="390"/>
        <v>0</v>
      </c>
      <c r="N672" s="213">
        <f t="shared" si="390"/>
        <v>0</v>
      </c>
      <c r="O672" s="213">
        <f t="shared" si="390"/>
        <v>0</v>
      </c>
      <c r="P672" s="213">
        <f t="shared" si="390"/>
        <v>0</v>
      </c>
      <c r="Q672" s="213">
        <f t="shared" si="390"/>
        <v>0</v>
      </c>
      <c r="R672" s="213">
        <f t="shared" si="390"/>
        <v>0</v>
      </c>
      <c r="S672" s="213">
        <f t="shared" si="390"/>
        <v>0</v>
      </c>
      <c r="T672" s="213">
        <f t="shared" si="390"/>
        <v>0</v>
      </c>
      <c r="U672" s="213">
        <f t="shared" si="390"/>
        <v>0</v>
      </c>
      <c r="V672" s="213">
        <f t="shared" si="390"/>
        <v>0</v>
      </c>
      <c r="W672" s="213">
        <f t="shared" si="390"/>
        <v>0</v>
      </c>
      <c r="X672" s="213">
        <f t="shared" si="390"/>
        <v>0</v>
      </c>
      <c r="Y672" s="213">
        <f t="shared" si="390"/>
        <v>0</v>
      </c>
      <c r="Z672" s="213">
        <f t="shared" si="390"/>
        <v>0</v>
      </c>
      <c r="AA672" s="213">
        <f t="shared" si="390"/>
        <v>0</v>
      </c>
      <c r="AB672" s="213">
        <f t="shared" si="390"/>
        <v>0</v>
      </c>
      <c r="AC672" s="213">
        <f t="shared" si="390"/>
        <v>0</v>
      </c>
      <c r="AD672" s="213">
        <f t="shared" si="390"/>
        <v>0</v>
      </c>
      <c r="AE672" s="213">
        <f t="shared" si="390"/>
        <v>0</v>
      </c>
      <c r="AF672" s="213">
        <f t="shared" si="390"/>
        <v>0</v>
      </c>
      <c r="AG672" s="213">
        <f t="shared" si="390"/>
        <v>0</v>
      </c>
      <c r="AH672" s="213">
        <f t="shared" si="390"/>
        <v>0</v>
      </c>
      <c r="AI672" s="213">
        <f t="shared" si="390"/>
        <v>0</v>
      </c>
      <c r="AJ672" s="213">
        <f t="shared" si="390"/>
        <v>0</v>
      </c>
      <c r="AK672" s="213">
        <f t="shared" si="390"/>
        <v>0</v>
      </c>
      <c r="AL672" s="213">
        <f t="shared" si="390"/>
        <v>0</v>
      </c>
      <c r="AM672" s="213">
        <f t="shared" si="390"/>
        <v>0</v>
      </c>
      <c r="AN672" s="213">
        <f t="shared" si="390"/>
        <v>0</v>
      </c>
      <c r="AO672" s="213">
        <f t="shared" si="390"/>
        <v>0</v>
      </c>
      <c r="AP672" s="213">
        <f t="shared" si="390"/>
        <v>0</v>
      </c>
    </row>
    <row r="673" spans="1:42" x14ac:dyDescent="0.2">
      <c r="A673" s="4">
        <f t="shared" si="389"/>
        <v>4</v>
      </c>
      <c r="B673" s="238">
        <f t="shared" si="386"/>
        <v>0</v>
      </c>
      <c r="C673" s="213">
        <f t="shared" ref="C673:AP673" si="391">IF(AND(C$2&gt;equip2_reserve_freq*$A660,C$2&lt;=equip2_reserve_freq*$A661),$B661/(equip2_reserve_freq),0)</f>
        <v>0</v>
      </c>
      <c r="D673" s="213">
        <f t="shared" si="391"/>
        <v>0</v>
      </c>
      <c r="E673" s="213">
        <f t="shared" si="391"/>
        <v>0</v>
      </c>
      <c r="F673" s="213">
        <f t="shared" si="391"/>
        <v>0</v>
      </c>
      <c r="G673" s="213">
        <f t="shared" si="391"/>
        <v>0</v>
      </c>
      <c r="H673" s="213">
        <f t="shared" si="391"/>
        <v>0</v>
      </c>
      <c r="I673" s="213">
        <f t="shared" si="391"/>
        <v>0</v>
      </c>
      <c r="J673" s="213">
        <f t="shared" si="391"/>
        <v>0</v>
      </c>
      <c r="K673" s="213">
        <f t="shared" si="391"/>
        <v>0</v>
      </c>
      <c r="L673" s="213">
        <f t="shared" si="391"/>
        <v>0</v>
      </c>
      <c r="M673" s="213">
        <f t="shared" si="391"/>
        <v>0</v>
      </c>
      <c r="N673" s="213">
        <f t="shared" si="391"/>
        <v>0</v>
      </c>
      <c r="O673" s="213">
        <f t="shared" si="391"/>
        <v>0</v>
      </c>
      <c r="P673" s="213">
        <f t="shared" si="391"/>
        <v>0</v>
      </c>
      <c r="Q673" s="213">
        <f t="shared" si="391"/>
        <v>0</v>
      </c>
      <c r="R673" s="213">
        <f t="shared" si="391"/>
        <v>0</v>
      </c>
      <c r="S673" s="213">
        <f t="shared" si="391"/>
        <v>0</v>
      </c>
      <c r="T673" s="213">
        <f t="shared" si="391"/>
        <v>0</v>
      </c>
      <c r="U673" s="213">
        <f t="shared" si="391"/>
        <v>0</v>
      </c>
      <c r="V673" s="213">
        <f t="shared" si="391"/>
        <v>0</v>
      </c>
      <c r="W673" s="213">
        <f t="shared" si="391"/>
        <v>0</v>
      </c>
      <c r="X673" s="213">
        <f t="shared" si="391"/>
        <v>0</v>
      </c>
      <c r="Y673" s="213">
        <f t="shared" si="391"/>
        <v>0</v>
      </c>
      <c r="Z673" s="213">
        <f t="shared" si="391"/>
        <v>0</v>
      </c>
      <c r="AA673" s="213">
        <f t="shared" si="391"/>
        <v>0</v>
      </c>
      <c r="AB673" s="213">
        <f t="shared" si="391"/>
        <v>0</v>
      </c>
      <c r="AC673" s="213">
        <f t="shared" si="391"/>
        <v>0</v>
      </c>
      <c r="AD673" s="213">
        <f t="shared" si="391"/>
        <v>0</v>
      </c>
      <c r="AE673" s="213">
        <f t="shared" si="391"/>
        <v>0</v>
      </c>
      <c r="AF673" s="213">
        <f t="shared" si="391"/>
        <v>0</v>
      </c>
      <c r="AG673" s="213">
        <f t="shared" si="391"/>
        <v>0</v>
      </c>
      <c r="AH673" s="213">
        <f t="shared" si="391"/>
        <v>0</v>
      </c>
      <c r="AI673" s="213">
        <f t="shared" si="391"/>
        <v>0</v>
      </c>
      <c r="AJ673" s="213">
        <f t="shared" si="391"/>
        <v>0</v>
      </c>
      <c r="AK673" s="213">
        <f t="shared" si="391"/>
        <v>0</v>
      </c>
      <c r="AL673" s="213">
        <f t="shared" si="391"/>
        <v>0</v>
      </c>
      <c r="AM673" s="213">
        <f t="shared" si="391"/>
        <v>0</v>
      </c>
      <c r="AN673" s="213">
        <f t="shared" si="391"/>
        <v>0</v>
      </c>
      <c r="AO673" s="213">
        <f t="shared" si="391"/>
        <v>0</v>
      </c>
      <c r="AP673" s="213">
        <f t="shared" si="391"/>
        <v>0</v>
      </c>
    </row>
    <row r="674" spans="1:42" x14ac:dyDescent="0.2">
      <c r="A674" s="4">
        <f t="shared" si="389"/>
        <v>5</v>
      </c>
      <c r="B674" s="238">
        <f t="shared" si="386"/>
        <v>0</v>
      </c>
      <c r="C674" s="213">
        <f t="shared" ref="C674:AP674" si="392">IF(AND(C$2&gt;equip2_reserve_freq*$A661,C$2&lt;=equip2_reserve_freq*$A662),$B662/(equip2_reserve_freq),0)</f>
        <v>0</v>
      </c>
      <c r="D674" s="213">
        <f t="shared" si="392"/>
        <v>0</v>
      </c>
      <c r="E674" s="213">
        <f t="shared" si="392"/>
        <v>0</v>
      </c>
      <c r="F674" s="213">
        <f t="shared" si="392"/>
        <v>0</v>
      </c>
      <c r="G674" s="213">
        <f t="shared" si="392"/>
        <v>0</v>
      </c>
      <c r="H674" s="213">
        <f t="shared" si="392"/>
        <v>0</v>
      </c>
      <c r="I674" s="213">
        <f t="shared" si="392"/>
        <v>0</v>
      </c>
      <c r="J674" s="213">
        <f t="shared" si="392"/>
        <v>0</v>
      </c>
      <c r="K674" s="213">
        <f t="shared" si="392"/>
        <v>0</v>
      </c>
      <c r="L674" s="213">
        <f t="shared" si="392"/>
        <v>0</v>
      </c>
      <c r="M674" s="213">
        <f t="shared" si="392"/>
        <v>0</v>
      </c>
      <c r="N674" s="213">
        <f t="shared" si="392"/>
        <v>0</v>
      </c>
      <c r="O674" s="213">
        <f t="shared" si="392"/>
        <v>0</v>
      </c>
      <c r="P674" s="213">
        <f t="shared" si="392"/>
        <v>0</v>
      </c>
      <c r="Q674" s="213">
        <f t="shared" si="392"/>
        <v>0</v>
      </c>
      <c r="R674" s="213">
        <f t="shared" si="392"/>
        <v>0</v>
      </c>
      <c r="S674" s="213">
        <f t="shared" si="392"/>
        <v>0</v>
      </c>
      <c r="T674" s="213">
        <f t="shared" si="392"/>
        <v>0</v>
      </c>
      <c r="U674" s="213">
        <f t="shared" si="392"/>
        <v>0</v>
      </c>
      <c r="V674" s="213">
        <f t="shared" si="392"/>
        <v>0</v>
      </c>
      <c r="W674" s="213">
        <f t="shared" si="392"/>
        <v>0</v>
      </c>
      <c r="X674" s="213">
        <f t="shared" si="392"/>
        <v>0</v>
      </c>
      <c r="Y674" s="213">
        <f t="shared" si="392"/>
        <v>0</v>
      </c>
      <c r="Z674" s="213">
        <f t="shared" si="392"/>
        <v>0</v>
      </c>
      <c r="AA674" s="213">
        <f t="shared" si="392"/>
        <v>0</v>
      </c>
      <c r="AB674" s="213">
        <f t="shared" si="392"/>
        <v>0</v>
      </c>
      <c r="AC674" s="213">
        <f t="shared" si="392"/>
        <v>0</v>
      </c>
      <c r="AD674" s="213">
        <f t="shared" si="392"/>
        <v>0</v>
      </c>
      <c r="AE674" s="213">
        <f t="shared" si="392"/>
        <v>0</v>
      </c>
      <c r="AF674" s="213">
        <f t="shared" si="392"/>
        <v>0</v>
      </c>
      <c r="AG674" s="213">
        <f t="shared" si="392"/>
        <v>0</v>
      </c>
      <c r="AH674" s="213">
        <f t="shared" si="392"/>
        <v>0</v>
      </c>
      <c r="AI674" s="213">
        <f t="shared" si="392"/>
        <v>0</v>
      </c>
      <c r="AJ674" s="213">
        <f t="shared" si="392"/>
        <v>0</v>
      </c>
      <c r="AK674" s="213">
        <f t="shared" si="392"/>
        <v>0</v>
      </c>
      <c r="AL674" s="213">
        <f t="shared" si="392"/>
        <v>0</v>
      </c>
      <c r="AM674" s="213">
        <f t="shared" si="392"/>
        <v>0</v>
      </c>
      <c r="AN674" s="213">
        <f t="shared" si="392"/>
        <v>0</v>
      </c>
      <c r="AO674" s="213">
        <f t="shared" si="392"/>
        <v>0</v>
      </c>
      <c r="AP674" s="213">
        <f t="shared" si="392"/>
        <v>0</v>
      </c>
    </row>
    <row r="675" spans="1:42" x14ac:dyDescent="0.2">
      <c r="A675" s="4">
        <f t="shared" si="389"/>
        <v>6</v>
      </c>
      <c r="B675" s="238">
        <f t="shared" si="386"/>
        <v>0</v>
      </c>
      <c r="C675" s="213">
        <f t="shared" ref="C675:AP675" si="393">IF(AND(C$2&gt;equip2_reserve_freq*$A662,C$2&lt;=equip2_reserve_freq*$A663),$B663/(equip2_reserve_freq),0)</f>
        <v>0</v>
      </c>
      <c r="D675" s="213">
        <f t="shared" si="393"/>
        <v>0</v>
      </c>
      <c r="E675" s="213">
        <f t="shared" si="393"/>
        <v>0</v>
      </c>
      <c r="F675" s="213">
        <f t="shared" si="393"/>
        <v>0</v>
      </c>
      <c r="G675" s="213">
        <f t="shared" si="393"/>
        <v>0</v>
      </c>
      <c r="H675" s="213">
        <f t="shared" si="393"/>
        <v>0</v>
      </c>
      <c r="I675" s="213">
        <f t="shared" si="393"/>
        <v>0</v>
      </c>
      <c r="J675" s="213">
        <f t="shared" si="393"/>
        <v>0</v>
      </c>
      <c r="K675" s="213">
        <f t="shared" si="393"/>
        <v>0</v>
      </c>
      <c r="L675" s="213">
        <f t="shared" si="393"/>
        <v>0</v>
      </c>
      <c r="M675" s="213">
        <f t="shared" si="393"/>
        <v>0</v>
      </c>
      <c r="N675" s="213">
        <f t="shared" si="393"/>
        <v>0</v>
      </c>
      <c r="O675" s="213">
        <f t="shared" si="393"/>
        <v>0</v>
      </c>
      <c r="P675" s="213">
        <f t="shared" si="393"/>
        <v>0</v>
      </c>
      <c r="Q675" s="213">
        <f t="shared" si="393"/>
        <v>0</v>
      </c>
      <c r="R675" s="213">
        <f t="shared" si="393"/>
        <v>0</v>
      </c>
      <c r="S675" s="213">
        <f t="shared" si="393"/>
        <v>0</v>
      </c>
      <c r="T675" s="213">
        <f t="shared" si="393"/>
        <v>0</v>
      </c>
      <c r="U675" s="213">
        <f t="shared" si="393"/>
        <v>0</v>
      </c>
      <c r="V675" s="213">
        <f t="shared" si="393"/>
        <v>0</v>
      </c>
      <c r="W675" s="213">
        <f t="shared" si="393"/>
        <v>0</v>
      </c>
      <c r="X675" s="213">
        <f t="shared" si="393"/>
        <v>0</v>
      </c>
      <c r="Y675" s="213">
        <f t="shared" si="393"/>
        <v>0</v>
      </c>
      <c r="Z675" s="213">
        <f t="shared" si="393"/>
        <v>0</v>
      </c>
      <c r="AA675" s="213">
        <f t="shared" si="393"/>
        <v>0</v>
      </c>
      <c r="AB675" s="213">
        <f t="shared" si="393"/>
        <v>0</v>
      </c>
      <c r="AC675" s="213">
        <f t="shared" si="393"/>
        <v>0</v>
      </c>
      <c r="AD675" s="213">
        <f t="shared" si="393"/>
        <v>0</v>
      </c>
      <c r="AE675" s="213">
        <f t="shared" si="393"/>
        <v>0</v>
      </c>
      <c r="AF675" s="213">
        <f t="shared" si="393"/>
        <v>0</v>
      </c>
      <c r="AG675" s="213">
        <f t="shared" si="393"/>
        <v>0</v>
      </c>
      <c r="AH675" s="213">
        <f t="shared" si="393"/>
        <v>0</v>
      </c>
      <c r="AI675" s="213">
        <f t="shared" si="393"/>
        <v>0</v>
      </c>
      <c r="AJ675" s="213">
        <f t="shared" si="393"/>
        <v>0</v>
      </c>
      <c r="AK675" s="213">
        <f t="shared" si="393"/>
        <v>0</v>
      </c>
      <c r="AL675" s="213">
        <f t="shared" si="393"/>
        <v>0</v>
      </c>
      <c r="AM675" s="213">
        <f t="shared" si="393"/>
        <v>0</v>
      </c>
      <c r="AN675" s="213">
        <f t="shared" si="393"/>
        <v>0</v>
      </c>
      <c r="AO675" s="213">
        <f t="shared" si="393"/>
        <v>0</v>
      </c>
      <c r="AP675" s="213">
        <f t="shared" si="393"/>
        <v>0</v>
      </c>
    </row>
    <row r="676" spans="1:42" x14ac:dyDescent="0.2">
      <c r="A676" s="4">
        <f t="shared" si="389"/>
        <v>7</v>
      </c>
      <c r="B676" s="238">
        <f t="shared" si="386"/>
        <v>0</v>
      </c>
      <c r="C676" s="213">
        <f t="shared" ref="C676:AP676" si="394">IF(AND(C$2&gt;equip2_reserve_freq*$A663,C$2&lt;=equip2_reserve_freq*$A664),$B664/(equip2_reserve_freq),0)</f>
        <v>0</v>
      </c>
      <c r="D676" s="213">
        <f t="shared" si="394"/>
        <v>0</v>
      </c>
      <c r="E676" s="213">
        <f t="shared" si="394"/>
        <v>0</v>
      </c>
      <c r="F676" s="213">
        <f t="shared" si="394"/>
        <v>0</v>
      </c>
      <c r="G676" s="213">
        <f t="shared" si="394"/>
        <v>0</v>
      </c>
      <c r="H676" s="213">
        <f t="shared" si="394"/>
        <v>0</v>
      </c>
      <c r="I676" s="213">
        <f t="shared" si="394"/>
        <v>0</v>
      </c>
      <c r="J676" s="213">
        <f t="shared" si="394"/>
        <v>0</v>
      </c>
      <c r="K676" s="213">
        <f t="shared" si="394"/>
        <v>0</v>
      </c>
      <c r="L676" s="213">
        <f t="shared" si="394"/>
        <v>0</v>
      </c>
      <c r="M676" s="213">
        <f t="shared" si="394"/>
        <v>0</v>
      </c>
      <c r="N676" s="213">
        <f t="shared" si="394"/>
        <v>0</v>
      </c>
      <c r="O676" s="213">
        <f t="shared" si="394"/>
        <v>0</v>
      </c>
      <c r="P676" s="213">
        <f t="shared" si="394"/>
        <v>0</v>
      </c>
      <c r="Q676" s="213">
        <f t="shared" si="394"/>
        <v>0</v>
      </c>
      <c r="R676" s="213">
        <f t="shared" si="394"/>
        <v>0</v>
      </c>
      <c r="S676" s="213">
        <f t="shared" si="394"/>
        <v>0</v>
      </c>
      <c r="T676" s="213">
        <f t="shared" si="394"/>
        <v>0</v>
      </c>
      <c r="U676" s="213">
        <f t="shared" si="394"/>
        <v>0</v>
      </c>
      <c r="V676" s="213">
        <f t="shared" si="394"/>
        <v>0</v>
      </c>
      <c r="W676" s="213">
        <f t="shared" si="394"/>
        <v>0</v>
      </c>
      <c r="X676" s="213">
        <f t="shared" si="394"/>
        <v>0</v>
      </c>
      <c r="Y676" s="213">
        <f t="shared" si="394"/>
        <v>0</v>
      </c>
      <c r="Z676" s="213">
        <f t="shared" si="394"/>
        <v>0</v>
      </c>
      <c r="AA676" s="213">
        <f t="shared" si="394"/>
        <v>0</v>
      </c>
      <c r="AB676" s="213">
        <f t="shared" si="394"/>
        <v>0</v>
      </c>
      <c r="AC676" s="213">
        <f t="shared" si="394"/>
        <v>0</v>
      </c>
      <c r="AD676" s="213">
        <f t="shared" si="394"/>
        <v>0</v>
      </c>
      <c r="AE676" s="213">
        <f t="shared" si="394"/>
        <v>0</v>
      </c>
      <c r="AF676" s="213">
        <f t="shared" si="394"/>
        <v>0</v>
      </c>
      <c r="AG676" s="213">
        <f t="shared" si="394"/>
        <v>0</v>
      </c>
      <c r="AH676" s="213">
        <f t="shared" si="394"/>
        <v>0</v>
      </c>
      <c r="AI676" s="213">
        <f t="shared" si="394"/>
        <v>0</v>
      </c>
      <c r="AJ676" s="213">
        <f t="shared" si="394"/>
        <v>0</v>
      </c>
      <c r="AK676" s="213">
        <f t="shared" si="394"/>
        <v>0</v>
      </c>
      <c r="AL676" s="213">
        <f t="shared" si="394"/>
        <v>0</v>
      </c>
      <c r="AM676" s="213">
        <f t="shared" si="394"/>
        <v>0</v>
      </c>
      <c r="AN676" s="213">
        <f t="shared" si="394"/>
        <v>0</v>
      </c>
      <c r="AO676" s="213">
        <f t="shared" si="394"/>
        <v>0</v>
      </c>
      <c r="AP676" s="213">
        <f t="shared" si="394"/>
        <v>0</v>
      </c>
    </row>
    <row r="677" spans="1:42" x14ac:dyDescent="0.2">
      <c r="A677" s="4">
        <f t="shared" si="389"/>
        <v>8</v>
      </c>
      <c r="B677" s="238">
        <f t="shared" si="386"/>
        <v>0</v>
      </c>
      <c r="C677" s="213">
        <f t="shared" ref="C677:AP677" si="395">IF(AND(C$2&gt;equip2_reserve_freq*$A664,C$2&lt;=equip2_reserve_freq*$A665),$B665/(equip2_reserve_freq),0)</f>
        <v>0</v>
      </c>
      <c r="D677" s="213">
        <f t="shared" si="395"/>
        <v>0</v>
      </c>
      <c r="E677" s="213">
        <f t="shared" si="395"/>
        <v>0</v>
      </c>
      <c r="F677" s="213">
        <f t="shared" si="395"/>
        <v>0</v>
      </c>
      <c r="G677" s="213">
        <f t="shared" si="395"/>
        <v>0</v>
      </c>
      <c r="H677" s="213">
        <f t="shared" si="395"/>
        <v>0</v>
      </c>
      <c r="I677" s="213">
        <f t="shared" si="395"/>
        <v>0</v>
      </c>
      <c r="J677" s="213">
        <f t="shared" si="395"/>
        <v>0</v>
      </c>
      <c r="K677" s="213">
        <f t="shared" si="395"/>
        <v>0</v>
      </c>
      <c r="L677" s="213">
        <f t="shared" si="395"/>
        <v>0</v>
      </c>
      <c r="M677" s="213">
        <f t="shared" si="395"/>
        <v>0</v>
      </c>
      <c r="N677" s="213">
        <f t="shared" si="395"/>
        <v>0</v>
      </c>
      <c r="O677" s="213">
        <f t="shared" si="395"/>
        <v>0</v>
      </c>
      <c r="P677" s="213">
        <f t="shared" si="395"/>
        <v>0</v>
      </c>
      <c r="Q677" s="213">
        <f t="shared" si="395"/>
        <v>0</v>
      </c>
      <c r="R677" s="213">
        <f t="shared" si="395"/>
        <v>0</v>
      </c>
      <c r="S677" s="213">
        <f t="shared" si="395"/>
        <v>0</v>
      </c>
      <c r="T677" s="213">
        <f t="shared" si="395"/>
        <v>0</v>
      </c>
      <c r="U677" s="213">
        <f t="shared" si="395"/>
        <v>0</v>
      </c>
      <c r="V677" s="213">
        <f t="shared" si="395"/>
        <v>0</v>
      </c>
      <c r="W677" s="213">
        <f t="shared" si="395"/>
        <v>0</v>
      </c>
      <c r="X677" s="213">
        <f t="shared" si="395"/>
        <v>0</v>
      </c>
      <c r="Y677" s="213">
        <f t="shared" si="395"/>
        <v>0</v>
      </c>
      <c r="Z677" s="213">
        <f t="shared" si="395"/>
        <v>0</v>
      </c>
      <c r="AA677" s="213">
        <f t="shared" si="395"/>
        <v>0</v>
      </c>
      <c r="AB677" s="213">
        <f t="shared" si="395"/>
        <v>0</v>
      </c>
      <c r="AC677" s="213">
        <f t="shared" si="395"/>
        <v>0</v>
      </c>
      <c r="AD677" s="213">
        <f t="shared" si="395"/>
        <v>0</v>
      </c>
      <c r="AE677" s="213">
        <f t="shared" si="395"/>
        <v>0</v>
      </c>
      <c r="AF677" s="213">
        <f t="shared" si="395"/>
        <v>0</v>
      </c>
      <c r="AG677" s="213">
        <f t="shared" si="395"/>
        <v>0</v>
      </c>
      <c r="AH677" s="213">
        <f t="shared" si="395"/>
        <v>0</v>
      </c>
      <c r="AI677" s="213">
        <f t="shared" si="395"/>
        <v>0</v>
      </c>
      <c r="AJ677" s="213">
        <f t="shared" si="395"/>
        <v>0</v>
      </c>
      <c r="AK677" s="213">
        <f t="shared" si="395"/>
        <v>0</v>
      </c>
      <c r="AL677" s="213">
        <f t="shared" si="395"/>
        <v>0</v>
      </c>
      <c r="AM677" s="213">
        <f t="shared" si="395"/>
        <v>0</v>
      </c>
      <c r="AN677" s="213">
        <f t="shared" si="395"/>
        <v>0</v>
      </c>
      <c r="AO677" s="213">
        <f t="shared" si="395"/>
        <v>0</v>
      </c>
      <c r="AP677" s="213">
        <f t="shared" si="395"/>
        <v>0</v>
      </c>
    </row>
    <row r="678" spans="1:42" x14ac:dyDescent="0.2">
      <c r="A678" s="4">
        <f>A677+1</f>
        <v>9</v>
      </c>
      <c r="B678" s="238">
        <f t="shared" si="386"/>
        <v>0</v>
      </c>
      <c r="C678" s="213">
        <f t="shared" ref="C678:AP678" si="396">IF(AND(C$2&gt;equip2_reserve_freq*$A665,C$2&lt;=equip2_reserve_freq*$A666),$B666/(equip2_reserve_freq),0)</f>
        <v>0</v>
      </c>
      <c r="D678" s="213">
        <f t="shared" si="396"/>
        <v>0</v>
      </c>
      <c r="E678" s="213">
        <f t="shared" si="396"/>
        <v>0</v>
      </c>
      <c r="F678" s="213">
        <f t="shared" si="396"/>
        <v>0</v>
      </c>
      <c r="G678" s="213">
        <f t="shared" si="396"/>
        <v>0</v>
      </c>
      <c r="H678" s="213">
        <f t="shared" si="396"/>
        <v>0</v>
      </c>
      <c r="I678" s="213">
        <f t="shared" si="396"/>
        <v>0</v>
      </c>
      <c r="J678" s="213">
        <f t="shared" si="396"/>
        <v>0</v>
      </c>
      <c r="K678" s="213">
        <f t="shared" si="396"/>
        <v>0</v>
      </c>
      <c r="L678" s="213">
        <f t="shared" si="396"/>
        <v>0</v>
      </c>
      <c r="M678" s="213">
        <f t="shared" si="396"/>
        <v>0</v>
      </c>
      <c r="N678" s="213">
        <f t="shared" si="396"/>
        <v>0</v>
      </c>
      <c r="O678" s="213">
        <f t="shared" si="396"/>
        <v>0</v>
      </c>
      <c r="P678" s="213">
        <f t="shared" si="396"/>
        <v>0</v>
      </c>
      <c r="Q678" s="213">
        <f t="shared" si="396"/>
        <v>0</v>
      </c>
      <c r="R678" s="213">
        <f t="shared" si="396"/>
        <v>0</v>
      </c>
      <c r="S678" s="213">
        <f t="shared" si="396"/>
        <v>0</v>
      </c>
      <c r="T678" s="213">
        <f t="shared" si="396"/>
        <v>0</v>
      </c>
      <c r="U678" s="213">
        <f t="shared" si="396"/>
        <v>0</v>
      </c>
      <c r="V678" s="213">
        <f t="shared" si="396"/>
        <v>0</v>
      </c>
      <c r="W678" s="213">
        <f t="shared" si="396"/>
        <v>0</v>
      </c>
      <c r="X678" s="213">
        <f t="shared" si="396"/>
        <v>0</v>
      </c>
      <c r="Y678" s="213">
        <f t="shared" si="396"/>
        <v>0</v>
      </c>
      <c r="Z678" s="213">
        <f t="shared" si="396"/>
        <v>0</v>
      </c>
      <c r="AA678" s="213">
        <f t="shared" si="396"/>
        <v>0</v>
      </c>
      <c r="AB678" s="213">
        <f t="shared" si="396"/>
        <v>0</v>
      </c>
      <c r="AC678" s="213">
        <f t="shared" si="396"/>
        <v>0</v>
      </c>
      <c r="AD678" s="213">
        <f t="shared" si="396"/>
        <v>0</v>
      </c>
      <c r="AE678" s="213">
        <f t="shared" si="396"/>
        <v>0</v>
      </c>
      <c r="AF678" s="213">
        <f t="shared" si="396"/>
        <v>0</v>
      </c>
      <c r="AG678" s="213">
        <f t="shared" si="396"/>
        <v>0</v>
      </c>
      <c r="AH678" s="213">
        <f t="shared" si="396"/>
        <v>0</v>
      </c>
      <c r="AI678" s="213">
        <f t="shared" si="396"/>
        <v>0</v>
      </c>
      <c r="AJ678" s="213">
        <f t="shared" si="396"/>
        <v>0</v>
      </c>
      <c r="AK678" s="213">
        <f t="shared" si="396"/>
        <v>0</v>
      </c>
      <c r="AL678" s="213">
        <f t="shared" si="396"/>
        <v>0</v>
      </c>
      <c r="AM678" s="213">
        <f t="shared" si="396"/>
        <v>0</v>
      </c>
      <c r="AN678" s="213">
        <f t="shared" si="396"/>
        <v>0</v>
      </c>
      <c r="AO678" s="213">
        <f t="shared" si="396"/>
        <v>0</v>
      </c>
      <c r="AP678" s="213">
        <f t="shared" si="396"/>
        <v>0</v>
      </c>
    </row>
    <row r="679" spans="1:42" x14ac:dyDescent="0.2">
      <c r="A679" s="4">
        <f t="shared" ref="A679" si="397">A678+1</f>
        <v>10</v>
      </c>
      <c r="B679" s="238">
        <f t="shared" si="386"/>
        <v>0</v>
      </c>
      <c r="C679" s="218">
        <f t="shared" ref="C679:AP679" si="398">IF(AND(C$2&gt;equip2_reserve_freq*$A666,C$2&lt;=equip2_reserve_freq*$A667),$B667/(equip2_reserve_freq),0)</f>
        <v>0</v>
      </c>
      <c r="D679" s="218">
        <f t="shared" si="398"/>
        <v>0</v>
      </c>
      <c r="E679" s="218">
        <f t="shared" si="398"/>
        <v>0</v>
      </c>
      <c r="F679" s="218">
        <f t="shared" si="398"/>
        <v>0</v>
      </c>
      <c r="G679" s="218">
        <f t="shared" si="398"/>
        <v>0</v>
      </c>
      <c r="H679" s="218">
        <f t="shared" si="398"/>
        <v>0</v>
      </c>
      <c r="I679" s="218">
        <f t="shared" si="398"/>
        <v>0</v>
      </c>
      <c r="J679" s="218">
        <f t="shared" si="398"/>
        <v>0</v>
      </c>
      <c r="K679" s="218">
        <f t="shared" si="398"/>
        <v>0</v>
      </c>
      <c r="L679" s="218">
        <f t="shared" si="398"/>
        <v>0</v>
      </c>
      <c r="M679" s="218">
        <f t="shared" si="398"/>
        <v>0</v>
      </c>
      <c r="N679" s="218">
        <f t="shared" si="398"/>
        <v>0</v>
      </c>
      <c r="O679" s="218">
        <f t="shared" si="398"/>
        <v>0</v>
      </c>
      <c r="P679" s="218">
        <f t="shared" si="398"/>
        <v>0</v>
      </c>
      <c r="Q679" s="218">
        <f t="shared" si="398"/>
        <v>0</v>
      </c>
      <c r="R679" s="218">
        <f t="shared" si="398"/>
        <v>0</v>
      </c>
      <c r="S679" s="218">
        <f t="shared" si="398"/>
        <v>0</v>
      </c>
      <c r="T679" s="218">
        <f t="shared" si="398"/>
        <v>0</v>
      </c>
      <c r="U679" s="218">
        <f t="shared" si="398"/>
        <v>0</v>
      </c>
      <c r="V679" s="218">
        <f t="shared" si="398"/>
        <v>0</v>
      </c>
      <c r="W679" s="218">
        <f t="shared" si="398"/>
        <v>0</v>
      </c>
      <c r="X679" s="218">
        <f t="shared" si="398"/>
        <v>0</v>
      </c>
      <c r="Y679" s="218">
        <f t="shared" si="398"/>
        <v>0</v>
      </c>
      <c r="Z679" s="218">
        <f t="shared" si="398"/>
        <v>0</v>
      </c>
      <c r="AA679" s="218">
        <f t="shared" si="398"/>
        <v>0</v>
      </c>
      <c r="AB679" s="218">
        <f t="shared" si="398"/>
        <v>0</v>
      </c>
      <c r="AC679" s="218">
        <f t="shared" si="398"/>
        <v>0</v>
      </c>
      <c r="AD679" s="218">
        <f t="shared" si="398"/>
        <v>0</v>
      </c>
      <c r="AE679" s="218">
        <f t="shared" si="398"/>
        <v>0</v>
      </c>
      <c r="AF679" s="218">
        <f t="shared" si="398"/>
        <v>0</v>
      </c>
      <c r="AG679" s="218">
        <f t="shared" si="398"/>
        <v>0</v>
      </c>
      <c r="AH679" s="218">
        <f t="shared" si="398"/>
        <v>0</v>
      </c>
      <c r="AI679" s="218">
        <f t="shared" si="398"/>
        <v>0</v>
      </c>
      <c r="AJ679" s="218">
        <f t="shared" si="398"/>
        <v>0</v>
      </c>
      <c r="AK679" s="218">
        <f t="shared" si="398"/>
        <v>0</v>
      </c>
      <c r="AL679" s="218">
        <f t="shared" si="398"/>
        <v>0</v>
      </c>
      <c r="AM679" s="218">
        <f t="shared" si="398"/>
        <v>0</v>
      </c>
      <c r="AN679" s="218">
        <f t="shared" si="398"/>
        <v>0</v>
      </c>
      <c r="AO679" s="218">
        <f t="shared" si="398"/>
        <v>0</v>
      </c>
      <c r="AP679" s="218">
        <f t="shared" si="398"/>
        <v>0</v>
      </c>
    </row>
    <row r="680" spans="1:42" x14ac:dyDescent="0.2">
      <c r="A680" s="37" t="s">
        <v>12</v>
      </c>
      <c r="B680" s="28"/>
      <c r="C680" s="217">
        <f>SUM(C670:C679)</f>
        <v>0</v>
      </c>
      <c r="D680" s="217">
        <f t="shared" ref="D680:AP680" si="399">SUM(D670:D679)</f>
        <v>0</v>
      </c>
      <c r="E680" s="217">
        <f t="shared" si="399"/>
        <v>0</v>
      </c>
      <c r="F680" s="217">
        <f t="shared" si="399"/>
        <v>0</v>
      </c>
      <c r="G680" s="217">
        <f t="shared" si="399"/>
        <v>0</v>
      </c>
      <c r="H680" s="217">
        <f t="shared" si="399"/>
        <v>0</v>
      </c>
      <c r="I680" s="217">
        <f t="shared" si="399"/>
        <v>0</v>
      </c>
      <c r="J680" s="217">
        <f t="shared" si="399"/>
        <v>0</v>
      </c>
      <c r="K680" s="217">
        <f t="shared" si="399"/>
        <v>0</v>
      </c>
      <c r="L680" s="217">
        <f t="shared" si="399"/>
        <v>0</v>
      </c>
      <c r="M680" s="217">
        <f t="shared" si="399"/>
        <v>0</v>
      </c>
      <c r="N680" s="217">
        <f t="shared" si="399"/>
        <v>0</v>
      </c>
      <c r="O680" s="217">
        <f t="shared" si="399"/>
        <v>0</v>
      </c>
      <c r="P680" s="217">
        <f t="shared" si="399"/>
        <v>0</v>
      </c>
      <c r="Q680" s="217">
        <f t="shared" si="399"/>
        <v>0</v>
      </c>
      <c r="R680" s="217">
        <f t="shared" si="399"/>
        <v>0</v>
      </c>
      <c r="S680" s="217">
        <f t="shared" si="399"/>
        <v>0</v>
      </c>
      <c r="T680" s="217">
        <f t="shared" si="399"/>
        <v>0</v>
      </c>
      <c r="U680" s="217">
        <f t="shared" si="399"/>
        <v>0</v>
      </c>
      <c r="V680" s="217">
        <f t="shared" si="399"/>
        <v>0</v>
      </c>
      <c r="W680" s="217">
        <f t="shared" si="399"/>
        <v>0</v>
      </c>
      <c r="X680" s="217">
        <f t="shared" si="399"/>
        <v>0</v>
      </c>
      <c r="Y680" s="217">
        <f t="shared" si="399"/>
        <v>0</v>
      </c>
      <c r="Z680" s="217">
        <f t="shared" si="399"/>
        <v>0</v>
      </c>
      <c r="AA680" s="217">
        <f t="shared" si="399"/>
        <v>0</v>
      </c>
      <c r="AB680" s="217">
        <f t="shared" si="399"/>
        <v>0</v>
      </c>
      <c r="AC680" s="217">
        <f t="shared" si="399"/>
        <v>0</v>
      </c>
      <c r="AD680" s="217">
        <f t="shared" si="399"/>
        <v>0</v>
      </c>
      <c r="AE680" s="217">
        <f t="shared" si="399"/>
        <v>0</v>
      </c>
      <c r="AF680" s="217">
        <f t="shared" si="399"/>
        <v>0</v>
      </c>
      <c r="AG680" s="217">
        <f t="shared" si="399"/>
        <v>0</v>
      </c>
      <c r="AH680" s="217">
        <f t="shared" si="399"/>
        <v>0</v>
      </c>
      <c r="AI680" s="217">
        <f t="shared" si="399"/>
        <v>0</v>
      </c>
      <c r="AJ680" s="217">
        <f t="shared" si="399"/>
        <v>0</v>
      </c>
      <c r="AK680" s="217">
        <f t="shared" si="399"/>
        <v>0</v>
      </c>
      <c r="AL680" s="217">
        <f t="shared" si="399"/>
        <v>0</v>
      </c>
      <c r="AM680" s="217">
        <f t="shared" si="399"/>
        <v>0</v>
      </c>
      <c r="AN680" s="217">
        <f t="shared" si="399"/>
        <v>0</v>
      </c>
      <c r="AO680" s="217">
        <f t="shared" si="399"/>
        <v>0</v>
      </c>
      <c r="AP680" s="217">
        <f t="shared" si="399"/>
        <v>0</v>
      </c>
    </row>
    <row r="681" spans="1:42" s="122" customFormat="1" x14ac:dyDescent="0.2">
      <c r="A681" s="4"/>
      <c r="B681" s="203"/>
    </row>
    <row r="682" spans="1:42" s="122" customFormat="1" x14ac:dyDescent="0.2">
      <c r="A682" s="25" t="s">
        <v>309</v>
      </c>
    </row>
    <row r="683" spans="1:42" x14ac:dyDescent="0.2">
      <c r="A683" s="4" t="s">
        <v>300</v>
      </c>
      <c r="B683" s="217">
        <v>0</v>
      </c>
      <c r="C683" s="217">
        <f>B686</f>
        <v>0</v>
      </c>
      <c r="D683" s="217">
        <f t="shared" ref="D683:AP683" si="400">C686</f>
        <v>0</v>
      </c>
      <c r="E683" s="217">
        <f t="shared" si="400"/>
        <v>0</v>
      </c>
      <c r="F683" s="217">
        <f t="shared" si="400"/>
        <v>0</v>
      </c>
      <c r="G683" s="217">
        <f t="shared" si="400"/>
        <v>0</v>
      </c>
      <c r="H683" s="217">
        <f t="shared" si="400"/>
        <v>0</v>
      </c>
      <c r="I683" s="217">
        <f t="shared" si="400"/>
        <v>0</v>
      </c>
      <c r="J683" s="217">
        <f t="shared" si="400"/>
        <v>0</v>
      </c>
      <c r="K683" s="217">
        <f t="shared" si="400"/>
        <v>0</v>
      </c>
      <c r="L683" s="217">
        <f t="shared" si="400"/>
        <v>0</v>
      </c>
      <c r="M683" s="217">
        <f t="shared" si="400"/>
        <v>0</v>
      </c>
      <c r="N683" s="217">
        <f t="shared" si="400"/>
        <v>0</v>
      </c>
      <c r="O683" s="217">
        <f t="shared" si="400"/>
        <v>0</v>
      </c>
      <c r="P683" s="217">
        <f t="shared" si="400"/>
        <v>0</v>
      </c>
      <c r="Q683" s="217">
        <f t="shared" si="400"/>
        <v>0</v>
      </c>
      <c r="R683" s="217">
        <f t="shared" si="400"/>
        <v>0</v>
      </c>
      <c r="S683" s="217">
        <f t="shared" si="400"/>
        <v>0</v>
      </c>
      <c r="T683" s="217">
        <f t="shared" si="400"/>
        <v>0</v>
      </c>
      <c r="U683" s="217">
        <f t="shared" si="400"/>
        <v>0</v>
      </c>
      <c r="V683" s="217">
        <f t="shared" si="400"/>
        <v>0</v>
      </c>
      <c r="W683" s="217">
        <f t="shared" si="400"/>
        <v>0</v>
      </c>
      <c r="X683" s="217">
        <f t="shared" si="400"/>
        <v>0</v>
      </c>
      <c r="Y683" s="217">
        <f t="shared" si="400"/>
        <v>0</v>
      </c>
      <c r="Z683" s="217">
        <f t="shared" si="400"/>
        <v>0</v>
      </c>
      <c r="AA683" s="217">
        <f t="shared" si="400"/>
        <v>0</v>
      </c>
      <c r="AB683" s="217">
        <f t="shared" si="400"/>
        <v>0</v>
      </c>
      <c r="AC683" s="217">
        <f t="shared" si="400"/>
        <v>0</v>
      </c>
      <c r="AD683" s="217">
        <f t="shared" si="400"/>
        <v>0</v>
      </c>
      <c r="AE683" s="217">
        <f t="shared" si="400"/>
        <v>0</v>
      </c>
      <c r="AF683" s="217">
        <f t="shared" si="400"/>
        <v>0</v>
      </c>
      <c r="AG683" s="217">
        <f t="shared" si="400"/>
        <v>0</v>
      </c>
      <c r="AH683" s="217">
        <f t="shared" si="400"/>
        <v>0</v>
      </c>
      <c r="AI683" s="217">
        <f t="shared" si="400"/>
        <v>0</v>
      </c>
      <c r="AJ683" s="217">
        <f t="shared" si="400"/>
        <v>0</v>
      </c>
      <c r="AK683" s="217">
        <f t="shared" si="400"/>
        <v>0</v>
      </c>
      <c r="AL683" s="217">
        <f t="shared" si="400"/>
        <v>0</v>
      </c>
      <c r="AM683" s="217">
        <f t="shared" si="400"/>
        <v>0</v>
      </c>
      <c r="AN683" s="217">
        <f t="shared" si="400"/>
        <v>0</v>
      </c>
      <c r="AO683" s="217">
        <f t="shared" si="400"/>
        <v>0</v>
      </c>
      <c r="AP683" s="217">
        <f t="shared" si="400"/>
        <v>0</v>
      </c>
    </row>
    <row r="684" spans="1:42" x14ac:dyDescent="0.2">
      <c r="A684" s="4" t="s">
        <v>73</v>
      </c>
      <c r="B684" s="217">
        <v>0</v>
      </c>
      <c r="C684" s="217">
        <f>C712</f>
        <v>0</v>
      </c>
      <c r="D684" s="217">
        <f t="shared" ref="D684:AP684" si="401">D712</f>
        <v>0</v>
      </c>
      <c r="E684" s="217">
        <f t="shared" si="401"/>
        <v>0</v>
      </c>
      <c r="F684" s="217">
        <f t="shared" si="401"/>
        <v>0</v>
      </c>
      <c r="G684" s="217">
        <f t="shared" si="401"/>
        <v>0</v>
      </c>
      <c r="H684" s="217">
        <f t="shared" si="401"/>
        <v>0</v>
      </c>
      <c r="I684" s="217">
        <f t="shared" si="401"/>
        <v>0</v>
      </c>
      <c r="J684" s="217">
        <f t="shared" si="401"/>
        <v>0</v>
      </c>
      <c r="K684" s="217">
        <f t="shared" si="401"/>
        <v>0</v>
      </c>
      <c r="L684" s="217">
        <f t="shared" si="401"/>
        <v>0</v>
      </c>
      <c r="M684" s="217">
        <f t="shared" si="401"/>
        <v>0</v>
      </c>
      <c r="N684" s="217">
        <f t="shared" si="401"/>
        <v>0</v>
      </c>
      <c r="O684" s="217">
        <f t="shared" si="401"/>
        <v>0</v>
      </c>
      <c r="P684" s="217">
        <f t="shared" si="401"/>
        <v>0</v>
      </c>
      <c r="Q684" s="217">
        <f t="shared" si="401"/>
        <v>0</v>
      </c>
      <c r="R684" s="217">
        <f t="shared" si="401"/>
        <v>0</v>
      </c>
      <c r="S684" s="217">
        <f t="shared" si="401"/>
        <v>0</v>
      </c>
      <c r="T684" s="217">
        <f t="shared" si="401"/>
        <v>0</v>
      </c>
      <c r="U684" s="217">
        <f t="shared" si="401"/>
        <v>0</v>
      </c>
      <c r="V684" s="217">
        <f t="shared" si="401"/>
        <v>0</v>
      </c>
      <c r="W684" s="217">
        <f t="shared" si="401"/>
        <v>0</v>
      </c>
      <c r="X684" s="217">
        <f t="shared" si="401"/>
        <v>0</v>
      </c>
      <c r="Y684" s="217">
        <f t="shared" si="401"/>
        <v>0</v>
      </c>
      <c r="Z684" s="217">
        <f t="shared" si="401"/>
        <v>0</v>
      </c>
      <c r="AA684" s="217">
        <f t="shared" si="401"/>
        <v>0</v>
      </c>
      <c r="AB684" s="217">
        <f t="shared" si="401"/>
        <v>0</v>
      </c>
      <c r="AC684" s="217">
        <f t="shared" si="401"/>
        <v>0</v>
      </c>
      <c r="AD684" s="217">
        <f t="shared" si="401"/>
        <v>0</v>
      </c>
      <c r="AE684" s="217">
        <f t="shared" si="401"/>
        <v>0</v>
      </c>
      <c r="AF684" s="217">
        <f t="shared" si="401"/>
        <v>0</v>
      </c>
      <c r="AG684" s="217">
        <f t="shared" si="401"/>
        <v>0</v>
      </c>
      <c r="AH684" s="217">
        <f t="shared" si="401"/>
        <v>0</v>
      </c>
      <c r="AI684" s="217">
        <f t="shared" si="401"/>
        <v>0</v>
      </c>
      <c r="AJ684" s="217">
        <f t="shared" si="401"/>
        <v>0</v>
      </c>
      <c r="AK684" s="217">
        <f t="shared" si="401"/>
        <v>0</v>
      </c>
      <c r="AL684" s="217">
        <f t="shared" si="401"/>
        <v>0</v>
      </c>
      <c r="AM684" s="217">
        <f t="shared" si="401"/>
        <v>0</v>
      </c>
      <c r="AN684" s="217">
        <f t="shared" si="401"/>
        <v>0</v>
      </c>
      <c r="AO684" s="217">
        <f t="shared" si="401"/>
        <v>0</v>
      </c>
      <c r="AP684" s="217">
        <f t="shared" si="401"/>
        <v>0</v>
      </c>
    </row>
    <row r="685" spans="1:42" x14ac:dyDescent="0.2">
      <c r="A685" s="4" t="s">
        <v>301</v>
      </c>
      <c r="B685" s="218">
        <v>0</v>
      </c>
      <c r="C685" s="218">
        <f>-C700</f>
        <v>0</v>
      </c>
      <c r="D685" s="218">
        <f t="shared" ref="D685:AP685" si="402">-D700</f>
        <v>0</v>
      </c>
      <c r="E685" s="218">
        <f t="shared" si="402"/>
        <v>0</v>
      </c>
      <c r="F685" s="218">
        <f t="shared" si="402"/>
        <v>0</v>
      </c>
      <c r="G685" s="218">
        <f t="shared" si="402"/>
        <v>0</v>
      </c>
      <c r="H685" s="218">
        <f t="shared" si="402"/>
        <v>0</v>
      </c>
      <c r="I685" s="218">
        <f t="shared" si="402"/>
        <v>0</v>
      </c>
      <c r="J685" s="218">
        <f t="shared" si="402"/>
        <v>0</v>
      </c>
      <c r="K685" s="218">
        <f t="shared" si="402"/>
        <v>0</v>
      </c>
      <c r="L685" s="218">
        <f t="shared" si="402"/>
        <v>0</v>
      </c>
      <c r="M685" s="218">
        <f t="shared" si="402"/>
        <v>0</v>
      </c>
      <c r="N685" s="218">
        <f t="shared" si="402"/>
        <v>0</v>
      </c>
      <c r="O685" s="218">
        <f t="shared" si="402"/>
        <v>0</v>
      </c>
      <c r="P685" s="218">
        <f t="shared" si="402"/>
        <v>0</v>
      </c>
      <c r="Q685" s="218">
        <f t="shared" si="402"/>
        <v>0</v>
      </c>
      <c r="R685" s="218">
        <f t="shared" si="402"/>
        <v>0</v>
      </c>
      <c r="S685" s="218">
        <f t="shared" si="402"/>
        <v>0</v>
      </c>
      <c r="T685" s="218">
        <f t="shared" si="402"/>
        <v>0</v>
      </c>
      <c r="U685" s="218">
        <f t="shared" si="402"/>
        <v>0</v>
      </c>
      <c r="V685" s="218">
        <f t="shared" si="402"/>
        <v>0</v>
      </c>
      <c r="W685" s="218">
        <f t="shared" si="402"/>
        <v>0</v>
      </c>
      <c r="X685" s="218">
        <f t="shared" si="402"/>
        <v>0</v>
      </c>
      <c r="Y685" s="218">
        <f t="shared" si="402"/>
        <v>0</v>
      </c>
      <c r="Z685" s="218">
        <f t="shared" si="402"/>
        <v>0</v>
      </c>
      <c r="AA685" s="218">
        <f t="shared" si="402"/>
        <v>0</v>
      </c>
      <c r="AB685" s="218">
        <f t="shared" si="402"/>
        <v>0</v>
      </c>
      <c r="AC685" s="218">
        <f t="shared" si="402"/>
        <v>0</v>
      </c>
      <c r="AD685" s="218">
        <f t="shared" si="402"/>
        <v>0</v>
      </c>
      <c r="AE685" s="218">
        <f t="shared" si="402"/>
        <v>0</v>
      </c>
      <c r="AF685" s="218">
        <f t="shared" si="402"/>
        <v>0</v>
      </c>
      <c r="AG685" s="218">
        <f t="shared" si="402"/>
        <v>0</v>
      </c>
      <c r="AH685" s="218">
        <f t="shared" si="402"/>
        <v>0</v>
      </c>
      <c r="AI685" s="218">
        <f t="shared" si="402"/>
        <v>0</v>
      </c>
      <c r="AJ685" s="218">
        <f t="shared" si="402"/>
        <v>0</v>
      </c>
      <c r="AK685" s="218">
        <f t="shared" si="402"/>
        <v>0</v>
      </c>
      <c r="AL685" s="218">
        <f t="shared" si="402"/>
        <v>0</v>
      </c>
      <c r="AM685" s="218">
        <f t="shared" si="402"/>
        <v>0</v>
      </c>
      <c r="AN685" s="218">
        <f t="shared" si="402"/>
        <v>0</v>
      </c>
      <c r="AO685" s="218">
        <f t="shared" si="402"/>
        <v>0</v>
      </c>
      <c r="AP685" s="218">
        <f t="shared" si="402"/>
        <v>0</v>
      </c>
    </row>
    <row r="686" spans="1:42" x14ac:dyDescent="0.2">
      <c r="A686" s="4" t="s">
        <v>258</v>
      </c>
      <c r="B686" s="217">
        <f>SUM(B683:B685)</f>
        <v>0</v>
      </c>
      <c r="C686" s="217">
        <f>SUM(C683:C685)</f>
        <v>0</v>
      </c>
      <c r="D686" s="217">
        <f t="shared" ref="D686:AP686" si="403">SUM(D683:D685)</f>
        <v>0</v>
      </c>
      <c r="E686" s="217">
        <f t="shared" si="403"/>
        <v>0</v>
      </c>
      <c r="F686" s="217">
        <f t="shared" si="403"/>
        <v>0</v>
      </c>
      <c r="G686" s="217">
        <f t="shared" si="403"/>
        <v>0</v>
      </c>
      <c r="H686" s="217">
        <f t="shared" si="403"/>
        <v>0</v>
      </c>
      <c r="I686" s="217">
        <f t="shared" si="403"/>
        <v>0</v>
      </c>
      <c r="J686" s="217">
        <f t="shared" si="403"/>
        <v>0</v>
      </c>
      <c r="K686" s="217">
        <f t="shared" si="403"/>
        <v>0</v>
      </c>
      <c r="L686" s="217">
        <f t="shared" si="403"/>
        <v>0</v>
      </c>
      <c r="M686" s="217">
        <f t="shared" si="403"/>
        <v>0</v>
      </c>
      <c r="N686" s="217">
        <f t="shared" si="403"/>
        <v>0</v>
      </c>
      <c r="O686" s="217">
        <f t="shared" si="403"/>
        <v>0</v>
      </c>
      <c r="P686" s="217">
        <f t="shared" si="403"/>
        <v>0</v>
      </c>
      <c r="Q686" s="217">
        <f t="shared" si="403"/>
        <v>0</v>
      </c>
      <c r="R686" s="217">
        <f t="shared" si="403"/>
        <v>0</v>
      </c>
      <c r="S686" s="217">
        <f t="shared" si="403"/>
        <v>0</v>
      </c>
      <c r="T686" s="217">
        <f t="shared" si="403"/>
        <v>0</v>
      </c>
      <c r="U686" s="217">
        <f t="shared" si="403"/>
        <v>0</v>
      </c>
      <c r="V686" s="217">
        <f t="shared" si="403"/>
        <v>0</v>
      </c>
      <c r="W686" s="217">
        <f t="shared" si="403"/>
        <v>0</v>
      </c>
      <c r="X686" s="217">
        <f t="shared" si="403"/>
        <v>0</v>
      </c>
      <c r="Y686" s="217">
        <f t="shared" si="403"/>
        <v>0</v>
      </c>
      <c r="Z686" s="217">
        <f t="shared" si="403"/>
        <v>0</v>
      </c>
      <c r="AA686" s="217">
        <f t="shared" si="403"/>
        <v>0</v>
      </c>
      <c r="AB686" s="217">
        <f t="shared" si="403"/>
        <v>0</v>
      </c>
      <c r="AC686" s="217">
        <f t="shared" si="403"/>
        <v>0</v>
      </c>
      <c r="AD686" s="217">
        <f t="shared" si="403"/>
        <v>0</v>
      </c>
      <c r="AE686" s="217">
        <f t="shared" si="403"/>
        <v>0</v>
      </c>
      <c r="AF686" s="217">
        <f t="shared" si="403"/>
        <v>0</v>
      </c>
      <c r="AG686" s="217">
        <f t="shared" si="403"/>
        <v>0</v>
      </c>
      <c r="AH686" s="217">
        <f t="shared" si="403"/>
        <v>0</v>
      </c>
      <c r="AI686" s="217">
        <f t="shared" si="403"/>
        <v>0</v>
      </c>
      <c r="AJ686" s="217">
        <f t="shared" si="403"/>
        <v>0</v>
      </c>
      <c r="AK686" s="217">
        <f t="shared" si="403"/>
        <v>0</v>
      </c>
      <c r="AL686" s="217">
        <f t="shared" si="403"/>
        <v>0</v>
      </c>
      <c r="AM686" s="217">
        <f t="shared" si="403"/>
        <v>0</v>
      </c>
      <c r="AN686" s="217">
        <f t="shared" si="403"/>
        <v>0</v>
      </c>
      <c r="AO686" s="217">
        <f t="shared" si="403"/>
        <v>0</v>
      </c>
      <c r="AP686" s="217">
        <f t="shared" si="403"/>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303</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304</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4">SUM(C690:AP690)</f>
        <v>0</v>
      </c>
      <c r="C690" s="213">
        <f t="shared" ref="C690:AP690" si="405">IF(C$2&gt;analysis_period,0,IF(C$2=equip3_reserve_freq*$A690,equip3_reserve_cost*system_capacity*1000*(1+inflation_rate/100)^B$2,0))</f>
        <v>0</v>
      </c>
      <c r="D690" s="213">
        <f t="shared" si="405"/>
        <v>0</v>
      </c>
      <c r="E690" s="213">
        <f t="shared" si="405"/>
        <v>0</v>
      </c>
      <c r="F690" s="213">
        <f t="shared" si="405"/>
        <v>0</v>
      </c>
      <c r="G690" s="213">
        <f t="shared" si="405"/>
        <v>0</v>
      </c>
      <c r="H690" s="213">
        <f t="shared" si="405"/>
        <v>0</v>
      </c>
      <c r="I690" s="213">
        <f t="shared" si="405"/>
        <v>0</v>
      </c>
      <c r="J690" s="213">
        <f t="shared" si="405"/>
        <v>0</v>
      </c>
      <c r="K690" s="213">
        <f t="shared" si="405"/>
        <v>0</v>
      </c>
      <c r="L690" s="213">
        <f t="shared" si="405"/>
        <v>0</v>
      </c>
      <c r="M690" s="213">
        <f t="shared" si="405"/>
        <v>0</v>
      </c>
      <c r="N690" s="213">
        <f t="shared" si="405"/>
        <v>0</v>
      </c>
      <c r="O690" s="213">
        <f t="shared" si="405"/>
        <v>0</v>
      </c>
      <c r="P690" s="213">
        <f t="shared" si="405"/>
        <v>0</v>
      </c>
      <c r="Q690" s="213">
        <f t="shared" si="405"/>
        <v>0</v>
      </c>
      <c r="R690" s="213">
        <f t="shared" si="405"/>
        <v>0</v>
      </c>
      <c r="S690" s="213">
        <f t="shared" si="405"/>
        <v>0</v>
      </c>
      <c r="T690" s="213">
        <f t="shared" si="405"/>
        <v>0</v>
      </c>
      <c r="U690" s="213">
        <f t="shared" si="405"/>
        <v>0</v>
      </c>
      <c r="V690" s="213">
        <f t="shared" si="405"/>
        <v>0</v>
      </c>
      <c r="W690" s="213">
        <f t="shared" si="405"/>
        <v>0</v>
      </c>
      <c r="X690" s="213">
        <f t="shared" si="405"/>
        <v>0</v>
      </c>
      <c r="Y690" s="213">
        <f t="shared" si="405"/>
        <v>0</v>
      </c>
      <c r="Z690" s="213">
        <f t="shared" si="405"/>
        <v>0</v>
      </c>
      <c r="AA690" s="213">
        <f t="shared" si="405"/>
        <v>0</v>
      </c>
      <c r="AB690" s="213">
        <f t="shared" si="405"/>
        <v>0</v>
      </c>
      <c r="AC690" s="213">
        <f t="shared" si="405"/>
        <v>0</v>
      </c>
      <c r="AD690" s="213">
        <f t="shared" si="405"/>
        <v>0</v>
      </c>
      <c r="AE690" s="213">
        <f t="shared" si="405"/>
        <v>0</v>
      </c>
      <c r="AF690" s="213">
        <f t="shared" si="405"/>
        <v>0</v>
      </c>
      <c r="AG690" s="213">
        <f t="shared" si="405"/>
        <v>0</v>
      </c>
      <c r="AH690" s="213">
        <f t="shared" si="405"/>
        <v>0</v>
      </c>
      <c r="AI690" s="213">
        <f t="shared" si="405"/>
        <v>0</v>
      </c>
      <c r="AJ690" s="213">
        <f t="shared" si="405"/>
        <v>0</v>
      </c>
      <c r="AK690" s="213">
        <f t="shared" si="405"/>
        <v>0</v>
      </c>
      <c r="AL690" s="213">
        <f t="shared" si="405"/>
        <v>0</v>
      </c>
      <c r="AM690" s="213">
        <f t="shared" si="405"/>
        <v>0</v>
      </c>
      <c r="AN690" s="213">
        <f t="shared" si="405"/>
        <v>0</v>
      </c>
      <c r="AO690" s="213">
        <f t="shared" si="405"/>
        <v>0</v>
      </c>
      <c r="AP690" s="213">
        <f t="shared" si="405"/>
        <v>0</v>
      </c>
    </row>
    <row r="691" spans="1:42" x14ac:dyDescent="0.2">
      <c r="A691" s="4">
        <f>A690+1</f>
        <v>2</v>
      </c>
      <c r="B691" s="238">
        <f t="shared" si="404"/>
        <v>0</v>
      </c>
      <c r="C691" s="213">
        <f t="shared" ref="C691:AP691" si="406">IF(C$2&gt;analysis_period,0,IF(C$2=equip3_reserve_freq*$A691,equip3_reserve_cost*system_capacity*1000*(1+inflation_rate/100)^B$2,0))</f>
        <v>0</v>
      </c>
      <c r="D691" s="213">
        <f t="shared" si="406"/>
        <v>0</v>
      </c>
      <c r="E691" s="213">
        <f t="shared" si="406"/>
        <v>0</v>
      </c>
      <c r="F691" s="213">
        <f t="shared" si="406"/>
        <v>0</v>
      </c>
      <c r="G691" s="213">
        <f t="shared" si="406"/>
        <v>0</v>
      </c>
      <c r="H691" s="213">
        <f t="shared" si="406"/>
        <v>0</v>
      </c>
      <c r="I691" s="213">
        <f t="shared" si="406"/>
        <v>0</v>
      </c>
      <c r="J691" s="213">
        <f t="shared" si="406"/>
        <v>0</v>
      </c>
      <c r="K691" s="213">
        <f t="shared" si="406"/>
        <v>0</v>
      </c>
      <c r="L691" s="213">
        <f t="shared" si="406"/>
        <v>0</v>
      </c>
      <c r="M691" s="213">
        <f t="shared" si="406"/>
        <v>0</v>
      </c>
      <c r="N691" s="213">
        <f t="shared" si="406"/>
        <v>0</v>
      </c>
      <c r="O691" s="213">
        <f t="shared" si="406"/>
        <v>0</v>
      </c>
      <c r="P691" s="213">
        <f t="shared" si="406"/>
        <v>0</v>
      </c>
      <c r="Q691" s="213">
        <f t="shared" si="406"/>
        <v>0</v>
      </c>
      <c r="R691" s="213">
        <f t="shared" si="406"/>
        <v>0</v>
      </c>
      <c r="S691" s="213">
        <f t="shared" si="406"/>
        <v>0</v>
      </c>
      <c r="T691" s="213">
        <f t="shared" si="406"/>
        <v>0</v>
      </c>
      <c r="U691" s="213">
        <f t="shared" si="406"/>
        <v>0</v>
      </c>
      <c r="V691" s="213">
        <f t="shared" si="406"/>
        <v>0</v>
      </c>
      <c r="W691" s="213">
        <f t="shared" si="406"/>
        <v>0</v>
      </c>
      <c r="X691" s="213">
        <f t="shared" si="406"/>
        <v>0</v>
      </c>
      <c r="Y691" s="213">
        <f t="shared" si="406"/>
        <v>0</v>
      </c>
      <c r="Z691" s="213">
        <f t="shared" si="406"/>
        <v>0</v>
      </c>
      <c r="AA691" s="213">
        <f t="shared" si="406"/>
        <v>0</v>
      </c>
      <c r="AB691" s="213">
        <f t="shared" si="406"/>
        <v>0</v>
      </c>
      <c r="AC691" s="213">
        <f t="shared" si="406"/>
        <v>0</v>
      </c>
      <c r="AD691" s="213">
        <f t="shared" si="406"/>
        <v>0</v>
      </c>
      <c r="AE691" s="213">
        <f t="shared" si="406"/>
        <v>0</v>
      </c>
      <c r="AF691" s="213">
        <f t="shared" si="406"/>
        <v>0</v>
      </c>
      <c r="AG691" s="213">
        <f t="shared" si="406"/>
        <v>0</v>
      </c>
      <c r="AH691" s="213">
        <f t="shared" si="406"/>
        <v>0</v>
      </c>
      <c r="AI691" s="213">
        <f t="shared" si="406"/>
        <v>0</v>
      </c>
      <c r="AJ691" s="213">
        <f t="shared" si="406"/>
        <v>0</v>
      </c>
      <c r="AK691" s="213">
        <f t="shared" si="406"/>
        <v>0</v>
      </c>
      <c r="AL691" s="213">
        <f t="shared" si="406"/>
        <v>0</v>
      </c>
      <c r="AM691" s="213">
        <f t="shared" si="406"/>
        <v>0</v>
      </c>
      <c r="AN691" s="213">
        <f t="shared" si="406"/>
        <v>0</v>
      </c>
      <c r="AO691" s="213">
        <f t="shared" si="406"/>
        <v>0</v>
      </c>
      <c r="AP691" s="213">
        <f t="shared" si="406"/>
        <v>0</v>
      </c>
    </row>
    <row r="692" spans="1:42" x14ac:dyDescent="0.2">
      <c r="A692" s="4">
        <f t="shared" ref="A692:A699" si="407">A691+1</f>
        <v>3</v>
      </c>
      <c r="B692" s="238">
        <f t="shared" si="404"/>
        <v>0</v>
      </c>
      <c r="C692" s="213">
        <f t="shared" ref="C692:AP692" si="408">IF(C$2&gt;analysis_period,0,IF(C$2=equip3_reserve_freq*$A692,equip3_reserve_cost*system_capacity*1000*(1+inflation_rate/100)^B$2,0))</f>
        <v>0</v>
      </c>
      <c r="D692" s="213">
        <f t="shared" si="408"/>
        <v>0</v>
      </c>
      <c r="E692" s="213">
        <f t="shared" si="408"/>
        <v>0</v>
      </c>
      <c r="F692" s="213">
        <f t="shared" si="408"/>
        <v>0</v>
      </c>
      <c r="G692" s="213">
        <f t="shared" si="408"/>
        <v>0</v>
      </c>
      <c r="H692" s="213">
        <f t="shared" si="408"/>
        <v>0</v>
      </c>
      <c r="I692" s="213">
        <f t="shared" si="408"/>
        <v>0</v>
      </c>
      <c r="J692" s="213">
        <f t="shared" si="408"/>
        <v>0</v>
      </c>
      <c r="K692" s="213">
        <f t="shared" si="408"/>
        <v>0</v>
      </c>
      <c r="L692" s="213">
        <f t="shared" si="408"/>
        <v>0</v>
      </c>
      <c r="M692" s="213">
        <f t="shared" si="408"/>
        <v>0</v>
      </c>
      <c r="N692" s="213">
        <f t="shared" si="408"/>
        <v>0</v>
      </c>
      <c r="O692" s="213">
        <f t="shared" si="408"/>
        <v>0</v>
      </c>
      <c r="P692" s="213">
        <f t="shared" si="408"/>
        <v>0</v>
      </c>
      <c r="Q692" s="213">
        <f t="shared" si="408"/>
        <v>0</v>
      </c>
      <c r="R692" s="213">
        <f t="shared" si="408"/>
        <v>0</v>
      </c>
      <c r="S692" s="213">
        <f t="shared" si="408"/>
        <v>0</v>
      </c>
      <c r="T692" s="213">
        <f t="shared" si="408"/>
        <v>0</v>
      </c>
      <c r="U692" s="213">
        <f t="shared" si="408"/>
        <v>0</v>
      </c>
      <c r="V692" s="213">
        <f t="shared" si="408"/>
        <v>0</v>
      </c>
      <c r="W692" s="213">
        <f t="shared" si="408"/>
        <v>0</v>
      </c>
      <c r="X692" s="213">
        <f t="shared" si="408"/>
        <v>0</v>
      </c>
      <c r="Y692" s="213">
        <f t="shared" si="408"/>
        <v>0</v>
      </c>
      <c r="Z692" s="213">
        <f t="shared" si="408"/>
        <v>0</v>
      </c>
      <c r="AA692" s="213">
        <f t="shared" si="408"/>
        <v>0</v>
      </c>
      <c r="AB692" s="213">
        <f t="shared" si="408"/>
        <v>0</v>
      </c>
      <c r="AC692" s="213">
        <f t="shared" si="408"/>
        <v>0</v>
      </c>
      <c r="AD692" s="213">
        <f t="shared" si="408"/>
        <v>0</v>
      </c>
      <c r="AE692" s="213">
        <f t="shared" si="408"/>
        <v>0</v>
      </c>
      <c r="AF692" s="213">
        <f t="shared" si="408"/>
        <v>0</v>
      </c>
      <c r="AG692" s="213">
        <f t="shared" si="408"/>
        <v>0</v>
      </c>
      <c r="AH692" s="213">
        <f t="shared" si="408"/>
        <v>0</v>
      </c>
      <c r="AI692" s="213">
        <f t="shared" si="408"/>
        <v>0</v>
      </c>
      <c r="AJ692" s="213">
        <f t="shared" si="408"/>
        <v>0</v>
      </c>
      <c r="AK692" s="213">
        <f t="shared" si="408"/>
        <v>0</v>
      </c>
      <c r="AL692" s="213">
        <f t="shared" si="408"/>
        <v>0</v>
      </c>
      <c r="AM692" s="213">
        <f t="shared" si="408"/>
        <v>0</v>
      </c>
      <c r="AN692" s="213">
        <f t="shared" si="408"/>
        <v>0</v>
      </c>
      <c r="AO692" s="213">
        <f t="shared" si="408"/>
        <v>0</v>
      </c>
      <c r="AP692" s="213">
        <f t="shared" si="408"/>
        <v>0</v>
      </c>
    </row>
    <row r="693" spans="1:42" x14ac:dyDescent="0.2">
      <c r="A693" s="4">
        <f t="shared" si="407"/>
        <v>4</v>
      </c>
      <c r="B693" s="238">
        <f t="shared" si="404"/>
        <v>0</v>
      </c>
      <c r="C693" s="213">
        <f t="shared" ref="C693:AP693" si="409">IF(C$2&gt;analysis_period,0,IF(C$2=equip3_reserve_freq*$A693,equip3_reserve_cost*system_capacity*1000*(1+inflation_rate/100)^B$2,0))</f>
        <v>0</v>
      </c>
      <c r="D693" s="213">
        <f t="shared" si="409"/>
        <v>0</v>
      </c>
      <c r="E693" s="213">
        <f t="shared" si="409"/>
        <v>0</v>
      </c>
      <c r="F693" s="213">
        <f t="shared" si="409"/>
        <v>0</v>
      </c>
      <c r="G693" s="213">
        <f t="shared" si="409"/>
        <v>0</v>
      </c>
      <c r="H693" s="213">
        <f t="shared" si="409"/>
        <v>0</v>
      </c>
      <c r="I693" s="213">
        <f t="shared" si="409"/>
        <v>0</v>
      </c>
      <c r="J693" s="213">
        <f t="shared" si="409"/>
        <v>0</v>
      </c>
      <c r="K693" s="213">
        <f t="shared" si="409"/>
        <v>0</v>
      </c>
      <c r="L693" s="213">
        <f t="shared" si="409"/>
        <v>0</v>
      </c>
      <c r="M693" s="213">
        <f t="shared" si="409"/>
        <v>0</v>
      </c>
      <c r="N693" s="213">
        <f t="shared" si="409"/>
        <v>0</v>
      </c>
      <c r="O693" s="213">
        <f t="shared" si="409"/>
        <v>0</v>
      </c>
      <c r="P693" s="213">
        <f t="shared" si="409"/>
        <v>0</v>
      </c>
      <c r="Q693" s="213">
        <f t="shared" si="409"/>
        <v>0</v>
      </c>
      <c r="R693" s="213">
        <f t="shared" si="409"/>
        <v>0</v>
      </c>
      <c r="S693" s="213">
        <f t="shared" si="409"/>
        <v>0</v>
      </c>
      <c r="T693" s="213">
        <f t="shared" si="409"/>
        <v>0</v>
      </c>
      <c r="U693" s="213">
        <f t="shared" si="409"/>
        <v>0</v>
      </c>
      <c r="V693" s="213">
        <f t="shared" si="409"/>
        <v>0</v>
      </c>
      <c r="W693" s="213">
        <f t="shared" si="409"/>
        <v>0</v>
      </c>
      <c r="X693" s="213">
        <f t="shared" si="409"/>
        <v>0</v>
      </c>
      <c r="Y693" s="213">
        <f t="shared" si="409"/>
        <v>0</v>
      </c>
      <c r="Z693" s="213">
        <f t="shared" si="409"/>
        <v>0</v>
      </c>
      <c r="AA693" s="213">
        <f t="shared" si="409"/>
        <v>0</v>
      </c>
      <c r="AB693" s="213">
        <f t="shared" si="409"/>
        <v>0</v>
      </c>
      <c r="AC693" s="213">
        <f t="shared" si="409"/>
        <v>0</v>
      </c>
      <c r="AD693" s="213">
        <f t="shared" si="409"/>
        <v>0</v>
      </c>
      <c r="AE693" s="213">
        <f t="shared" si="409"/>
        <v>0</v>
      </c>
      <c r="AF693" s="213">
        <f t="shared" si="409"/>
        <v>0</v>
      </c>
      <c r="AG693" s="213">
        <f t="shared" si="409"/>
        <v>0</v>
      </c>
      <c r="AH693" s="213">
        <f t="shared" si="409"/>
        <v>0</v>
      </c>
      <c r="AI693" s="213">
        <f t="shared" si="409"/>
        <v>0</v>
      </c>
      <c r="AJ693" s="213">
        <f t="shared" si="409"/>
        <v>0</v>
      </c>
      <c r="AK693" s="213">
        <f t="shared" si="409"/>
        <v>0</v>
      </c>
      <c r="AL693" s="213">
        <f t="shared" si="409"/>
        <v>0</v>
      </c>
      <c r="AM693" s="213">
        <f t="shared" si="409"/>
        <v>0</v>
      </c>
      <c r="AN693" s="213">
        <f t="shared" si="409"/>
        <v>0</v>
      </c>
      <c r="AO693" s="213">
        <f t="shared" si="409"/>
        <v>0</v>
      </c>
      <c r="AP693" s="213">
        <f t="shared" si="409"/>
        <v>0</v>
      </c>
    </row>
    <row r="694" spans="1:42" x14ac:dyDescent="0.2">
      <c r="A694" s="4">
        <f t="shared" si="407"/>
        <v>5</v>
      </c>
      <c r="B694" s="238">
        <f t="shared" si="404"/>
        <v>0</v>
      </c>
      <c r="C694" s="213">
        <f t="shared" ref="C694:AP694" si="410">IF(C$2&gt;analysis_period,0,IF(C$2=equip3_reserve_freq*$A694,equip3_reserve_cost*system_capacity*1000*(1+inflation_rate/100)^B$2,0))</f>
        <v>0</v>
      </c>
      <c r="D694" s="213">
        <f t="shared" si="410"/>
        <v>0</v>
      </c>
      <c r="E694" s="213">
        <f t="shared" si="410"/>
        <v>0</v>
      </c>
      <c r="F694" s="213">
        <f t="shared" si="410"/>
        <v>0</v>
      </c>
      <c r="G694" s="213">
        <f t="shared" si="410"/>
        <v>0</v>
      </c>
      <c r="H694" s="213">
        <f t="shared" si="410"/>
        <v>0</v>
      </c>
      <c r="I694" s="213">
        <f t="shared" si="410"/>
        <v>0</v>
      </c>
      <c r="J694" s="213">
        <f t="shared" si="410"/>
        <v>0</v>
      </c>
      <c r="K694" s="213">
        <f t="shared" si="410"/>
        <v>0</v>
      </c>
      <c r="L694" s="213">
        <f t="shared" si="410"/>
        <v>0</v>
      </c>
      <c r="M694" s="213">
        <f t="shared" si="410"/>
        <v>0</v>
      </c>
      <c r="N694" s="213">
        <f t="shared" si="410"/>
        <v>0</v>
      </c>
      <c r="O694" s="213">
        <f t="shared" si="410"/>
        <v>0</v>
      </c>
      <c r="P694" s="213">
        <f t="shared" si="410"/>
        <v>0</v>
      </c>
      <c r="Q694" s="213">
        <f t="shared" si="410"/>
        <v>0</v>
      </c>
      <c r="R694" s="213">
        <f t="shared" si="410"/>
        <v>0</v>
      </c>
      <c r="S694" s="213">
        <f t="shared" si="410"/>
        <v>0</v>
      </c>
      <c r="T694" s="213">
        <f t="shared" si="410"/>
        <v>0</v>
      </c>
      <c r="U694" s="213">
        <f t="shared" si="410"/>
        <v>0</v>
      </c>
      <c r="V694" s="213">
        <f t="shared" si="410"/>
        <v>0</v>
      </c>
      <c r="W694" s="213">
        <f t="shared" si="410"/>
        <v>0</v>
      </c>
      <c r="X694" s="213">
        <f t="shared" si="410"/>
        <v>0</v>
      </c>
      <c r="Y694" s="213">
        <f t="shared" si="410"/>
        <v>0</v>
      </c>
      <c r="Z694" s="213">
        <f t="shared" si="410"/>
        <v>0</v>
      </c>
      <c r="AA694" s="213">
        <f t="shared" si="410"/>
        <v>0</v>
      </c>
      <c r="AB694" s="213">
        <f t="shared" si="410"/>
        <v>0</v>
      </c>
      <c r="AC694" s="213">
        <f t="shared" si="410"/>
        <v>0</v>
      </c>
      <c r="AD694" s="213">
        <f t="shared" si="410"/>
        <v>0</v>
      </c>
      <c r="AE694" s="213">
        <f t="shared" si="410"/>
        <v>0</v>
      </c>
      <c r="AF694" s="213">
        <f t="shared" si="410"/>
        <v>0</v>
      </c>
      <c r="AG694" s="213">
        <f t="shared" si="410"/>
        <v>0</v>
      </c>
      <c r="AH694" s="213">
        <f t="shared" si="410"/>
        <v>0</v>
      </c>
      <c r="AI694" s="213">
        <f t="shared" si="410"/>
        <v>0</v>
      </c>
      <c r="AJ694" s="213">
        <f t="shared" si="410"/>
        <v>0</v>
      </c>
      <c r="AK694" s="213">
        <f t="shared" si="410"/>
        <v>0</v>
      </c>
      <c r="AL694" s="213">
        <f t="shared" si="410"/>
        <v>0</v>
      </c>
      <c r="AM694" s="213">
        <f t="shared" si="410"/>
        <v>0</v>
      </c>
      <c r="AN694" s="213">
        <f t="shared" si="410"/>
        <v>0</v>
      </c>
      <c r="AO694" s="213">
        <f t="shared" si="410"/>
        <v>0</v>
      </c>
      <c r="AP694" s="213">
        <f t="shared" si="410"/>
        <v>0</v>
      </c>
    </row>
    <row r="695" spans="1:42" x14ac:dyDescent="0.2">
      <c r="A695" s="4">
        <f t="shared" si="407"/>
        <v>6</v>
      </c>
      <c r="B695" s="238">
        <f t="shared" si="404"/>
        <v>0</v>
      </c>
      <c r="C695" s="213">
        <f t="shared" ref="C695:AP695" si="411">IF(C$2&gt;analysis_period,0,IF(C$2=equip3_reserve_freq*$A695,equip3_reserve_cost*system_capacity*1000*(1+inflation_rate/100)^B$2,0))</f>
        <v>0</v>
      </c>
      <c r="D695" s="213">
        <f t="shared" si="411"/>
        <v>0</v>
      </c>
      <c r="E695" s="213">
        <f t="shared" si="411"/>
        <v>0</v>
      </c>
      <c r="F695" s="213">
        <f t="shared" si="411"/>
        <v>0</v>
      </c>
      <c r="G695" s="213">
        <f t="shared" si="411"/>
        <v>0</v>
      </c>
      <c r="H695" s="213">
        <f t="shared" si="411"/>
        <v>0</v>
      </c>
      <c r="I695" s="213">
        <f t="shared" si="411"/>
        <v>0</v>
      </c>
      <c r="J695" s="213">
        <f t="shared" si="411"/>
        <v>0</v>
      </c>
      <c r="K695" s="213">
        <f t="shared" si="411"/>
        <v>0</v>
      </c>
      <c r="L695" s="213">
        <f t="shared" si="411"/>
        <v>0</v>
      </c>
      <c r="M695" s="213">
        <f t="shared" si="411"/>
        <v>0</v>
      </c>
      <c r="N695" s="213">
        <f t="shared" si="411"/>
        <v>0</v>
      </c>
      <c r="O695" s="213">
        <f t="shared" si="411"/>
        <v>0</v>
      </c>
      <c r="P695" s="213">
        <f t="shared" si="411"/>
        <v>0</v>
      </c>
      <c r="Q695" s="213">
        <f t="shared" si="411"/>
        <v>0</v>
      </c>
      <c r="R695" s="213">
        <f t="shared" si="411"/>
        <v>0</v>
      </c>
      <c r="S695" s="213">
        <f t="shared" si="411"/>
        <v>0</v>
      </c>
      <c r="T695" s="213">
        <f t="shared" si="411"/>
        <v>0</v>
      </c>
      <c r="U695" s="213">
        <f t="shared" si="411"/>
        <v>0</v>
      </c>
      <c r="V695" s="213">
        <f t="shared" si="411"/>
        <v>0</v>
      </c>
      <c r="W695" s="213">
        <f t="shared" si="411"/>
        <v>0</v>
      </c>
      <c r="X695" s="213">
        <f t="shared" si="411"/>
        <v>0</v>
      </c>
      <c r="Y695" s="213">
        <f t="shared" si="411"/>
        <v>0</v>
      </c>
      <c r="Z695" s="213">
        <f t="shared" si="411"/>
        <v>0</v>
      </c>
      <c r="AA695" s="213">
        <f t="shared" si="411"/>
        <v>0</v>
      </c>
      <c r="AB695" s="213">
        <f t="shared" si="411"/>
        <v>0</v>
      </c>
      <c r="AC695" s="213">
        <f t="shared" si="411"/>
        <v>0</v>
      </c>
      <c r="AD695" s="213">
        <f t="shared" si="411"/>
        <v>0</v>
      </c>
      <c r="AE695" s="213">
        <f t="shared" si="411"/>
        <v>0</v>
      </c>
      <c r="AF695" s="213">
        <f t="shared" si="411"/>
        <v>0</v>
      </c>
      <c r="AG695" s="213">
        <f t="shared" si="411"/>
        <v>0</v>
      </c>
      <c r="AH695" s="213">
        <f t="shared" si="411"/>
        <v>0</v>
      </c>
      <c r="AI695" s="213">
        <f t="shared" si="411"/>
        <v>0</v>
      </c>
      <c r="AJ695" s="213">
        <f t="shared" si="411"/>
        <v>0</v>
      </c>
      <c r="AK695" s="213">
        <f t="shared" si="411"/>
        <v>0</v>
      </c>
      <c r="AL695" s="213">
        <f t="shared" si="411"/>
        <v>0</v>
      </c>
      <c r="AM695" s="213">
        <f t="shared" si="411"/>
        <v>0</v>
      </c>
      <c r="AN695" s="213">
        <f t="shared" si="411"/>
        <v>0</v>
      </c>
      <c r="AO695" s="213">
        <f t="shared" si="411"/>
        <v>0</v>
      </c>
      <c r="AP695" s="213">
        <f t="shared" si="411"/>
        <v>0</v>
      </c>
    </row>
    <row r="696" spans="1:42" x14ac:dyDescent="0.2">
      <c r="A696" s="4">
        <f t="shared" si="407"/>
        <v>7</v>
      </c>
      <c r="B696" s="238">
        <f t="shared" si="404"/>
        <v>0</v>
      </c>
      <c r="C696" s="213">
        <f t="shared" ref="C696:AP696" si="412">IF(C$2&gt;analysis_period,0,IF(C$2=equip3_reserve_freq*$A696,equip3_reserve_cost*system_capacity*1000*(1+inflation_rate/100)^B$2,0))</f>
        <v>0</v>
      </c>
      <c r="D696" s="213">
        <f t="shared" si="412"/>
        <v>0</v>
      </c>
      <c r="E696" s="213">
        <f t="shared" si="412"/>
        <v>0</v>
      </c>
      <c r="F696" s="213">
        <f t="shared" si="412"/>
        <v>0</v>
      </c>
      <c r="G696" s="213">
        <f t="shared" si="412"/>
        <v>0</v>
      </c>
      <c r="H696" s="213">
        <f t="shared" si="412"/>
        <v>0</v>
      </c>
      <c r="I696" s="213">
        <f t="shared" si="412"/>
        <v>0</v>
      </c>
      <c r="J696" s="213">
        <f t="shared" si="412"/>
        <v>0</v>
      </c>
      <c r="K696" s="213">
        <f t="shared" si="412"/>
        <v>0</v>
      </c>
      <c r="L696" s="213">
        <f t="shared" si="412"/>
        <v>0</v>
      </c>
      <c r="M696" s="213">
        <f t="shared" si="412"/>
        <v>0</v>
      </c>
      <c r="N696" s="213">
        <f t="shared" si="412"/>
        <v>0</v>
      </c>
      <c r="O696" s="213">
        <f t="shared" si="412"/>
        <v>0</v>
      </c>
      <c r="P696" s="213">
        <f t="shared" si="412"/>
        <v>0</v>
      </c>
      <c r="Q696" s="213">
        <f t="shared" si="412"/>
        <v>0</v>
      </c>
      <c r="R696" s="213">
        <f t="shared" si="412"/>
        <v>0</v>
      </c>
      <c r="S696" s="213">
        <f t="shared" si="412"/>
        <v>0</v>
      </c>
      <c r="T696" s="213">
        <f t="shared" si="412"/>
        <v>0</v>
      </c>
      <c r="U696" s="213">
        <f t="shared" si="412"/>
        <v>0</v>
      </c>
      <c r="V696" s="213">
        <f t="shared" si="412"/>
        <v>0</v>
      </c>
      <c r="W696" s="213">
        <f t="shared" si="412"/>
        <v>0</v>
      </c>
      <c r="X696" s="213">
        <f t="shared" si="412"/>
        <v>0</v>
      </c>
      <c r="Y696" s="213">
        <f t="shared" si="412"/>
        <v>0</v>
      </c>
      <c r="Z696" s="213">
        <f t="shared" si="412"/>
        <v>0</v>
      </c>
      <c r="AA696" s="213">
        <f t="shared" si="412"/>
        <v>0</v>
      </c>
      <c r="AB696" s="213">
        <f t="shared" si="412"/>
        <v>0</v>
      </c>
      <c r="AC696" s="213">
        <f t="shared" si="412"/>
        <v>0</v>
      </c>
      <c r="AD696" s="213">
        <f t="shared" si="412"/>
        <v>0</v>
      </c>
      <c r="AE696" s="213">
        <f t="shared" si="412"/>
        <v>0</v>
      </c>
      <c r="AF696" s="213">
        <f t="shared" si="412"/>
        <v>0</v>
      </c>
      <c r="AG696" s="213">
        <f t="shared" si="412"/>
        <v>0</v>
      </c>
      <c r="AH696" s="213">
        <f t="shared" si="412"/>
        <v>0</v>
      </c>
      <c r="AI696" s="213">
        <f t="shared" si="412"/>
        <v>0</v>
      </c>
      <c r="AJ696" s="213">
        <f t="shared" si="412"/>
        <v>0</v>
      </c>
      <c r="AK696" s="213">
        <f t="shared" si="412"/>
        <v>0</v>
      </c>
      <c r="AL696" s="213">
        <f t="shared" si="412"/>
        <v>0</v>
      </c>
      <c r="AM696" s="213">
        <f t="shared" si="412"/>
        <v>0</v>
      </c>
      <c r="AN696" s="213">
        <f t="shared" si="412"/>
        <v>0</v>
      </c>
      <c r="AO696" s="213">
        <f t="shared" si="412"/>
        <v>0</v>
      </c>
      <c r="AP696" s="213">
        <f t="shared" si="412"/>
        <v>0</v>
      </c>
    </row>
    <row r="697" spans="1:42" x14ac:dyDescent="0.2">
      <c r="A697" s="4">
        <f t="shared" si="407"/>
        <v>8</v>
      </c>
      <c r="B697" s="238">
        <f t="shared" si="404"/>
        <v>0</v>
      </c>
      <c r="C697" s="213">
        <f t="shared" ref="C697:AP697" si="413">IF(C$2&gt;analysis_period,0,IF(C$2=equip3_reserve_freq*$A697,equip3_reserve_cost*system_capacity*1000*(1+inflation_rate/100)^B$2,0))</f>
        <v>0</v>
      </c>
      <c r="D697" s="213">
        <f t="shared" si="413"/>
        <v>0</v>
      </c>
      <c r="E697" s="213">
        <f t="shared" si="413"/>
        <v>0</v>
      </c>
      <c r="F697" s="213">
        <f t="shared" si="413"/>
        <v>0</v>
      </c>
      <c r="G697" s="213">
        <f t="shared" si="413"/>
        <v>0</v>
      </c>
      <c r="H697" s="213">
        <f t="shared" si="413"/>
        <v>0</v>
      </c>
      <c r="I697" s="213">
        <f t="shared" si="413"/>
        <v>0</v>
      </c>
      <c r="J697" s="213">
        <f t="shared" si="413"/>
        <v>0</v>
      </c>
      <c r="K697" s="213">
        <f t="shared" si="413"/>
        <v>0</v>
      </c>
      <c r="L697" s="213">
        <f t="shared" si="413"/>
        <v>0</v>
      </c>
      <c r="M697" s="213">
        <f t="shared" si="413"/>
        <v>0</v>
      </c>
      <c r="N697" s="213">
        <f t="shared" si="413"/>
        <v>0</v>
      </c>
      <c r="O697" s="213">
        <f t="shared" si="413"/>
        <v>0</v>
      </c>
      <c r="P697" s="213">
        <f t="shared" si="413"/>
        <v>0</v>
      </c>
      <c r="Q697" s="213">
        <f t="shared" si="413"/>
        <v>0</v>
      </c>
      <c r="R697" s="213">
        <f t="shared" si="413"/>
        <v>0</v>
      </c>
      <c r="S697" s="213">
        <f t="shared" si="413"/>
        <v>0</v>
      </c>
      <c r="T697" s="213">
        <f t="shared" si="413"/>
        <v>0</v>
      </c>
      <c r="U697" s="213">
        <f t="shared" si="413"/>
        <v>0</v>
      </c>
      <c r="V697" s="213">
        <f t="shared" si="413"/>
        <v>0</v>
      </c>
      <c r="W697" s="213">
        <f t="shared" si="413"/>
        <v>0</v>
      </c>
      <c r="X697" s="213">
        <f t="shared" si="413"/>
        <v>0</v>
      </c>
      <c r="Y697" s="213">
        <f t="shared" si="413"/>
        <v>0</v>
      </c>
      <c r="Z697" s="213">
        <f t="shared" si="413"/>
        <v>0</v>
      </c>
      <c r="AA697" s="213">
        <f t="shared" si="413"/>
        <v>0</v>
      </c>
      <c r="AB697" s="213">
        <f t="shared" si="413"/>
        <v>0</v>
      </c>
      <c r="AC697" s="213">
        <f t="shared" si="413"/>
        <v>0</v>
      </c>
      <c r="AD697" s="213">
        <f t="shared" si="413"/>
        <v>0</v>
      </c>
      <c r="AE697" s="213">
        <f t="shared" si="413"/>
        <v>0</v>
      </c>
      <c r="AF697" s="213">
        <f t="shared" si="413"/>
        <v>0</v>
      </c>
      <c r="AG697" s="213">
        <f t="shared" si="413"/>
        <v>0</v>
      </c>
      <c r="AH697" s="213">
        <f t="shared" si="413"/>
        <v>0</v>
      </c>
      <c r="AI697" s="213">
        <f t="shared" si="413"/>
        <v>0</v>
      </c>
      <c r="AJ697" s="213">
        <f t="shared" si="413"/>
        <v>0</v>
      </c>
      <c r="AK697" s="213">
        <f t="shared" si="413"/>
        <v>0</v>
      </c>
      <c r="AL697" s="213">
        <f t="shared" si="413"/>
        <v>0</v>
      </c>
      <c r="AM697" s="213">
        <f t="shared" si="413"/>
        <v>0</v>
      </c>
      <c r="AN697" s="213">
        <f t="shared" si="413"/>
        <v>0</v>
      </c>
      <c r="AO697" s="213">
        <f t="shared" si="413"/>
        <v>0</v>
      </c>
      <c r="AP697" s="213">
        <f t="shared" si="413"/>
        <v>0</v>
      </c>
    </row>
    <row r="698" spans="1:42" x14ac:dyDescent="0.2">
      <c r="A698" s="4">
        <f>A697+1</f>
        <v>9</v>
      </c>
      <c r="B698" s="238">
        <f t="shared" si="404"/>
        <v>0</v>
      </c>
      <c r="C698" s="213">
        <f t="shared" ref="C698:AP698" si="414">IF(C$2&gt;analysis_period,0,IF(C$2=equip3_reserve_freq*$A698,equip3_reserve_cost*system_capacity*1000*(1+inflation_rate/100)^B$2,0))</f>
        <v>0</v>
      </c>
      <c r="D698" s="213">
        <f t="shared" si="414"/>
        <v>0</v>
      </c>
      <c r="E698" s="213">
        <f t="shared" si="414"/>
        <v>0</v>
      </c>
      <c r="F698" s="213">
        <f t="shared" si="414"/>
        <v>0</v>
      </c>
      <c r="G698" s="213">
        <f t="shared" si="414"/>
        <v>0</v>
      </c>
      <c r="H698" s="213">
        <f t="shared" si="414"/>
        <v>0</v>
      </c>
      <c r="I698" s="213">
        <f t="shared" si="414"/>
        <v>0</v>
      </c>
      <c r="J698" s="213">
        <f t="shared" si="414"/>
        <v>0</v>
      </c>
      <c r="K698" s="213">
        <f t="shared" si="414"/>
        <v>0</v>
      </c>
      <c r="L698" s="213">
        <f t="shared" si="414"/>
        <v>0</v>
      </c>
      <c r="M698" s="213">
        <f t="shared" si="414"/>
        <v>0</v>
      </c>
      <c r="N698" s="213">
        <f t="shared" si="414"/>
        <v>0</v>
      </c>
      <c r="O698" s="213">
        <f t="shared" si="414"/>
        <v>0</v>
      </c>
      <c r="P698" s="213">
        <f t="shared" si="414"/>
        <v>0</v>
      </c>
      <c r="Q698" s="213">
        <f t="shared" si="414"/>
        <v>0</v>
      </c>
      <c r="R698" s="213">
        <f t="shared" si="414"/>
        <v>0</v>
      </c>
      <c r="S698" s="213">
        <f t="shared" si="414"/>
        <v>0</v>
      </c>
      <c r="T698" s="213">
        <f t="shared" si="414"/>
        <v>0</v>
      </c>
      <c r="U698" s="213">
        <f t="shared" si="414"/>
        <v>0</v>
      </c>
      <c r="V698" s="213">
        <f t="shared" si="414"/>
        <v>0</v>
      </c>
      <c r="W698" s="213">
        <f t="shared" si="414"/>
        <v>0</v>
      </c>
      <c r="X698" s="213">
        <f t="shared" si="414"/>
        <v>0</v>
      </c>
      <c r="Y698" s="213">
        <f t="shared" si="414"/>
        <v>0</v>
      </c>
      <c r="Z698" s="213">
        <f t="shared" si="414"/>
        <v>0</v>
      </c>
      <c r="AA698" s="213">
        <f t="shared" si="414"/>
        <v>0</v>
      </c>
      <c r="AB698" s="213">
        <f t="shared" si="414"/>
        <v>0</v>
      </c>
      <c r="AC698" s="213">
        <f t="shared" si="414"/>
        <v>0</v>
      </c>
      <c r="AD698" s="213">
        <f t="shared" si="414"/>
        <v>0</v>
      </c>
      <c r="AE698" s="213">
        <f t="shared" si="414"/>
        <v>0</v>
      </c>
      <c r="AF698" s="213">
        <f t="shared" si="414"/>
        <v>0</v>
      </c>
      <c r="AG698" s="213">
        <f t="shared" si="414"/>
        <v>0</v>
      </c>
      <c r="AH698" s="213">
        <f t="shared" si="414"/>
        <v>0</v>
      </c>
      <c r="AI698" s="213">
        <f t="shared" si="414"/>
        <v>0</v>
      </c>
      <c r="AJ698" s="213">
        <f t="shared" si="414"/>
        <v>0</v>
      </c>
      <c r="AK698" s="213">
        <f t="shared" si="414"/>
        <v>0</v>
      </c>
      <c r="AL698" s="213">
        <f t="shared" si="414"/>
        <v>0</v>
      </c>
      <c r="AM698" s="213">
        <f t="shared" si="414"/>
        <v>0</v>
      </c>
      <c r="AN698" s="213">
        <f t="shared" si="414"/>
        <v>0</v>
      </c>
      <c r="AO698" s="213">
        <f t="shared" si="414"/>
        <v>0</v>
      </c>
      <c r="AP698" s="213">
        <f t="shared" si="414"/>
        <v>0</v>
      </c>
    </row>
    <row r="699" spans="1:42" x14ac:dyDescent="0.2">
      <c r="A699" s="4">
        <f t="shared" si="407"/>
        <v>10</v>
      </c>
      <c r="B699" s="238">
        <f t="shared" si="404"/>
        <v>0</v>
      </c>
      <c r="C699" s="213">
        <f t="shared" ref="C699:AP699" si="415">IF(C$2&gt;analysis_period,0,IF(C$2=equip3_reserve_freq*$A699,equip3_reserve_cost*system_capacity*1000*(1+inflation_rate/100)^B$2,0))</f>
        <v>0</v>
      </c>
      <c r="D699" s="213">
        <f t="shared" si="415"/>
        <v>0</v>
      </c>
      <c r="E699" s="213">
        <f t="shared" si="415"/>
        <v>0</v>
      </c>
      <c r="F699" s="213">
        <f t="shared" si="415"/>
        <v>0</v>
      </c>
      <c r="G699" s="213">
        <f t="shared" si="415"/>
        <v>0</v>
      </c>
      <c r="H699" s="213">
        <f t="shared" si="415"/>
        <v>0</v>
      </c>
      <c r="I699" s="213">
        <f t="shared" si="415"/>
        <v>0</v>
      </c>
      <c r="J699" s="213">
        <f t="shared" si="415"/>
        <v>0</v>
      </c>
      <c r="K699" s="213">
        <f t="shared" si="415"/>
        <v>0</v>
      </c>
      <c r="L699" s="213">
        <f t="shared" si="415"/>
        <v>0</v>
      </c>
      <c r="M699" s="213">
        <f t="shared" si="415"/>
        <v>0</v>
      </c>
      <c r="N699" s="213">
        <f t="shared" si="415"/>
        <v>0</v>
      </c>
      <c r="O699" s="213">
        <f t="shared" si="415"/>
        <v>0</v>
      </c>
      <c r="P699" s="213">
        <f t="shared" si="415"/>
        <v>0</v>
      </c>
      <c r="Q699" s="213">
        <f t="shared" si="415"/>
        <v>0</v>
      </c>
      <c r="R699" s="213">
        <f t="shared" si="415"/>
        <v>0</v>
      </c>
      <c r="S699" s="213">
        <f t="shared" si="415"/>
        <v>0</v>
      </c>
      <c r="T699" s="213">
        <f t="shared" si="415"/>
        <v>0</v>
      </c>
      <c r="U699" s="213">
        <f t="shared" si="415"/>
        <v>0</v>
      </c>
      <c r="V699" s="213">
        <f t="shared" si="415"/>
        <v>0</v>
      </c>
      <c r="W699" s="213">
        <f t="shared" si="415"/>
        <v>0</v>
      </c>
      <c r="X699" s="213">
        <f t="shared" si="415"/>
        <v>0</v>
      </c>
      <c r="Y699" s="213">
        <f t="shared" si="415"/>
        <v>0</v>
      </c>
      <c r="Z699" s="213">
        <f t="shared" si="415"/>
        <v>0</v>
      </c>
      <c r="AA699" s="213">
        <f t="shared" si="415"/>
        <v>0</v>
      </c>
      <c r="AB699" s="213">
        <f t="shared" si="415"/>
        <v>0</v>
      </c>
      <c r="AC699" s="213">
        <f t="shared" si="415"/>
        <v>0</v>
      </c>
      <c r="AD699" s="213">
        <f t="shared" si="415"/>
        <v>0</v>
      </c>
      <c r="AE699" s="213">
        <f t="shared" si="415"/>
        <v>0</v>
      </c>
      <c r="AF699" s="213">
        <f t="shared" si="415"/>
        <v>0</v>
      </c>
      <c r="AG699" s="213">
        <f t="shared" si="415"/>
        <v>0</v>
      </c>
      <c r="AH699" s="213">
        <f t="shared" si="415"/>
        <v>0</v>
      </c>
      <c r="AI699" s="213">
        <f t="shared" si="415"/>
        <v>0</v>
      </c>
      <c r="AJ699" s="213">
        <f t="shared" si="415"/>
        <v>0</v>
      </c>
      <c r="AK699" s="213">
        <f t="shared" si="415"/>
        <v>0</v>
      </c>
      <c r="AL699" s="213">
        <f t="shared" si="415"/>
        <v>0</v>
      </c>
      <c r="AM699" s="213">
        <f t="shared" si="415"/>
        <v>0</v>
      </c>
      <c r="AN699" s="213">
        <f t="shared" si="415"/>
        <v>0</v>
      </c>
      <c r="AO699" s="213">
        <f t="shared" si="415"/>
        <v>0</v>
      </c>
      <c r="AP699" s="213">
        <f t="shared" si="415"/>
        <v>0</v>
      </c>
    </row>
    <row r="700" spans="1:42" x14ac:dyDescent="0.2">
      <c r="A700" s="37" t="s">
        <v>12</v>
      </c>
      <c r="B700" s="28"/>
      <c r="C700" s="217">
        <f>SUM(C690:C699)</f>
        <v>0</v>
      </c>
      <c r="D700" s="217">
        <f t="shared" ref="D700:AP700" si="416">SUM(D690:D699)</f>
        <v>0</v>
      </c>
      <c r="E700" s="217">
        <f t="shared" si="416"/>
        <v>0</v>
      </c>
      <c r="F700" s="217">
        <f t="shared" si="416"/>
        <v>0</v>
      </c>
      <c r="G700" s="217">
        <f t="shared" si="416"/>
        <v>0</v>
      </c>
      <c r="H700" s="217">
        <f t="shared" si="416"/>
        <v>0</v>
      </c>
      <c r="I700" s="217">
        <f t="shared" si="416"/>
        <v>0</v>
      </c>
      <c r="J700" s="217">
        <f t="shared" si="416"/>
        <v>0</v>
      </c>
      <c r="K700" s="217">
        <f t="shared" si="416"/>
        <v>0</v>
      </c>
      <c r="L700" s="217">
        <f t="shared" si="416"/>
        <v>0</v>
      </c>
      <c r="M700" s="217">
        <f t="shared" si="416"/>
        <v>0</v>
      </c>
      <c r="N700" s="217">
        <f t="shared" si="416"/>
        <v>0</v>
      </c>
      <c r="O700" s="217">
        <f t="shared" si="416"/>
        <v>0</v>
      </c>
      <c r="P700" s="217">
        <f t="shared" si="416"/>
        <v>0</v>
      </c>
      <c r="Q700" s="217">
        <f t="shared" si="416"/>
        <v>0</v>
      </c>
      <c r="R700" s="217">
        <f t="shared" si="416"/>
        <v>0</v>
      </c>
      <c r="S700" s="217">
        <f t="shared" si="416"/>
        <v>0</v>
      </c>
      <c r="T700" s="217">
        <f t="shared" si="416"/>
        <v>0</v>
      </c>
      <c r="U700" s="217">
        <f t="shared" si="416"/>
        <v>0</v>
      </c>
      <c r="V700" s="217">
        <f t="shared" si="416"/>
        <v>0</v>
      </c>
      <c r="W700" s="217">
        <f t="shared" si="416"/>
        <v>0</v>
      </c>
      <c r="X700" s="217">
        <f t="shared" si="416"/>
        <v>0</v>
      </c>
      <c r="Y700" s="217">
        <f t="shared" si="416"/>
        <v>0</v>
      </c>
      <c r="Z700" s="217">
        <f t="shared" si="416"/>
        <v>0</v>
      </c>
      <c r="AA700" s="217">
        <f t="shared" si="416"/>
        <v>0</v>
      </c>
      <c r="AB700" s="217">
        <f t="shared" si="416"/>
        <v>0</v>
      </c>
      <c r="AC700" s="217">
        <f t="shared" si="416"/>
        <v>0</v>
      </c>
      <c r="AD700" s="217">
        <f t="shared" si="416"/>
        <v>0</v>
      </c>
      <c r="AE700" s="217">
        <f t="shared" si="416"/>
        <v>0</v>
      </c>
      <c r="AF700" s="217">
        <f t="shared" si="416"/>
        <v>0</v>
      </c>
      <c r="AG700" s="217">
        <f t="shared" si="416"/>
        <v>0</v>
      </c>
      <c r="AH700" s="217">
        <f t="shared" si="416"/>
        <v>0</v>
      </c>
      <c r="AI700" s="217">
        <f t="shared" si="416"/>
        <v>0</v>
      </c>
      <c r="AJ700" s="217">
        <f t="shared" si="416"/>
        <v>0</v>
      </c>
      <c r="AK700" s="217">
        <f t="shared" si="416"/>
        <v>0</v>
      </c>
      <c r="AL700" s="217">
        <f t="shared" si="416"/>
        <v>0</v>
      </c>
      <c r="AM700" s="217">
        <f t="shared" si="416"/>
        <v>0</v>
      </c>
      <c r="AN700" s="217">
        <f t="shared" si="416"/>
        <v>0</v>
      </c>
      <c r="AO700" s="217">
        <f t="shared" si="416"/>
        <v>0</v>
      </c>
      <c r="AP700" s="217">
        <f t="shared" si="416"/>
        <v>0</v>
      </c>
    </row>
    <row r="701" spans="1:42" s="122" customFormat="1" x14ac:dyDescent="0.2">
      <c r="A701" s="4" t="s">
        <v>305</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7">SUM(C702:AP702)</f>
        <v>0</v>
      </c>
      <c r="C702" s="213">
        <f t="shared" ref="C702:AP702" si="418">IF(C$2&lt;=equip3_reserve_freq*$A$690,$B$690/(equip3_reserve_freq),0)</f>
        <v>0</v>
      </c>
      <c r="D702" s="213">
        <f t="shared" si="418"/>
        <v>0</v>
      </c>
      <c r="E702" s="213">
        <f t="shared" si="418"/>
        <v>0</v>
      </c>
      <c r="F702" s="213">
        <f t="shared" si="418"/>
        <v>0</v>
      </c>
      <c r="G702" s="213">
        <f t="shared" si="418"/>
        <v>0</v>
      </c>
      <c r="H702" s="213">
        <f t="shared" si="418"/>
        <v>0</v>
      </c>
      <c r="I702" s="213">
        <f t="shared" si="418"/>
        <v>0</v>
      </c>
      <c r="J702" s="213">
        <f t="shared" si="418"/>
        <v>0</v>
      </c>
      <c r="K702" s="213">
        <f t="shared" si="418"/>
        <v>0</v>
      </c>
      <c r="L702" s="213">
        <f t="shared" si="418"/>
        <v>0</v>
      </c>
      <c r="M702" s="213">
        <f t="shared" si="418"/>
        <v>0</v>
      </c>
      <c r="N702" s="213">
        <f t="shared" si="418"/>
        <v>0</v>
      </c>
      <c r="O702" s="213">
        <f t="shared" si="418"/>
        <v>0</v>
      </c>
      <c r="P702" s="213">
        <f t="shared" si="418"/>
        <v>0</v>
      </c>
      <c r="Q702" s="213">
        <f t="shared" si="418"/>
        <v>0</v>
      </c>
      <c r="R702" s="213">
        <f t="shared" si="418"/>
        <v>0</v>
      </c>
      <c r="S702" s="213">
        <f t="shared" si="418"/>
        <v>0</v>
      </c>
      <c r="T702" s="213">
        <f t="shared" si="418"/>
        <v>0</v>
      </c>
      <c r="U702" s="213">
        <f t="shared" si="418"/>
        <v>0</v>
      </c>
      <c r="V702" s="213">
        <f t="shared" si="418"/>
        <v>0</v>
      </c>
      <c r="W702" s="213">
        <f t="shared" si="418"/>
        <v>0</v>
      </c>
      <c r="X702" s="213">
        <f t="shared" si="418"/>
        <v>0</v>
      </c>
      <c r="Y702" s="213">
        <f t="shared" si="418"/>
        <v>0</v>
      </c>
      <c r="Z702" s="213">
        <f t="shared" si="418"/>
        <v>0</v>
      </c>
      <c r="AA702" s="213">
        <f t="shared" si="418"/>
        <v>0</v>
      </c>
      <c r="AB702" s="213">
        <f t="shared" si="418"/>
        <v>0</v>
      </c>
      <c r="AC702" s="213">
        <f t="shared" si="418"/>
        <v>0</v>
      </c>
      <c r="AD702" s="213">
        <f t="shared" si="418"/>
        <v>0</v>
      </c>
      <c r="AE702" s="213">
        <f t="shared" si="418"/>
        <v>0</v>
      </c>
      <c r="AF702" s="213">
        <f t="shared" si="418"/>
        <v>0</v>
      </c>
      <c r="AG702" s="213">
        <f t="shared" si="418"/>
        <v>0</v>
      </c>
      <c r="AH702" s="213">
        <f t="shared" si="418"/>
        <v>0</v>
      </c>
      <c r="AI702" s="213">
        <f t="shared" si="418"/>
        <v>0</v>
      </c>
      <c r="AJ702" s="213">
        <f t="shared" si="418"/>
        <v>0</v>
      </c>
      <c r="AK702" s="213">
        <f t="shared" si="418"/>
        <v>0</v>
      </c>
      <c r="AL702" s="213">
        <f t="shared" si="418"/>
        <v>0</v>
      </c>
      <c r="AM702" s="213">
        <f t="shared" si="418"/>
        <v>0</v>
      </c>
      <c r="AN702" s="213">
        <f t="shared" si="418"/>
        <v>0</v>
      </c>
      <c r="AO702" s="213">
        <f t="shared" si="418"/>
        <v>0</v>
      </c>
      <c r="AP702" s="213">
        <f t="shared" si="418"/>
        <v>0</v>
      </c>
    </row>
    <row r="703" spans="1:42" x14ac:dyDescent="0.2">
      <c r="A703" s="4">
        <f>A702+1</f>
        <v>2</v>
      </c>
      <c r="B703" s="238">
        <f t="shared" si="417"/>
        <v>0</v>
      </c>
      <c r="C703" s="213">
        <f t="shared" ref="C703:AP703" si="419">IF(AND(C$2&gt;equip3_reserve_freq*$A690,C$2&lt;=equip3_reserve_freq*$A691),$B691/(equip3_reserve_freq),0)</f>
        <v>0</v>
      </c>
      <c r="D703" s="213">
        <f t="shared" si="419"/>
        <v>0</v>
      </c>
      <c r="E703" s="213">
        <f t="shared" si="419"/>
        <v>0</v>
      </c>
      <c r="F703" s="213">
        <f t="shared" si="419"/>
        <v>0</v>
      </c>
      <c r="G703" s="213">
        <f t="shared" si="419"/>
        <v>0</v>
      </c>
      <c r="H703" s="213">
        <f t="shared" si="419"/>
        <v>0</v>
      </c>
      <c r="I703" s="213">
        <f t="shared" si="419"/>
        <v>0</v>
      </c>
      <c r="J703" s="213">
        <f t="shared" si="419"/>
        <v>0</v>
      </c>
      <c r="K703" s="213">
        <f t="shared" si="419"/>
        <v>0</v>
      </c>
      <c r="L703" s="213">
        <f t="shared" si="419"/>
        <v>0</v>
      </c>
      <c r="M703" s="213">
        <f t="shared" si="419"/>
        <v>0</v>
      </c>
      <c r="N703" s="213">
        <f t="shared" si="419"/>
        <v>0</v>
      </c>
      <c r="O703" s="213">
        <f t="shared" si="419"/>
        <v>0</v>
      </c>
      <c r="P703" s="213">
        <f t="shared" si="419"/>
        <v>0</v>
      </c>
      <c r="Q703" s="213">
        <f t="shared" si="419"/>
        <v>0</v>
      </c>
      <c r="R703" s="213">
        <f t="shared" si="419"/>
        <v>0</v>
      </c>
      <c r="S703" s="213">
        <f t="shared" si="419"/>
        <v>0</v>
      </c>
      <c r="T703" s="213">
        <f t="shared" si="419"/>
        <v>0</v>
      </c>
      <c r="U703" s="213">
        <f t="shared" si="419"/>
        <v>0</v>
      </c>
      <c r="V703" s="213">
        <f t="shared" si="419"/>
        <v>0</v>
      </c>
      <c r="W703" s="213">
        <f t="shared" si="419"/>
        <v>0</v>
      </c>
      <c r="X703" s="213">
        <f t="shared" si="419"/>
        <v>0</v>
      </c>
      <c r="Y703" s="213">
        <f t="shared" si="419"/>
        <v>0</v>
      </c>
      <c r="Z703" s="213">
        <f t="shared" si="419"/>
        <v>0</v>
      </c>
      <c r="AA703" s="213">
        <f t="shared" si="419"/>
        <v>0</v>
      </c>
      <c r="AB703" s="213">
        <f t="shared" si="419"/>
        <v>0</v>
      </c>
      <c r="AC703" s="213">
        <f t="shared" si="419"/>
        <v>0</v>
      </c>
      <c r="AD703" s="213">
        <f t="shared" si="419"/>
        <v>0</v>
      </c>
      <c r="AE703" s="213">
        <f t="shared" si="419"/>
        <v>0</v>
      </c>
      <c r="AF703" s="213">
        <f t="shared" si="419"/>
        <v>0</v>
      </c>
      <c r="AG703" s="213">
        <f t="shared" si="419"/>
        <v>0</v>
      </c>
      <c r="AH703" s="213">
        <f t="shared" si="419"/>
        <v>0</v>
      </c>
      <c r="AI703" s="213">
        <f t="shared" si="419"/>
        <v>0</v>
      </c>
      <c r="AJ703" s="213">
        <f t="shared" si="419"/>
        <v>0</v>
      </c>
      <c r="AK703" s="213">
        <f t="shared" si="419"/>
        <v>0</v>
      </c>
      <c r="AL703" s="213">
        <f t="shared" si="419"/>
        <v>0</v>
      </c>
      <c r="AM703" s="213">
        <f t="shared" si="419"/>
        <v>0</v>
      </c>
      <c r="AN703" s="213">
        <f t="shared" si="419"/>
        <v>0</v>
      </c>
      <c r="AO703" s="213">
        <f t="shared" si="419"/>
        <v>0</v>
      </c>
      <c r="AP703" s="213">
        <f t="shared" si="419"/>
        <v>0</v>
      </c>
    </row>
    <row r="704" spans="1:42" x14ac:dyDescent="0.2">
      <c r="A704" s="4">
        <f t="shared" ref="A704:A709" si="420">A703+1</f>
        <v>3</v>
      </c>
      <c r="B704" s="238">
        <f t="shared" si="417"/>
        <v>0</v>
      </c>
      <c r="C704" s="213">
        <f t="shared" ref="C704:AP704" si="421">IF(AND(C$2&gt;equip3_reserve_freq*$A691,C$2&lt;=equip3_reserve_freq*$A692),$B692/(equip3_reserve_freq),0)</f>
        <v>0</v>
      </c>
      <c r="D704" s="213">
        <f t="shared" si="421"/>
        <v>0</v>
      </c>
      <c r="E704" s="213">
        <f t="shared" si="421"/>
        <v>0</v>
      </c>
      <c r="F704" s="213">
        <f t="shared" si="421"/>
        <v>0</v>
      </c>
      <c r="G704" s="213">
        <f t="shared" si="421"/>
        <v>0</v>
      </c>
      <c r="H704" s="213">
        <f t="shared" si="421"/>
        <v>0</v>
      </c>
      <c r="I704" s="213">
        <f t="shared" si="421"/>
        <v>0</v>
      </c>
      <c r="J704" s="213">
        <f t="shared" si="421"/>
        <v>0</v>
      </c>
      <c r="K704" s="213">
        <f t="shared" si="421"/>
        <v>0</v>
      </c>
      <c r="L704" s="213">
        <f t="shared" si="421"/>
        <v>0</v>
      </c>
      <c r="M704" s="213">
        <f t="shared" si="421"/>
        <v>0</v>
      </c>
      <c r="N704" s="213">
        <f t="shared" si="421"/>
        <v>0</v>
      </c>
      <c r="O704" s="213">
        <f t="shared" si="421"/>
        <v>0</v>
      </c>
      <c r="P704" s="213">
        <f t="shared" si="421"/>
        <v>0</v>
      </c>
      <c r="Q704" s="213">
        <f t="shared" si="421"/>
        <v>0</v>
      </c>
      <c r="R704" s="213">
        <f t="shared" si="421"/>
        <v>0</v>
      </c>
      <c r="S704" s="213">
        <f t="shared" si="421"/>
        <v>0</v>
      </c>
      <c r="T704" s="213">
        <f t="shared" si="421"/>
        <v>0</v>
      </c>
      <c r="U704" s="213">
        <f t="shared" si="421"/>
        <v>0</v>
      </c>
      <c r="V704" s="213">
        <f t="shared" si="421"/>
        <v>0</v>
      </c>
      <c r="W704" s="213">
        <f t="shared" si="421"/>
        <v>0</v>
      </c>
      <c r="X704" s="213">
        <f t="shared" si="421"/>
        <v>0</v>
      </c>
      <c r="Y704" s="213">
        <f t="shared" si="421"/>
        <v>0</v>
      </c>
      <c r="Z704" s="213">
        <f t="shared" si="421"/>
        <v>0</v>
      </c>
      <c r="AA704" s="213">
        <f t="shared" si="421"/>
        <v>0</v>
      </c>
      <c r="AB704" s="213">
        <f t="shared" si="421"/>
        <v>0</v>
      </c>
      <c r="AC704" s="213">
        <f t="shared" si="421"/>
        <v>0</v>
      </c>
      <c r="AD704" s="213">
        <f t="shared" si="421"/>
        <v>0</v>
      </c>
      <c r="AE704" s="213">
        <f t="shared" si="421"/>
        <v>0</v>
      </c>
      <c r="AF704" s="213">
        <f t="shared" si="421"/>
        <v>0</v>
      </c>
      <c r="AG704" s="213">
        <f t="shared" si="421"/>
        <v>0</v>
      </c>
      <c r="AH704" s="213">
        <f t="shared" si="421"/>
        <v>0</v>
      </c>
      <c r="AI704" s="213">
        <f t="shared" si="421"/>
        <v>0</v>
      </c>
      <c r="AJ704" s="213">
        <f t="shared" si="421"/>
        <v>0</v>
      </c>
      <c r="AK704" s="213">
        <f t="shared" si="421"/>
        <v>0</v>
      </c>
      <c r="AL704" s="213">
        <f t="shared" si="421"/>
        <v>0</v>
      </c>
      <c r="AM704" s="213">
        <f t="shared" si="421"/>
        <v>0</v>
      </c>
      <c r="AN704" s="213">
        <f t="shared" si="421"/>
        <v>0</v>
      </c>
      <c r="AO704" s="213">
        <f t="shared" si="421"/>
        <v>0</v>
      </c>
      <c r="AP704" s="213">
        <f t="shared" si="421"/>
        <v>0</v>
      </c>
    </row>
    <row r="705" spans="1:42" x14ac:dyDescent="0.2">
      <c r="A705" s="4">
        <f t="shared" si="420"/>
        <v>4</v>
      </c>
      <c r="B705" s="238">
        <f t="shared" si="417"/>
        <v>0</v>
      </c>
      <c r="C705" s="213">
        <f t="shared" ref="C705:AP705" si="422">IF(AND(C$2&gt;equip3_reserve_freq*$A692,C$2&lt;=equip3_reserve_freq*$A693),$B693/(equip3_reserve_freq),0)</f>
        <v>0</v>
      </c>
      <c r="D705" s="213">
        <f t="shared" si="422"/>
        <v>0</v>
      </c>
      <c r="E705" s="213">
        <f t="shared" si="422"/>
        <v>0</v>
      </c>
      <c r="F705" s="213">
        <f t="shared" si="422"/>
        <v>0</v>
      </c>
      <c r="G705" s="213">
        <f t="shared" si="422"/>
        <v>0</v>
      </c>
      <c r="H705" s="213">
        <f t="shared" si="422"/>
        <v>0</v>
      </c>
      <c r="I705" s="213">
        <f t="shared" si="422"/>
        <v>0</v>
      </c>
      <c r="J705" s="213">
        <f t="shared" si="422"/>
        <v>0</v>
      </c>
      <c r="K705" s="213">
        <f t="shared" si="422"/>
        <v>0</v>
      </c>
      <c r="L705" s="213">
        <f t="shared" si="422"/>
        <v>0</v>
      </c>
      <c r="M705" s="213">
        <f t="shared" si="422"/>
        <v>0</v>
      </c>
      <c r="N705" s="213">
        <f t="shared" si="422"/>
        <v>0</v>
      </c>
      <c r="O705" s="213">
        <f t="shared" si="422"/>
        <v>0</v>
      </c>
      <c r="P705" s="213">
        <f t="shared" si="422"/>
        <v>0</v>
      </c>
      <c r="Q705" s="213">
        <f t="shared" si="422"/>
        <v>0</v>
      </c>
      <c r="R705" s="213">
        <f t="shared" si="422"/>
        <v>0</v>
      </c>
      <c r="S705" s="213">
        <f t="shared" si="422"/>
        <v>0</v>
      </c>
      <c r="T705" s="213">
        <f t="shared" si="422"/>
        <v>0</v>
      </c>
      <c r="U705" s="213">
        <f t="shared" si="422"/>
        <v>0</v>
      </c>
      <c r="V705" s="213">
        <f t="shared" si="422"/>
        <v>0</v>
      </c>
      <c r="W705" s="213">
        <f t="shared" si="422"/>
        <v>0</v>
      </c>
      <c r="X705" s="213">
        <f t="shared" si="422"/>
        <v>0</v>
      </c>
      <c r="Y705" s="213">
        <f t="shared" si="422"/>
        <v>0</v>
      </c>
      <c r="Z705" s="213">
        <f t="shared" si="422"/>
        <v>0</v>
      </c>
      <c r="AA705" s="213">
        <f t="shared" si="422"/>
        <v>0</v>
      </c>
      <c r="AB705" s="213">
        <f t="shared" si="422"/>
        <v>0</v>
      </c>
      <c r="AC705" s="213">
        <f t="shared" si="422"/>
        <v>0</v>
      </c>
      <c r="AD705" s="213">
        <f t="shared" si="422"/>
        <v>0</v>
      </c>
      <c r="AE705" s="213">
        <f t="shared" si="422"/>
        <v>0</v>
      </c>
      <c r="AF705" s="213">
        <f t="shared" si="422"/>
        <v>0</v>
      </c>
      <c r="AG705" s="213">
        <f t="shared" si="422"/>
        <v>0</v>
      </c>
      <c r="AH705" s="213">
        <f t="shared" si="422"/>
        <v>0</v>
      </c>
      <c r="AI705" s="213">
        <f t="shared" si="422"/>
        <v>0</v>
      </c>
      <c r="AJ705" s="213">
        <f t="shared" si="422"/>
        <v>0</v>
      </c>
      <c r="AK705" s="213">
        <f t="shared" si="422"/>
        <v>0</v>
      </c>
      <c r="AL705" s="213">
        <f t="shared" si="422"/>
        <v>0</v>
      </c>
      <c r="AM705" s="213">
        <f t="shared" si="422"/>
        <v>0</v>
      </c>
      <c r="AN705" s="213">
        <f t="shared" si="422"/>
        <v>0</v>
      </c>
      <c r="AO705" s="213">
        <f t="shared" si="422"/>
        <v>0</v>
      </c>
      <c r="AP705" s="213">
        <f t="shared" si="422"/>
        <v>0</v>
      </c>
    </row>
    <row r="706" spans="1:42" x14ac:dyDescent="0.2">
      <c r="A706" s="4">
        <f t="shared" si="420"/>
        <v>5</v>
      </c>
      <c r="B706" s="238">
        <f t="shared" si="417"/>
        <v>0</v>
      </c>
      <c r="C706" s="213">
        <f t="shared" ref="C706:AP706" si="423">IF(AND(C$2&gt;equip3_reserve_freq*$A693,C$2&lt;=equip3_reserve_freq*$A694),$B694/(equip3_reserve_freq),0)</f>
        <v>0</v>
      </c>
      <c r="D706" s="213">
        <f t="shared" si="423"/>
        <v>0</v>
      </c>
      <c r="E706" s="213">
        <f t="shared" si="423"/>
        <v>0</v>
      </c>
      <c r="F706" s="213">
        <f t="shared" si="423"/>
        <v>0</v>
      </c>
      <c r="G706" s="213">
        <f t="shared" si="423"/>
        <v>0</v>
      </c>
      <c r="H706" s="213">
        <f t="shared" si="423"/>
        <v>0</v>
      </c>
      <c r="I706" s="213">
        <f t="shared" si="423"/>
        <v>0</v>
      </c>
      <c r="J706" s="213">
        <f t="shared" si="423"/>
        <v>0</v>
      </c>
      <c r="K706" s="213">
        <f t="shared" si="423"/>
        <v>0</v>
      </c>
      <c r="L706" s="213">
        <f t="shared" si="423"/>
        <v>0</v>
      </c>
      <c r="M706" s="213">
        <f t="shared" si="423"/>
        <v>0</v>
      </c>
      <c r="N706" s="213">
        <f t="shared" si="423"/>
        <v>0</v>
      </c>
      <c r="O706" s="213">
        <f t="shared" si="423"/>
        <v>0</v>
      </c>
      <c r="P706" s="213">
        <f t="shared" si="423"/>
        <v>0</v>
      </c>
      <c r="Q706" s="213">
        <f t="shared" si="423"/>
        <v>0</v>
      </c>
      <c r="R706" s="213">
        <f t="shared" si="423"/>
        <v>0</v>
      </c>
      <c r="S706" s="213">
        <f t="shared" si="423"/>
        <v>0</v>
      </c>
      <c r="T706" s="213">
        <f t="shared" si="423"/>
        <v>0</v>
      </c>
      <c r="U706" s="213">
        <f t="shared" si="423"/>
        <v>0</v>
      </c>
      <c r="V706" s="213">
        <f t="shared" si="423"/>
        <v>0</v>
      </c>
      <c r="W706" s="213">
        <f t="shared" si="423"/>
        <v>0</v>
      </c>
      <c r="X706" s="213">
        <f t="shared" si="423"/>
        <v>0</v>
      </c>
      <c r="Y706" s="213">
        <f t="shared" si="423"/>
        <v>0</v>
      </c>
      <c r="Z706" s="213">
        <f t="shared" si="423"/>
        <v>0</v>
      </c>
      <c r="AA706" s="213">
        <f t="shared" si="423"/>
        <v>0</v>
      </c>
      <c r="AB706" s="213">
        <f t="shared" si="423"/>
        <v>0</v>
      </c>
      <c r="AC706" s="213">
        <f t="shared" si="423"/>
        <v>0</v>
      </c>
      <c r="AD706" s="213">
        <f t="shared" si="423"/>
        <v>0</v>
      </c>
      <c r="AE706" s="213">
        <f t="shared" si="423"/>
        <v>0</v>
      </c>
      <c r="AF706" s="213">
        <f t="shared" si="423"/>
        <v>0</v>
      </c>
      <c r="AG706" s="213">
        <f t="shared" si="423"/>
        <v>0</v>
      </c>
      <c r="AH706" s="213">
        <f t="shared" si="423"/>
        <v>0</v>
      </c>
      <c r="AI706" s="213">
        <f t="shared" si="423"/>
        <v>0</v>
      </c>
      <c r="AJ706" s="213">
        <f t="shared" si="423"/>
        <v>0</v>
      </c>
      <c r="AK706" s="213">
        <f t="shared" si="423"/>
        <v>0</v>
      </c>
      <c r="AL706" s="213">
        <f t="shared" si="423"/>
        <v>0</v>
      </c>
      <c r="AM706" s="213">
        <f t="shared" si="423"/>
        <v>0</v>
      </c>
      <c r="AN706" s="213">
        <f t="shared" si="423"/>
        <v>0</v>
      </c>
      <c r="AO706" s="213">
        <f t="shared" si="423"/>
        <v>0</v>
      </c>
      <c r="AP706" s="213">
        <f t="shared" si="423"/>
        <v>0</v>
      </c>
    </row>
    <row r="707" spans="1:42" x14ac:dyDescent="0.2">
      <c r="A707" s="4">
        <f t="shared" si="420"/>
        <v>6</v>
      </c>
      <c r="B707" s="238">
        <f t="shared" si="417"/>
        <v>0</v>
      </c>
      <c r="C707" s="213">
        <f t="shared" ref="C707:AP707" si="424">IF(AND(C$2&gt;equip3_reserve_freq*$A694,C$2&lt;=equip3_reserve_freq*$A695),$B695/(equip3_reserve_freq),0)</f>
        <v>0</v>
      </c>
      <c r="D707" s="213">
        <f t="shared" si="424"/>
        <v>0</v>
      </c>
      <c r="E707" s="213">
        <f t="shared" si="424"/>
        <v>0</v>
      </c>
      <c r="F707" s="213">
        <f t="shared" si="424"/>
        <v>0</v>
      </c>
      <c r="G707" s="213">
        <f t="shared" si="424"/>
        <v>0</v>
      </c>
      <c r="H707" s="213">
        <f t="shared" si="424"/>
        <v>0</v>
      </c>
      <c r="I707" s="213">
        <f t="shared" si="424"/>
        <v>0</v>
      </c>
      <c r="J707" s="213">
        <f t="shared" si="424"/>
        <v>0</v>
      </c>
      <c r="K707" s="213">
        <f t="shared" si="424"/>
        <v>0</v>
      </c>
      <c r="L707" s="213">
        <f t="shared" si="424"/>
        <v>0</v>
      </c>
      <c r="M707" s="213">
        <f t="shared" si="424"/>
        <v>0</v>
      </c>
      <c r="N707" s="213">
        <f t="shared" si="424"/>
        <v>0</v>
      </c>
      <c r="O707" s="213">
        <f t="shared" si="424"/>
        <v>0</v>
      </c>
      <c r="P707" s="213">
        <f t="shared" si="424"/>
        <v>0</v>
      </c>
      <c r="Q707" s="213">
        <f t="shared" si="424"/>
        <v>0</v>
      </c>
      <c r="R707" s="213">
        <f t="shared" si="424"/>
        <v>0</v>
      </c>
      <c r="S707" s="213">
        <f t="shared" si="424"/>
        <v>0</v>
      </c>
      <c r="T707" s="213">
        <f t="shared" si="424"/>
        <v>0</v>
      </c>
      <c r="U707" s="213">
        <f t="shared" si="424"/>
        <v>0</v>
      </c>
      <c r="V707" s="213">
        <f t="shared" si="424"/>
        <v>0</v>
      </c>
      <c r="W707" s="213">
        <f t="shared" si="424"/>
        <v>0</v>
      </c>
      <c r="X707" s="213">
        <f t="shared" si="424"/>
        <v>0</v>
      </c>
      <c r="Y707" s="213">
        <f t="shared" si="424"/>
        <v>0</v>
      </c>
      <c r="Z707" s="213">
        <f t="shared" si="424"/>
        <v>0</v>
      </c>
      <c r="AA707" s="213">
        <f t="shared" si="424"/>
        <v>0</v>
      </c>
      <c r="AB707" s="213">
        <f t="shared" si="424"/>
        <v>0</v>
      </c>
      <c r="AC707" s="213">
        <f t="shared" si="424"/>
        <v>0</v>
      </c>
      <c r="AD707" s="213">
        <f t="shared" si="424"/>
        <v>0</v>
      </c>
      <c r="AE707" s="213">
        <f t="shared" si="424"/>
        <v>0</v>
      </c>
      <c r="AF707" s="213">
        <f t="shared" si="424"/>
        <v>0</v>
      </c>
      <c r="AG707" s="213">
        <f t="shared" si="424"/>
        <v>0</v>
      </c>
      <c r="AH707" s="213">
        <f t="shared" si="424"/>
        <v>0</v>
      </c>
      <c r="AI707" s="213">
        <f t="shared" si="424"/>
        <v>0</v>
      </c>
      <c r="AJ707" s="213">
        <f t="shared" si="424"/>
        <v>0</v>
      </c>
      <c r="AK707" s="213">
        <f t="shared" si="424"/>
        <v>0</v>
      </c>
      <c r="AL707" s="213">
        <f t="shared" si="424"/>
        <v>0</v>
      </c>
      <c r="AM707" s="213">
        <f t="shared" si="424"/>
        <v>0</v>
      </c>
      <c r="AN707" s="213">
        <f t="shared" si="424"/>
        <v>0</v>
      </c>
      <c r="AO707" s="213">
        <f t="shared" si="424"/>
        <v>0</v>
      </c>
      <c r="AP707" s="213">
        <f t="shared" si="424"/>
        <v>0</v>
      </c>
    </row>
    <row r="708" spans="1:42" x14ac:dyDescent="0.2">
      <c r="A708" s="4">
        <f t="shared" si="420"/>
        <v>7</v>
      </c>
      <c r="B708" s="238">
        <f t="shared" si="417"/>
        <v>0</v>
      </c>
      <c r="C708" s="213">
        <f t="shared" ref="C708:AP708" si="425">IF(AND(C$2&gt;equip3_reserve_freq*$A695,C$2&lt;=equip3_reserve_freq*$A696),$B696/(equip3_reserve_freq),0)</f>
        <v>0</v>
      </c>
      <c r="D708" s="213">
        <f t="shared" si="425"/>
        <v>0</v>
      </c>
      <c r="E708" s="213">
        <f t="shared" si="425"/>
        <v>0</v>
      </c>
      <c r="F708" s="213">
        <f t="shared" si="425"/>
        <v>0</v>
      </c>
      <c r="G708" s="213">
        <f t="shared" si="425"/>
        <v>0</v>
      </c>
      <c r="H708" s="213">
        <f t="shared" si="425"/>
        <v>0</v>
      </c>
      <c r="I708" s="213">
        <f t="shared" si="425"/>
        <v>0</v>
      </c>
      <c r="J708" s="213">
        <f t="shared" si="425"/>
        <v>0</v>
      </c>
      <c r="K708" s="213">
        <f t="shared" si="425"/>
        <v>0</v>
      </c>
      <c r="L708" s="213">
        <f t="shared" si="425"/>
        <v>0</v>
      </c>
      <c r="M708" s="213">
        <f t="shared" si="425"/>
        <v>0</v>
      </c>
      <c r="N708" s="213">
        <f t="shared" si="425"/>
        <v>0</v>
      </c>
      <c r="O708" s="213">
        <f t="shared" si="425"/>
        <v>0</v>
      </c>
      <c r="P708" s="213">
        <f t="shared" si="425"/>
        <v>0</v>
      </c>
      <c r="Q708" s="213">
        <f t="shared" si="425"/>
        <v>0</v>
      </c>
      <c r="R708" s="213">
        <f t="shared" si="425"/>
        <v>0</v>
      </c>
      <c r="S708" s="213">
        <f t="shared" si="425"/>
        <v>0</v>
      </c>
      <c r="T708" s="213">
        <f t="shared" si="425"/>
        <v>0</v>
      </c>
      <c r="U708" s="213">
        <f t="shared" si="425"/>
        <v>0</v>
      </c>
      <c r="V708" s="213">
        <f t="shared" si="425"/>
        <v>0</v>
      </c>
      <c r="W708" s="213">
        <f t="shared" si="425"/>
        <v>0</v>
      </c>
      <c r="X708" s="213">
        <f t="shared" si="425"/>
        <v>0</v>
      </c>
      <c r="Y708" s="213">
        <f t="shared" si="425"/>
        <v>0</v>
      </c>
      <c r="Z708" s="213">
        <f t="shared" si="425"/>
        <v>0</v>
      </c>
      <c r="AA708" s="213">
        <f t="shared" si="425"/>
        <v>0</v>
      </c>
      <c r="AB708" s="213">
        <f t="shared" si="425"/>
        <v>0</v>
      </c>
      <c r="AC708" s="213">
        <f t="shared" si="425"/>
        <v>0</v>
      </c>
      <c r="AD708" s="213">
        <f t="shared" si="425"/>
        <v>0</v>
      </c>
      <c r="AE708" s="213">
        <f t="shared" si="425"/>
        <v>0</v>
      </c>
      <c r="AF708" s="213">
        <f t="shared" si="425"/>
        <v>0</v>
      </c>
      <c r="AG708" s="213">
        <f t="shared" si="425"/>
        <v>0</v>
      </c>
      <c r="AH708" s="213">
        <f t="shared" si="425"/>
        <v>0</v>
      </c>
      <c r="AI708" s="213">
        <f t="shared" si="425"/>
        <v>0</v>
      </c>
      <c r="AJ708" s="213">
        <f t="shared" si="425"/>
        <v>0</v>
      </c>
      <c r="AK708" s="213">
        <f t="shared" si="425"/>
        <v>0</v>
      </c>
      <c r="AL708" s="213">
        <f t="shared" si="425"/>
        <v>0</v>
      </c>
      <c r="AM708" s="213">
        <f t="shared" si="425"/>
        <v>0</v>
      </c>
      <c r="AN708" s="213">
        <f t="shared" si="425"/>
        <v>0</v>
      </c>
      <c r="AO708" s="213">
        <f t="shared" si="425"/>
        <v>0</v>
      </c>
      <c r="AP708" s="213">
        <f t="shared" si="425"/>
        <v>0</v>
      </c>
    </row>
    <row r="709" spans="1:42" x14ac:dyDescent="0.2">
      <c r="A709" s="4">
        <f t="shared" si="420"/>
        <v>8</v>
      </c>
      <c r="B709" s="238">
        <f t="shared" si="417"/>
        <v>0</v>
      </c>
      <c r="C709" s="213">
        <f t="shared" ref="C709:AP709" si="426">IF(AND(C$2&gt;equip3_reserve_freq*$A696,C$2&lt;=equip3_reserve_freq*$A697),$B697/(equip3_reserve_freq),0)</f>
        <v>0</v>
      </c>
      <c r="D709" s="213">
        <f t="shared" si="426"/>
        <v>0</v>
      </c>
      <c r="E709" s="213">
        <f t="shared" si="426"/>
        <v>0</v>
      </c>
      <c r="F709" s="213">
        <f t="shared" si="426"/>
        <v>0</v>
      </c>
      <c r="G709" s="213">
        <f t="shared" si="426"/>
        <v>0</v>
      </c>
      <c r="H709" s="213">
        <f t="shared" si="426"/>
        <v>0</v>
      </c>
      <c r="I709" s="213">
        <f t="shared" si="426"/>
        <v>0</v>
      </c>
      <c r="J709" s="213">
        <f t="shared" si="426"/>
        <v>0</v>
      </c>
      <c r="K709" s="213">
        <f t="shared" si="426"/>
        <v>0</v>
      </c>
      <c r="L709" s="213">
        <f t="shared" si="426"/>
        <v>0</v>
      </c>
      <c r="M709" s="213">
        <f t="shared" si="426"/>
        <v>0</v>
      </c>
      <c r="N709" s="213">
        <f t="shared" si="426"/>
        <v>0</v>
      </c>
      <c r="O709" s="213">
        <f t="shared" si="426"/>
        <v>0</v>
      </c>
      <c r="P709" s="213">
        <f t="shared" si="426"/>
        <v>0</v>
      </c>
      <c r="Q709" s="213">
        <f t="shared" si="426"/>
        <v>0</v>
      </c>
      <c r="R709" s="213">
        <f t="shared" si="426"/>
        <v>0</v>
      </c>
      <c r="S709" s="213">
        <f t="shared" si="426"/>
        <v>0</v>
      </c>
      <c r="T709" s="213">
        <f t="shared" si="426"/>
        <v>0</v>
      </c>
      <c r="U709" s="213">
        <f t="shared" si="426"/>
        <v>0</v>
      </c>
      <c r="V709" s="213">
        <f t="shared" si="426"/>
        <v>0</v>
      </c>
      <c r="W709" s="213">
        <f t="shared" si="426"/>
        <v>0</v>
      </c>
      <c r="X709" s="213">
        <f t="shared" si="426"/>
        <v>0</v>
      </c>
      <c r="Y709" s="213">
        <f t="shared" si="426"/>
        <v>0</v>
      </c>
      <c r="Z709" s="213">
        <f t="shared" si="426"/>
        <v>0</v>
      </c>
      <c r="AA709" s="213">
        <f t="shared" si="426"/>
        <v>0</v>
      </c>
      <c r="AB709" s="213">
        <f t="shared" si="426"/>
        <v>0</v>
      </c>
      <c r="AC709" s="213">
        <f t="shared" si="426"/>
        <v>0</v>
      </c>
      <c r="AD709" s="213">
        <f t="shared" si="426"/>
        <v>0</v>
      </c>
      <c r="AE709" s="213">
        <f t="shared" si="426"/>
        <v>0</v>
      </c>
      <c r="AF709" s="213">
        <f t="shared" si="426"/>
        <v>0</v>
      </c>
      <c r="AG709" s="213">
        <f t="shared" si="426"/>
        <v>0</v>
      </c>
      <c r="AH709" s="213">
        <f t="shared" si="426"/>
        <v>0</v>
      </c>
      <c r="AI709" s="213">
        <f t="shared" si="426"/>
        <v>0</v>
      </c>
      <c r="AJ709" s="213">
        <f t="shared" si="426"/>
        <v>0</v>
      </c>
      <c r="AK709" s="213">
        <f t="shared" si="426"/>
        <v>0</v>
      </c>
      <c r="AL709" s="213">
        <f t="shared" si="426"/>
        <v>0</v>
      </c>
      <c r="AM709" s="213">
        <f t="shared" si="426"/>
        <v>0</v>
      </c>
      <c r="AN709" s="213">
        <f t="shared" si="426"/>
        <v>0</v>
      </c>
      <c r="AO709" s="213">
        <f t="shared" si="426"/>
        <v>0</v>
      </c>
      <c r="AP709" s="213">
        <f t="shared" si="426"/>
        <v>0</v>
      </c>
    </row>
    <row r="710" spans="1:42" x14ac:dyDescent="0.2">
      <c r="A710" s="4">
        <f>A709+1</f>
        <v>9</v>
      </c>
      <c r="B710" s="238">
        <f t="shared" si="417"/>
        <v>0</v>
      </c>
      <c r="C710" s="213">
        <f t="shared" ref="C710:AP710" si="427">IF(AND(C$2&gt;equip3_reserve_freq*$A697,C$2&lt;=equip3_reserve_freq*$A698),$B698/(equip3_reserve_freq),0)</f>
        <v>0</v>
      </c>
      <c r="D710" s="213">
        <f t="shared" si="427"/>
        <v>0</v>
      </c>
      <c r="E710" s="213">
        <f t="shared" si="427"/>
        <v>0</v>
      </c>
      <c r="F710" s="213">
        <f t="shared" si="427"/>
        <v>0</v>
      </c>
      <c r="G710" s="213">
        <f t="shared" si="427"/>
        <v>0</v>
      </c>
      <c r="H710" s="213">
        <f t="shared" si="427"/>
        <v>0</v>
      </c>
      <c r="I710" s="213">
        <f t="shared" si="427"/>
        <v>0</v>
      </c>
      <c r="J710" s="213">
        <f t="shared" si="427"/>
        <v>0</v>
      </c>
      <c r="K710" s="213">
        <f t="shared" si="427"/>
        <v>0</v>
      </c>
      <c r="L710" s="213">
        <f t="shared" si="427"/>
        <v>0</v>
      </c>
      <c r="M710" s="213">
        <f t="shared" si="427"/>
        <v>0</v>
      </c>
      <c r="N710" s="213">
        <f t="shared" si="427"/>
        <v>0</v>
      </c>
      <c r="O710" s="213">
        <f t="shared" si="427"/>
        <v>0</v>
      </c>
      <c r="P710" s="213">
        <f t="shared" si="427"/>
        <v>0</v>
      </c>
      <c r="Q710" s="213">
        <f t="shared" si="427"/>
        <v>0</v>
      </c>
      <c r="R710" s="213">
        <f t="shared" si="427"/>
        <v>0</v>
      </c>
      <c r="S710" s="213">
        <f t="shared" si="427"/>
        <v>0</v>
      </c>
      <c r="T710" s="213">
        <f t="shared" si="427"/>
        <v>0</v>
      </c>
      <c r="U710" s="213">
        <f t="shared" si="427"/>
        <v>0</v>
      </c>
      <c r="V710" s="213">
        <f t="shared" si="427"/>
        <v>0</v>
      </c>
      <c r="W710" s="213">
        <f t="shared" si="427"/>
        <v>0</v>
      </c>
      <c r="X710" s="213">
        <f t="shared" si="427"/>
        <v>0</v>
      </c>
      <c r="Y710" s="213">
        <f t="shared" si="427"/>
        <v>0</v>
      </c>
      <c r="Z710" s="213">
        <f t="shared" si="427"/>
        <v>0</v>
      </c>
      <c r="AA710" s="213">
        <f t="shared" si="427"/>
        <v>0</v>
      </c>
      <c r="AB710" s="213">
        <f t="shared" si="427"/>
        <v>0</v>
      </c>
      <c r="AC710" s="213">
        <f t="shared" si="427"/>
        <v>0</v>
      </c>
      <c r="AD710" s="213">
        <f t="shared" si="427"/>
        <v>0</v>
      </c>
      <c r="AE710" s="213">
        <f t="shared" si="427"/>
        <v>0</v>
      </c>
      <c r="AF710" s="213">
        <f t="shared" si="427"/>
        <v>0</v>
      </c>
      <c r="AG710" s="213">
        <f t="shared" si="427"/>
        <v>0</v>
      </c>
      <c r="AH710" s="213">
        <f t="shared" si="427"/>
        <v>0</v>
      </c>
      <c r="AI710" s="213">
        <f t="shared" si="427"/>
        <v>0</v>
      </c>
      <c r="AJ710" s="213">
        <f t="shared" si="427"/>
        <v>0</v>
      </c>
      <c r="AK710" s="213">
        <f t="shared" si="427"/>
        <v>0</v>
      </c>
      <c r="AL710" s="213">
        <f t="shared" si="427"/>
        <v>0</v>
      </c>
      <c r="AM710" s="213">
        <f t="shared" si="427"/>
        <v>0</v>
      </c>
      <c r="AN710" s="213">
        <f t="shared" si="427"/>
        <v>0</v>
      </c>
      <c r="AO710" s="213">
        <f t="shared" si="427"/>
        <v>0</v>
      </c>
      <c r="AP710" s="213">
        <f t="shared" si="427"/>
        <v>0</v>
      </c>
    </row>
    <row r="711" spans="1:42" x14ac:dyDescent="0.2">
      <c r="A711" s="4">
        <f t="shared" ref="A711" si="428">A710+1</f>
        <v>10</v>
      </c>
      <c r="B711" s="238">
        <f t="shared" si="417"/>
        <v>0</v>
      </c>
      <c r="C711" s="218">
        <f t="shared" ref="C711:AP711" si="429">IF(AND(C$2&gt;equip3_reserve_freq*$A698,C$2&lt;=equip3_reserve_freq*$A699),$B699/(equip3_reserve_freq),0)</f>
        <v>0</v>
      </c>
      <c r="D711" s="218">
        <f t="shared" si="429"/>
        <v>0</v>
      </c>
      <c r="E711" s="218">
        <f t="shared" si="429"/>
        <v>0</v>
      </c>
      <c r="F711" s="218">
        <f t="shared" si="429"/>
        <v>0</v>
      </c>
      <c r="G711" s="218">
        <f t="shared" si="429"/>
        <v>0</v>
      </c>
      <c r="H711" s="218">
        <f t="shared" si="429"/>
        <v>0</v>
      </c>
      <c r="I711" s="218">
        <f t="shared" si="429"/>
        <v>0</v>
      </c>
      <c r="J711" s="218">
        <f t="shared" si="429"/>
        <v>0</v>
      </c>
      <c r="K711" s="218">
        <f t="shared" si="429"/>
        <v>0</v>
      </c>
      <c r="L711" s="218">
        <f t="shared" si="429"/>
        <v>0</v>
      </c>
      <c r="M711" s="218">
        <f t="shared" si="429"/>
        <v>0</v>
      </c>
      <c r="N711" s="218">
        <f t="shared" si="429"/>
        <v>0</v>
      </c>
      <c r="O711" s="218">
        <f t="shared" si="429"/>
        <v>0</v>
      </c>
      <c r="P711" s="218">
        <f t="shared" si="429"/>
        <v>0</v>
      </c>
      <c r="Q711" s="218">
        <f t="shared" si="429"/>
        <v>0</v>
      </c>
      <c r="R711" s="218">
        <f t="shared" si="429"/>
        <v>0</v>
      </c>
      <c r="S711" s="218">
        <f t="shared" si="429"/>
        <v>0</v>
      </c>
      <c r="T711" s="218">
        <f t="shared" si="429"/>
        <v>0</v>
      </c>
      <c r="U711" s="218">
        <f t="shared" si="429"/>
        <v>0</v>
      </c>
      <c r="V711" s="218">
        <f t="shared" si="429"/>
        <v>0</v>
      </c>
      <c r="W711" s="218">
        <f t="shared" si="429"/>
        <v>0</v>
      </c>
      <c r="X711" s="218">
        <f t="shared" si="429"/>
        <v>0</v>
      </c>
      <c r="Y711" s="218">
        <f t="shared" si="429"/>
        <v>0</v>
      </c>
      <c r="Z711" s="218">
        <f t="shared" si="429"/>
        <v>0</v>
      </c>
      <c r="AA711" s="218">
        <f t="shared" si="429"/>
        <v>0</v>
      </c>
      <c r="AB711" s="218">
        <f t="shared" si="429"/>
        <v>0</v>
      </c>
      <c r="AC711" s="218">
        <f t="shared" si="429"/>
        <v>0</v>
      </c>
      <c r="AD711" s="218">
        <f t="shared" si="429"/>
        <v>0</v>
      </c>
      <c r="AE711" s="218">
        <f t="shared" si="429"/>
        <v>0</v>
      </c>
      <c r="AF711" s="218">
        <f t="shared" si="429"/>
        <v>0</v>
      </c>
      <c r="AG711" s="218">
        <f t="shared" si="429"/>
        <v>0</v>
      </c>
      <c r="AH711" s="218">
        <f t="shared" si="429"/>
        <v>0</v>
      </c>
      <c r="AI711" s="218">
        <f t="shared" si="429"/>
        <v>0</v>
      </c>
      <c r="AJ711" s="218">
        <f t="shared" si="429"/>
        <v>0</v>
      </c>
      <c r="AK711" s="218">
        <f t="shared" si="429"/>
        <v>0</v>
      </c>
      <c r="AL711" s="218">
        <f t="shared" si="429"/>
        <v>0</v>
      </c>
      <c r="AM711" s="218">
        <f t="shared" si="429"/>
        <v>0</v>
      </c>
      <c r="AN711" s="218">
        <f t="shared" si="429"/>
        <v>0</v>
      </c>
      <c r="AO711" s="218">
        <f t="shared" si="429"/>
        <v>0</v>
      </c>
      <c r="AP711" s="218">
        <f t="shared" si="429"/>
        <v>0</v>
      </c>
    </row>
    <row r="712" spans="1:42" x14ac:dyDescent="0.2">
      <c r="A712" s="37" t="s">
        <v>12</v>
      </c>
      <c r="B712" s="28"/>
      <c r="C712" s="217">
        <f>SUM(C702:C711)</f>
        <v>0</v>
      </c>
      <c r="D712" s="217">
        <f t="shared" ref="D712:AP712" si="430">SUM(D702:D711)</f>
        <v>0</v>
      </c>
      <c r="E712" s="217">
        <f t="shared" si="430"/>
        <v>0</v>
      </c>
      <c r="F712" s="217">
        <f t="shared" si="430"/>
        <v>0</v>
      </c>
      <c r="G712" s="217">
        <f t="shared" si="430"/>
        <v>0</v>
      </c>
      <c r="H712" s="217">
        <f t="shared" si="430"/>
        <v>0</v>
      </c>
      <c r="I712" s="217">
        <f t="shared" si="430"/>
        <v>0</v>
      </c>
      <c r="J712" s="217">
        <f t="shared" si="430"/>
        <v>0</v>
      </c>
      <c r="K712" s="217">
        <f t="shared" si="430"/>
        <v>0</v>
      </c>
      <c r="L712" s="217">
        <f t="shared" si="430"/>
        <v>0</v>
      </c>
      <c r="M712" s="217">
        <f t="shared" si="430"/>
        <v>0</v>
      </c>
      <c r="N712" s="217">
        <f t="shared" si="430"/>
        <v>0</v>
      </c>
      <c r="O712" s="217">
        <f t="shared" si="430"/>
        <v>0</v>
      </c>
      <c r="P712" s="217">
        <f t="shared" si="430"/>
        <v>0</v>
      </c>
      <c r="Q712" s="217">
        <f t="shared" si="430"/>
        <v>0</v>
      </c>
      <c r="R712" s="217">
        <f t="shared" si="430"/>
        <v>0</v>
      </c>
      <c r="S712" s="217">
        <f t="shared" si="430"/>
        <v>0</v>
      </c>
      <c r="T712" s="217">
        <f t="shared" si="430"/>
        <v>0</v>
      </c>
      <c r="U712" s="217">
        <f t="shared" si="430"/>
        <v>0</v>
      </c>
      <c r="V712" s="217">
        <f t="shared" si="430"/>
        <v>0</v>
      </c>
      <c r="W712" s="217">
        <f t="shared" si="430"/>
        <v>0</v>
      </c>
      <c r="X712" s="217">
        <f t="shared" si="430"/>
        <v>0</v>
      </c>
      <c r="Y712" s="217">
        <f t="shared" si="430"/>
        <v>0</v>
      </c>
      <c r="Z712" s="217">
        <f t="shared" si="430"/>
        <v>0</v>
      </c>
      <c r="AA712" s="217">
        <f t="shared" si="430"/>
        <v>0</v>
      </c>
      <c r="AB712" s="217">
        <f t="shared" si="430"/>
        <v>0</v>
      </c>
      <c r="AC712" s="217">
        <f t="shared" si="430"/>
        <v>0</v>
      </c>
      <c r="AD712" s="217">
        <f t="shared" si="430"/>
        <v>0</v>
      </c>
      <c r="AE712" s="217">
        <f t="shared" si="430"/>
        <v>0</v>
      </c>
      <c r="AF712" s="217">
        <f t="shared" si="430"/>
        <v>0</v>
      </c>
      <c r="AG712" s="217">
        <f t="shared" si="430"/>
        <v>0</v>
      </c>
      <c r="AH712" s="217">
        <f t="shared" si="430"/>
        <v>0</v>
      </c>
      <c r="AI712" s="217">
        <f t="shared" si="430"/>
        <v>0</v>
      </c>
      <c r="AJ712" s="217">
        <f t="shared" si="430"/>
        <v>0</v>
      </c>
      <c r="AK712" s="217">
        <f t="shared" si="430"/>
        <v>0</v>
      </c>
      <c r="AL712" s="217">
        <f t="shared" si="430"/>
        <v>0</v>
      </c>
      <c r="AM712" s="217">
        <f t="shared" si="430"/>
        <v>0</v>
      </c>
      <c r="AN712" s="217">
        <f t="shared" si="430"/>
        <v>0</v>
      </c>
      <c r="AO712" s="217">
        <f t="shared" si="430"/>
        <v>0</v>
      </c>
      <c r="AP712" s="217">
        <f t="shared" si="430"/>
        <v>0</v>
      </c>
    </row>
    <row r="713" spans="1:42" s="122" customFormat="1" x14ac:dyDescent="0.2">
      <c r="A713" s="4"/>
      <c r="B713" s="203"/>
    </row>
    <row r="714" spans="1:42" s="122" customFormat="1" x14ac:dyDescent="0.2">
      <c r="A714" s="4" t="s">
        <v>306</v>
      </c>
      <c r="B714" s="203"/>
    </row>
    <row r="715" spans="1:42" x14ac:dyDescent="0.2">
      <c r="A715" s="27" t="s">
        <v>307</v>
      </c>
      <c r="B715" s="217">
        <f>B604+B610+B616+B622+B654+B686</f>
        <v>0</v>
      </c>
      <c r="C715" s="217">
        <f t="shared" ref="C715:AP715" si="431">C604+C610+C616+C622+C654+C686</f>
        <v>0</v>
      </c>
      <c r="D715" s="217">
        <f t="shared" si="431"/>
        <v>0</v>
      </c>
      <c r="E715" s="217">
        <f t="shared" si="431"/>
        <v>0</v>
      </c>
      <c r="F715" s="217">
        <f t="shared" si="431"/>
        <v>0</v>
      </c>
      <c r="G715" s="217">
        <f t="shared" si="431"/>
        <v>0</v>
      </c>
      <c r="H715" s="217">
        <f t="shared" si="431"/>
        <v>0</v>
      </c>
      <c r="I715" s="217">
        <f t="shared" si="431"/>
        <v>0</v>
      </c>
      <c r="J715" s="217">
        <f t="shared" si="431"/>
        <v>0</v>
      </c>
      <c r="K715" s="217">
        <f t="shared" si="431"/>
        <v>0</v>
      </c>
      <c r="L715" s="217">
        <f t="shared" si="431"/>
        <v>0</v>
      </c>
      <c r="M715" s="217">
        <f t="shared" si="431"/>
        <v>0</v>
      </c>
      <c r="N715" s="217">
        <f t="shared" si="431"/>
        <v>0</v>
      </c>
      <c r="O715" s="217">
        <f t="shared" si="431"/>
        <v>0</v>
      </c>
      <c r="P715" s="217">
        <f t="shared" si="431"/>
        <v>0</v>
      </c>
      <c r="Q715" s="217">
        <f t="shared" si="431"/>
        <v>0</v>
      </c>
      <c r="R715" s="217">
        <f t="shared" si="431"/>
        <v>0</v>
      </c>
      <c r="S715" s="217">
        <f t="shared" si="431"/>
        <v>0</v>
      </c>
      <c r="T715" s="217">
        <f t="shared" si="431"/>
        <v>0</v>
      </c>
      <c r="U715" s="217">
        <f t="shared" si="431"/>
        <v>0</v>
      </c>
      <c r="V715" s="217">
        <f t="shared" si="431"/>
        <v>0</v>
      </c>
      <c r="W715" s="217">
        <f t="shared" si="431"/>
        <v>0</v>
      </c>
      <c r="X715" s="217">
        <f t="shared" si="431"/>
        <v>0</v>
      </c>
      <c r="Y715" s="217">
        <f t="shared" si="431"/>
        <v>0</v>
      </c>
      <c r="Z715" s="217">
        <f t="shared" si="431"/>
        <v>0</v>
      </c>
      <c r="AA715" s="217">
        <f t="shared" si="431"/>
        <v>0</v>
      </c>
      <c r="AB715" s="217">
        <f t="shared" si="431"/>
        <v>0</v>
      </c>
      <c r="AC715" s="217">
        <f t="shared" si="431"/>
        <v>0</v>
      </c>
      <c r="AD715" s="217">
        <f t="shared" si="431"/>
        <v>0</v>
      </c>
      <c r="AE715" s="217">
        <f t="shared" si="431"/>
        <v>0</v>
      </c>
      <c r="AF715" s="217">
        <f t="shared" si="431"/>
        <v>0</v>
      </c>
      <c r="AG715" s="217">
        <f t="shared" si="431"/>
        <v>0</v>
      </c>
      <c r="AH715" s="217">
        <f t="shared" si="431"/>
        <v>0</v>
      </c>
      <c r="AI715" s="217">
        <f t="shared" si="431"/>
        <v>0</v>
      </c>
      <c r="AJ715" s="217">
        <f t="shared" si="431"/>
        <v>0</v>
      </c>
      <c r="AK715" s="217">
        <f t="shared" si="431"/>
        <v>0</v>
      </c>
      <c r="AL715" s="217">
        <f t="shared" si="431"/>
        <v>0</v>
      </c>
      <c r="AM715" s="217">
        <f t="shared" si="431"/>
        <v>0</v>
      </c>
      <c r="AN715" s="217">
        <f t="shared" si="431"/>
        <v>0</v>
      </c>
      <c r="AO715" s="217">
        <f t="shared" si="431"/>
        <v>0</v>
      </c>
      <c r="AP715" s="217">
        <f t="shared" si="431"/>
        <v>0</v>
      </c>
    </row>
    <row r="716" spans="1:42" x14ac:dyDescent="0.2">
      <c r="A716" s="27" t="s">
        <v>306</v>
      </c>
      <c r="B716" s="213"/>
      <c r="C716" s="217">
        <f t="shared" ref="C716:AP716" si="432">IF(C$2&lt;=analysis_period,B715*reserves_interest/100,0)</f>
        <v>0</v>
      </c>
      <c r="D716" s="217">
        <f t="shared" si="432"/>
        <v>0</v>
      </c>
      <c r="E716" s="217">
        <f t="shared" si="432"/>
        <v>0</v>
      </c>
      <c r="F716" s="217">
        <f t="shared" si="432"/>
        <v>0</v>
      </c>
      <c r="G716" s="217">
        <f t="shared" si="432"/>
        <v>0</v>
      </c>
      <c r="H716" s="217">
        <f t="shared" si="432"/>
        <v>0</v>
      </c>
      <c r="I716" s="217">
        <f t="shared" si="432"/>
        <v>0</v>
      </c>
      <c r="J716" s="217">
        <f t="shared" si="432"/>
        <v>0</v>
      </c>
      <c r="K716" s="217">
        <f t="shared" si="432"/>
        <v>0</v>
      </c>
      <c r="L716" s="217">
        <f t="shared" si="432"/>
        <v>0</v>
      </c>
      <c r="M716" s="217">
        <f t="shared" si="432"/>
        <v>0</v>
      </c>
      <c r="N716" s="217">
        <f t="shared" si="432"/>
        <v>0</v>
      </c>
      <c r="O716" s="217">
        <f t="shared" si="432"/>
        <v>0</v>
      </c>
      <c r="P716" s="217">
        <f t="shared" si="432"/>
        <v>0</v>
      </c>
      <c r="Q716" s="217">
        <f t="shared" si="432"/>
        <v>0</v>
      </c>
      <c r="R716" s="217">
        <f t="shared" si="432"/>
        <v>0</v>
      </c>
      <c r="S716" s="217">
        <f t="shared" si="432"/>
        <v>0</v>
      </c>
      <c r="T716" s="217">
        <f t="shared" si="432"/>
        <v>0</v>
      </c>
      <c r="U716" s="217">
        <f t="shared" si="432"/>
        <v>0</v>
      </c>
      <c r="V716" s="217">
        <f t="shared" si="432"/>
        <v>0</v>
      </c>
      <c r="W716" s="217">
        <f t="shared" si="432"/>
        <v>0</v>
      </c>
      <c r="X716" s="217">
        <f t="shared" si="432"/>
        <v>0</v>
      </c>
      <c r="Y716" s="217">
        <f t="shared" si="432"/>
        <v>0</v>
      </c>
      <c r="Z716" s="217">
        <f t="shared" si="432"/>
        <v>0</v>
      </c>
      <c r="AA716" s="217">
        <f t="shared" si="432"/>
        <v>0</v>
      </c>
      <c r="AB716" s="217">
        <f t="shared" si="432"/>
        <v>0</v>
      </c>
      <c r="AC716" s="217">
        <f t="shared" si="432"/>
        <v>0</v>
      </c>
      <c r="AD716" s="217">
        <f t="shared" si="432"/>
        <v>0</v>
      </c>
      <c r="AE716" s="217">
        <f t="shared" si="432"/>
        <v>0</v>
      </c>
      <c r="AF716" s="217">
        <f t="shared" si="432"/>
        <v>0</v>
      </c>
      <c r="AG716" s="217">
        <f t="shared" si="432"/>
        <v>0</v>
      </c>
      <c r="AH716" s="217">
        <f t="shared" si="432"/>
        <v>0</v>
      </c>
      <c r="AI716" s="217">
        <f t="shared" si="432"/>
        <v>0</v>
      </c>
      <c r="AJ716" s="217">
        <f t="shared" si="432"/>
        <v>0</v>
      </c>
      <c r="AK716" s="217">
        <f t="shared" si="432"/>
        <v>0</v>
      </c>
      <c r="AL716" s="217">
        <f t="shared" si="432"/>
        <v>0</v>
      </c>
      <c r="AM716" s="217">
        <f t="shared" si="432"/>
        <v>0</v>
      </c>
      <c r="AN716" s="217">
        <f t="shared" si="432"/>
        <v>0</v>
      </c>
      <c r="AO716" s="217">
        <f t="shared" si="432"/>
        <v>0</v>
      </c>
      <c r="AP716" s="217">
        <f t="shared" si="432"/>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230</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64"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AnnualAncillaryService1Revenue</vt:lpstr>
      <vt:lpstr>AnnualAncillaryService2Revenue</vt:lpstr>
      <vt:lpstr>AnnualAncillaryService3Revenue</vt:lpstr>
      <vt:lpstr>AnnualAncillaryService4Revenue</vt:lpstr>
      <vt:lpstr>AnnualCapacityRevenue</vt:lpstr>
      <vt:lpstr>AnnualCurtailmentRevenue</vt:lpstr>
      <vt:lpstr>AnnualEnergyMarketRevenue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2022-05-09T17:10:20Z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